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Financial Modelling\COMPLETED MODELS\Converge ICT\"/>
    </mc:Choice>
  </mc:AlternateContent>
  <xr:revisionPtr revIDLastSave="0" documentId="13_ncr:1_{3849A7AC-63F4-4A75-B529-950268EE68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ver Page" sheetId="8" r:id="rId1"/>
    <sheet name="Financial_Model" sheetId="1" r:id="rId2"/>
    <sheet name="DCF_Model" sheetId="2" r:id="rId3"/>
    <sheet name="WACC" sheetId="3" r:id="rId4"/>
    <sheet name="Public_Comps" sheetId="4" r:id="rId5"/>
    <sheet name="ValGraph" sheetId="6" r:id="rId6"/>
  </sheets>
  <externalReferences>
    <externalReference r:id="rId7"/>
    <externalReference r:id="rId8"/>
  </externalReferences>
  <definedNames>
    <definedName name="Avg_Balances">[1]WMT_Model!$M$17</definedName>
    <definedName name="Base_Prob">[2]DCF!$D$31</definedName>
    <definedName name="Cases">DCF_Model!$D$10</definedName>
    <definedName name="Cash" localSheetId="0">[2]DCF!$K$34</definedName>
    <definedName name="Cash">Financial_Model!$I$126</definedName>
    <definedName name="Company_Name">[1]WMT_Model!$D$7</definedName>
    <definedName name="Company_Names">Financial_Model!$D$4</definedName>
    <definedName name="Conversion_Unit">Financial_Model!$D$7</definedName>
    <definedName name="Cost_of_Debt">[1]WACC!$F$8</definedName>
    <definedName name="Cost_of_Preferred">[1]WACC!$F$9</definedName>
    <definedName name="Current_Share_Price">DCF_Model!$D$6</definedName>
    <definedName name="Diluted_Share_Counts">DCF_Model!$D$7</definedName>
    <definedName name="Discount_Period">[2]DCF!$D$8</definedName>
    <definedName name="Discount_Rate">[1]DCF!$D$8</definedName>
    <definedName name="Down_Prob">[2]DCF!$D$32</definedName>
    <definedName name="Equal_Probability_Implied_Target_Price">DCF_Model!$D$24</definedName>
    <definedName name="Equity_Investment">Financial_Model!$I$136</definedName>
    <definedName name="Equity_Risk_Premium">[1]WACC!$F$7</definedName>
    <definedName name="Exchange_Rate">Financial_Model!$D$10</definedName>
    <definedName name="Forward_Year_1">[1]WMT_Model!$M$13</definedName>
    <definedName name="Forward_Year_2">[1]WMT_Model!$M$14</definedName>
    <definedName name="Forward_Year_3">[1]WMT_Model!$M$15</definedName>
    <definedName name="FY30_discount_factor">[2]DCF!$O$57</definedName>
    <definedName name="FY30_EBIT">[2]DCF!$O$47</definedName>
    <definedName name="FY30_FCFF">[2]DCF!$O$54</definedName>
    <definedName name="FY30_Sale">[2]DCF!$O$45</definedName>
    <definedName name="FY32_EBITDA">DCF_Model!$Q$40</definedName>
    <definedName name="FY32_FCFF">DCF_Model!$Q$37</definedName>
    <definedName name="Hist_Year">[1]WMT_Model!$M$7</definedName>
    <definedName name="Implied_Price">[2]DCF!$D$33</definedName>
    <definedName name="LTM">[1]WMT_Model!$M$12</definedName>
    <definedName name="Market_Cap">DCF_Model!$D$13</definedName>
    <definedName name="Market_Capitalization">[2]DCF!$D$15</definedName>
    <definedName name="Minority_Interest">Financial_Model!$I$159</definedName>
    <definedName name="Next_Year" localSheetId="0">[2]Grab_Operating_Model!$N$8</definedName>
    <definedName name="Next_Year">[1]WMT_Model!$M$8</definedName>
    <definedName name="Philipine_GDP_Growth_Rate">Financial_Model!$D$13</definedName>
    <definedName name="Philipine_Inflation_Rate">Financial_Model!$D$14</definedName>
    <definedName name="Price">[2]Grab_Operating_Model!$D$12</definedName>
    <definedName name="_xlnm.Print_Area" localSheetId="5">ValGraph!$A$1:$W$33</definedName>
    <definedName name="Pub_Comps_Params">[1]Public_Comps_Data!$B$1:$B$102</definedName>
    <definedName name="Pub_Comps_Range">[1]Public_Comps_Data!$B$1:$AF$102</definedName>
    <definedName name="Pub_Comps_Tickers">[1]Public_Comps_Data!$B$1:$AF$1</definedName>
    <definedName name="PV_FCFF">[2]DCF!$G$60</definedName>
    <definedName name="Risk_Free_Rate">[1]WACC!$F$6</definedName>
    <definedName name="Scenario" localSheetId="0">[2]DCF!$D$6</definedName>
    <definedName name="Scenario">[1]DCF!$D$9</definedName>
    <definedName name="Share_Price" localSheetId="0">[1]WMT_Model!$D$11</definedName>
    <definedName name="Share_Price" localSheetId="5">[1]WMT_Model!$D$11</definedName>
    <definedName name="Share_Price">Financial_Model!$D$8</definedName>
    <definedName name="Shares_Out">[2]DCF!$D$12</definedName>
    <definedName name="Stub_Period">[1]DCF!$D$11</definedName>
    <definedName name="Target_Price">DCF_Model!$D$22</definedName>
    <definedName name="Tax_Rate" localSheetId="0">[2]Grab_Operating_Model!$D$13</definedName>
    <definedName name="Tax_Rate" localSheetId="5">[1]WMT_Model!$D$12</definedName>
    <definedName name="Tax_Rate">Financial_Model!$D$6</definedName>
    <definedName name="Terminal_Growth_Rate">[1]DCF!$N$12</definedName>
    <definedName name="Ticker" localSheetId="0">[1]WMT_Model!$D$8</definedName>
    <definedName name="Ticker" localSheetId="5">[1]WMT_Model!$D$8</definedName>
    <definedName name="Ticker">Financial_Model!$D$5</definedName>
    <definedName name="Tickers">Financial_Model!$D$5</definedName>
    <definedName name="Today" localSheetId="0">[2]Grab_Operating_Model!$N$10</definedName>
    <definedName name="Today">DCF_Model!$D$9</definedName>
    <definedName name="Total_Debt">[2]DCF!$D$17</definedName>
    <definedName name="Total_Debt_FY2022">Financial_Model!$I$152</definedName>
    <definedName name="Total_Minority_Interest">[2]DCF!$D$19</definedName>
    <definedName name="Unfunded_Pensions">Financial_Model!$I$154</definedName>
    <definedName name="Up_Prob">[2]DCF!$D$30</definedName>
    <definedName name="Valuation_Date">[1]WMT_Model!$M$10</definedName>
    <definedName name="WACC" localSheetId="0">[2]WACC!$E$19</definedName>
    <definedName name="WACC" localSheetId="5">[1]WACC!$L$41</definedName>
    <definedName name="WACC">WACC!$I$19</definedName>
  </definedNames>
  <calcPr calcId="19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8" i="2" l="1"/>
  <c r="I106" i="1"/>
  <c r="H106" i="1"/>
  <c r="P67" i="2"/>
  <c r="P68" i="2"/>
  <c r="P69" i="2"/>
  <c r="P70" i="2"/>
  <c r="P66" i="2"/>
  <c r="P53" i="2"/>
  <c r="P54" i="2"/>
  <c r="P55" i="2"/>
  <c r="P56" i="2"/>
  <c r="P52" i="2"/>
  <c r="F31" i="2"/>
  <c r="G31" i="2"/>
  <c r="E31" i="2"/>
  <c r="G36" i="2"/>
  <c r="F36" i="2"/>
  <c r="J20" i="8"/>
  <c r="D8" i="1"/>
  <c r="D24" i="2"/>
  <c r="J17" i="8"/>
  <c r="I37" i="6" l="1" a="1"/>
  <c r="I37" i="6" s="1"/>
  <c r="N37" i="6" s="1"/>
  <c r="I36" i="6" a="1"/>
  <c r="I36" i="6" s="1"/>
  <c r="N36" i="6" s="1"/>
  <c r="R44" i="6"/>
  <c r="J37" i="6" l="1"/>
  <c r="O37" i="6" s="1"/>
  <c r="K37" i="6"/>
  <c r="L37" i="6"/>
  <c r="M37" i="6"/>
  <c r="J36" i="6"/>
  <c r="O36" i="6" s="1"/>
  <c r="K36" i="6"/>
  <c r="L36" i="6"/>
  <c r="M36" i="6"/>
  <c r="G19" i="4"/>
  <c r="F19" i="4"/>
  <c r="E19" i="4"/>
  <c r="D19" i="4"/>
  <c r="G18" i="4"/>
  <c r="G27" i="4" s="1"/>
  <c r="G35" i="4" s="1"/>
  <c r="G43" i="4" s="1"/>
  <c r="F18" i="4"/>
  <c r="E18" i="4"/>
  <c r="D18" i="4"/>
  <c r="G17" i="4"/>
  <c r="F17" i="4"/>
  <c r="E17" i="4"/>
  <c r="D17" i="4"/>
  <c r="G16" i="4"/>
  <c r="G25" i="4" s="1"/>
  <c r="G33" i="4" s="1"/>
  <c r="G41" i="4" s="1"/>
  <c r="F16" i="4"/>
  <c r="E16" i="4"/>
  <c r="D16" i="4"/>
  <c r="G15" i="4"/>
  <c r="F15" i="4"/>
  <c r="E15" i="4"/>
  <c r="D15" i="4"/>
  <c r="G14" i="4"/>
  <c r="G23" i="4" s="1"/>
  <c r="G31" i="4" s="1"/>
  <c r="G39" i="4" s="1"/>
  <c r="F14" i="4"/>
  <c r="E14" i="4"/>
  <c r="D14" i="4"/>
  <c r="C18" i="4"/>
  <c r="C27" i="4" s="1"/>
  <c r="C17" i="4"/>
  <c r="C26" i="4" s="1"/>
  <c r="C16" i="4"/>
  <c r="C25" i="4" s="1"/>
  <c r="C15" i="4"/>
  <c r="C24" i="4" s="1"/>
  <c r="G24" i="4"/>
  <c r="G32" i="4" s="1"/>
  <c r="G40" i="4" s="1"/>
  <c r="G26" i="4"/>
  <c r="G34" i="4" s="1"/>
  <c r="G42" i="4" s="1"/>
  <c r="G28" i="4"/>
  <c r="G36" i="4" s="1"/>
  <c r="G44" i="4" s="1"/>
  <c r="C23" i="4"/>
  <c r="C19" i="4"/>
  <c r="C28" i="4" s="1"/>
  <c r="C14" i="4"/>
  <c r="A1" i="4"/>
  <c r="A1" i="3"/>
  <c r="R36" i="6" l="1"/>
  <c r="R37" i="6"/>
  <c r="P37" i="6"/>
  <c r="Q37" i="6"/>
  <c r="Q36" i="6"/>
  <c r="P36" i="6"/>
  <c r="Q4" i="2"/>
  <c r="L18" i="2"/>
  <c r="Q15" i="2" s="1"/>
  <c r="I16" i="3"/>
  <c r="I13" i="3" l="1"/>
  <c r="D9" i="2" l="1"/>
  <c r="D15" i="2"/>
  <c r="L17" i="2" s="1"/>
  <c r="Q14" i="2" s="1"/>
  <c r="D14" i="2"/>
  <c r="L16" i="2" s="1"/>
  <c r="D18" i="2"/>
  <c r="L20" i="2" s="1"/>
  <c r="Q17" i="2" s="1"/>
  <c r="D17" i="2"/>
  <c r="L19" i="2" s="1"/>
  <c r="Q16" i="2" s="1"/>
  <c r="D19" i="2"/>
  <c r="L21" i="2" s="1"/>
  <c r="Q18" i="2" s="1"/>
  <c r="D13" i="2"/>
  <c r="E29" i="2"/>
  <c r="F29" i="2" s="1"/>
  <c r="G29" i="2" s="1"/>
  <c r="H29" i="2" s="1"/>
  <c r="D9" i="1"/>
  <c r="D12" i="1"/>
  <c r="I93" i="1"/>
  <c r="I91" i="1"/>
  <c r="I140" i="1"/>
  <c r="J136" i="1"/>
  <c r="K136" i="1" s="1"/>
  <c r="L136" i="1" s="1"/>
  <c r="M136" i="1" s="1"/>
  <c r="N136" i="1" s="1"/>
  <c r="O136" i="1" s="1"/>
  <c r="P136" i="1" s="1"/>
  <c r="Q136" i="1" s="1"/>
  <c r="R136" i="1" s="1"/>
  <c r="S136" i="1" s="1"/>
  <c r="J173" i="1"/>
  <c r="J159" i="1"/>
  <c r="K159" i="1" s="1"/>
  <c r="L159" i="1" s="1"/>
  <c r="M159" i="1" s="1"/>
  <c r="K189" i="1"/>
  <c r="L189" i="1"/>
  <c r="M189" i="1"/>
  <c r="N189" i="1"/>
  <c r="O189" i="1"/>
  <c r="P189" i="1"/>
  <c r="Q189" i="1"/>
  <c r="R189" i="1"/>
  <c r="S189" i="1"/>
  <c r="K183" i="1"/>
  <c r="L183" i="1"/>
  <c r="M183" i="1"/>
  <c r="N183" i="1"/>
  <c r="O183" i="1"/>
  <c r="P183" i="1"/>
  <c r="Q183" i="1"/>
  <c r="R183" i="1"/>
  <c r="S183" i="1"/>
  <c r="J184" i="1"/>
  <c r="J138" i="1" s="1"/>
  <c r="I83" i="1"/>
  <c r="H83" i="1"/>
  <c r="H68" i="1"/>
  <c r="F34" i="2" s="1"/>
  <c r="I68" i="1"/>
  <c r="I82" i="1" s="1"/>
  <c r="G68" i="1"/>
  <c r="E34" i="2" s="1"/>
  <c r="J175" i="1"/>
  <c r="K175" i="1" s="1"/>
  <c r="I74" i="1"/>
  <c r="H78" i="1"/>
  <c r="I78" i="1"/>
  <c r="G78" i="1"/>
  <c r="H72" i="1"/>
  <c r="H75" i="1" s="1"/>
  <c r="H76" i="1" s="1"/>
  <c r="I72" i="1"/>
  <c r="I75" i="1" s="1"/>
  <c r="I76" i="1" s="1"/>
  <c r="G72" i="1"/>
  <c r="G75" i="1" s="1"/>
  <c r="G76" i="1" s="1"/>
  <c r="H79" i="1"/>
  <c r="I79" i="1"/>
  <c r="G79" i="1"/>
  <c r="J174" i="1"/>
  <c r="H65" i="1"/>
  <c r="I65" i="1"/>
  <c r="G65" i="1"/>
  <c r="H64" i="1"/>
  <c r="I64" i="1"/>
  <c r="G64" i="1"/>
  <c r="H66" i="1"/>
  <c r="I66" i="1"/>
  <c r="G66" i="1"/>
  <c r="H63" i="1"/>
  <c r="I63" i="1"/>
  <c r="G63" i="1"/>
  <c r="H62" i="1"/>
  <c r="I62" i="1"/>
  <c r="G62" i="1"/>
  <c r="H61" i="1"/>
  <c r="I61" i="1"/>
  <c r="G61" i="1"/>
  <c r="H60" i="1"/>
  <c r="I60" i="1"/>
  <c r="G60" i="1"/>
  <c r="J59" i="1"/>
  <c r="G96" i="1"/>
  <c r="H98" i="1"/>
  <c r="H74" i="1" s="1"/>
  <c r="I100" i="1"/>
  <c r="J100" i="1" s="1"/>
  <c r="J189" i="1" s="1"/>
  <c r="G98" i="1"/>
  <c r="G101" i="1" s="1"/>
  <c r="H97" i="1" s="1"/>
  <c r="H96" i="1" s="1"/>
  <c r="I89" i="1"/>
  <c r="H89" i="1"/>
  <c r="H91" i="1"/>
  <c r="G91" i="1"/>
  <c r="G89" i="1"/>
  <c r="G90" i="1" s="1"/>
  <c r="G87" i="1"/>
  <c r="J117" i="1"/>
  <c r="J115" i="1"/>
  <c r="J114" i="1"/>
  <c r="F30" i="1"/>
  <c r="G30" i="1"/>
  <c r="G31" i="1" s="1"/>
  <c r="H30" i="1"/>
  <c r="H31" i="1" s="1"/>
  <c r="I30" i="1"/>
  <c r="I31" i="1" s="1"/>
  <c r="E30" i="1"/>
  <c r="J54" i="1"/>
  <c r="M54" i="1"/>
  <c r="L54" i="1"/>
  <c r="P50" i="1"/>
  <c r="Q50" i="1" s="1"/>
  <c r="R50" i="1" s="1"/>
  <c r="S50" i="1" s="1"/>
  <c r="S49" i="1"/>
  <c r="Q49" i="1"/>
  <c r="R49" i="1"/>
  <c r="I47" i="1"/>
  <c r="L50" i="1" s="1"/>
  <c r="M50" i="1" s="1"/>
  <c r="N50" i="1" s="1"/>
  <c r="O50" i="1" s="1"/>
  <c r="H47" i="1"/>
  <c r="G47" i="1"/>
  <c r="F47" i="1"/>
  <c r="E47" i="1"/>
  <c r="E52" i="1"/>
  <c r="F52" i="1"/>
  <c r="G52" i="1"/>
  <c r="H52" i="1"/>
  <c r="I52" i="1"/>
  <c r="I24" i="1"/>
  <c r="H24" i="1"/>
  <c r="G24" i="1"/>
  <c r="F24" i="1"/>
  <c r="E24" i="1"/>
  <c r="I21" i="1"/>
  <c r="H21" i="1"/>
  <c r="G21" i="1"/>
  <c r="F21" i="1"/>
  <c r="E21" i="1"/>
  <c r="S38" i="1"/>
  <c r="R38" i="1"/>
  <c r="Q38" i="1"/>
  <c r="P38" i="1"/>
  <c r="N38" i="1"/>
  <c r="O38" i="1"/>
  <c r="M38" i="1"/>
  <c r="L38" i="1"/>
  <c r="K38" i="1"/>
  <c r="F35" i="1"/>
  <c r="G35" i="1"/>
  <c r="H35" i="1"/>
  <c r="I35" i="1"/>
  <c r="J38" i="1" s="1"/>
  <c r="E35" i="1"/>
  <c r="E26" i="1"/>
  <c r="E22" i="1" s="1"/>
  <c r="F26" i="1"/>
  <c r="F22" i="1" s="1"/>
  <c r="G26" i="1"/>
  <c r="G22" i="1" s="1"/>
  <c r="H26" i="1"/>
  <c r="H22" i="1" s="1"/>
  <c r="I26" i="1"/>
  <c r="I22" i="1" s="1"/>
  <c r="F40" i="1"/>
  <c r="G40" i="1"/>
  <c r="H40" i="1"/>
  <c r="I40" i="1"/>
  <c r="E40" i="1"/>
  <c r="E41" i="1" s="1"/>
  <c r="E17" i="1"/>
  <c r="F17" i="1" s="1"/>
  <c r="H197" i="1"/>
  <c r="I197" i="1"/>
  <c r="G197" i="1"/>
  <c r="G166" i="1"/>
  <c r="H166" i="1" s="1"/>
  <c r="I166" i="1" s="1"/>
  <c r="J166" i="1" s="1"/>
  <c r="K166" i="1" s="1"/>
  <c r="L166" i="1" s="1"/>
  <c r="M166" i="1" s="1"/>
  <c r="N166" i="1" s="1"/>
  <c r="O166" i="1" s="1"/>
  <c r="P166" i="1" s="1"/>
  <c r="Q166" i="1" s="1"/>
  <c r="R166" i="1" s="1"/>
  <c r="S166" i="1" s="1"/>
  <c r="H108" i="1"/>
  <c r="I108" i="1"/>
  <c r="G108" i="1"/>
  <c r="I81" i="1" l="1"/>
  <c r="G35" i="2" s="1"/>
  <c r="H69" i="1"/>
  <c r="G69" i="1"/>
  <c r="I69" i="1"/>
  <c r="K184" i="1"/>
  <c r="L184" i="1" s="1"/>
  <c r="H82" i="1"/>
  <c r="H81" i="1" s="1"/>
  <c r="F35" i="2" s="1"/>
  <c r="J139" i="1"/>
  <c r="K139" i="1" s="1"/>
  <c r="L139" i="1" s="1"/>
  <c r="M139" i="1" s="1"/>
  <c r="N139" i="1" s="1"/>
  <c r="O139" i="1" s="1"/>
  <c r="P139" i="1" s="1"/>
  <c r="Q139" i="1" s="1"/>
  <c r="R139" i="1" s="1"/>
  <c r="S139" i="1" s="1"/>
  <c r="G34" i="2"/>
  <c r="I15" i="3"/>
  <c r="I17" i="3" s="1"/>
  <c r="I18" i="3" s="1"/>
  <c r="J24" i="8"/>
  <c r="Q13" i="2"/>
  <c r="C35" i="4"/>
  <c r="C43" i="4" s="1"/>
  <c r="C33" i="4"/>
  <c r="C41" i="4" s="1"/>
  <c r="C34" i="4"/>
  <c r="C42" i="4" s="1"/>
  <c r="C36" i="4"/>
  <c r="C44" i="4" s="1"/>
  <c r="C32" i="4"/>
  <c r="C40" i="4" s="1"/>
  <c r="C31" i="4"/>
  <c r="J183" i="1"/>
  <c r="E33" i="2"/>
  <c r="G33" i="2"/>
  <c r="F33" i="2"/>
  <c r="I29" i="2"/>
  <c r="J29" i="2" s="1"/>
  <c r="K29" i="2" s="1"/>
  <c r="L29" i="2" s="1"/>
  <c r="M29" i="2" s="1"/>
  <c r="N29" i="2" s="1"/>
  <c r="O29" i="2" s="1"/>
  <c r="P29" i="2" s="1"/>
  <c r="Q29" i="2" s="1"/>
  <c r="I42" i="2"/>
  <c r="J42" i="2" s="1"/>
  <c r="K42" i="2" s="1"/>
  <c r="L42" i="2" s="1"/>
  <c r="M42" i="2" s="1"/>
  <c r="N42" i="2" s="1"/>
  <c r="O42" i="2" s="1"/>
  <c r="P42" i="2" s="1"/>
  <c r="Q42" i="2" s="1"/>
  <c r="H42" i="2"/>
  <c r="D20" i="2"/>
  <c r="N159" i="1"/>
  <c r="G74" i="1"/>
  <c r="J62" i="1"/>
  <c r="J60" i="1"/>
  <c r="K60" i="1" s="1"/>
  <c r="J61" i="1"/>
  <c r="G59" i="1"/>
  <c r="I59" i="1"/>
  <c r="H59" i="1"/>
  <c r="H99" i="1"/>
  <c r="G99" i="1"/>
  <c r="H101" i="1"/>
  <c r="I97" i="1" s="1"/>
  <c r="I99" i="1" s="1"/>
  <c r="I92" i="1"/>
  <c r="J92" i="1" s="1"/>
  <c r="J91" i="1" s="1"/>
  <c r="J188" i="1" s="1"/>
  <c r="H92" i="1"/>
  <c r="G93" i="1"/>
  <c r="H88" i="1" s="1"/>
  <c r="H90" i="1" s="1"/>
  <c r="H32" i="1"/>
  <c r="G28" i="1"/>
  <c r="I28" i="1"/>
  <c r="H28" i="1"/>
  <c r="I32" i="1"/>
  <c r="H112" i="1"/>
  <c r="F30" i="2" s="1"/>
  <c r="F40" i="2" s="1"/>
  <c r="I112" i="1"/>
  <c r="G30" i="2" s="1"/>
  <c r="E24" i="4" s="1"/>
  <c r="E32" i="4" s="1"/>
  <c r="E40" i="4" s="1"/>
  <c r="G112" i="1"/>
  <c r="E30" i="2" s="1"/>
  <c r="E40" i="2" s="1"/>
  <c r="G27" i="1"/>
  <c r="I27" i="1"/>
  <c r="H27" i="1"/>
  <c r="H53" i="1"/>
  <c r="F53" i="1"/>
  <c r="I53" i="1"/>
  <c r="G53" i="1"/>
  <c r="N54" i="1"/>
  <c r="O54" i="1" s="1"/>
  <c r="P54" i="1" s="1"/>
  <c r="Q54" i="1" s="1"/>
  <c r="R54" i="1" s="1"/>
  <c r="S54" i="1" s="1"/>
  <c r="K48" i="1"/>
  <c r="L48" i="1" s="1"/>
  <c r="M48" i="1" s="1"/>
  <c r="N48" i="1" s="1"/>
  <c r="O48" i="1" s="1"/>
  <c r="P48" i="1" s="1"/>
  <c r="Q48" i="1" s="1"/>
  <c r="R48" i="1" s="1"/>
  <c r="S48" i="1" s="1"/>
  <c r="L49" i="1"/>
  <c r="O49" i="1" s="1"/>
  <c r="F25" i="1"/>
  <c r="E25" i="1"/>
  <c r="I25" i="1"/>
  <c r="H25" i="1"/>
  <c r="G25" i="1"/>
  <c r="M36" i="1"/>
  <c r="N36" i="1" s="1"/>
  <c r="F41" i="1"/>
  <c r="I41" i="1"/>
  <c r="G41" i="1"/>
  <c r="J37" i="1"/>
  <c r="H41" i="1"/>
  <c r="M184" i="1" l="1"/>
  <c r="N184" i="1" s="1"/>
  <c r="K138" i="1"/>
  <c r="L138" i="1" s="1"/>
  <c r="E27" i="4"/>
  <c r="E35" i="4" s="1"/>
  <c r="E43" i="4" s="1"/>
  <c r="E28" i="4"/>
  <c r="E36" i="4" s="1"/>
  <c r="E44" i="4" s="1"/>
  <c r="G40" i="2"/>
  <c r="D24" i="4" s="1"/>
  <c r="D32" i="4" s="1"/>
  <c r="D40" i="4" s="1"/>
  <c r="E23" i="4"/>
  <c r="E31" i="4" s="1"/>
  <c r="E39" i="4" s="1"/>
  <c r="E26" i="4"/>
  <c r="E34" i="4" s="1"/>
  <c r="E42" i="4" s="1"/>
  <c r="J56" i="1"/>
  <c r="K56" i="1" s="1"/>
  <c r="L56" i="1" s="1"/>
  <c r="J55" i="1"/>
  <c r="E25" i="4"/>
  <c r="E33" i="4" s="1"/>
  <c r="E41" i="4" s="1"/>
  <c r="O159" i="1"/>
  <c r="L60" i="1"/>
  <c r="J99" i="1"/>
  <c r="I101" i="1"/>
  <c r="J97" i="1" s="1"/>
  <c r="I96" i="1"/>
  <c r="J96" i="1" s="1"/>
  <c r="H87" i="1"/>
  <c r="K92" i="1"/>
  <c r="K91" i="1" s="1"/>
  <c r="K188" i="1" s="1"/>
  <c r="H93" i="1"/>
  <c r="I88" i="1" s="1"/>
  <c r="I87" i="1" s="1"/>
  <c r="J35" i="1"/>
  <c r="J34" i="1" s="1"/>
  <c r="J47" i="1"/>
  <c r="J46" i="1" s="1"/>
  <c r="J43" i="1"/>
  <c r="J42" i="1"/>
  <c r="K42" i="1" s="1"/>
  <c r="L42" i="1" s="1"/>
  <c r="M42" i="1" s="1"/>
  <c r="N42" i="1" s="1"/>
  <c r="S41" i="1" s="1"/>
  <c r="K35" i="1"/>
  <c r="J53" i="1" l="1"/>
  <c r="J52" i="1" s="1"/>
  <c r="J23" i="1" s="1"/>
  <c r="D25" i="4"/>
  <c r="D33" i="4" s="1"/>
  <c r="D41" i="4" s="1"/>
  <c r="D23" i="4"/>
  <c r="D31" i="4" s="1"/>
  <c r="D39" i="4" s="1"/>
  <c r="D27" i="4"/>
  <c r="D35" i="4" s="1"/>
  <c r="D43" i="4" s="1"/>
  <c r="D26" i="4"/>
  <c r="D34" i="4" s="1"/>
  <c r="D42" i="4" s="1"/>
  <c r="M138" i="1"/>
  <c r="N138" i="1" s="1"/>
  <c r="D28" i="4"/>
  <c r="D36" i="4" s="1"/>
  <c r="D44" i="4" s="1"/>
  <c r="P159" i="1"/>
  <c r="O184" i="1"/>
  <c r="M60" i="1"/>
  <c r="J95" i="1"/>
  <c r="J98" i="1"/>
  <c r="J190" i="1" s="1"/>
  <c r="J87" i="1"/>
  <c r="I90" i="1"/>
  <c r="J90" i="1" s="1"/>
  <c r="J31" i="1"/>
  <c r="K31" i="1" s="1"/>
  <c r="J30" i="1"/>
  <c r="K34" i="1"/>
  <c r="K47" i="1"/>
  <c r="K46" i="1" s="1"/>
  <c r="J41" i="1"/>
  <c r="J40" i="1" s="1"/>
  <c r="J20" i="1" s="1"/>
  <c r="J21" i="1" s="1"/>
  <c r="K44" i="1"/>
  <c r="L44" i="1" s="1"/>
  <c r="L37" i="1"/>
  <c r="L35" i="1" s="1"/>
  <c r="K55" i="1" l="1"/>
  <c r="K53" i="1" s="1"/>
  <c r="L55" i="1" s="1"/>
  <c r="M55" i="1" s="1"/>
  <c r="R55" i="1" s="1"/>
  <c r="S55" i="1" s="1"/>
  <c r="H31" i="2"/>
  <c r="K41" i="1"/>
  <c r="K40" i="1" s="1"/>
  <c r="K20" i="1" s="1"/>
  <c r="O138" i="1"/>
  <c r="J24" i="1"/>
  <c r="J88" i="1"/>
  <c r="J86" i="1" s="1"/>
  <c r="J116" i="1" s="1"/>
  <c r="Q159" i="1"/>
  <c r="P184" i="1"/>
  <c r="J101" i="1"/>
  <c r="J153" i="1" s="1"/>
  <c r="J73" i="1"/>
  <c r="J135" i="1" s="1"/>
  <c r="N60" i="1"/>
  <c r="O60" i="1" s="1"/>
  <c r="J110" i="1"/>
  <c r="L31" i="1"/>
  <c r="L34" i="1"/>
  <c r="K30" i="1"/>
  <c r="K110" i="1" s="1"/>
  <c r="J26" i="1"/>
  <c r="J25" i="1" s="1"/>
  <c r="L47" i="1"/>
  <c r="L46" i="1" s="1"/>
  <c r="L41" i="1"/>
  <c r="L53" i="1" l="1"/>
  <c r="K52" i="1"/>
  <c r="K23" i="1" s="1"/>
  <c r="K24" i="1" s="1"/>
  <c r="P138" i="1"/>
  <c r="M53" i="1"/>
  <c r="N53" i="1"/>
  <c r="J89" i="1"/>
  <c r="J93" i="1" s="1"/>
  <c r="R159" i="1"/>
  <c r="Q184" i="1"/>
  <c r="R184" i="1" s="1"/>
  <c r="K97" i="1"/>
  <c r="K98" i="1" s="1"/>
  <c r="P60" i="1"/>
  <c r="L30" i="1"/>
  <c r="L110" i="1" s="1"/>
  <c r="M31" i="1"/>
  <c r="M35" i="1"/>
  <c r="M34" i="1" s="1"/>
  <c r="J105" i="1"/>
  <c r="J106" i="1" s="1"/>
  <c r="J22" i="1"/>
  <c r="O53" i="1"/>
  <c r="M47" i="1"/>
  <c r="M46" i="1" s="1"/>
  <c r="K21" i="1"/>
  <c r="L40" i="1"/>
  <c r="L20" i="1" s="1"/>
  <c r="M41" i="1"/>
  <c r="O37" i="1"/>
  <c r="N35" i="1"/>
  <c r="L52" i="1" l="1"/>
  <c r="L23" i="1" s="1"/>
  <c r="L26" i="1" s="1"/>
  <c r="L25" i="1" s="1"/>
  <c r="Q138" i="1"/>
  <c r="R138" i="1" s="1"/>
  <c r="K73" i="1"/>
  <c r="K135" i="1" s="1"/>
  <c r="K190" i="1"/>
  <c r="J152" i="1"/>
  <c r="J155" i="1" s="1"/>
  <c r="K88" i="1"/>
  <c r="J191" i="1"/>
  <c r="J195" i="1" s="1"/>
  <c r="S159" i="1"/>
  <c r="S184" i="1"/>
  <c r="K101" i="1"/>
  <c r="K153" i="1" s="1"/>
  <c r="K95" i="1"/>
  <c r="J147" i="1"/>
  <c r="J78" i="1"/>
  <c r="J180" i="1" s="1"/>
  <c r="H36" i="2" s="1"/>
  <c r="J75" i="1"/>
  <c r="H33" i="2" s="1"/>
  <c r="J130" i="1"/>
  <c r="Q60" i="1"/>
  <c r="J111" i="1"/>
  <c r="J171" i="1" s="1"/>
  <c r="J127" i="1"/>
  <c r="N34" i="1"/>
  <c r="K26" i="1"/>
  <c r="K25" i="1" s="1"/>
  <c r="N31" i="1"/>
  <c r="J107" i="1"/>
  <c r="J146" i="1" s="1"/>
  <c r="M30" i="1"/>
  <c r="M110" i="1" s="1"/>
  <c r="P53" i="1"/>
  <c r="N47" i="1"/>
  <c r="N46" i="1" s="1"/>
  <c r="M40" i="1"/>
  <c r="M20" i="1" s="1"/>
  <c r="L21" i="1"/>
  <c r="N41" i="1"/>
  <c r="P37" i="1"/>
  <c r="O35" i="1"/>
  <c r="M52" i="1" l="1"/>
  <c r="N52" i="1" s="1"/>
  <c r="O52" i="1" s="1"/>
  <c r="P52" i="1" s="1"/>
  <c r="L24" i="1"/>
  <c r="I31" i="2"/>
  <c r="K89" i="1"/>
  <c r="K93" i="1" s="1"/>
  <c r="K152" i="1" s="1"/>
  <c r="K155" i="1" s="1"/>
  <c r="K86" i="1"/>
  <c r="K116" i="1" s="1"/>
  <c r="S138" i="1"/>
  <c r="L97" i="1"/>
  <c r="L98" i="1" s="1"/>
  <c r="L73" i="1" s="1"/>
  <c r="L135" i="1" s="1"/>
  <c r="J72" i="1"/>
  <c r="J170" i="1" s="1"/>
  <c r="J185" i="1"/>
  <c r="J134" i="1"/>
  <c r="J145" i="1"/>
  <c r="J108" i="1"/>
  <c r="J112" i="1" s="1"/>
  <c r="J128" i="1"/>
  <c r="J129" i="1"/>
  <c r="R60" i="1"/>
  <c r="S60" i="1" s="1"/>
  <c r="K105" i="1"/>
  <c r="K22" i="1"/>
  <c r="O34" i="1"/>
  <c r="O31" i="1"/>
  <c r="L105" i="1"/>
  <c r="L22" i="1"/>
  <c r="N30" i="1"/>
  <c r="N110" i="1" s="1"/>
  <c r="Q53" i="1"/>
  <c r="R53" i="1" s="1"/>
  <c r="S53" i="1" s="1"/>
  <c r="O47" i="1"/>
  <c r="O46" i="1" s="1"/>
  <c r="N40" i="1"/>
  <c r="N20" i="1" s="1"/>
  <c r="M21" i="1"/>
  <c r="O41" i="1"/>
  <c r="Q37" i="1"/>
  <c r="P35" i="1"/>
  <c r="K127" i="1" l="1"/>
  <c r="K106" i="1"/>
  <c r="L127" i="1"/>
  <c r="L106" i="1"/>
  <c r="N23" i="1"/>
  <c r="M23" i="1"/>
  <c r="M24" i="1" s="1"/>
  <c r="O23" i="1"/>
  <c r="L88" i="1"/>
  <c r="L86" i="1" s="1"/>
  <c r="K191" i="1"/>
  <c r="K195" i="1" s="1"/>
  <c r="L101" i="1"/>
  <c r="L190" i="1"/>
  <c r="L95" i="1"/>
  <c r="J118" i="1"/>
  <c r="H30" i="2"/>
  <c r="L147" i="1"/>
  <c r="L78" i="1"/>
  <c r="L180" i="1" s="1"/>
  <c r="L75" i="1"/>
  <c r="K78" i="1"/>
  <c r="K180" i="1" s="1"/>
  <c r="K75" i="1"/>
  <c r="K130" i="1"/>
  <c r="K147" i="1"/>
  <c r="L130" i="1"/>
  <c r="K107" i="1"/>
  <c r="K111" i="1"/>
  <c r="K171" i="1" s="1"/>
  <c r="P34" i="1"/>
  <c r="L107" i="1"/>
  <c r="L111" i="1"/>
  <c r="L171" i="1" s="1"/>
  <c r="P31" i="1"/>
  <c r="O30" i="1"/>
  <c r="O110" i="1" s="1"/>
  <c r="Q52" i="1"/>
  <c r="P47" i="1"/>
  <c r="P46" i="1" s="1"/>
  <c r="P23" i="1" s="1"/>
  <c r="O40" i="1"/>
  <c r="O20" i="1" s="1"/>
  <c r="N21" i="1"/>
  <c r="P41" i="1"/>
  <c r="R37" i="1"/>
  <c r="Q35" i="1"/>
  <c r="O24" i="1" l="1"/>
  <c r="O26" i="1"/>
  <c r="O105" i="1" s="1"/>
  <c r="M26" i="1"/>
  <c r="M105" i="1" s="1"/>
  <c r="M147" i="1" s="1"/>
  <c r="N26" i="1"/>
  <c r="N25" i="1" s="1"/>
  <c r="N24" i="1"/>
  <c r="L89" i="1"/>
  <c r="L91" i="1" s="1"/>
  <c r="L93" i="1" s="1"/>
  <c r="J31" i="2"/>
  <c r="L116" i="1"/>
  <c r="L185" i="1"/>
  <c r="J36" i="2"/>
  <c r="K185" i="1"/>
  <c r="I36" i="2"/>
  <c r="M97" i="1"/>
  <c r="L153" i="1"/>
  <c r="H40" i="2"/>
  <c r="L72" i="1"/>
  <c r="L170" i="1" s="1"/>
  <c r="J33" i="2"/>
  <c r="K72" i="1"/>
  <c r="K170" i="1" s="1"/>
  <c r="I33" i="2"/>
  <c r="K134" i="1"/>
  <c r="L134" i="1" s="1"/>
  <c r="L145" i="1"/>
  <c r="L146" i="1"/>
  <c r="K145" i="1"/>
  <c r="K146" i="1"/>
  <c r="L129" i="1"/>
  <c r="L108" i="1"/>
  <c r="L112" i="1" s="1"/>
  <c r="L128" i="1"/>
  <c r="K108" i="1"/>
  <c r="K112" i="1" s="1"/>
  <c r="K128" i="1"/>
  <c r="K129" i="1"/>
  <c r="Q34" i="1"/>
  <c r="Q31" i="1"/>
  <c r="P30" i="1"/>
  <c r="P110" i="1" s="1"/>
  <c r="O25" i="1"/>
  <c r="P24" i="1"/>
  <c r="R52" i="1"/>
  <c r="Q47" i="1"/>
  <c r="Q46" i="1" s="1"/>
  <c r="Q23" i="1" s="1"/>
  <c r="P40" i="1"/>
  <c r="P20" i="1" s="1"/>
  <c r="P26" i="1" s="1"/>
  <c r="O21" i="1"/>
  <c r="Q41" i="1"/>
  <c r="R41" i="1"/>
  <c r="S37" i="1"/>
  <c r="S35" i="1" s="1"/>
  <c r="R35" i="1"/>
  <c r="M130" i="1" l="1"/>
  <c r="M111" i="1"/>
  <c r="M171" i="1" s="1"/>
  <c r="M127" i="1"/>
  <c r="M106" i="1"/>
  <c r="M75" i="1"/>
  <c r="K33" i="2" s="1"/>
  <c r="O127" i="1"/>
  <c r="M78" i="1"/>
  <c r="M180" i="1" s="1"/>
  <c r="M185" i="1" s="1"/>
  <c r="N22" i="1"/>
  <c r="N105" i="1"/>
  <c r="O106" i="1" s="1"/>
  <c r="M22" i="1"/>
  <c r="O22" i="1"/>
  <c r="M25" i="1"/>
  <c r="M107" i="1"/>
  <c r="M145" i="1" s="1"/>
  <c r="L188" i="1"/>
  <c r="L191" i="1"/>
  <c r="L195" i="1"/>
  <c r="M98" i="1"/>
  <c r="M95" i="1"/>
  <c r="L118" i="1"/>
  <c r="J30" i="2"/>
  <c r="K118" i="1"/>
  <c r="I30" i="2"/>
  <c r="M88" i="1"/>
  <c r="M86" i="1" s="1"/>
  <c r="L152" i="1"/>
  <c r="L155" i="1" s="1"/>
  <c r="O147" i="1"/>
  <c r="O75" i="1"/>
  <c r="M33" i="2" s="1"/>
  <c r="O78" i="1"/>
  <c r="O180" i="1" s="1"/>
  <c r="R34" i="1"/>
  <c r="S34" i="1" s="1"/>
  <c r="O130" i="1"/>
  <c r="O107" i="1"/>
  <c r="O111" i="1"/>
  <c r="O171" i="1" s="1"/>
  <c r="R31" i="1"/>
  <c r="Q30" i="1"/>
  <c r="Q110" i="1" s="1"/>
  <c r="P25" i="1"/>
  <c r="P105" i="1"/>
  <c r="Q24" i="1"/>
  <c r="S52" i="1"/>
  <c r="S47" i="1"/>
  <c r="R47" i="1"/>
  <c r="R46" i="1" s="1"/>
  <c r="R23" i="1" s="1"/>
  <c r="Q40" i="1"/>
  <c r="Q20" i="1" s="1"/>
  <c r="Q26" i="1" s="1"/>
  <c r="P21" i="1"/>
  <c r="P22" i="1"/>
  <c r="K36" i="2" l="1"/>
  <c r="P127" i="1"/>
  <c r="P106" i="1"/>
  <c r="M134" i="1"/>
  <c r="N127" i="1"/>
  <c r="N106" i="1"/>
  <c r="M146" i="1"/>
  <c r="M128" i="1"/>
  <c r="N147" i="1"/>
  <c r="N78" i="1"/>
  <c r="N180" i="1" s="1"/>
  <c r="N185" i="1" s="1"/>
  <c r="N130" i="1"/>
  <c r="N75" i="1"/>
  <c r="L33" i="2" s="1"/>
  <c r="N107" i="1"/>
  <c r="N146" i="1" s="1"/>
  <c r="N111" i="1"/>
  <c r="N171" i="1" s="1"/>
  <c r="M108" i="1"/>
  <c r="M112" i="1" s="1"/>
  <c r="K30" i="2" s="1"/>
  <c r="M129" i="1"/>
  <c r="K31" i="2"/>
  <c r="M116" i="1"/>
  <c r="O185" i="1"/>
  <c r="M36" i="2"/>
  <c r="M190" i="1"/>
  <c r="M101" i="1"/>
  <c r="M73" i="1"/>
  <c r="I40" i="2"/>
  <c r="J40" i="2"/>
  <c r="M89" i="1"/>
  <c r="P147" i="1"/>
  <c r="P75" i="1"/>
  <c r="N33" i="2" s="1"/>
  <c r="P78" i="1"/>
  <c r="P180" i="1" s="1"/>
  <c r="O145" i="1"/>
  <c r="O146" i="1"/>
  <c r="P130" i="1"/>
  <c r="O108" i="1"/>
  <c r="O112" i="1" s="1"/>
  <c r="M30" i="2" s="1"/>
  <c r="O128" i="1"/>
  <c r="O129" i="1"/>
  <c r="P107" i="1"/>
  <c r="P111" i="1"/>
  <c r="P171" i="1" s="1"/>
  <c r="S31" i="1"/>
  <c r="R30" i="1"/>
  <c r="R110" i="1" s="1"/>
  <c r="Q25" i="1"/>
  <c r="Q105" i="1"/>
  <c r="R24" i="1"/>
  <c r="S46" i="1"/>
  <c r="S23" i="1" s="1"/>
  <c r="R40" i="1"/>
  <c r="S40" i="1" s="1"/>
  <c r="S20" i="1" s="1"/>
  <c r="Q21" i="1"/>
  <c r="Q22" i="1"/>
  <c r="Q127" i="1" l="1"/>
  <c r="Q106" i="1"/>
  <c r="N128" i="1"/>
  <c r="N108" i="1"/>
  <c r="N112" i="1" s="1"/>
  <c r="L30" i="2" s="1"/>
  <c r="N129" i="1"/>
  <c r="N134" i="1"/>
  <c r="O134" i="1" s="1"/>
  <c r="P134" i="1" s="1"/>
  <c r="N145" i="1"/>
  <c r="L36" i="2"/>
  <c r="M118" i="1"/>
  <c r="P185" i="1"/>
  <c r="N36" i="2"/>
  <c r="M135" i="1"/>
  <c r="M72" i="1"/>
  <c r="N97" i="1"/>
  <c r="M153" i="1"/>
  <c r="M91" i="1"/>
  <c r="M191" i="1"/>
  <c r="Q147" i="1"/>
  <c r="Q78" i="1"/>
  <c r="Q180" i="1" s="1"/>
  <c r="Q75" i="1"/>
  <c r="O33" i="2" s="1"/>
  <c r="P145" i="1"/>
  <c r="P146" i="1"/>
  <c r="P129" i="1"/>
  <c r="Q130" i="1"/>
  <c r="P108" i="1"/>
  <c r="P112" i="1" s="1"/>
  <c r="N30" i="2" s="1"/>
  <c r="P128" i="1"/>
  <c r="Q107" i="1"/>
  <c r="Q111" i="1"/>
  <c r="Q171" i="1" s="1"/>
  <c r="S30" i="1"/>
  <c r="S110" i="1" s="1"/>
  <c r="S24" i="1"/>
  <c r="S26" i="1"/>
  <c r="R20" i="1"/>
  <c r="Q185" i="1" l="1"/>
  <c r="O36" i="2"/>
  <c r="N98" i="1"/>
  <c r="N95" i="1"/>
  <c r="M170" i="1"/>
  <c r="K40" i="2"/>
  <c r="Q134" i="1"/>
  <c r="M93" i="1"/>
  <c r="M188" i="1"/>
  <c r="M195" i="1" s="1"/>
  <c r="Q129" i="1"/>
  <c r="Q145" i="1"/>
  <c r="Q146" i="1"/>
  <c r="Q108" i="1"/>
  <c r="Q112" i="1" s="1"/>
  <c r="O30" i="2" s="1"/>
  <c r="Q128" i="1"/>
  <c r="S25" i="1"/>
  <c r="S105" i="1"/>
  <c r="S22" i="1"/>
  <c r="R26" i="1"/>
  <c r="R21" i="1"/>
  <c r="S21" i="1"/>
  <c r="S127" i="1" l="1"/>
  <c r="L31" i="2"/>
  <c r="N190" i="1"/>
  <c r="N101" i="1"/>
  <c r="N73" i="1"/>
  <c r="N88" i="1"/>
  <c r="N86" i="1" s="1"/>
  <c r="N116" i="1" s="1"/>
  <c r="M152" i="1"/>
  <c r="M155" i="1" s="1"/>
  <c r="S147" i="1"/>
  <c r="S78" i="1"/>
  <c r="S180" i="1" s="1"/>
  <c r="S75" i="1"/>
  <c r="Q33" i="2" s="1"/>
  <c r="S130" i="1"/>
  <c r="S107" i="1"/>
  <c r="S111" i="1"/>
  <c r="S171" i="1" s="1"/>
  <c r="R25" i="1"/>
  <c r="R105" i="1"/>
  <c r="S106" i="1" s="1"/>
  <c r="R22" i="1"/>
  <c r="R127" i="1" l="1"/>
  <c r="R106" i="1"/>
  <c r="S185" i="1"/>
  <c r="Q36" i="2"/>
  <c r="N72" i="1"/>
  <c r="N135" i="1"/>
  <c r="O97" i="1"/>
  <c r="N153" i="1"/>
  <c r="N118" i="1"/>
  <c r="N89" i="1"/>
  <c r="R147" i="1"/>
  <c r="R78" i="1"/>
  <c r="R180" i="1" s="1"/>
  <c r="P36" i="2" s="1"/>
  <c r="R75" i="1"/>
  <c r="P33" i="2" s="1"/>
  <c r="S145" i="1"/>
  <c r="S146" i="1"/>
  <c r="S129" i="1"/>
  <c r="S108" i="1"/>
  <c r="S112" i="1" s="1"/>
  <c r="Q30" i="2" s="1"/>
  <c r="S128" i="1"/>
  <c r="R130" i="1"/>
  <c r="R107" i="1"/>
  <c r="R111" i="1"/>
  <c r="R171" i="1" s="1"/>
  <c r="O95" i="1" l="1"/>
  <c r="O98" i="1"/>
  <c r="N170" i="1"/>
  <c r="L40" i="2"/>
  <c r="R185" i="1"/>
  <c r="R134" i="1"/>
  <c r="S134" i="1" s="1"/>
  <c r="N91" i="1"/>
  <c r="N191" i="1"/>
  <c r="R145" i="1"/>
  <c r="R146" i="1"/>
  <c r="R129" i="1"/>
  <c r="R108" i="1"/>
  <c r="R112" i="1" s="1"/>
  <c r="P30" i="2" s="1"/>
  <c r="R128" i="1"/>
  <c r="M31" i="2" l="1"/>
  <c r="O190" i="1"/>
  <c r="O101" i="1"/>
  <c r="O73" i="1"/>
  <c r="N93" i="1"/>
  <c r="N188" i="1"/>
  <c r="N195" i="1" s="1"/>
  <c r="G104" i="1"/>
  <c r="H104" i="1" s="1"/>
  <c r="I104" i="1" s="1"/>
  <c r="J104" i="1" s="1"/>
  <c r="K104" i="1" s="1"/>
  <c r="L104" i="1" s="1"/>
  <c r="M104" i="1" s="1"/>
  <c r="N104" i="1" s="1"/>
  <c r="O104" i="1" s="1"/>
  <c r="P104" i="1" s="1"/>
  <c r="Q104" i="1" s="1"/>
  <c r="R104" i="1" s="1"/>
  <c r="S104" i="1" s="1"/>
  <c r="G123" i="1"/>
  <c r="H123" i="1" s="1"/>
  <c r="I123" i="1" s="1"/>
  <c r="J123" i="1" s="1"/>
  <c r="K123" i="1" s="1"/>
  <c r="L123" i="1" s="1"/>
  <c r="M123" i="1" s="1"/>
  <c r="N123" i="1" s="1"/>
  <c r="O123" i="1" s="1"/>
  <c r="P123" i="1" s="1"/>
  <c r="Q123" i="1" s="1"/>
  <c r="R123" i="1" s="1"/>
  <c r="S123" i="1" s="1"/>
  <c r="G17" i="1"/>
  <c r="H17" i="1" s="1"/>
  <c r="I17" i="1" s="1"/>
  <c r="J17" i="1" s="1"/>
  <c r="K17" i="1" s="1"/>
  <c r="L17" i="1" s="1"/>
  <c r="M17" i="1" s="1"/>
  <c r="N17" i="1" s="1"/>
  <c r="O17" i="1" s="1"/>
  <c r="P17" i="1" s="1"/>
  <c r="Q17" i="1" s="1"/>
  <c r="R17" i="1" s="1"/>
  <c r="S17" i="1" s="1"/>
  <c r="O72" i="1" l="1"/>
  <c r="O135" i="1"/>
  <c r="P97" i="1"/>
  <c r="O153" i="1"/>
  <c r="O88" i="1"/>
  <c r="O86" i="1" s="1"/>
  <c r="O116" i="1" s="1"/>
  <c r="N152" i="1"/>
  <c r="N155" i="1" s="1"/>
  <c r="G118" i="1"/>
  <c r="G120" i="1" s="1"/>
  <c r="H118" i="1"/>
  <c r="H120" i="1" s="1"/>
  <c r="I118" i="1"/>
  <c r="O170" i="1" l="1"/>
  <c r="M40" i="2"/>
  <c r="P98" i="1"/>
  <c r="P95" i="1"/>
  <c r="O89" i="1"/>
  <c r="O118" i="1"/>
  <c r="I120" i="1"/>
  <c r="D6" i="1"/>
  <c r="N31" i="2" l="1"/>
  <c r="N32" i="2" s="1"/>
  <c r="F24" i="4"/>
  <c r="F32" i="4" s="1"/>
  <c r="F40" i="4" s="1"/>
  <c r="F25" i="4"/>
  <c r="F33" i="4" s="1"/>
  <c r="F41" i="4" s="1"/>
  <c r="F26" i="4"/>
  <c r="F34" i="4" s="1"/>
  <c r="F42" i="4" s="1"/>
  <c r="F28" i="4"/>
  <c r="F36" i="4" s="1"/>
  <c r="F44" i="4" s="1"/>
  <c r="F23" i="4"/>
  <c r="F31" i="4" s="1"/>
  <c r="F39" i="4" s="1"/>
  <c r="F27" i="4"/>
  <c r="F35" i="4" s="1"/>
  <c r="F43" i="4" s="1"/>
  <c r="F32" i="2"/>
  <c r="F37" i="2" s="1"/>
  <c r="G32" i="2"/>
  <c r="G37" i="2" s="1"/>
  <c r="E32" i="2"/>
  <c r="I11" i="3"/>
  <c r="I14" i="3" s="1"/>
  <c r="I19" i="3" s="1"/>
  <c r="D11" i="2" s="1"/>
  <c r="H32" i="2"/>
  <c r="J32" i="2"/>
  <c r="K32" i="2"/>
  <c r="I32" i="2"/>
  <c r="M32" i="2"/>
  <c r="L32" i="2"/>
  <c r="P190" i="1"/>
  <c r="P101" i="1"/>
  <c r="P73" i="1"/>
  <c r="O91" i="1"/>
  <c r="O191" i="1"/>
  <c r="J119" i="1"/>
  <c r="L119" i="1"/>
  <c r="L68" i="1" s="1"/>
  <c r="K119" i="1"/>
  <c r="K68" i="1" s="1"/>
  <c r="M119" i="1"/>
  <c r="M68" i="1" s="1"/>
  <c r="N119" i="1"/>
  <c r="N68" i="1" s="1"/>
  <c r="O119" i="1"/>
  <c r="O68" i="1" s="1"/>
  <c r="Q43" i="2" l="1"/>
  <c r="P43" i="2"/>
  <c r="H43" i="2"/>
  <c r="J43" i="2"/>
  <c r="K43" i="2"/>
  <c r="L43" i="2"/>
  <c r="M43" i="2"/>
  <c r="N43" i="2"/>
  <c r="I43" i="2"/>
  <c r="O43" i="2"/>
  <c r="P72" i="1"/>
  <c r="P135" i="1"/>
  <c r="P153" i="1"/>
  <c r="Q97" i="1"/>
  <c r="M82" i="1"/>
  <c r="K34" i="2"/>
  <c r="N82" i="1"/>
  <c r="L34" i="2"/>
  <c r="K82" i="1"/>
  <c r="I34" i="2"/>
  <c r="L82" i="1"/>
  <c r="J34" i="2"/>
  <c r="O82" i="1"/>
  <c r="M34" i="2"/>
  <c r="J68" i="1"/>
  <c r="H34" i="2" s="1"/>
  <c r="J148" i="1"/>
  <c r="O93" i="1"/>
  <c r="O188" i="1"/>
  <c r="O195" i="1" s="1"/>
  <c r="K120" i="1"/>
  <c r="K168" i="1" s="1"/>
  <c r="K148" i="1"/>
  <c r="O120" i="1"/>
  <c r="O168" i="1" s="1"/>
  <c r="O148" i="1"/>
  <c r="M120" i="1"/>
  <c r="M168" i="1" s="1"/>
  <c r="M148" i="1"/>
  <c r="N120" i="1"/>
  <c r="N168" i="1" s="1"/>
  <c r="N148" i="1"/>
  <c r="L120" i="1"/>
  <c r="L168" i="1" s="1"/>
  <c r="L148" i="1"/>
  <c r="J120" i="1"/>
  <c r="J168" i="1" s="1"/>
  <c r="P170" i="1" l="1"/>
  <c r="N40" i="2"/>
  <c r="Q98" i="1"/>
  <c r="Q95" i="1"/>
  <c r="O149" i="1"/>
  <c r="O83" i="1"/>
  <c r="O81" i="1" s="1"/>
  <c r="M149" i="1"/>
  <c r="M83" i="1"/>
  <c r="M81" i="1" s="1"/>
  <c r="J158" i="1"/>
  <c r="L149" i="1"/>
  <c r="L83" i="1"/>
  <c r="L81" i="1" s="1"/>
  <c r="K149" i="1"/>
  <c r="K83" i="1"/>
  <c r="K81" i="1" s="1"/>
  <c r="J83" i="1"/>
  <c r="J149" i="1"/>
  <c r="J137" i="1"/>
  <c r="J82" i="1"/>
  <c r="P88" i="1"/>
  <c r="P86" i="1" s="1"/>
  <c r="P116" i="1" s="1"/>
  <c r="O152" i="1"/>
  <c r="O155" i="1" s="1"/>
  <c r="N149" i="1"/>
  <c r="N83" i="1"/>
  <c r="N81" i="1" s="1"/>
  <c r="O31" i="2" l="1"/>
  <c r="O32" i="2" s="1"/>
  <c r="Q190" i="1"/>
  <c r="Q101" i="1"/>
  <c r="Q73" i="1"/>
  <c r="M176" i="1"/>
  <c r="M177" i="1" s="1"/>
  <c r="M197" i="1" s="1"/>
  <c r="K35" i="2"/>
  <c r="K37" i="2" s="1"/>
  <c r="K38" i="2" s="1"/>
  <c r="O176" i="1"/>
  <c r="O177" i="1" s="1"/>
  <c r="O197" i="1" s="1"/>
  <c r="M35" i="2"/>
  <c r="M37" i="2" s="1"/>
  <c r="M38" i="2" s="1"/>
  <c r="L176" i="1"/>
  <c r="L177" i="1" s="1"/>
  <c r="L197" i="1" s="1"/>
  <c r="J35" i="2"/>
  <c r="J37" i="2" s="1"/>
  <c r="N176" i="1"/>
  <c r="N177" i="1" s="1"/>
  <c r="N197" i="1" s="1"/>
  <c r="L35" i="2"/>
  <c r="L37" i="2" s="1"/>
  <c r="K176" i="1"/>
  <c r="K177" i="1" s="1"/>
  <c r="K197" i="1" s="1"/>
  <c r="I35" i="2"/>
  <c r="I37" i="2" s="1"/>
  <c r="J81" i="1"/>
  <c r="K137" i="1"/>
  <c r="J140" i="1"/>
  <c r="P118" i="1"/>
  <c r="P119" i="1" s="1"/>
  <c r="P89" i="1"/>
  <c r="K158" i="1"/>
  <c r="J160" i="1"/>
  <c r="J161" i="1" s="1"/>
  <c r="L38" i="2" l="1"/>
  <c r="J38" i="2"/>
  <c r="Q72" i="1"/>
  <c r="Q135" i="1"/>
  <c r="R97" i="1"/>
  <c r="Q153" i="1"/>
  <c r="J176" i="1"/>
  <c r="J177" i="1" s="1"/>
  <c r="J197" i="1" s="1"/>
  <c r="J126" i="1" s="1"/>
  <c r="J131" i="1" s="1"/>
  <c r="J141" i="1" s="1"/>
  <c r="J163" i="1" s="1"/>
  <c r="H35" i="2"/>
  <c r="H37" i="2" s="1"/>
  <c r="H38" i="2" s="1"/>
  <c r="L158" i="1"/>
  <c r="K160" i="1"/>
  <c r="K161" i="1" s="1"/>
  <c r="P91" i="1"/>
  <c r="P191" i="1"/>
  <c r="P68" i="1"/>
  <c r="P120" i="1"/>
  <c r="P168" i="1" s="1"/>
  <c r="P148" i="1"/>
  <c r="L137" i="1"/>
  <c r="K140" i="1"/>
  <c r="I38" i="2" l="1"/>
  <c r="R98" i="1"/>
  <c r="R95" i="1"/>
  <c r="Q170" i="1"/>
  <c r="O40" i="2"/>
  <c r="K126" i="1"/>
  <c r="K131" i="1" s="1"/>
  <c r="K141" i="1" s="1"/>
  <c r="K163" i="1" s="1"/>
  <c r="P82" i="1"/>
  <c r="N34" i="2"/>
  <c r="M137" i="1"/>
  <c r="L140" i="1"/>
  <c r="P149" i="1"/>
  <c r="P83" i="1"/>
  <c r="P93" i="1"/>
  <c r="P188" i="1"/>
  <c r="P195" i="1" s="1"/>
  <c r="M158" i="1"/>
  <c r="L160" i="1"/>
  <c r="L161" i="1" s="1"/>
  <c r="P31" i="2" l="1"/>
  <c r="P32" i="2" s="1"/>
  <c r="R190" i="1"/>
  <c r="R101" i="1"/>
  <c r="R73" i="1"/>
  <c r="L126" i="1"/>
  <c r="L131" i="1" s="1"/>
  <c r="L141" i="1" s="1"/>
  <c r="L163" i="1" s="1"/>
  <c r="P81" i="1"/>
  <c r="P176" i="1" s="1"/>
  <c r="P177" i="1" s="1"/>
  <c r="P197" i="1" s="1"/>
  <c r="N158" i="1"/>
  <c r="M160" i="1"/>
  <c r="M161" i="1" s="1"/>
  <c r="N137" i="1"/>
  <c r="M140" i="1"/>
  <c r="Q88" i="1"/>
  <c r="Q86" i="1" s="1"/>
  <c r="Q116" i="1" s="1"/>
  <c r="P152" i="1"/>
  <c r="P155" i="1" s="1"/>
  <c r="R72" i="1" l="1"/>
  <c r="R135" i="1"/>
  <c r="R153" i="1"/>
  <c r="S97" i="1"/>
  <c r="N35" i="2"/>
  <c r="N37" i="2" s="1"/>
  <c r="N38" i="2" s="1"/>
  <c r="M126" i="1"/>
  <c r="N126" i="1" s="1"/>
  <c r="Q118" i="1"/>
  <c r="Q119" i="1" s="1"/>
  <c r="Q89" i="1"/>
  <c r="O137" i="1"/>
  <c r="N140" i="1"/>
  <c r="O158" i="1"/>
  <c r="N160" i="1"/>
  <c r="N161" i="1" s="1"/>
  <c r="R170" i="1" l="1"/>
  <c r="P40" i="2"/>
  <c r="S98" i="1"/>
  <c r="S95" i="1"/>
  <c r="M131" i="1"/>
  <c r="M141" i="1" s="1"/>
  <c r="M163" i="1" s="1"/>
  <c r="P158" i="1"/>
  <c r="O160" i="1"/>
  <c r="O161" i="1" s="1"/>
  <c r="P137" i="1"/>
  <c r="O140" i="1"/>
  <c r="O126" i="1"/>
  <c r="N131" i="1"/>
  <c r="N141" i="1" s="1"/>
  <c r="N163" i="1" s="1"/>
  <c r="Q91" i="1"/>
  <c r="Q191" i="1"/>
  <c r="Q68" i="1"/>
  <c r="Q120" i="1"/>
  <c r="Q168" i="1" s="1"/>
  <c r="Q148" i="1"/>
  <c r="Q31" i="2" l="1"/>
  <c r="Q32" i="2" s="1"/>
  <c r="S190" i="1"/>
  <c r="S101" i="1"/>
  <c r="S153" i="1" s="1"/>
  <c r="S73" i="1"/>
  <c r="Q82" i="1"/>
  <c r="O34" i="2"/>
  <c r="Q93" i="1"/>
  <c r="Q188" i="1"/>
  <c r="Q195" i="1" s="1"/>
  <c r="P126" i="1"/>
  <c r="O131" i="1"/>
  <c r="O141" i="1" s="1"/>
  <c r="O163" i="1" s="1"/>
  <c r="Q137" i="1"/>
  <c r="P140" i="1"/>
  <c r="Q149" i="1"/>
  <c r="Q83" i="1"/>
  <c r="Q158" i="1"/>
  <c r="P160" i="1"/>
  <c r="P161" i="1" s="1"/>
  <c r="S72" i="1" l="1"/>
  <c r="S135" i="1"/>
  <c r="Q81" i="1"/>
  <c r="O35" i="2" s="1"/>
  <c r="O37" i="2" s="1"/>
  <c r="O38" i="2" s="1"/>
  <c r="Q140" i="1"/>
  <c r="Q160" i="1"/>
  <c r="P131" i="1"/>
  <c r="P141" i="1" s="1"/>
  <c r="P163" i="1" s="1"/>
  <c r="R88" i="1"/>
  <c r="R86" i="1" s="1"/>
  <c r="R116" i="1" s="1"/>
  <c r="Q152" i="1"/>
  <c r="Q155" i="1" s="1"/>
  <c r="S170" i="1" l="1"/>
  <c r="Q40" i="2"/>
  <c r="L10" i="2" s="1"/>
  <c r="L13" i="2" s="1"/>
  <c r="Q176" i="1"/>
  <c r="Q177" i="1" s="1"/>
  <c r="Q197" i="1" s="1"/>
  <c r="Q126" i="1" s="1"/>
  <c r="Q131" i="1" s="1"/>
  <c r="Q141" i="1" s="1"/>
  <c r="R118" i="1"/>
  <c r="R119" i="1" s="1"/>
  <c r="R89" i="1"/>
  <c r="Q161" i="1"/>
  <c r="R91" i="1" l="1"/>
  <c r="R191" i="1"/>
  <c r="R68" i="1"/>
  <c r="P34" i="2" s="1"/>
  <c r="R120" i="1"/>
  <c r="R168" i="1" s="1"/>
  <c r="R148" i="1"/>
  <c r="Q163" i="1"/>
  <c r="R149" i="1" l="1"/>
  <c r="R83" i="1"/>
  <c r="R158" i="1"/>
  <c r="R82" i="1"/>
  <c r="R137" i="1"/>
  <c r="R93" i="1"/>
  <c r="R188" i="1"/>
  <c r="R195" i="1" s="1"/>
  <c r="R81" i="1" l="1"/>
  <c r="R140" i="1"/>
  <c r="S88" i="1"/>
  <c r="S86" i="1" s="1"/>
  <c r="S116" i="1" s="1"/>
  <c r="R152" i="1"/>
  <c r="R155" i="1" s="1"/>
  <c r="R160" i="1"/>
  <c r="R176" i="1" l="1"/>
  <c r="R177" i="1" s="1"/>
  <c r="R197" i="1" s="1"/>
  <c r="R126" i="1" s="1"/>
  <c r="R131" i="1" s="1"/>
  <c r="R141" i="1" s="1"/>
  <c r="P35" i="2"/>
  <c r="P37" i="2" s="1"/>
  <c r="P38" i="2" s="1"/>
  <c r="R161" i="1"/>
  <c r="S89" i="1"/>
  <c r="S118" i="1"/>
  <c r="S119" i="1" s="1"/>
  <c r="R163" i="1" l="1"/>
  <c r="S68" i="1"/>
  <c r="Q34" i="2" s="1"/>
  <c r="S120" i="1"/>
  <c r="S168" i="1" s="1"/>
  <c r="S148" i="1"/>
  <c r="S91" i="1"/>
  <c r="S191" i="1"/>
  <c r="S93" i="1" l="1"/>
  <c r="S152" i="1" s="1"/>
  <c r="S155" i="1" s="1"/>
  <c r="S188" i="1"/>
  <c r="S195" i="1" s="1"/>
  <c r="S149" i="1"/>
  <c r="S83" i="1"/>
  <c r="S158" i="1"/>
  <c r="S160" i="1" s="1"/>
  <c r="S82" i="1"/>
  <c r="S137" i="1"/>
  <c r="S140" i="1" s="1"/>
  <c r="S81" i="1" l="1"/>
  <c r="S176" i="1" s="1"/>
  <c r="S177" i="1" s="1"/>
  <c r="S197" i="1" s="1"/>
  <c r="S126" i="1" s="1"/>
  <c r="S131" i="1" s="1"/>
  <c r="S141" i="1" s="1"/>
  <c r="S161" i="1"/>
  <c r="S163" i="1" l="1"/>
  <c r="Q35" i="2"/>
  <c r="Q37" i="2" l="1"/>
  <c r="Q38" i="2" s="1"/>
  <c r="Q7" i="2" l="1"/>
  <c r="Q10" i="2" s="1"/>
  <c r="G44" i="2"/>
  <c r="L12" i="2" s="1"/>
  <c r="L15" i="2" l="1"/>
  <c r="L22" i="2" s="1"/>
  <c r="L24" i="2" s="1"/>
  <c r="D65" i="2" s="1"/>
  <c r="Q9" i="2"/>
  <c r="Q12" i="2" s="1"/>
  <c r="Q19" i="2" s="1"/>
  <c r="Q21" i="2" s="1"/>
  <c r="D51" i="2" s="1"/>
  <c r="L25" i="2" l="1"/>
  <c r="L26" i="2"/>
  <c r="Q23" i="2"/>
  <c r="D22" i="2"/>
  <c r="D23" i="2" s="1"/>
  <c r="Q22" i="2"/>
  <c r="D77" i="2" l="1"/>
  <c r="J21" i="8"/>
  <c r="J22" i="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111</author>
  </authors>
  <commentList>
    <comment ref="J74" authorId="0" shapeId="0" xr:uid="{1564F2D4-B5C7-4B98-B131-7526F01D8CDA}">
      <text>
        <r>
          <rPr>
            <b/>
            <sz val="9"/>
            <color indexed="81"/>
            <rFont val="Tahoma"/>
            <family val="2"/>
          </rPr>
          <t>111:</t>
        </r>
        <r>
          <rPr>
            <sz val="9"/>
            <color indexed="81"/>
            <rFont val="Tahoma"/>
            <family val="2"/>
          </rPr>
          <t xml:space="preserve">
In long run, the Lease Liability Principal (effectively write down of lease debt) will offset the ammortization such that at maturity they all go to zero simultaneously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111</author>
  </authors>
  <commentList>
    <comment ref="I6" authorId="0" shapeId="0" xr:uid="{B3BFF8B2-071B-459B-9D6C-A58EC90E74EA}">
      <text>
        <r>
          <rPr>
            <b/>
            <sz val="9"/>
            <color indexed="81"/>
            <rFont val="Tahoma"/>
            <family val="2"/>
          </rPr>
          <t>111:</t>
        </r>
        <r>
          <rPr>
            <sz val="9"/>
            <color indexed="81"/>
            <rFont val="Tahoma"/>
            <family val="2"/>
          </rPr>
          <t xml:space="preserve">
10 Years US T-Bond</t>
        </r>
      </text>
    </comment>
    <comment ref="I7" authorId="0" shapeId="0" xr:uid="{2FE75092-2DD2-422C-A06A-41DB8E49F1C9}">
      <text>
        <r>
          <rPr>
            <b/>
            <sz val="9"/>
            <color indexed="81"/>
            <rFont val="Tahoma"/>
            <family val="2"/>
          </rPr>
          <t>111:</t>
        </r>
        <r>
          <rPr>
            <sz val="9"/>
            <color indexed="81"/>
            <rFont val="Tahoma"/>
            <family val="2"/>
          </rPr>
          <t xml:space="preserve">
Per Damodaran</t>
        </r>
      </text>
    </comment>
    <comment ref="I8" authorId="0" shapeId="0" xr:uid="{EE9C9FEA-F9DF-4636-BD17-9AF80EE8BFE1}">
      <text>
        <r>
          <rPr>
            <b/>
            <sz val="9"/>
            <color indexed="81"/>
            <rFont val="Tahoma"/>
            <family val="2"/>
          </rPr>
          <t>111:</t>
        </r>
        <r>
          <rPr>
            <sz val="9"/>
            <color indexed="81"/>
            <rFont val="Tahoma"/>
            <family val="2"/>
          </rPr>
          <t xml:space="preserve">
Per Yahoo Finance</t>
        </r>
      </text>
    </comment>
  </commentList>
</comments>
</file>

<file path=xl/sharedStrings.xml><?xml version="1.0" encoding="utf-8"?>
<sst xmlns="http://schemas.openxmlformats.org/spreadsheetml/2006/main" count="496" uniqueCount="281">
  <si>
    <t>Converge ICT.</t>
  </si>
  <si>
    <t>Financial Models Converge ICT.</t>
  </si>
  <si>
    <t>Units:</t>
  </si>
  <si>
    <t>Historical:</t>
  </si>
  <si>
    <t>Projected:</t>
  </si>
  <si>
    <t>Balance Sheet Statement:</t>
  </si>
  <si>
    <t>Income Statements</t>
  </si>
  <si>
    <t>Income Statement Driver:</t>
  </si>
  <si>
    <t>Company Name:</t>
  </si>
  <si>
    <t>CNVRG</t>
  </si>
  <si>
    <t>Company Ticker:</t>
  </si>
  <si>
    <t>Effective Tax Rate:</t>
  </si>
  <si>
    <t>Conversion Unit:</t>
  </si>
  <si>
    <t>Total Revenue</t>
  </si>
  <si>
    <t>Cost of Sales (COGS)</t>
  </si>
  <si>
    <t>SG&amp;A Expenses</t>
  </si>
  <si>
    <t>Impairment of Receivable</t>
  </si>
  <si>
    <t>Pretax Income</t>
  </si>
  <si>
    <t>Net Income</t>
  </si>
  <si>
    <t>Gross Profit</t>
  </si>
  <si>
    <t>Millions of ₱</t>
  </si>
  <si>
    <t>Revenue By Segments:</t>
  </si>
  <si>
    <t>ASSETS</t>
  </si>
  <si>
    <t>Cash and Cash Equivalents</t>
  </si>
  <si>
    <t>Account Receivables</t>
  </si>
  <si>
    <t>Other Current Assets</t>
  </si>
  <si>
    <t>Other Non-Current Assets</t>
  </si>
  <si>
    <t>Prepaid Expenses</t>
  </si>
  <si>
    <t>Total Current Asset</t>
  </si>
  <si>
    <t>Net PP&amp;E</t>
  </si>
  <si>
    <t>Right-of-Use Assets</t>
  </si>
  <si>
    <t>Equity Investment</t>
  </si>
  <si>
    <t>Net Deferred Tax Assets</t>
  </si>
  <si>
    <t>Intangible Assets</t>
  </si>
  <si>
    <t>Total Non-Current Asset</t>
  </si>
  <si>
    <t>Total Asset</t>
  </si>
  <si>
    <t>EQUITY AND LIABILITIES</t>
  </si>
  <si>
    <t>Account Payable</t>
  </si>
  <si>
    <t>Accrued Expenses</t>
  </si>
  <si>
    <t>Unearned Revenue</t>
  </si>
  <si>
    <t>Tax Payable</t>
  </si>
  <si>
    <t>Total Current Liabilities</t>
  </si>
  <si>
    <t>Lease Liabilities</t>
  </si>
  <si>
    <t>Total Debt</t>
  </si>
  <si>
    <t>Unfunded Pension Liability</t>
  </si>
  <si>
    <t>Common Shareholder's Equity</t>
  </si>
  <si>
    <t>Minority Interest</t>
  </si>
  <si>
    <t>Total Equity</t>
  </si>
  <si>
    <t>Total Liability and Equity</t>
  </si>
  <si>
    <t>Total Non-Current Liabilities</t>
  </si>
  <si>
    <t>Balanced?</t>
  </si>
  <si>
    <t>Current Asset:</t>
  </si>
  <si>
    <t>Non-Current Asset:</t>
  </si>
  <si>
    <t>Current Liabilities:</t>
  </si>
  <si>
    <t>Non-Current Liabilities:</t>
  </si>
  <si>
    <t>Shareholder's Equity:</t>
  </si>
  <si>
    <t>Cash Flow Statements:</t>
  </si>
  <si>
    <t>Cash Flow From Operations:</t>
  </si>
  <si>
    <t>Net Income:</t>
  </si>
  <si>
    <t>Change in Net Operating Assets:</t>
  </si>
  <si>
    <t>Cash Flow From Investing Activities:</t>
  </si>
  <si>
    <t>Cash Flow From Financing Activities:</t>
  </si>
  <si>
    <t>Non-Cash Charges:</t>
  </si>
  <si>
    <t>Operating Income (EBIT)</t>
  </si>
  <si>
    <t>Cash Flow From Investments:</t>
  </si>
  <si>
    <t>Cash Flow From Financial Activities:</t>
  </si>
  <si>
    <t>(-)Other Expenses</t>
  </si>
  <si>
    <t>(+)Equity Investment Income</t>
  </si>
  <si>
    <t>(-)Interest Expenses</t>
  </si>
  <si>
    <t>(+)Interest Income</t>
  </si>
  <si>
    <t>(-)Income Tax Expenses</t>
  </si>
  <si>
    <t>(+)Depreciation and Amortizations:</t>
  </si>
  <si>
    <t>(+)Impariments of Receivables:</t>
  </si>
  <si>
    <t>(+/-)Gain/Loss on Sales of PP&amp;E:</t>
  </si>
  <si>
    <t>(+)Share-based Compensations:</t>
  </si>
  <si>
    <t>(+/-)Equity Investment Income/Loss:</t>
  </si>
  <si>
    <t>(+/-)Other Items:</t>
  </si>
  <si>
    <t>(-)Capital Expenditures:</t>
  </si>
  <si>
    <t>(-)Purchase of Equity Investment:</t>
  </si>
  <si>
    <t>(-)Additions to Lease Asset:</t>
  </si>
  <si>
    <t>(-)Purchase of Intangible Asset:</t>
  </si>
  <si>
    <t>(+)Issuance of New Debts:</t>
  </si>
  <si>
    <t>(+)Additions to Lease Liabilities:</t>
  </si>
  <si>
    <t>(-)Lease Liabilities Repayment:</t>
  </si>
  <si>
    <t>(-)Debt Repayments:</t>
  </si>
  <si>
    <t>(-)Stock Repurchase:</t>
  </si>
  <si>
    <t>(+)Proceeds From Stock Issuance:</t>
  </si>
  <si>
    <t>(-)Dividends Payments:</t>
  </si>
  <si>
    <t>Balance Sheet Statement Driver:</t>
  </si>
  <si>
    <t>Cash Flow Statements Driver:</t>
  </si>
  <si>
    <t>Current Share Price</t>
  </si>
  <si>
    <t>Net Change in Cash:</t>
  </si>
  <si>
    <t>Diluted Shares Counts:</t>
  </si>
  <si>
    <t>Enterprise Revenue</t>
  </si>
  <si>
    <t>Enterprise Product Prices</t>
  </si>
  <si>
    <t>Enterprise Subcriptions</t>
  </si>
  <si>
    <t>Residential Product Prices</t>
  </si>
  <si>
    <t>Residential Subscriptions</t>
  </si>
  <si>
    <t>Residential Revenue</t>
  </si>
  <si>
    <t>Exchange Rate:</t>
  </si>
  <si>
    <t>Cases:</t>
  </si>
  <si>
    <t>Upside</t>
  </si>
  <si>
    <t>Neutral:</t>
  </si>
  <si>
    <t>Neutral</t>
  </si>
  <si>
    <t>Downside</t>
  </si>
  <si>
    <t>Upside:</t>
  </si>
  <si>
    <t>Downside:</t>
  </si>
  <si>
    <t>Subscriptions Growths:</t>
  </si>
  <si>
    <t>Philipine GDP Growth Rate</t>
  </si>
  <si>
    <t>Philipine Inflation Rate</t>
  </si>
  <si>
    <t>Residential Revenue Growth Rate:</t>
  </si>
  <si>
    <t>Enterprise Revenue Growth Rate:</t>
  </si>
  <si>
    <t>Residential Revenue%Total Sale:</t>
  </si>
  <si>
    <t>COGS%Revenue:</t>
  </si>
  <si>
    <t>Total Customers</t>
  </si>
  <si>
    <t>SG&amp;A%Total Customers</t>
  </si>
  <si>
    <t>SG&amp;A%Total Customers Growth Rate</t>
  </si>
  <si>
    <t>Impairment of Receivables%Revenue</t>
  </si>
  <si>
    <t>Debt and Lease Driver:</t>
  </si>
  <si>
    <t>Debt Interest Expenses</t>
  </si>
  <si>
    <t>Beginning Debt Balance</t>
  </si>
  <si>
    <t>Principal Repayment</t>
  </si>
  <si>
    <t>New Debt Issuance</t>
  </si>
  <si>
    <t>Ending Debt Balance</t>
  </si>
  <si>
    <t>Interest Expense%Beginning Debt Blances</t>
  </si>
  <si>
    <t>Principal Repayment%Beginning Debt Balance</t>
  </si>
  <si>
    <t>New Debt Issuance Growth Rate</t>
  </si>
  <si>
    <t>Leases Interest Expenses</t>
  </si>
  <si>
    <t>Lease Interest Expense%Beginning Debt Blances</t>
  </si>
  <si>
    <t>Beginning Lease Liability Balance</t>
  </si>
  <si>
    <t>Addition of New Lease Liabilities</t>
  </si>
  <si>
    <t>Ending Lease Liability Balance</t>
  </si>
  <si>
    <t>Lease Principal Repayment</t>
  </si>
  <si>
    <t>Inventory</t>
  </si>
  <si>
    <t>Receivable%Revenue</t>
  </si>
  <si>
    <t>Inventory%COGS</t>
  </si>
  <si>
    <t>Prepaid Expense%OpEx</t>
  </si>
  <si>
    <t>Other Current Asset%Sales</t>
  </si>
  <si>
    <t>Payable%COGS</t>
  </si>
  <si>
    <t>Tax Payable%Income Tax Expense</t>
  </si>
  <si>
    <t>Unearned Revenue%Revenue</t>
  </si>
  <si>
    <t>Accrued Expenses%COGS</t>
  </si>
  <si>
    <t>CapEx%Revenue</t>
  </si>
  <si>
    <t>CapEx</t>
  </si>
  <si>
    <t>Depreciation and Ammortizations</t>
  </si>
  <si>
    <t>Lease Asset Depreciation</t>
  </si>
  <si>
    <t>Lease Asset Depreciation%Principal Payment</t>
  </si>
  <si>
    <t>Residual D&amp;A</t>
  </si>
  <si>
    <t>Residual D&amp;A%Revenue</t>
  </si>
  <si>
    <t>Converge ICT. Infos and Assumptions:</t>
  </si>
  <si>
    <t>Change in Operating Assets:</t>
  </si>
  <si>
    <t>Change in Operating Liabilities:</t>
  </si>
  <si>
    <t>Change in Deferred Tax Asset</t>
  </si>
  <si>
    <t>Change in Deferred Tax Asset%Income Tax Expenses</t>
  </si>
  <si>
    <t>(+)Cash From Sales of PP&amp;E:</t>
  </si>
  <si>
    <t>Net Change in Working Capital:</t>
  </si>
  <si>
    <t>Assumptions:</t>
  </si>
  <si>
    <t>Free Cash Flow to Firm</t>
  </si>
  <si>
    <t>EBIT</t>
  </si>
  <si>
    <t>Discounted Cash Flow Analysis: Converge ICT.</t>
  </si>
  <si>
    <t>Market Capitalization</t>
  </si>
  <si>
    <t>Total Equity Value</t>
  </si>
  <si>
    <t>Total Enterprise Value (Adj Leases)</t>
  </si>
  <si>
    <t>(-)Cash</t>
  </si>
  <si>
    <t>(-)Net Operating Loss</t>
  </si>
  <si>
    <t>(-)Equity Investment</t>
  </si>
  <si>
    <t>(+)Minority Interest</t>
  </si>
  <si>
    <t>(+)Unfunded Pension:</t>
  </si>
  <si>
    <t>(+)Total Debt</t>
  </si>
  <si>
    <t>NOPAT</t>
  </si>
  <si>
    <t>(-)Leases Interest Expenses</t>
  </si>
  <si>
    <t>(+/-)Changes in Deferred Income Tax</t>
  </si>
  <si>
    <t>Net Changes in Working Capital (DTA Excluded)</t>
  </si>
  <si>
    <t>(+)Depreciation(Leases Depreciation Excluded)</t>
  </si>
  <si>
    <t>EBITDA</t>
  </si>
  <si>
    <t>Median EBITDA Ratio</t>
  </si>
  <si>
    <t>Minimum EBITDA Ratio</t>
  </si>
  <si>
    <t>25th EBITDA Ratio</t>
  </si>
  <si>
    <t>75th EBITDA Ratio</t>
  </si>
  <si>
    <t>Baseline Ratio</t>
  </si>
  <si>
    <t>Baseline Terminal Value:</t>
  </si>
  <si>
    <t>Valuation Date:</t>
  </si>
  <si>
    <t>Fractional Time to Now (Mid Year Convention)</t>
  </si>
  <si>
    <t>PV(FCFF)</t>
  </si>
  <si>
    <t>Discount Rate Calculations - Assumptions:</t>
  </si>
  <si>
    <t>Cost of Equity</t>
  </si>
  <si>
    <t>Risk-Free Rate:</t>
  </si>
  <si>
    <t>Equity Risk Premium:</t>
  </si>
  <si>
    <t>Beta:</t>
  </si>
  <si>
    <t>Cost of Debt</t>
  </si>
  <si>
    <t>Pre-Tax Cost of Debt:</t>
  </si>
  <si>
    <t>After-Tax Cost of Debt:</t>
  </si>
  <si>
    <t>Weighted Average of Capital</t>
  </si>
  <si>
    <t>Market Value of Debt</t>
  </si>
  <si>
    <t>Market Value of Invested Capital</t>
  </si>
  <si>
    <t>Weight of Equity</t>
  </si>
  <si>
    <t>WACC</t>
  </si>
  <si>
    <t>WACC:</t>
  </si>
  <si>
    <t>Discount Factor</t>
  </si>
  <si>
    <t>Present Values of Total FCFF</t>
  </si>
  <si>
    <t>PV(Terminal Value)</t>
  </si>
  <si>
    <t>Total Enterprise Value</t>
  </si>
  <si>
    <t>(+)Cash</t>
  </si>
  <si>
    <t>(+)Equity Investment</t>
  </si>
  <si>
    <t>(+)Net Operating Loss</t>
  </si>
  <si>
    <t>(-)Minority Interest</t>
  </si>
  <si>
    <t>(-)Unfunded Pension:</t>
  </si>
  <si>
    <t>(-)Total Debt</t>
  </si>
  <si>
    <t>Implied Equity Share Price</t>
  </si>
  <si>
    <t>Implied Equity Value</t>
  </si>
  <si>
    <t>GDP Growth Rate</t>
  </si>
  <si>
    <t>Baseline Growth Rate</t>
  </si>
  <si>
    <t>Implied Equity Share Price in USD</t>
  </si>
  <si>
    <t>%</t>
  </si>
  <si>
    <t>#</t>
  </si>
  <si>
    <t>₱</t>
  </si>
  <si>
    <t>Financial Statements Drivers</t>
  </si>
  <si>
    <t>Terminal FCF Growth Rate:</t>
  </si>
  <si>
    <t>Discount Rate (WACC):</t>
  </si>
  <si>
    <t>PLDT Inc. (PSE:TEL)</t>
  </si>
  <si>
    <t>Globe Telecom, Inc. (PSE:GLO)</t>
  </si>
  <si>
    <t>Pakistan Telecommunication Company Limited (KASE:PTC)</t>
  </si>
  <si>
    <t>Jasmine International Public Company Limited (SET:JAS)</t>
  </si>
  <si>
    <t>PT Dayamitra Telekomunikasi Tbk. (IDX:MTEL)</t>
  </si>
  <si>
    <t>Axtel, S.A.B. de C.V. (BMV:AXTEL CPO)</t>
  </si>
  <si>
    <t>Kazakhtelecom JSC (KAS:KZTK)</t>
  </si>
  <si>
    <t>ATN International, Inc. (NasdaqGS:ATNI)</t>
  </si>
  <si>
    <t>PT Centratama Telekomunikasi Indonesia Tbk (IDX:CENT)</t>
  </si>
  <si>
    <t>PT Mora Telematika Indonesia (IDX:MORA)</t>
  </si>
  <si>
    <t>Public Comps</t>
  </si>
  <si>
    <t>TEV/EBITDA</t>
  </si>
  <si>
    <t xml:space="preserve">TEV/EBIT </t>
  </si>
  <si>
    <t>P/E</t>
  </si>
  <si>
    <t>P/BV</t>
  </si>
  <si>
    <t>TEV/Sales</t>
  </si>
  <si>
    <t>25th Percentile</t>
  </si>
  <si>
    <t>Median</t>
  </si>
  <si>
    <t>75th Percentile</t>
  </si>
  <si>
    <t>Maximum</t>
  </si>
  <si>
    <t>Minimum</t>
  </si>
  <si>
    <t>Average</t>
  </si>
  <si>
    <t>TEV</t>
  </si>
  <si>
    <t>EV</t>
  </si>
  <si>
    <t>WACC,Terminal Growth</t>
  </si>
  <si>
    <t>WACC,EBITDA Ratio</t>
  </si>
  <si>
    <t>Min</t>
  </si>
  <si>
    <t>25th</t>
  </si>
  <si>
    <t>75th</t>
  </si>
  <si>
    <t>Max</t>
  </si>
  <si>
    <t>Min Point</t>
  </si>
  <si>
    <t>25th Point</t>
  </si>
  <si>
    <t>Median Point</t>
  </si>
  <si>
    <t>75th Point</t>
  </si>
  <si>
    <t>Max Point</t>
  </si>
  <si>
    <t>Converge ICT. Valuation Chart</t>
  </si>
  <si>
    <t>Current Price</t>
  </si>
  <si>
    <t>Currency</t>
  </si>
  <si>
    <t>Ticker</t>
  </si>
  <si>
    <t>Buy</t>
  </si>
  <si>
    <t>Rating</t>
  </si>
  <si>
    <t>Key Summaries</t>
  </si>
  <si>
    <t>Thomas Xu</t>
  </si>
  <si>
    <t>Prepared by :</t>
  </si>
  <si>
    <t>Filipino ₱</t>
  </si>
  <si>
    <t>Cases</t>
  </si>
  <si>
    <t>Average of Two Methods Equity Share Price</t>
  </si>
  <si>
    <t>Equal Probability Implied Target Price</t>
  </si>
  <si>
    <t>Market Cap(Filipino ₱ mn)</t>
  </si>
  <si>
    <t>(-)Capital Expenditure</t>
  </si>
  <si>
    <t>Terminal EBITDA Multiple:</t>
  </si>
  <si>
    <t>Termianl Value-Perpetuity Growth</t>
  </si>
  <si>
    <t>Termianl Value-EBITDA Multiple</t>
  </si>
  <si>
    <t>Subscriptions Growth Rate</t>
  </si>
  <si>
    <t>Residential Price Growth Rate</t>
  </si>
  <si>
    <t>Enterprise Price Growth Rate:</t>
  </si>
  <si>
    <t>Converge Financial Model and Discounted Cash Flow Analysis</t>
  </si>
  <si>
    <t>Revenue Growth Rate</t>
  </si>
  <si>
    <t>NM</t>
  </si>
  <si>
    <t>FCFF Growth Rate</t>
  </si>
  <si>
    <t>Enterprise Revenue%Total Sale:</t>
  </si>
  <si>
    <t>Target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</si>
</sst>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FY&quot;yy"/>
    <numFmt numFmtId="165" formatCode="&quot;FY&quot;\ yy"/>
    <numFmt numFmtId="166" formatCode="_-[$₱-464]* #,##0.00_-;\-[$₱-464]* #,##0.00_-;_-[$₱-464]* &quot;-&quot;??_-;_-@_-"/>
    <numFmt numFmtId="167" formatCode="0;0;&quot;OK!&quot;"/>
    <numFmt numFmtId="168" formatCode="_(* #,##0.0000_);_(* \(#,##0.0000\);_(* &quot;-&quot;????_);_(@_)"/>
    <numFmt numFmtId="169" formatCode="0.00%;\(0.00%\);0.00%"/>
    <numFmt numFmtId="170" formatCode="0.00000000;0.00000000;&quot;OK!&quot;"/>
    <numFmt numFmtId="171" formatCode="yyyy\-mm\-dd"/>
    <numFmt numFmtId="172" formatCode="_(0.00%_);\(0.00%\);_(&quot;–&quot;_)_%;_(@_)_%"/>
    <numFmt numFmtId="173" formatCode="0.00_);\(0.00\)"/>
    <numFmt numFmtId="174" formatCode="0.0%;\(0.0%\)"/>
    <numFmt numFmtId="175" formatCode="0.00%;\(0.00%\);\-_)_%;@_)_%"/>
    <numFmt numFmtId="176" formatCode="0.0&quot;x&quot;"/>
    <numFmt numFmtId="177" formatCode="_(* #,##0.0_);_(* \(#,##0.0\);_(* &quot;-&quot;?_);_(@_)"/>
  </numFmts>
  <fonts count="3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rgb="FFFFFFFF"/>
      <name val="Calibr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FF"/>
      <name val="Calibri"/>
      <family val="2"/>
      <scheme val="minor"/>
    </font>
    <font>
      <b/>
      <sz val="15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theme="1"/>
      <name val="Calibri"/>
      <family val="2"/>
    </font>
    <font>
      <b/>
      <i/>
      <sz val="12"/>
      <color theme="1"/>
      <name val="Calibri"/>
      <family val="2"/>
      <scheme val="minor"/>
    </font>
    <font>
      <i/>
      <sz val="12"/>
      <color rgb="FFFFFFFF"/>
      <name val="Calibri"/>
      <family val="2"/>
    </font>
    <font>
      <b/>
      <sz val="12"/>
      <color rgb="FF0000FF"/>
      <name val="Calibri"/>
      <family val="2"/>
      <scheme val="minor"/>
    </font>
    <font>
      <b/>
      <sz val="12"/>
      <color rgb="FF00B050"/>
      <name val="Calibri"/>
      <family val="2"/>
      <scheme val="minor"/>
    </font>
    <font>
      <i/>
      <sz val="12"/>
      <color rgb="FF0000FF"/>
      <name val="Calibri"/>
      <family val="2"/>
      <scheme val="minor"/>
    </font>
    <font>
      <sz val="12"/>
      <color rgb="FF00B05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Calibri"/>
      <family val="2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0"/>
      <name val="Calibri"/>
      <family val="2"/>
      <scheme val="minor"/>
    </font>
    <font>
      <i/>
      <sz val="12"/>
      <name val="Calibri"/>
      <family val="2"/>
    </font>
    <font>
      <sz val="11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sz val="13"/>
      <color rgb="FF00B050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rgb="FF00B050"/>
      <name val="Calibri"/>
      <family val="2"/>
      <scheme val="minor"/>
    </font>
    <font>
      <b/>
      <sz val="13"/>
      <name val="Calibri"/>
      <family val="2"/>
      <scheme val="minor"/>
    </font>
    <font>
      <sz val="13"/>
      <color rgb="FF0000FF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  <font>
      <sz val="12"/>
      <color theme="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1F497D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538DD5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1F497D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</fills>
  <borders count="17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/>
      <bottom style="thin">
        <color auto="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5" fillId="0" borderId="0"/>
  </cellStyleXfs>
  <cellXfs count="184">
    <xf numFmtId="0" fontId="0" fillId="0" borderId="0" xfId="0"/>
    <xf numFmtId="0" fontId="2" fillId="2" borderId="0" xfId="1" applyFont="1" applyFill="1"/>
    <xf numFmtId="0" fontId="2" fillId="2" borderId="2" xfId="1" applyFont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164" fontId="2" fillId="2" borderId="0" xfId="1" applyNumberFormat="1" applyFont="1" applyFill="1" applyAlignment="1">
      <alignment horizontal="center"/>
    </xf>
    <xf numFmtId="164" fontId="2" fillId="2" borderId="3" xfId="1" applyNumberFormat="1" applyFont="1" applyFill="1" applyBorder="1" applyAlignment="1">
      <alignment horizontal="center"/>
    </xf>
    <xf numFmtId="165" fontId="3" fillId="3" borderId="4" xfId="0" applyNumberFormat="1" applyFont="1" applyFill="1" applyBorder="1" applyAlignment="1">
      <alignment horizontal="center"/>
    </xf>
    <xf numFmtId="165" fontId="3" fillId="3" borderId="4" xfId="0" applyNumberFormat="1" applyFont="1" applyFill="1" applyBorder="1"/>
    <xf numFmtId="0" fontId="4" fillId="0" borderId="0" xfId="0" applyFont="1"/>
    <xf numFmtId="0" fontId="3" fillId="0" borderId="0" xfId="0" applyFont="1"/>
    <xf numFmtId="164" fontId="4" fillId="0" borderId="0" xfId="0" applyNumberFormat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4" borderId="5" xfId="0" applyFont="1" applyFill="1" applyBorder="1" applyAlignment="1">
      <alignment horizontal="center"/>
    </xf>
    <xf numFmtId="43" fontId="4" fillId="0" borderId="0" xfId="0" applyNumberFormat="1" applyFont="1"/>
    <xf numFmtId="0" fontId="9" fillId="0" borderId="0" xfId="0" applyFont="1"/>
    <xf numFmtId="49" fontId="4" fillId="0" borderId="0" xfId="0" applyNumberFormat="1" applyFont="1"/>
    <xf numFmtId="43" fontId="4" fillId="0" borderId="4" xfId="0" applyNumberFormat="1" applyFont="1" applyBorder="1"/>
    <xf numFmtId="49" fontId="2" fillId="2" borderId="0" xfId="1" applyNumberFormat="1" applyFont="1" applyFill="1"/>
    <xf numFmtId="49" fontId="3" fillId="3" borderId="4" xfId="0" applyNumberFormat="1" applyFont="1" applyFill="1" applyBorder="1" applyAlignment="1">
      <alignment horizontal="center"/>
    </xf>
    <xf numFmtId="49" fontId="3" fillId="0" borderId="0" xfId="0" applyNumberFormat="1" applyFont="1"/>
    <xf numFmtId="43" fontId="3" fillId="0" borderId="0" xfId="0" applyNumberFormat="1" applyFont="1"/>
    <xf numFmtId="49" fontId="4" fillId="0" borderId="0" xfId="0" applyNumberFormat="1" applyFont="1" applyAlignment="1">
      <alignment horizontal="left" indent="1"/>
    </xf>
    <xf numFmtId="49" fontId="4" fillId="0" borderId="4" xfId="0" applyNumberFormat="1" applyFont="1" applyBorder="1" applyAlignment="1">
      <alignment horizontal="left" indent="1"/>
    </xf>
    <xf numFmtId="49" fontId="4" fillId="0" borderId="0" xfId="0" applyNumberFormat="1" applyFont="1" applyAlignment="1">
      <alignment horizontal="left" indent="2"/>
    </xf>
    <xf numFmtId="49" fontId="4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166" fontId="3" fillId="0" borderId="0" xfId="0" applyNumberFormat="1" applyFont="1"/>
    <xf numFmtId="43" fontId="10" fillId="0" borderId="0" xfId="0" applyNumberFormat="1" applyFont="1" applyAlignment="1">
      <alignment horizontal="center"/>
    </xf>
    <xf numFmtId="0" fontId="2" fillId="2" borderId="0" xfId="1" applyFont="1" applyFill="1" applyAlignment="1">
      <alignment horizontal="center"/>
    </xf>
    <xf numFmtId="43" fontId="4" fillId="0" borderId="0" xfId="0" applyNumberFormat="1" applyFont="1" applyAlignment="1">
      <alignment horizontal="center"/>
    </xf>
    <xf numFmtId="43" fontId="7" fillId="0" borderId="4" xfId="0" applyNumberFormat="1" applyFont="1" applyBorder="1" applyAlignment="1">
      <alignment horizontal="center"/>
    </xf>
    <xf numFmtId="43" fontId="7" fillId="0" borderId="0" xfId="0" applyNumberFormat="1" applyFont="1" applyAlignment="1">
      <alignment horizontal="center"/>
    </xf>
    <xf numFmtId="43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43" fontId="11" fillId="0" borderId="4" xfId="0" applyNumberFormat="1" applyFont="1" applyBorder="1" applyAlignment="1">
      <alignment horizontal="center"/>
    </xf>
    <xf numFmtId="49" fontId="3" fillId="3" borderId="4" xfId="0" applyNumberFormat="1" applyFont="1" applyFill="1" applyBorder="1"/>
    <xf numFmtId="43" fontId="4" fillId="3" borderId="4" xfId="0" applyNumberFormat="1" applyFont="1" applyFill="1" applyBorder="1" applyAlignment="1">
      <alignment horizontal="center"/>
    </xf>
    <xf numFmtId="167" fontId="3" fillId="0" borderId="0" xfId="0" applyNumberFormat="1" applyFont="1"/>
    <xf numFmtId="166" fontId="4" fillId="0" borderId="0" xfId="0" applyNumberFormat="1" applyFont="1"/>
    <xf numFmtId="0" fontId="7" fillId="0" borderId="4" xfId="0" applyFont="1" applyBorder="1" applyAlignment="1">
      <alignment horizontal="center"/>
    </xf>
    <xf numFmtId="0" fontId="12" fillId="2" borderId="0" xfId="1" applyFont="1" applyFill="1" applyAlignment="1">
      <alignment horizontal="center"/>
    </xf>
    <xf numFmtId="165" fontId="7" fillId="3" borderId="4" xfId="0" applyNumberFormat="1" applyFont="1" applyFill="1" applyBorder="1" applyAlignment="1">
      <alignment horizontal="center"/>
    </xf>
    <xf numFmtId="49" fontId="7" fillId="3" borderId="4" xfId="0" applyNumberFormat="1" applyFont="1" applyFill="1" applyBorder="1" applyAlignment="1">
      <alignment horizontal="center"/>
    </xf>
    <xf numFmtId="43" fontId="4" fillId="4" borderId="5" xfId="0" applyNumberFormat="1" applyFont="1" applyFill="1" applyBorder="1" applyAlignment="1">
      <alignment horizontal="center"/>
    </xf>
    <xf numFmtId="9" fontId="4" fillId="4" borderId="5" xfId="0" applyNumberFormat="1" applyFont="1" applyFill="1" applyBorder="1" applyAlignment="1">
      <alignment horizontal="center"/>
    </xf>
    <xf numFmtId="43" fontId="5" fillId="0" borderId="4" xfId="0" applyNumberFormat="1" applyFont="1" applyBorder="1"/>
    <xf numFmtId="43" fontId="5" fillId="0" borderId="0" xfId="0" applyNumberFormat="1" applyFont="1"/>
    <xf numFmtId="166" fontId="5" fillId="0" borderId="0" xfId="0" applyNumberFormat="1" applyFont="1"/>
    <xf numFmtId="49" fontId="3" fillId="0" borderId="4" xfId="0" applyNumberFormat="1" applyFont="1" applyBorder="1" applyAlignment="1">
      <alignment horizontal="left"/>
    </xf>
    <xf numFmtId="43" fontId="13" fillId="0" borderId="4" xfId="0" applyNumberFormat="1" applyFont="1" applyBorder="1"/>
    <xf numFmtId="43" fontId="7" fillId="0" borderId="0" xfId="0" applyNumberFormat="1" applyFont="1"/>
    <xf numFmtId="37" fontId="4" fillId="0" borderId="0" xfId="0" applyNumberFormat="1" applyFont="1"/>
    <xf numFmtId="43" fontId="5" fillId="0" borderId="0" xfId="0" applyNumberFormat="1" applyFont="1" applyAlignment="1">
      <alignment horizontal="center"/>
    </xf>
    <xf numFmtId="166" fontId="14" fillId="0" borderId="0" xfId="0" applyNumberFormat="1" applyFont="1"/>
    <xf numFmtId="37" fontId="5" fillId="0" borderId="0" xfId="0" applyNumberFormat="1" applyFont="1"/>
    <xf numFmtId="37" fontId="5" fillId="0" borderId="0" xfId="0" applyNumberFormat="1" applyFont="1" applyAlignment="1">
      <alignment horizontal="center"/>
    </xf>
    <xf numFmtId="39" fontId="5" fillId="0" borderId="0" xfId="0" applyNumberFormat="1" applyFont="1"/>
    <xf numFmtId="49" fontId="7" fillId="0" borderId="0" xfId="0" applyNumberFormat="1" applyFont="1" applyAlignment="1">
      <alignment horizontal="left" indent="2"/>
    </xf>
    <xf numFmtId="9" fontId="5" fillId="0" borderId="0" xfId="0" applyNumberFormat="1" applyFont="1"/>
    <xf numFmtId="10" fontId="5" fillId="0" borderId="0" xfId="0" applyNumberFormat="1" applyFont="1"/>
    <xf numFmtId="10" fontId="4" fillId="4" borderId="5" xfId="0" applyNumberFormat="1" applyFont="1" applyFill="1" applyBorder="1" applyAlignment="1">
      <alignment horizontal="center"/>
    </xf>
    <xf numFmtId="10" fontId="4" fillId="0" borderId="0" xfId="0" applyNumberFormat="1" applyFont="1"/>
    <xf numFmtId="41" fontId="5" fillId="4" borderId="5" xfId="0" applyNumberFormat="1" applyFont="1" applyFill="1" applyBorder="1" applyAlignment="1">
      <alignment horizontal="center"/>
    </xf>
    <xf numFmtId="43" fontId="5" fillId="4" borderId="5" xfId="0" applyNumberFormat="1" applyFont="1" applyFill="1" applyBorder="1" applyAlignment="1">
      <alignment horizontal="center"/>
    </xf>
    <xf numFmtId="168" fontId="5" fillId="4" borderId="5" xfId="0" applyNumberFormat="1" applyFont="1" applyFill="1" applyBorder="1" applyAlignment="1">
      <alignment horizontal="center"/>
    </xf>
    <xf numFmtId="9" fontId="15" fillId="0" borderId="0" xfId="0" applyNumberFormat="1" applyFont="1"/>
    <xf numFmtId="10" fontId="7" fillId="0" borderId="0" xfId="0" applyNumberFormat="1" applyFont="1"/>
    <xf numFmtId="169" fontId="4" fillId="4" borderId="5" xfId="0" applyNumberFormat="1" applyFont="1" applyFill="1" applyBorder="1" applyAlignment="1">
      <alignment horizontal="center"/>
    </xf>
    <xf numFmtId="43" fontId="13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left"/>
    </xf>
    <xf numFmtId="43" fontId="15" fillId="0" borderId="0" xfId="0" applyNumberFormat="1" applyFont="1" applyAlignment="1">
      <alignment horizontal="center"/>
    </xf>
    <xf numFmtId="10" fontId="15" fillId="0" borderId="0" xfId="0" applyNumberFormat="1" applyFont="1" applyAlignment="1">
      <alignment horizontal="center"/>
    </xf>
    <xf numFmtId="4" fontId="4" fillId="0" borderId="0" xfId="0" applyNumberFormat="1" applyFont="1"/>
    <xf numFmtId="43" fontId="4" fillId="5" borderId="0" xfId="0" applyNumberFormat="1" applyFont="1" applyFill="1"/>
    <xf numFmtId="37" fontId="4" fillId="5" borderId="0" xfId="0" applyNumberFormat="1" applyFont="1" applyFill="1"/>
    <xf numFmtId="43" fontId="4" fillId="4" borderId="6" xfId="0" applyNumberFormat="1" applyFont="1" applyFill="1" applyBorder="1" applyAlignment="1">
      <alignment horizontal="center"/>
    </xf>
    <xf numFmtId="43" fontId="8" fillId="0" borderId="0" xfId="0" applyNumberFormat="1" applyFont="1"/>
    <xf numFmtId="10" fontId="8" fillId="4" borderId="5" xfId="0" applyNumberFormat="1" applyFont="1" applyFill="1" applyBorder="1" applyAlignment="1">
      <alignment horizontal="center"/>
    </xf>
    <xf numFmtId="43" fontId="8" fillId="4" borderId="5" xfId="0" applyNumberFormat="1" applyFont="1" applyFill="1" applyBorder="1" applyAlignment="1">
      <alignment horizontal="center"/>
    </xf>
    <xf numFmtId="43" fontId="16" fillId="0" borderId="0" xfId="0" applyNumberFormat="1" applyFont="1"/>
    <xf numFmtId="10" fontId="4" fillId="5" borderId="0" xfId="0" applyNumberFormat="1" applyFont="1" applyFill="1"/>
    <xf numFmtId="0" fontId="4" fillId="5" borderId="0" xfId="0" applyFont="1" applyFill="1"/>
    <xf numFmtId="49" fontId="3" fillId="0" borderId="4" xfId="0" applyNumberFormat="1" applyFont="1" applyBorder="1"/>
    <xf numFmtId="43" fontId="3" fillId="0" borderId="4" xfId="0" applyNumberFormat="1" applyFont="1" applyBorder="1"/>
    <xf numFmtId="43" fontId="14" fillId="0" borderId="4" xfId="0" applyNumberFormat="1" applyFont="1" applyBorder="1"/>
    <xf numFmtId="170" fontId="3" fillId="0" borderId="0" xfId="0" applyNumberFormat="1" applyFont="1"/>
    <xf numFmtId="49" fontId="2" fillId="2" borderId="0" xfId="1" applyNumberFormat="1" applyFont="1" applyFill="1" applyAlignment="1">
      <alignment horizontal="center"/>
    </xf>
    <xf numFmtId="0" fontId="4" fillId="0" borderId="0" xfId="0" applyFont="1" applyAlignment="1">
      <alignment horizontal="left" indent="1"/>
    </xf>
    <xf numFmtId="0" fontId="4" fillId="0" borderId="4" xfId="0" applyFont="1" applyBorder="1" applyAlignment="1">
      <alignment horizontal="left" indent="1"/>
    </xf>
    <xf numFmtId="43" fontId="16" fillId="0" borderId="4" xfId="0" applyNumberFormat="1" applyFont="1" applyBorder="1"/>
    <xf numFmtId="0" fontId="19" fillId="6" borderId="0" xfId="1" applyFont="1" applyFill="1"/>
    <xf numFmtId="43" fontId="19" fillId="6" borderId="0" xfId="1" applyNumberFormat="1" applyFont="1" applyFill="1"/>
    <xf numFmtId="0" fontId="19" fillId="7" borderId="0" xfId="1" applyFont="1" applyFill="1"/>
    <xf numFmtId="43" fontId="19" fillId="7" borderId="0" xfId="1" applyNumberFormat="1" applyFont="1" applyFill="1"/>
    <xf numFmtId="39" fontId="5" fillId="4" borderId="5" xfId="0" applyNumberFormat="1" applyFont="1" applyFill="1" applyBorder="1" applyAlignment="1">
      <alignment horizontal="center"/>
    </xf>
    <xf numFmtId="171" fontId="5" fillId="4" borderId="5" xfId="0" applyNumberFormat="1" applyFont="1" applyFill="1" applyBorder="1" applyAlignment="1">
      <alignment horizontal="center"/>
    </xf>
    <xf numFmtId="2" fontId="4" fillId="0" borderId="0" xfId="0" applyNumberFormat="1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8" fillId="0" borderId="0" xfId="1" applyFont="1"/>
    <xf numFmtId="0" fontId="23" fillId="8" borderId="4" xfId="0" applyFont="1" applyFill="1" applyBorder="1"/>
    <xf numFmtId="0" fontId="7" fillId="9" borderId="4" xfId="0" applyFont="1" applyFill="1" applyBorder="1"/>
    <xf numFmtId="172" fontId="5" fillId="4" borderId="7" xfId="0" applyNumberFormat="1" applyFont="1" applyFill="1" applyBorder="1" applyAlignment="1">
      <alignment horizontal="center"/>
    </xf>
    <xf numFmtId="173" fontId="5" fillId="4" borderId="7" xfId="0" applyNumberFormat="1" applyFont="1" applyFill="1" applyBorder="1" applyAlignment="1">
      <alignment horizontal="center"/>
    </xf>
    <xf numFmtId="172" fontId="8" fillId="4" borderId="7" xfId="0" applyNumberFormat="1" applyFont="1" applyFill="1" applyBorder="1" applyAlignment="1">
      <alignment horizontal="center"/>
    </xf>
    <xf numFmtId="0" fontId="3" fillId="10" borderId="0" xfId="0" applyFont="1" applyFill="1"/>
    <xf numFmtId="43" fontId="3" fillId="10" borderId="0" xfId="0" applyNumberFormat="1" applyFont="1" applyFill="1"/>
    <xf numFmtId="10" fontId="5" fillId="4" borderId="5" xfId="0" applyNumberFormat="1" applyFont="1" applyFill="1" applyBorder="1" applyAlignment="1">
      <alignment horizontal="center"/>
    </xf>
    <xf numFmtId="44" fontId="3" fillId="0" borderId="0" xfId="0" applyNumberFormat="1" applyFont="1"/>
    <xf numFmtId="10" fontId="3" fillId="0" borderId="0" xfId="0" applyNumberFormat="1" applyFont="1"/>
    <xf numFmtId="0" fontId="24" fillId="6" borderId="0" xfId="1" applyFont="1" applyFill="1" applyAlignment="1">
      <alignment horizontal="center"/>
    </xf>
    <xf numFmtId="0" fontId="24" fillId="7" borderId="0" xfId="1" applyFont="1" applyFill="1" applyAlignment="1">
      <alignment horizontal="center"/>
    </xf>
    <xf numFmtId="0" fontId="23" fillId="8" borderId="8" xfId="0" applyFont="1" applyFill="1" applyBorder="1" applyAlignment="1">
      <alignment horizontal="centerContinuous" vertical="center" wrapText="1"/>
    </xf>
    <xf numFmtId="0" fontId="0" fillId="8" borderId="8" xfId="0" applyFill="1" applyBorder="1" applyAlignment="1">
      <alignment horizontal="centerContinuous" vertical="center"/>
    </xf>
    <xf numFmtId="174" fontId="26" fillId="11" borderId="9" xfId="0" applyNumberFormat="1" applyFont="1" applyFill="1" applyBorder="1"/>
    <xf numFmtId="175" fontId="23" fillId="11" borderId="0" xfId="0" applyNumberFormat="1" applyFont="1" applyFill="1" applyAlignment="1">
      <alignment horizontal="center"/>
    </xf>
    <xf numFmtId="169" fontId="23" fillId="11" borderId="0" xfId="0" applyNumberFormat="1" applyFont="1" applyFill="1" applyAlignment="1">
      <alignment horizontal="center"/>
    </xf>
    <xf numFmtId="43" fontId="22" fillId="0" borderId="9" xfId="0" applyNumberFormat="1" applyFont="1" applyBorder="1"/>
    <xf numFmtId="43" fontId="22" fillId="0" borderId="0" xfId="0" applyNumberFormat="1" applyFont="1"/>
    <xf numFmtId="169" fontId="23" fillId="11" borderId="12" xfId="0" applyNumberFormat="1" applyFont="1" applyFill="1" applyBorder="1" applyAlignment="1">
      <alignment horizontal="center"/>
    </xf>
    <xf numFmtId="0" fontId="0" fillId="8" borderId="13" xfId="0" applyFill="1" applyBorder="1" applyAlignment="1">
      <alignment horizontal="centerContinuous" vertical="center"/>
    </xf>
    <xf numFmtId="169" fontId="23" fillId="11" borderId="14" xfId="0" applyNumberFormat="1" applyFont="1" applyFill="1" applyBorder="1" applyAlignment="1">
      <alignment horizontal="center"/>
    </xf>
    <xf numFmtId="0" fontId="23" fillId="8" borderId="9" xfId="0" applyFont="1" applyFill="1" applyBorder="1" applyAlignment="1">
      <alignment horizontal="centerContinuous" vertical="center" wrapText="1"/>
    </xf>
    <xf numFmtId="0" fontId="23" fillId="8" borderId="0" xfId="0" applyFont="1" applyFill="1" applyAlignment="1">
      <alignment horizontal="centerContinuous" vertical="center" wrapText="1"/>
    </xf>
    <xf numFmtId="176" fontId="23" fillId="11" borderId="0" xfId="0" applyNumberFormat="1" applyFont="1" applyFill="1" applyAlignment="1">
      <alignment horizontal="center"/>
    </xf>
    <xf numFmtId="176" fontId="4" fillId="0" borderId="0" xfId="0" applyNumberFormat="1" applyFont="1"/>
    <xf numFmtId="0" fontId="4" fillId="0" borderId="10" xfId="0" applyFont="1" applyBorder="1"/>
    <xf numFmtId="176" fontId="4" fillId="0" borderId="11" xfId="0" applyNumberFormat="1" applyFont="1" applyBorder="1"/>
    <xf numFmtId="176" fontId="4" fillId="0" borderId="15" xfId="0" applyNumberFormat="1" applyFont="1" applyBorder="1"/>
    <xf numFmtId="0" fontId="4" fillId="0" borderId="9" xfId="0" applyFont="1" applyBorder="1"/>
    <xf numFmtId="176" fontId="4" fillId="0" borderId="12" xfId="0" applyNumberFormat="1" applyFont="1" applyBorder="1"/>
    <xf numFmtId="0" fontId="4" fillId="0" borderId="16" xfId="0" applyFont="1" applyBorder="1"/>
    <xf numFmtId="176" fontId="4" fillId="0" borderId="4" xfId="0" applyNumberFormat="1" applyFont="1" applyBorder="1"/>
    <xf numFmtId="176" fontId="4" fillId="0" borderId="14" xfId="0" applyNumberFormat="1" applyFont="1" applyBorder="1"/>
    <xf numFmtId="0" fontId="23" fillId="12" borderId="9" xfId="0" applyFont="1" applyFill="1" applyBorder="1"/>
    <xf numFmtId="176" fontId="23" fillId="12" borderId="0" xfId="0" applyNumberFormat="1" applyFont="1" applyFill="1"/>
    <xf numFmtId="176" fontId="23" fillId="12" borderId="12" xfId="0" applyNumberFormat="1" applyFont="1" applyFill="1" applyBorder="1"/>
    <xf numFmtId="0" fontId="3" fillId="4" borderId="16" xfId="0" applyFont="1" applyFill="1" applyBorder="1"/>
    <xf numFmtId="176" fontId="3" fillId="4" borderId="4" xfId="0" applyNumberFormat="1" applyFont="1" applyFill="1" applyBorder="1"/>
    <xf numFmtId="176" fontId="3" fillId="4" borderId="14" xfId="0" applyNumberFormat="1" applyFont="1" applyFill="1" applyBorder="1"/>
    <xf numFmtId="177" fontId="4" fillId="0" borderId="11" xfId="0" applyNumberFormat="1" applyFont="1" applyBorder="1"/>
    <xf numFmtId="177" fontId="4" fillId="0" borderId="15" xfId="0" applyNumberFormat="1" applyFont="1" applyBorder="1"/>
    <xf numFmtId="177" fontId="4" fillId="0" borderId="0" xfId="0" applyNumberFormat="1" applyFont="1"/>
    <xf numFmtId="177" fontId="4" fillId="0" borderId="12" xfId="0" applyNumberFormat="1" applyFont="1" applyBorder="1"/>
    <xf numFmtId="177" fontId="23" fillId="12" borderId="0" xfId="0" applyNumberFormat="1" applyFont="1" applyFill="1"/>
    <xf numFmtId="177" fontId="23" fillId="12" borderId="12" xfId="0" applyNumberFormat="1" applyFont="1" applyFill="1" applyBorder="1"/>
    <xf numFmtId="177" fontId="4" fillId="0" borderId="4" xfId="0" applyNumberFormat="1" applyFont="1" applyBorder="1"/>
    <xf numFmtId="177" fontId="4" fillId="0" borderId="14" xfId="0" applyNumberFormat="1" applyFont="1" applyBorder="1"/>
    <xf numFmtId="177" fontId="3" fillId="4" borderId="4" xfId="0" applyNumberFormat="1" applyFont="1" applyFill="1" applyBorder="1"/>
    <xf numFmtId="177" fontId="3" fillId="4" borderId="14" xfId="0" applyNumberFormat="1" applyFont="1" applyFill="1" applyBorder="1"/>
    <xf numFmtId="0" fontId="4" fillId="0" borderId="11" xfId="0" applyFont="1" applyBorder="1"/>
    <xf numFmtId="0" fontId="3" fillId="0" borderId="0" xfId="0" applyFont="1" applyAlignment="1">
      <alignment horizontal="center"/>
    </xf>
    <xf numFmtId="0" fontId="4" fillId="0" borderId="0" xfId="2" applyFont="1"/>
    <xf numFmtId="0" fontId="4" fillId="0" borderId="0" xfId="2" applyFont="1" applyAlignment="1">
      <alignment horizontal="center"/>
    </xf>
    <xf numFmtId="44" fontId="16" fillId="0" borderId="0" xfId="2" applyNumberFormat="1" applyFont="1"/>
    <xf numFmtId="0" fontId="16" fillId="0" borderId="0" xfId="2" applyFont="1"/>
    <xf numFmtId="0" fontId="8" fillId="0" borderId="0" xfId="2" applyFont="1"/>
    <xf numFmtId="43" fontId="16" fillId="0" borderId="0" xfId="2" applyNumberFormat="1" applyFont="1"/>
    <xf numFmtId="43" fontId="8" fillId="0" borderId="0" xfId="2" applyNumberFormat="1" applyFont="1"/>
    <xf numFmtId="0" fontId="27" fillId="0" borderId="14" xfId="0" applyFont="1" applyBorder="1" applyAlignment="1">
      <alignment horizontal="center"/>
    </xf>
    <xf numFmtId="0" fontId="28" fillId="0" borderId="4" xfId="0" applyFont="1" applyBorder="1"/>
    <xf numFmtId="0" fontId="28" fillId="0" borderId="16" xfId="0" applyFont="1" applyBorder="1"/>
    <xf numFmtId="0" fontId="28" fillId="0" borderId="12" xfId="0" applyFont="1" applyBorder="1" applyAlignment="1">
      <alignment horizontal="center"/>
    </xf>
    <xf numFmtId="0" fontId="28" fillId="0" borderId="0" xfId="0" applyFont="1"/>
    <xf numFmtId="0" fontId="28" fillId="0" borderId="9" xfId="0" applyFont="1" applyBorder="1"/>
    <xf numFmtId="10" fontId="28" fillId="0" borderId="12" xfId="0" applyNumberFormat="1" applyFont="1" applyBorder="1" applyAlignment="1">
      <alignment horizontal="center"/>
    </xf>
    <xf numFmtId="2" fontId="29" fillId="0" borderId="12" xfId="0" applyNumberFormat="1" applyFont="1" applyBorder="1" applyAlignment="1">
      <alignment horizontal="center"/>
    </xf>
    <xf numFmtId="0" fontId="29" fillId="0" borderId="0" xfId="0" applyFont="1"/>
    <xf numFmtId="0" fontId="30" fillId="0" borderId="9" xfId="0" applyFont="1" applyBorder="1"/>
    <xf numFmtId="0" fontId="31" fillId="0" borderId="12" xfId="0" applyFont="1" applyBorder="1" applyAlignment="1">
      <alignment horizontal="center"/>
    </xf>
    <xf numFmtId="0" fontId="32" fillId="0" borderId="12" xfId="0" applyFont="1" applyBorder="1" applyAlignment="1">
      <alignment horizontal="center"/>
    </xf>
    <xf numFmtId="0" fontId="33" fillId="0" borderId="9" xfId="0" applyFont="1" applyBorder="1"/>
    <xf numFmtId="0" fontId="34" fillId="13" borderId="15" xfId="0" applyFont="1" applyFill="1" applyBorder="1"/>
    <xf numFmtId="0" fontId="34" fillId="13" borderId="11" xfId="0" applyFont="1" applyFill="1" applyBorder="1"/>
    <xf numFmtId="0" fontId="34" fillId="13" borderId="10" xfId="0" applyFont="1" applyFill="1" applyBorder="1"/>
    <xf numFmtId="0" fontId="35" fillId="0" borderId="0" xfId="0" applyFont="1"/>
    <xf numFmtId="0" fontId="36" fillId="0" borderId="0" xfId="0" applyFont="1"/>
    <xf numFmtId="0" fontId="37" fillId="0" borderId="12" xfId="0" applyFont="1" applyBorder="1" applyAlignment="1">
      <alignment horizontal="center"/>
    </xf>
    <xf numFmtId="0" fontId="38" fillId="0" borderId="0" xfId="0" applyFont="1"/>
    <xf numFmtId="166" fontId="38" fillId="0" borderId="0" xfId="0" applyNumberFormat="1" applyFont="1"/>
    <xf numFmtId="10" fontId="8" fillId="0" borderId="0" xfId="0" applyNumberFormat="1" applyFont="1"/>
    <xf numFmtId="166" fontId="8" fillId="0" borderId="0" xfId="0" applyNumberFormat="1" applyFont="1"/>
  </cellXfs>
  <cellStyles count="3">
    <cellStyle name="Normal" xfId="0" builtinId="0"/>
    <cellStyle name="Normal 2" xfId="1" xr:uid="{9039FBD9-A402-491B-B0AF-BB58C59BDC4F}"/>
    <cellStyle name="Normal 3 4" xfId="2" xr:uid="{FE41CB3B-9259-40F7-B8B1-E6F909099911}"/>
  </cellStyles>
  <dxfs count="0"/>
  <tableStyles count="0" defaultTableStyle="TableStyleMedium2" defaultPivotStyle="PivotStyleLight16"/>
  <colors>
    <mruColors>
      <color rgb="FF0000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strRef>
          <c:f>ValGraph!$X$2</c:f>
          <c:strCache>
            <c:ptCount val="1"/>
            <c:pt idx="0">
              <c:v>Converge ICT. Valuation Chart</c:v>
            </c:pt>
          </c:strCache>
        </c:strRef>
      </c:tx>
      <c:layout>
        <c:manualLayout>
          <c:xMode val="edge"/>
          <c:yMode val="edge"/>
          <c:x val="0.39640343894142238"/>
          <c:y val="2.207612961990814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1"/>
          <c:spPr>
            <a:noFill/>
            <a:ln>
              <a:noFill/>
            </a:ln>
            <a:effectLst/>
          </c:spPr>
          <c:invertIfNegative val="0"/>
          <c:cat>
            <c:strRef>
              <c:f>ValGraph!$B$36:$B$43</c:f>
              <c:strCache>
                <c:ptCount val="7"/>
                <c:pt idx="0">
                  <c:v>WACC,EBITDA Ratio</c:v>
                </c:pt>
                <c:pt idx="1">
                  <c:v>WACC,Terminal Growth</c:v>
                </c:pt>
                <c:pt idx="3">
                  <c:v>P/BV</c:v>
                </c:pt>
                <c:pt idx="4">
                  <c:v>P/E</c:v>
                </c:pt>
                <c:pt idx="5">
                  <c:v>TEV/EBITDA</c:v>
                </c:pt>
                <c:pt idx="6">
                  <c:v>TEV/Sales</c:v>
                </c:pt>
              </c:strCache>
            </c:strRef>
          </c:cat>
          <c:val>
            <c:numRef>
              <c:f>ValGraph!$N$36:$N$43</c:f>
              <c:numCache>
                <c:formatCode>General</c:formatCode>
                <c:ptCount val="8"/>
                <c:pt idx="0">
                  <c:v>15.876443341759853</c:v>
                </c:pt>
                <c:pt idx="1">
                  <c:v>9.0067693134486877</c:v>
                </c:pt>
                <c:pt idx="2" formatCode="_(* #,##0.00_);_(* \(#,##0.00\);_(* &quot;-&quot;??_);_(@_)">
                  <c:v>0</c:v>
                </c:pt>
                <c:pt idx="3" formatCode="_(* #,##0.00_);_(* \(#,##0.00\);_(* &quot;-&quot;??_);_(@_)">
                  <c:v>4.6412254071334011</c:v>
                </c:pt>
                <c:pt idx="4" formatCode="_(* #,##0.00_);_(* \(#,##0.00\);_(* &quot;-&quot;??_);_(@_)">
                  <c:v>4.750892637332699</c:v>
                </c:pt>
                <c:pt idx="5" formatCode="_(* #,##0.00_);_(* \(#,##0.00\);_(* &quot;-&quot;??_);_(@_)">
                  <c:v>1.716817613318913</c:v>
                </c:pt>
                <c:pt idx="6" formatCode="_(* #,##0.00_);_(* \(#,##0.00\);_(* &quot;-&quot;??_);_(@_)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95-4FD2-92B7-9B6DBE72EC10}"/>
            </c:ext>
          </c:extLst>
        </c:ser>
        <c:ser>
          <c:idx val="1"/>
          <c:order val="2"/>
          <c:spPr>
            <a:noFill/>
            <a:ln>
              <a:noFill/>
            </a:ln>
            <a:effectLst/>
          </c:spPr>
          <c:invertIfNegative val="0"/>
          <c:cat>
            <c:strRef>
              <c:f>ValGraph!$B$36:$B$43</c:f>
              <c:strCache>
                <c:ptCount val="7"/>
                <c:pt idx="0">
                  <c:v>WACC,EBITDA Ratio</c:v>
                </c:pt>
                <c:pt idx="1">
                  <c:v>WACC,Terminal Growth</c:v>
                </c:pt>
                <c:pt idx="3">
                  <c:v>P/BV</c:v>
                </c:pt>
                <c:pt idx="4">
                  <c:v>P/E</c:v>
                </c:pt>
                <c:pt idx="5">
                  <c:v>TEV/EBITDA</c:v>
                </c:pt>
                <c:pt idx="6">
                  <c:v>TEV/Sales</c:v>
                </c:pt>
              </c:strCache>
            </c:strRef>
          </c:cat>
          <c:val>
            <c:numRef>
              <c:f>ValGraph!$O$36:$O$43</c:f>
              <c:numCache>
                <c:formatCode>General</c:formatCode>
                <c:ptCount val="8"/>
                <c:pt idx="0">
                  <c:v>4.1269655706438186</c:v>
                </c:pt>
                <c:pt idx="1">
                  <c:v>7.3604320919300879</c:v>
                </c:pt>
                <c:pt idx="3" formatCode="_(* #,##0.00_);_(* \(#,##0.00\);_(* &quot;-&quot;??_);_(@_)">
                  <c:v>1.8564901628533601</c:v>
                </c:pt>
                <c:pt idx="4" formatCode="_(* #,##0.00_);_(* \(#,##0.00\);_(* &quot;-&quot;??_);_(@_)">
                  <c:v>2.639384798518166</c:v>
                </c:pt>
                <c:pt idx="5" formatCode="_(* #,##0.00_);_(* \(#,##0.00\);_(* &quot;-&quot;??_);_(@_)">
                  <c:v>7.8696640837709513</c:v>
                </c:pt>
                <c:pt idx="6" formatCode="_(* #,##0.00_);_(* \(#,##0.00\);_(* &quot;-&quot;??_);_(@_)">
                  <c:v>1.7451537130469854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95-4FD2-92B7-9B6DBE72EC10}"/>
            </c:ext>
          </c:extLst>
        </c:ser>
        <c:ser>
          <c:idx val="2"/>
          <c:order val="3"/>
          <c:tx>
            <c:v>25th to Median</c:v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ValGraph!$B$36:$B$43</c:f>
              <c:strCache>
                <c:ptCount val="7"/>
                <c:pt idx="0">
                  <c:v>WACC,EBITDA Ratio</c:v>
                </c:pt>
                <c:pt idx="1">
                  <c:v>WACC,Terminal Growth</c:v>
                </c:pt>
                <c:pt idx="3">
                  <c:v>P/BV</c:v>
                </c:pt>
                <c:pt idx="4">
                  <c:v>P/E</c:v>
                </c:pt>
                <c:pt idx="5">
                  <c:v>TEV/EBITDA</c:v>
                </c:pt>
                <c:pt idx="6">
                  <c:v>TEV/Sales</c:v>
                </c:pt>
              </c:strCache>
            </c:strRef>
          </c:cat>
          <c:val>
            <c:numRef>
              <c:f>ValGraph!$P$36:$P$43</c:f>
              <c:numCache>
                <c:formatCode>General</c:formatCode>
                <c:ptCount val="8"/>
                <c:pt idx="0">
                  <c:v>3.1207400703009576</c:v>
                </c:pt>
                <c:pt idx="1">
                  <c:v>7.2334934836633913</c:v>
                </c:pt>
                <c:pt idx="3" formatCode="_(* #,##0.00_);_(* \(#,##0.00\);_(* &quot;-&quot;??_);_(@_)">
                  <c:v>1.8564901628533619</c:v>
                </c:pt>
                <c:pt idx="4" formatCode="_(* #,##0.00_);_(* \(#,##0.00\);_(* &quot;-&quot;??_);_(@_)">
                  <c:v>10.08244993033939</c:v>
                </c:pt>
                <c:pt idx="5" formatCode="_(* #,##0.00_);_(* \(#,##0.00\);_(* &quot;-&quot;??_);_(@_)">
                  <c:v>6.2516023095376703</c:v>
                </c:pt>
                <c:pt idx="6" formatCode="_(* #,##0.00_);_(* \(#,##0.00\);_(* &quot;-&quot;??_);_(@_)">
                  <c:v>7.7670040293133304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695-4FD2-92B7-9B6DBE72EC10}"/>
            </c:ext>
          </c:extLst>
        </c:ser>
        <c:ser>
          <c:idx val="3"/>
          <c:order val="4"/>
          <c:tx>
            <c:v>Median to 75th</c:v>
          </c:tx>
          <c:spPr>
            <a:solidFill>
              <a:schemeClr val="accent1">
                <a:tint val="77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ValGraph!$B$36:$B$43</c:f>
              <c:strCache>
                <c:ptCount val="7"/>
                <c:pt idx="0">
                  <c:v>WACC,EBITDA Ratio</c:v>
                </c:pt>
                <c:pt idx="1">
                  <c:v>WACC,Terminal Growth</c:v>
                </c:pt>
                <c:pt idx="3">
                  <c:v>P/BV</c:v>
                </c:pt>
                <c:pt idx="4">
                  <c:v>P/E</c:v>
                </c:pt>
                <c:pt idx="5">
                  <c:v>TEV/EBITDA</c:v>
                </c:pt>
                <c:pt idx="6">
                  <c:v>TEV/Sales</c:v>
                </c:pt>
              </c:strCache>
            </c:strRef>
          </c:cat>
          <c:val>
            <c:numRef>
              <c:f>ValGraph!$Q$36:$Q$43</c:f>
              <c:numCache>
                <c:formatCode>General</c:formatCode>
                <c:ptCount val="8"/>
                <c:pt idx="0">
                  <c:v>3.9808295085782568</c:v>
                </c:pt>
                <c:pt idx="1">
                  <c:v>7.0869652898446702</c:v>
                </c:pt>
                <c:pt idx="3" formatCode="_(* #,##0.00_);_(* \(#,##0.00\);_(* &quot;-&quot;??_);_(@_)">
                  <c:v>0.69618381107001071</c:v>
                </c:pt>
                <c:pt idx="4" formatCode="_(* #,##0.00_);_(* \(#,##0.00\);_(* &quot;-&quot;??_);_(@_)">
                  <c:v>8.1029113314507768</c:v>
                </c:pt>
                <c:pt idx="5" formatCode="_(* #,##0.00_);_(* \(#,##0.00\);_(* &quot;-&quot;??_);_(@_)">
                  <c:v>2.4270926613499153</c:v>
                </c:pt>
                <c:pt idx="6" formatCode="_(* #,##0.00_);_(* \(#,##0.00\);_(* &quot;-&quot;??_);_(@_)">
                  <c:v>3.2459121316533341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695-4FD2-92B7-9B6DBE72EC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77875440"/>
        <c:axId val="877878720"/>
      </c:barChart>
      <c:scatterChart>
        <c:scatterStyle val="smoothMarker"/>
        <c:varyColors val="0"/>
        <c:ser>
          <c:idx val="4"/>
          <c:order val="0"/>
          <c:tx>
            <c:strRef>
              <c:f>ValGraph!$B$44</c:f>
              <c:strCache>
                <c:ptCount val="1"/>
                <c:pt idx="0">
                  <c:v>Current Share Price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ValGraph!$I$44:$M$44</c:f>
              <c:numCache>
                <c:formatCode>General</c:formatCode>
                <c:ptCount val="5"/>
                <c:pt idx="0">
                  <c:v>9.3699999999999992</c:v>
                </c:pt>
                <c:pt idx="1">
                  <c:v>9.3699999999999992</c:v>
                </c:pt>
                <c:pt idx="2">
                  <c:v>9.3699999999999992</c:v>
                </c:pt>
                <c:pt idx="3">
                  <c:v>9.3699999999999992</c:v>
                </c:pt>
                <c:pt idx="4">
                  <c:v>9.3699999999999992</c:v>
                </c:pt>
              </c:numCache>
            </c:numRef>
          </c:xVal>
          <c:yVal>
            <c:numRef>
              <c:f>ValGraph!$N$44:$R$44</c:f>
              <c:numCache>
                <c:formatCode>General</c:formatCode>
                <c:ptCount val="5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695-4FD2-92B7-9B6DBE72EC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258736"/>
        <c:axId val="839257424"/>
      </c:scatterChart>
      <c:catAx>
        <c:axId val="8778754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878720"/>
        <c:crosses val="autoZero"/>
        <c:auto val="1"/>
        <c:lblAlgn val="ctr"/>
        <c:lblOffset val="100"/>
        <c:noMultiLvlLbl val="0"/>
      </c:catAx>
      <c:valAx>
        <c:axId val="87787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Implied Share 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875440"/>
        <c:crosses val="autoZero"/>
        <c:crossBetween val="between"/>
      </c:valAx>
      <c:valAx>
        <c:axId val="839257424"/>
        <c:scaling>
          <c:orientation val="minMax"/>
          <c:max val="1000"/>
          <c:min val="0"/>
        </c:scaling>
        <c:delete val="1"/>
        <c:axPos val="r"/>
        <c:numFmt formatCode="General" sourceLinked="1"/>
        <c:majorTickMark val="out"/>
        <c:minorTickMark val="none"/>
        <c:tickLblPos val="nextTo"/>
        <c:crossAx val="839258736"/>
        <c:crosses val="max"/>
        <c:crossBetween val="midCat"/>
      </c:valAx>
      <c:valAx>
        <c:axId val="8392587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392574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2</xdr:row>
      <xdr:rowOff>140628</xdr:rowOff>
    </xdr:from>
    <xdr:to>
      <xdr:col>6</xdr:col>
      <xdr:colOff>15240</xdr:colOff>
      <xdr:row>7</xdr:row>
      <xdr:rowOff>14822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FCFC759-950D-44EF-220F-C24BF794BA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9620" y="506388"/>
          <a:ext cx="1996440" cy="78859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141514</xdr:colOff>
      <xdr:row>3</xdr:row>
      <xdr:rowOff>26533</xdr:rowOff>
    </xdr:from>
    <xdr:to>
      <xdr:col>22</xdr:col>
      <xdr:colOff>384402</xdr:colOff>
      <xdr:row>32</xdr:row>
      <xdr:rowOff>59872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73111F-0C29-470D-BC5E-5F5A75C8F3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0.02799</cdr:x>
      <cdr:y>0.11087</cdr:y>
    </cdr:from>
    <cdr:to>
      <cdr:x>0.13099</cdr:x>
      <cdr:y>0.19967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C61C130E-5630-4E05-8743-31B4267C68D9}"/>
            </a:ext>
          </a:extLst>
        </cdr:cNvPr>
        <cdr:cNvSpPr txBox="1"/>
      </cdr:nvSpPr>
      <cdr:spPr>
        <a:xfrm xmlns:a="http://schemas.openxmlformats.org/drawingml/2006/main">
          <a:off x="435429" y="633712"/>
          <a:ext cx="1602681" cy="50756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200" b="1">
              <a:solidFill>
                <a:srgbClr val="0000FF"/>
              </a:solidFill>
            </a:rPr>
            <a:t>Public Company Comparables:</a:t>
          </a:r>
        </a:p>
      </cdr:txBody>
    </cdr:sp>
  </cdr:relSizeAnchor>
  <cdr:relSizeAnchor xmlns:cdr="http://schemas.openxmlformats.org/drawingml/2006/chartDrawing">
    <cdr:from>
      <cdr:x>0.0077</cdr:x>
      <cdr:y>0.64189</cdr:y>
    </cdr:from>
    <cdr:to>
      <cdr:x>0.11756</cdr:x>
      <cdr:y>0.72348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F36CC542-F99B-46C4-896B-5CC35EF75FAB}"/>
            </a:ext>
          </a:extLst>
        </cdr:cNvPr>
        <cdr:cNvSpPr txBox="1"/>
      </cdr:nvSpPr>
      <cdr:spPr>
        <a:xfrm xmlns:a="http://schemas.openxmlformats.org/drawingml/2006/main">
          <a:off x="119743" y="3668841"/>
          <a:ext cx="1709396" cy="4663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 b="1">
              <a:solidFill>
                <a:srgbClr val="0000FF"/>
              </a:solidFill>
            </a:rPr>
            <a:t>Discounted Cash Flow</a:t>
          </a:r>
        </a:p>
        <a:p xmlns:a="http://schemas.openxmlformats.org/drawingml/2006/main">
          <a:r>
            <a:rPr lang="en-US" sz="1200" b="1">
              <a:solidFill>
                <a:srgbClr val="0000FF"/>
              </a:solidFill>
            </a:rPr>
            <a:t> Analysis: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ARC%20INVEST\XL-05-05-Football-Field-Charts-After.xlsx" TargetMode="External"/><Relationship Id="rId1" Type="http://schemas.openxmlformats.org/officeDocument/2006/relationships/externalLinkPath" Target="/ARC%20INVEST/XL-05-05-Football-Field-Charts-After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ARC%20INVEST\Grab%20Holdings\Financials.xlsx" TargetMode="External"/><Relationship Id="rId1" Type="http://schemas.openxmlformats.org/officeDocument/2006/relationships/externalLinkPath" Target="/ARC%20INVEST/Grab%20Holdings/Financia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ver"/>
      <sheetName val="Summary"/>
      <sheetName val="Graphs"/>
      <sheetName val="Public_Comps_Data"/>
      <sheetName val="WMT_Model"/>
      <sheetName val="Q1_Results"/>
      <sheetName val="DCF"/>
      <sheetName val="WACC"/>
      <sheetName val="ValSum"/>
      <sheetName val="ValGraph"/>
      <sheetName val="Public_Comps"/>
      <sheetName val="MA_Comps"/>
    </sheetNames>
    <sheetDataSet>
      <sheetData sheetId="0"/>
      <sheetData sheetId="1"/>
      <sheetData sheetId="2"/>
      <sheetData sheetId="3">
        <row r="1">
          <cell r="B1" t="str">
            <v>Ticker:</v>
          </cell>
          <cell r="G1" t="str">
            <v>COST</v>
          </cell>
          <cell r="L1" t="str">
            <v>WBA</v>
          </cell>
          <cell r="Q1" t="str">
            <v>KR</v>
          </cell>
          <cell r="V1" t="str">
            <v>TGT</v>
          </cell>
          <cell r="AA1" t="str">
            <v>BBY</v>
          </cell>
          <cell r="AF1" t="str">
            <v>WMT</v>
          </cell>
        </row>
        <row r="2">
          <cell r="B2" t="str">
            <v>Company Name:</v>
          </cell>
          <cell r="G2" t="str">
            <v xml:space="preserve">Costco Wholesale Corporation </v>
          </cell>
          <cell r="L2" t="str">
            <v xml:space="preserve">Walgreens Boots Alliance, Inc. </v>
          </cell>
          <cell r="Q2" t="str">
            <v>The Kroger Co.</v>
          </cell>
          <cell r="V2" t="str">
            <v>Target Corporation</v>
          </cell>
          <cell r="AA2" t="str">
            <v>Best Buy Co., Inc.</v>
          </cell>
          <cell r="AF2" t="str">
            <v>Walmart Inc.</v>
          </cell>
        </row>
        <row r="3">
          <cell r="D3" t="str">
            <v>Calendarization:</v>
          </cell>
          <cell r="I3" t="str">
            <v>Calendarization:</v>
          </cell>
          <cell r="N3" t="str">
            <v>Calendarization:</v>
          </cell>
          <cell r="S3" t="str">
            <v>Calendarization:</v>
          </cell>
          <cell r="X3" t="str">
            <v>Calendarization:</v>
          </cell>
          <cell r="AC3" t="str">
            <v>Calendarization:</v>
          </cell>
        </row>
        <row r="4">
          <cell r="D4">
            <v>43233</v>
          </cell>
          <cell r="E4">
            <v>43598</v>
          </cell>
          <cell r="F4">
            <v>43345</v>
          </cell>
          <cell r="G4">
            <v>43598</v>
          </cell>
          <cell r="I4">
            <v>43159</v>
          </cell>
          <cell r="J4">
            <v>43524</v>
          </cell>
          <cell r="K4">
            <v>43343</v>
          </cell>
          <cell r="L4">
            <v>43524</v>
          </cell>
          <cell r="N4">
            <v>43246</v>
          </cell>
          <cell r="O4">
            <v>43610</v>
          </cell>
          <cell r="P4">
            <v>43498</v>
          </cell>
          <cell r="Q4">
            <v>43610</v>
          </cell>
          <cell r="S4">
            <v>43225</v>
          </cell>
          <cell r="T4">
            <v>43589</v>
          </cell>
          <cell r="U4">
            <v>43498</v>
          </cell>
          <cell r="V4">
            <v>43589</v>
          </cell>
          <cell r="X4">
            <v>43225</v>
          </cell>
          <cell r="Y4">
            <v>43589</v>
          </cell>
          <cell r="Z4">
            <v>43498</v>
          </cell>
          <cell r="AA4">
            <v>43589</v>
          </cell>
          <cell r="AC4">
            <v>43220</v>
          </cell>
          <cell r="AD4">
            <v>43585</v>
          </cell>
          <cell r="AE4">
            <v>43496</v>
          </cell>
          <cell r="AF4">
            <v>43585</v>
          </cell>
        </row>
        <row r="5">
          <cell r="D5" t="str">
            <v>Old Partial</v>
          </cell>
          <cell r="E5" t="str">
            <v>New Partial</v>
          </cell>
          <cell r="F5" t="str">
            <v>FY</v>
          </cell>
          <cell r="G5" t="str">
            <v>LTM</v>
          </cell>
          <cell r="I5" t="str">
            <v>Old Partial</v>
          </cell>
          <cell r="J5" t="str">
            <v>New Partial</v>
          </cell>
          <cell r="K5" t="str">
            <v>FY</v>
          </cell>
          <cell r="L5" t="str">
            <v>LTM</v>
          </cell>
          <cell r="N5" t="str">
            <v>Old Partial</v>
          </cell>
          <cell r="O5" t="str">
            <v>New Partial</v>
          </cell>
          <cell r="P5" t="str">
            <v>FY</v>
          </cell>
          <cell r="Q5" t="str">
            <v>LTM</v>
          </cell>
          <cell r="S5" t="str">
            <v>Old Partial</v>
          </cell>
          <cell r="T5" t="str">
            <v>New Partial</v>
          </cell>
          <cell r="U5" t="str">
            <v>FY</v>
          </cell>
          <cell r="V5" t="str">
            <v>LTM</v>
          </cell>
          <cell r="X5" t="str">
            <v>Old Partial</v>
          </cell>
          <cell r="Y5" t="str">
            <v>New Partial</v>
          </cell>
          <cell r="Z5" t="str">
            <v>FY</v>
          </cell>
          <cell r="AA5" t="str">
            <v>LTM</v>
          </cell>
          <cell r="AC5" t="str">
            <v>Old Partial</v>
          </cell>
          <cell r="AD5" t="str">
            <v>New Partial</v>
          </cell>
          <cell r="AE5" t="str">
            <v>FY</v>
          </cell>
          <cell r="AF5" t="str">
            <v>LTM</v>
          </cell>
        </row>
        <row r="6">
          <cell r="B6" t="str">
            <v>LTM Revenue:</v>
          </cell>
          <cell r="D6">
            <v>97165</v>
          </cell>
          <cell r="E6">
            <v>105205</v>
          </cell>
          <cell r="F6">
            <v>141576</v>
          </cell>
          <cell r="G6">
            <v>149616</v>
          </cell>
          <cell r="I6">
            <v>63761</v>
          </cell>
          <cell r="J6">
            <v>68321</v>
          </cell>
          <cell r="K6">
            <v>131537</v>
          </cell>
          <cell r="L6">
            <v>136097</v>
          </cell>
          <cell r="N6">
            <v>37722</v>
          </cell>
          <cell r="O6">
            <v>37251</v>
          </cell>
          <cell r="P6">
            <v>121162</v>
          </cell>
          <cell r="Q6">
            <v>120691</v>
          </cell>
          <cell r="S6">
            <v>16781</v>
          </cell>
          <cell r="T6">
            <v>17627</v>
          </cell>
          <cell r="U6">
            <v>75356</v>
          </cell>
          <cell r="V6">
            <v>76202</v>
          </cell>
          <cell r="X6">
            <v>9109</v>
          </cell>
          <cell r="Y6">
            <v>9142</v>
          </cell>
          <cell r="Z6">
            <v>42879</v>
          </cell>
          <cell r="AA6">
            <v>42912</v>
          </cell>
          <cell r="AC6">
            <v>122690</v>
          </cell>
          <cell r="AD6">
            <v>123925</v>
          </cell>
          <cell r="AE6">
            <v>514405</v>
          </cell>
          <cell r="AF6">
            <v>515640</v>
          </cell>
        </row>
        <row r="7">
          <cell r="B7" t="str">
            <v>LTM Reported Net Income:</v>
          </cell>
          <cell r="D7">
            <v>2091</v>
          </cell>
          <cell r="E7">
            <v>2562</v>
          </cell>
          <cell r="F7">
            <v>3134</v>
          </cell>
          <cell r="G7">
            <v>3605</v>
          </cell>
          <cell r="I7">
            <v>2170</v>
          </cell>
          <cell r="J7">
            <v>2279</v>
          </cell>
          <cell r="K7">
            <v>5024</v>
          </cell>
          <cell r="L7">
            <v>5133</v>
          </cell>
          <cell r="N7">
            <v>2026</v>
          </cell>
          <cell r="O7">
            <v>772</v>
          </cell>
          <cell r="P7">
            <v>3110</v>
          </cell>
          <cell r="Q7">
            <v>1856</v>
          </cell>
          <cell r="S7">
            <v>718</v>
          </cell>
          <cell r="T7">
            <v>795</v>
          </cell>
          <cell r="U7">
            <v>2937</v>
          </cell>
          <cell r="V7">
            <v>3014</v>
          </cell>
          <cell r="X7">
            <v>208</v>
          </cell>
          <cell r="Y7">
            <v>265</v>
          </cell>
          <cell r="Z7">
            <v>1464</v>
          </cell>
          <cell r="AA7">
            <v>1521</v>
          </cell>
          <cell r="AC7">
            <v>2134</v>
          </cell>
          <cell r="AD7">
            <v>3842</v>
          </cell>
          <cell r="AE7">
            <v>6670</v>
          </cell>
          <cell r="AF7">
            <v>8378</v>
          </cell>
        </row>
        <row r="9">
          <cell r="B9" t="str">
            <v>LTM Operating Income (EBIT):</v>
          </cell>
          <cell r="D9">
            <v>3034</v>
          </cell>
          <cell r="E9">
            <v>3274</v>
          </cell>
          <cell r="F9">
            <v>4480</v>
          </cell>
          <cell r="G9">
            <v>4720</v>
          </cell>
          <cell r="I9">
            <v>3386</v>
          </cell>
          <cell r="J9">
            <v>3039</v>
          </cell>
          <cell r="K9">
            <v>6605</v>
          </cell>
          <cell r="L9">
            <v>6258</v>
          </cell>
          <cell r="N9">
            <v>1029</v>
          </cell>
          <cell r="O9">
            <v>901</v>
          </cell>
          <cell r="P9">
            <v>2614</v>
          </cell>
          <cell r="Q9">
            <v>2486</v>
          </cell>
          <cell r="S9">
            <v>1041</v>
          </cell>
          <cell r="T9">
            <v>1135</v>
          </cell>
          <cell r="U9">
            <v>4110</v>
          </cell>
          <cell r="V9">
            <v>4204</v>
          </cell>
          <cell r="X9">
            <v>265</v>
          </cell>
          <cell r="Y9">
            <v>334</v>
          </cell>
          <cell r="Z9">
            <v>1900</v>
          </cell>
          <cell r="AA9">
            <v>1969</v>
          </cell>
          <cell r="AC9">
            <v>5154</v>
          </cell>
          <cell r="AD9">
            <v>4945</v>
          </cell>
          <cell r="AE9">
            <v>21957</v>
          </cell>
          <cell r="AF9">
            <v>21748</v>
          </cell>
        </row>
        <row r="10">
          <cell r="B10" t="str">
            <v>(+) Non-Recurring Items in EBIT: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</row>
        <row r="11">
          <cell r="B11" t="str">
            <v>(+) Depreciation &amp; Amortization:</v>
          </cell>
          <cell r="D11">
            <v>1006</v>
          </cell>
          <cell r="E11">
            <v>1019</v>
          </cell>
          <cell r="F11">
            <v>1437</v>
          </cell>
          <cell r="G11">
            <v>1450</v>
          </cell>
          <cell r="I11">
            <v>858</v>
          </cell>
          <cell r="J11">
            <v>990</v>
          </cell>
          <cell r="K11">
            <v>1770</v>
          </cell>
          <cell r="L11">
            <v>1902</v>
          </cell>
          <cell r="N11">
            <v>741</v>
          </cell>
          <cell r="O11">
            <v>779</v>
          </cell>
          <cell r="P11">
            <v>2465</v>
          </cell>
          <cell r="Q11">
            <v>2503</v>
          </cell>
          <cell r="S11">
            <v>631</v>
          </cell>
          <cell r="T11">
            <v>644</v>
          </cell>
          <cell r="U11">
            <v>2474</v>
          </cell>
          <cell r="V11">
            <v>2487</v>
          </cell>
          <cell r="X11">
            <v>176</v>
          </cell>
          <cell r="Y11">
            <v>200</v>
          </cell>
          <cell r="Z11">
            <v>770</v>
          </cell>
          <cell r="AA11">
            <v>794</v>
          </cell>
          <cell r="AC11">
            <v>2678</v>
          </cell>
          <cell r="AD11">
            <v>2714</v>
          </cell>
          <cell r="AE11">
            <v>10678</v>
          </cell>
          <cell r="AF11">
            <v>10714</v>
          </cell>
        </row>
        <row r="12">
          <cell r="B12" t="str">
            <v>LTM EBITDA:</v>
          </cell>
          <cell r="G12">
            <v>6170</v>
          </cell>
          <cell r="L12">
            <v>8160</v>
          </cell>
          <cell r="Q12">
            <v>4989</v>
          </cell>
          <cell r="V12">
            <v>6691</v>
          </cell>
          <cell r="AA12">
            <v>2763</v>
          </cell>
          <cell r="AF12">
            <v>32462</v>
          </cell>
        </row>
        <row r="14">
          <cell r="B14" t="str">
            <v>Effective Tax Rate:</v>
          </cell>
          <cell r="G14">
            <v>0.20745493431102963</v>
          </cell>
          <cell r="L14">
            <v>0.15490270888973673</v>
          </cell>
          <cell r="Q14">
            <v>0.22851365015166836</v>
          </cell>
          <cell r="V14">
            <v>0.22428991185112634</v>
          </cell>
          <cell r="AA14">
            <v>0.19696969696969696</v>
          </cell>
          <cell r="AF14">
            <v>0.2425828970331588</v>
          </cell>
        </row>
        <row r="16">
          <cell r="D16" t="str">
            <v>Balance Sheet Data:</v>
          </cell>
          <cell r="I16" t="str">
            <v>Balance Sheet Data:</v>
          </cell>
          <cell r="N16" t="str">
            <v>Balance Sheet Data:</v>
          </cell>
          <cell r="S16" t="str">
            <v>Balance Sheet Data:</v>
          </cell>
          <cell r="X16" t="str">
            <v>Balance Sheet Data:</v>
          </cell>
          <cell r="AC16" t="str">
            <v>Balance Sheet Data:</v>
          </cell>
        </row>
        <row r="17">
          <cell r="B17" t="str">
            <v>(-) Cash &amp; Cash-Equivalents:</v>
          </cell>
          <cell r="G17">
            <v>-8167</v>
          </cell>
          <cell r="L17">
            <v>-818</v>
          </cell>
          <cell r="Q17">
            <v>-409</v>
          </cell>
          <cell r="V17">
            <v>-1173</v>
          </cell>
          <cell r="AA17">
            <v>-1561</v>
          </cell>
          <cell r="AF17">
            <v>-9255</v>
          </cell>
        </row>
        <row r="18">
          <cell r="B18" t="str">
            <v>(-) Equity Investments:</v>
          </cell>
          <cell r="G18">
            <v>0</v>
          </cell>
          <cell r="L18">
            <v>-6683</v>
          </cell>
          <cell r="Q18">
            <v>-726</v>
          </cell>
          <cell r="V18">
            <v>0</v>
          </cell>
          <cell r="AA18">
            <v>0</v>
          </cell>
          <cell r="AF18">
            <v>-4366</v>
          </cell>
        </row>
        <row r="19">
          <cell r="B19" t="str">
            <v>(-) Other Non-Core Assets, Net:</v>
          </cell>
          <cell r="G19">
            <v>0</v>
          </cell>
          <cell r="L19">
            <v>0</v>
          </cell>
          <cell r="Q19">
            <v>0</v>
          </cell>
          <cell r="V19">
            <v>0</v>
          </cell>
          <cell r="AA19">
            <v>0</v>
          </cell>
          <cell r="AF19">
            <v>0</v>
          </cell>
        </row>
        <row r="20">
          <cell r="B20" t="str">
            <v>(-) Net Operating Losses:</v>
          </cell>
          <cell r="G20">
            <v>0</v>
          </cell>
          <cell r="L20">
            <v>0</v>
          </cell>
          <cell r="Q20">
            <v>-100.67503924646782</v>
          </cell>
          <cell r="V20">
            <v>0</v>
          </cell>
          <cell r="AA20">
            <v>-104.89737470167066</v>
          </cell>
          <cell r="AF20">
            <v>-1843.4020077220077</v>
          </cell>
        </row>
        <row r="21">
          <cell r="B21" t="str">
            <v>(+) Debt &amp; Capital Leases:</v>
          </cell>
          <cell r="G21">
            <v>6529</v>
          </cell>
          <cell r="L21">
            <v>18041</v>
          </cell>
          <cell r="Q21">
            <v>13469</v>
          </cell>
          <cell r="V21">
            <v>12413</v>
          </cell>
          <cell r="AA21">
            <v>1393</v>
          </cell>
          <cell r="AF21">
            <v>57962</v>
          </cell>
        </row>
        <row r="22">
          <cell r="B22" t="str">
            <v>(+) Preferred Stock:</v>
          </cell>
          <cell r="G22">
            <v>0</v>
          </cell>
          <cell r="L22">
            <v>0</v>
          </cell>
          <cell r="Q22">
            <v>0</v>
          </cell>
          <cell r="V22">
            <v>0</v>
          </cell>
          <cell r="AA22">
            <v>0</v>
          </cell>
          <cell r="AF22">
            <v>0</v>
          </cell>
        </row>
        <row r="23">
          <cell r="B23" t="str">
            <v>(+) Noncontrolling Interests:</v>
          </cell>
          <cell r="G23">
            <v>334</v>
          </cell>
          <cell r="L23">
            <v>643</v>
          </cell>
          <cell r="Q23">
            <v>-51</v>
          </cell>
          <cell r="V23">
            <v>0</v>
          </cell>
          <cell r="AA23">
            <v>0</v>
          </cell>
          <cell r="AF23">
            <v>6705</v>
          </cell>
        </row>
        <row r="24">
          <cell r="B24" t="str">
            <v>(+) Unfunded Pension Obligations:</v>
          </cell>
          <cell r="G24">
            <v>0</v>
          </cell>
          <cell r="L24">
            <v>0</v>
          </cell>
          <cell r="Q24">
            <v>498</v>
          </cell>
          <cell r="V24">
            <v>33</v>
          </cell>
          <cell r="AA24">
            <v>0</v>
          </cell>
          <cell r="AF24">
            <v>175</v>
          </cell>
        </row>
        <row r="25">
          <cell r="B25" t="str">
            <v>(+) Restructuring &amp; Other Liabilities:</v>
          </cell>
          <cell r="G25">
            <v>0</v>
          </cell>
          <cell r="L25">
            <v>0</v>
          </cell>
          <cell r="Q25">
            <v>0</v>
          </cell>
          <cell r="V25">
            <v>0</v>
          </cell>
          <cell r="AA25">
            <v>0</v>
          </cell>
          <cell r="AF25">
            <v>0</v>
          </cell>
        </row>
        <row r="27">
          <cell r="D27" t="str">
            <v>Projected Financials:</v>
          </cell>
          <cell r="I27" t="str">
            <v>Projected Financials:</v>
          </cell>
          <cell r="N27" t="str">
            <v>Projected Financials:</v>
          </cell>
          <cell r="S27" t="str">
            <v>Projected Financials:</v>
          </cell>
          <cell r="X27" t="str">
            <v>Projected Financials:</v>
          </cell>
          <cell r="AC27" t="str">
            <v>Projected Financials:</v>
          </cell>
        </row>
        <row r="28">
          <cell r="D28">
            <v>43861</v>
          </cell>
          <cell r="E28">
            <v>44227</v>
          </cell>
          <cell r="F28">
            <v>44592</v>
          </cell>
          <cell r="I28">
            <v>43861</v>
          </cell>
          <cell r="J28">
            <v>44227</v>
          </cell>
          <cell r="K28">
            <v>44592</v>
          </cell>
          <cell r="N28">
            <v>43861</v>
          </cell>
          <cell r="O28">
            <v>44227</v>
          </cell>
          <cell r="P28">
            <v>44592</v>
          </cell>
          <cell r="S28">
            <v>43861</v>
          </cell>
          <cell r="T28">
            <v>44227</v>
          </cell>
          <cell r="U28">
            <v>44592</v>
          </cell>
          <cell r="X28">
            <v>43861</v>
          </cell>
          <cell r="Y28">
            <v>44227</v>
          </cell>
          <cell r="Z28">
            <v>44592</v>
          </cell>
          <cell r="AC28">
            <v>43861</v>
          </cell>
          <cell r="AD28">
            <v>44227</v>
          </cell>
          <cell r="AE28">
            <v>44592</v>
          </cell>
        </row>
        <row r="29">
          <cell r="B29" t="str">
            <v>Revenue:</v>
          </cell>
          <cell r="D29">
            <v>156372.59</v>
          </cell>
          <cell r="E29">
            <v>167371.00666666665</v>
          </cell>
          <cell r="I29">
            <v>137844.94333333333</v>
          </cell>
          <cell r="J29">
            <v>141369.60999999999</v>
          </cell>
          <cell r="N29">
            <v>122995.29</v>
          </cell>
          <cell r="O29">
            <v>126162.86</v>
          </cell>
          <cell r="P29">
            <v>129977.78</v>
          </cell>
          <cell r="S29">
            <v>78103.89</v>
          </cell>
          <cell r="T29">
            <v>80472.08</v>
          </cell>
          <cell r="U29">
            <v>82235.92</v>
          </cell>
          <cell r="X29">
            <v>43593.08</v>
          </cell>
          <cell r="Y29">
            <v>44218.03</v>
          </cell>
          <cell r="Z29">
            <v>44813.09</v>
          </cell>
          <cell r="AC29">
            <v>526618.47038822377</v>
          </cell>
          <cell r="AD29">
            <v>546853.67361168831</v>
          </cell>
          <cell r="AE29">
            <v>564924.45042496605</v>
          </cell>
        </row>
        <row r="30">
          <cell r="B30" t="str">
            <v>EBITDA:</v>
          </cell>
          <cell r="D30">
            <v>6555.3666666666659</v>
          </cell>
          <cell r="E30">
            <v>7064.3033333333333</v>
          </cell>
          <cell r="I30">
            <v>8616.9933333333338</v>
          </cell>
          <cell r="J30">
            <v>8633.996666666666</v>
          </cell>
          <cell r="N30">
            <v>5401.22</v>
          </cell>
          <cell r="O30">
            <v>5531.75</v>
          </cell>
          <cell r="P30">
            <v>5597.94</v>
          </cell>
          <cell r="S30">
            <v>6707.27</v>
          </cell>
          <cell r="T30">
            <v>6910.57</v>
          </cell>
          <cell r="U30">
            <v>6737.29</v>
          </cell>
          <cell r="X30">
            <v>2816.29</v>
          </cell>
          <cell r="Y30">
            <v>2881.21</v>
          </cell>
          <cell r="Z30">
            <v>2846.58</v>
          </cell>
          <cell r="AC30">
            <v>32012.261824422545</v>
          </cell>
          <cell r="AD30">
            <v>32725.084253053607</v>
          </cell>
          <cell r="AE30">
            <v>33348.69321851353</v>
          </cell>
        </row>
        <row r="31">
          <cell r="B31" t="str">
            <v>Reported Net Income:</v>
          </cell>
          <cell r="D31">
            <v>3628.8466666666664</v>
          </cell>
          <cell r="E31">
            <v>3822.1533333333332</v>
          </cell>
          <cell r="I31">
            <v>5424.2433333333338</v>
          </cell>
          <cell r="J31">
            <v>5324.6966666666667</v>
          </cell>
          <cell r="N31">
            <v>1747.69</v>
          </cell>
          <cell r="O31">
            <v>1825.89</v>
          </cell>
          <cell r="P31">
            <v>1830.23</v>
          </cell>
          <cell r="S31">
            <v>3041</v>
          </cell>
          <cell r="T31">
            <v>3153.96</v>
          </cell>
          <cell r="U31">
            <v>3214.83</v>
          </cell>
          <cell r="X31">
            <v>1517.28</v>
          </cell>
          <cell r="Y31">
            <v>1536.64</v>
          </cell>
          <cell r="Z31">
            <v>1536.87</v>
          </cell>
          <cell r="AC31">
            <v>13249.83582473967</v>
          </cell>
          <cell r="AD31">
            <v>13503.543786589087</v>
          </cell>
          <cell r="AE31">
            <v>13674.474283891414</v>
          </cell>
        </row>
        <row r="33">
          <cell r="D33" t="str">
            <v>Diluted Shares Calculations:</v>
          </cell>
          <cell r="I33" t="str">
            <v>Diluted Shares Calculations:</v>
          </cell>
          <cell r="N33" t="str">
            <v>Diluted Shares Calculations:</v>
          </cell>
          <cell r="S33" t="str">
            <v>Diluted Shares Calculations:</v>
          </cell>
          <cell r="X33" t="str">
            <v>Diluted Shares Calculations:</v>
          </cell>
          <cell r="AC33" t="str">
            <v>Diluted Shares Calculations:</v>
          </cell>
        </row>
        <row r="34">
          <cell r="B34" t="str">
            <v>Share Price:</v>
          </cell>
          <cell r="G34">
            <v>251.21</v>
          </cell>
          <cell r="L34">
            <v>50.98</v>
          </cell>
          <cell r="Q34">
            <v>23.7</v>
          </cell>
          <cell r="V34">
            <v>85.7</v>
          </cell>
          <cell r="AA34">
            <v>62.3</v>
          </cell>
          <cell r="AF34">
            <v>105.110001</v>
          </cell>
        </row>
        <row r="35">
          <cell r="B35" t="str">
            <v>Common Shares Outstanding:</v>
          </cell>
          <cell r="G35">
            <v>439.78918599999997</v>
          </cell>
          <cell r="L35">
            <v>914.29897800000003</v>
          </cell>
          <cell r="Q35">
            <v>798.42910900000004</v>
          </cell>
          <cell r="V35">
            <v>512.334476</v>
          </cell>
          <cell r="AA35">
            <v>267.04314199999999</v>
          </cell>
          <cell r="AF35">
            <v>2854.7221370000002</v>
          </cell>
        </row>
        <row r="36">
          <cell r="B36" t="str">
            <v>Options and Warrants:</v>
          </cell>
        </row>
        <row r="37">
          <cell r="E37" t="str">
            <v>Total</v>
          </cell>
          <cell r="F37" t="str">
            <v>Strike</v>
          </cell>
          <cell r="G37" t="str">
            <v>Dilution</v>
          </cell>
          <cell r="J37" t="str">
            <v>Total</v>
          </cell>
          <cell r="K37" t="str">
            <v>Strike</v>
          </cell>
          <cell r="L37" t="str">
            <v>Dilution</v>
          </cell>
          <cell r="O37" t="str">
            <v>Total</v>
          </cell>
          <cell r="P37" t="str">
            <v>Strike</v>
          </cell>
          <cell r="Q37" t="str">
            <v>Dilution</v>
          </cell>
          <cell r="T37" t="str">
            <v>Total</v>
          </cell>
          <cell r="U37" t="str">
            <v>Strike</v>
          </cell>
          <cell r="V37" t="str">
            <v>Dilution</v>
          </cell>
          <cell r="Y37" t="str">
            <v>Total</v>
          </cell>
          <cell r="Z37" t="str">
            <v>Strike</v>
          </cell>
          <cell r="AA37" t="str">
            <v>Dilution</v>
          </cell>
          <cell r="AD37" t="str">
            <v>Total</v>
          </cell>
          <cell r="AE37" t="str">
            <v>Strike</v>
          </cell>
          <cell r="AF37" t="str">
            <v>Dilution</v>
          </cell>
        </row>
        <row r="38">
          <cell r="G38">
            <v>0</v>
          </cell>
          <cell r="L38">
            <v>0</v>
          </cell>
          <cell r="O38">
            <v>22.7</v>
          </cell>
          <cell r="P38">
            <v>20.95</v>
          </cell>
          <cell r="Q38">
            <v>2.633966244725741</v>
          </cell>
          <cell r="T38">
            <v>2.0390000000000001</v>
          </cell>
          <cell r="U38">
            <v>55.38</v>
          </cell>
          <cell r="V38">
            <v>0.72138249708284707</v>
          </cell>
          <cell r="Y38">
            <v>2.0059999999999998</v>
          </cell>
          <cell r="Z38">
            <v>30.21</v>
          </cell>
          <cell r="AA38">
            <v>1.0332670947030496</v>
          </cell>
          <cell r="AF38">
            <v>0</v>
          </cell>
        </row>
        <row r="39">
          <cell r="G39">
            <v>0</v>
          </cell>
          <cell r="L39">
            <v>0</v>
          </cell>
          <cell r="Q39">
            <v>0</v>
          </cell>
          <cell r="V39">
            <v>0</v>
          </cell>
          <cell r="AA39">
            <v>0</v>
          </cell>
          <cell r="AF39">
            <v>0</v>
          </cell>
        </row>
        <row r="40">
          <cell r="G40">
            <v>0</v>
          </cell>
          <cell r="L40">
            <v>0</v>
          </cell>
          <cell r="Q40">
            <v>0</v>
          </cell>
          <cell r="V40">
            <v>0</v>
          </cell>
          <cell r="AA40">
            <v>0</v>
          </cell>
          <cell r="AF40">
            <v>0</v>
          </cell>
        </row>
        <row r="41">
          <cell r="G41">
            <v>0</v>
          </cell>
          <cell r="L41">
            <v>0</v>
          </cell>
          <cell r="Q41">
            <v>0</v>
          </cell>
          <cell r="V41">
            <v>0</v>
          </cell>
          <cell r="AA41">
            <v>0</v>
          </cell>
          <cell r="AF41">
            <v>0</v>
          </cell>
        </row>
        <row r="42">
          <cell r="G42">
            <v>0</v>
          </cell>
          <cell r="L42">
            <v>0</v>
          </cell>
          <cell r="Q42">
            <v>0</v>
          </cell>
          <cell r="V42">
            <v>0</v>
          </cell>
          <cell r="AA42">
            <v>0</v>
          </cell>
          <cell r="AF42">
            <v>0</v>
          </cell>
        </row>
        <row r="43">
          <cell r="G43">
            <v>0</v>
          </cell>
          <cell r="L43">
            <v>0</v>
          </cell>
          <cell r="Q43">
            <v>0</v>
          </cell>
          <cell r="V43">
            <v>0</v>
          </cell>
          <cell r="AA43">
            <v>0</v>
          </cell>
          <cell r="AF43">
            <v>0</v>
          </cell>
        </row>
        <row r="44">
          <cell r="G44">
            <v>0</v>
          </cell>
          <cell r="L44">
            <v>0</v>
          </cell>
          <cell r="Q44">
            <v>0</v>
          </cell>
          <cell r="V44">
            <v>0</v>
          </cell>
          <cell r="AA44">
            <v>0</v>
          </cell>
          <cell r="AF44">
            <v>0</v>
          </cell>
        </row>
        <row r="45">
          <cell r="G45">
            <v>0</v>
          </cell>
          <cell r="L45">
            <v>0</v>
          </cell>
          <cell r="Q45">
            <v>0</v>
          </cell>
          <cell r="V45">
            <v>0</v>
          </cell>
          <cell r="AA45">
            <v>0</v>
          </cell>
          <cell r="AF45">
            <v>0</v>
          </cell>
        </row>
        <row r="46">
          <cell r="G46">
            <v>0</v>
          </cell>
          <cell r="L46">
            <v>0</v>
          </cell>
          <cell r="Q46">
            <v>0</v>
          </cell>
          <cell r="V46">
            <v>0</v>
          </cell>
          <cell r="AA46">
            <v>0</v>
          </cell>
          <cell r="AF46">
            <v>0</v>
          </cell>
        </row>
        <row r="48">
          <cell r="B48" t="str">
            <v>Convertible Bonds:</v>
          </cell>
          <cell r="D48" t="str">
            <v>$ Amount</v>
          </cell>
          <cell r="E48" t="str">
            <v>Par Value</v>
          </cell>
          <cell r="F48" t="str">
            <v>Conv. Price</v>
          </cell>
          <cell r="G48" t="str">
            <v>Dilution</v>
          </cell>
          <cell r="I48" t="str">
            <v>$ Amount</v>
          </cell>
          <cell r="J48" t="str">
            <v>Par Value</v>
          </cell>
          <cell r="K48" t="str">
            <v>Conv. Price</v>
          </cell>
          <cell r="L48" t="str">
            <v>Dilution</v>
          </cell>
          <cell r="N48" t="str">
            <v>$ Amount</v>
          </cell>
          <cell r="O48" t="str">
            <v>Par Value</v>
          </cell>
          <cell r="P48" t="str">
            <v>Conv. Price</v>
          </cell>
          <cell r="Q48" t="str">
            <v>Dilution</v>
          </cell>
          <cell r="S48" t="str">
            <v>$ Amount</v>
          </cell>
          <cell r="T48" t="str">
            <v>Par Value</v>
          </cell>
          <cell r="U48" t="str">
            <v>Conv. Price</v>
          </cell>
          <cell r="V48" t="str">
            <v>Dilution</v>
          </cell>
          <cell r="X48" t="str">
            <v>$ Amount</v>
          </cell>
          <cell r="Y48" t="str">
            <v>Par Value</v>
          </cell>
          <cell r="Z48" t="str">
            <v>Conv. Price</v>
          </cell>
          <cell r="AA48" t="str">
            <v>Dilution</v>
          </cell>
          <cell r="AC48" t="str">
            <v>$ Amount</v>
          </cell>
          <cell r="AD48" t="str">
            <v>Par Value</v>
          </cell>
          <cell r="AE48" t="str">
            <v>Conv. Price</v>
          </cell>
          <cell r="AF48" t="str">
            <v>Dilution</v>
          </cell>
        </row>
        <row r="49">
          <cell r="G49">
            <v>0</v>
          </cell>
          <cell r="L49">
            <v>0</v>
          </cell>
          <cell r="Q49">
            <v>0</v>
          </cell>
          <cell r="V49">
            <v>0</v>
          </cell>
          <cell r="AA49">
            <v>0</v>
          </cell>
          <cell r="AF49">
            <v>0</v>
          </cell>
        </row>
        <row r="50">
          <cell r="G50">
            <v>0</v>
          </cell>
          <cell r="L50">
            <v>0</v>
          </cell>
          <cell r="Q50">
            <v>0</v>
          </cell>
          <cell r="V50">
            <v>0</v>
          </cell>
          <cell r="AA50">
            <v>0</v>
          </cell>
          <cell r="AF50">
            <v>0</v>
          </cell>
        </row>
        <row r="52">
          <cell r="F52" t="str">
            <v># RSUs</v>
          </cell>
          <cell r="G52" t="str">
            <v>Dilution</v>
          </cell>
          <cell r="K52" t="str">
            <v># RSUs</v>
          </cell>
          <cell r="L52" t="str">
            <v>Dilution</v>
          </cell>
          <cell r="P52" t="str">
            <v># RSUs</v>
          </cell>
          <cell r="Q52" t="str">
            <v>Dilution</v>
          </cell>
          <cell r="U52" t="str">
            <v># RSUs</v>
          </cell>
          <cell r="V52" t="str">
            <v>Dilution</v>
          </cell>
          <cell r="Z52" t="str">
            <v># RSUs</v>
          </cell>
          <cell r="AA52" t="str">
            <v>Dilution</v>
          </cell>
          <cell r="AE52" t="str">
            <v># RSUs</v>
          </cell>
          <cell r="AF52" t="str">
            <v>Dilution</v>
          </cell>
        </row>
        <row r="53">
          <cell r="B53" t="str">
            <v>Restricted Stock Units (RSUs):</v>
          </cell>
          <cell r="F53">
            <v>6.5350000000000001</v>
          </cell>
          <cell r="G53">
            <v>6.5350000000000001</v>
          </cell>
          <cell r="L53">
            <v>0</v>
          </cell>
          <cell r="Q53">
            <v>0</v>
          </cell>
          <cell r="U53">
            <v>7.4380000000000006</v>
          </cell>
          <cell r="V53">
            <v>7.4380000000000006</v>
          </cell>
          <cell r="Z53">
            <v>6.1040000000000001</v>
          </cell>
          <cell r="AA53">
            <v>6.1040000000000001</v>
          </cell>
          <cell r="AE53">
            <v>23.954999999999998</v>
          </cell>
          <cell r="AF53">
            <v>23.954999999999998</v>
          </cell>
        </row>
        <row r="55">
          <cell r="B55" t="str">
            <v>Total Diluted Shares:</v>
          </cell>
          <cell r="G55">
            <v>446.324186</v>
          </cell>
          <cell r="L55">
            <v>914.29897800000003</v>
          </cell>
          <cell r="Q55">
            <v>801.06307524472572</v>
          </cell>
          <cell r="V55">
            <v>520.4938584970829</v>
          </cell>
          <cell r="AA55">
            <v>274.18040909470307</v>
          </cell>
          <cell r="AF55">
            <v>2878.6771370000001</v>
          </cell>
        </row>
        <row r="57">
          <cell r="D57" t="str">
            <v>Valuation Metrics:</v>
          </cell>
          <cell r="I57" t="str">
            <v>Valuation Metrics:</v>
          </cell>
          <cell r="N57" t="str">
            <v>Valuation Metrics:</v>
          </cell>
          <cell r="S57" t="str">
            <v>Valuation Metrics:</v>
          </cell>
          <cell r="X57" t="str">
            <v>Valuation Metrics:</v>
          </cell>
          <cell r="AC57" t="str">
            <v>Valuation Metrics:</v>
          </cell>
        </row>
        <row r="59">
          <cell r="B59" t="str">
            <v>Equity Value:</v>
          </cell>
          <cell r="G59">
            <v>112121.09876506</v>
          </cell>
          <cell r="L59">
            <v>46610.96189844</v>
          </cell>
          <cell r="Q59">
            <v>18985.194883299999</v>
          </cell>
          <cell r="V59">
            <v>44606.323673200008</v>
          </cell>
          <cell r="AA59">
            <v>17081.4394866</v>
          </cell>
          <cell r="AF59">
            <v>302577.75674874714</v>
          </cell>
        </row>
        <row r="60">
          <cell r="B60" t="str">
            <v>Enterprise Value:</v>
          </cell>
          <cell r="G60">
            <v>110817.09876506</v>
          </cell>
          <cell r="L60">
            <v>57793.96189844</v>
          </cell>
          <cell r="Q60">
            <v>31665.519844053531</v>
          </cell>
          <cell r="V60">
            <v>55879.323673200008</v>
          </cell>
          <cell r="AA60">
            <v>16808.542111898329</v>
          </cell>
          <cell r="AF60">
            <v>351955.35474102513</v>
          </cell>
        </row>
        <row r="61">
          <cell r="B61" t="str">
            <v>Levered Beta:</v>
          </cell>
          <cell r="G61">
            <v>0.9</v>
          </cell>
          <cell r="L61">
            <v>0.76</v>
          </cell>
          <cell r="Q61">
            <v>0.68</v>
          </cell>
          <cell r="V61">
            <v>0.6</v>
          </cell>
          <cell r="AA61">
            <v>0.99</v>
          </cell>
          <cell r="AF61">
            <v>0.37</v>
          </cell>
        </row>
        <row r="63">
          <cell r="D63" t="str">
            <v>Valuation Multiples:</v>
          </cell>
          <cell r="I63" t="str">
            <v>Valuation Multiples:</v>
          </cell>
          <cell r="N63" t="str">
            <v>Valuation Multiples:</v>
          </cell>
          <cell r="S63" t="str">
            <v>Valuation Multiples:</v>
          </cell>
          <cell r="X63" t="str">
            <v>Valuation Multiples:</v>
          </cell>
          <cell r="AC63" t="str">
            <v>Valuation Multiples:</v>
          </cell>
        </row>
        <row r="64">
          <cell r="D64" t="str">
            <v>LTM</v>
          </cell>
          <cell r="E64">
            <v>43861</v>
          </cell>
          <cell r="F64">
            <v>44227</v>
          </cell>
          <cell r="G64">
            <v>44592</v>
          </cell>
          <cell r="I64" t="str">
            <v>LTM</v>
          </cell>
          <cell r="J64">
            <v>43861</v>
          </cell>
          <cell r="K64">
            <v>44227</v>
          </cell>
          <cell r="L64">
            <v>44592</v>
          </cell>
          <cell r="N64" t="str">
            <v>LTM</v>
          </cell>
          <cell r="O64">
            <v>43861</v>
          </cell>
          <cell r="P64">
            <v>44227</v>
          </cell>
          <cell r="Q64">
            <v>44592</v>
          </cell>
          <cell r="S64" t="str">
            <v>LTM</v>
          </cell>
          <cell r="T64">
            <v>43861</v>
          </cell>
          <cell r="U64">
            <v>44227</v>
          </cell>
          <cell r="V64">
            <v>44592</v>
          </cell>
          <cell r="X64" t="str">
            <v>LTM</v>
          </cell>
          <cell r="Y64">
            <v>43861</v>
          </cell>
          <cell r="Z64">
            <v>44227</v>
          </cell>
          <cell r="AA64">
            <v>44592</v>
          </cell>
          <cell r="AC64" t="str">
            <v>LTM</v>
          </cell>
          <cell r="AD64">
            <v>43861</v>
          </cell>
          <cell r="AE64">
            <v>44227</v>
          </cell>
          <cell r="AF64">
            <v>44592</v>
          </cell>
        </row>
        <row r="65">
          <cell r="B65" t="str">
            <v>EV / Revenue:</v>
          </cell>
          <cell r="D65">
            <v>0.74067679101874129</v>
          </cell>
          <cell r="E65">
            <v>0.70867342393612587</v>
          </cell>
          <cell r="F65">
            <v>0.66210451243662238</v>
          </cell>
          <cell r="G65" t="str">
            <v>N/A</v>
          </cell>
          <cell r="I65">
            <v>0.42465272488328176</v>
          </cell>
          <cell r="J65">
            <v>0.41926791437451594</v>
          </cell>
          <cell r="K65">
            <v>0.4088146094372051</v>
          </cell>
          <cell r="L65" t="str">
            <v>N/A</v>
          </cell>
          <cell r="N65">
            <v>0.26236852660143284</v>
          </cell>
          <cell r="O65">
            <v>0.25745310933494714</v>
          </cell>
          <cell r="P65">
            <v>0.25098923600854905</v>
          </cell>
          <cell r="Q65">
            <v>0.24362256259534154</v>
          </cell>
          <cell r="S65">
            <v>0.73330521079761701</v>
          </cell>
          <cell r="T65">
            <v>0.71544866296928367</v>
          </cell>
          <cell r="U65">
            <v>0.69439392734970939</v>
          </cell>
          <cell r="V65">
            <v>0.6795001949658982</v>
          </cell>
          <cell r="X65">
            <v>0.39169794257779478</v>
          </cell>
          <cell r="Y65">
            <v>0.38557821819193155</v>
          </cell>
          <cell r="Z65">
            <v>0.38012869664022414</v>
          </cell>
          <cell r="AA65">
            <v>0.37508107813806923</v>
          </cell>
          <cell r="AC65">
            <v>0.68256022562451546</v>
          </cell>
          <cell r="AD65">
            <v>0.66833082113804942</v>
          </cell>
          <cell r="AE65">
            <v>0.64360060419186793</v>
          </cell>
          <cell r="AF65">
            <v>0.62301313826347171</v>
          </cell>
        </row>
        <row r="66">
          <cell r="B66" t="str">
            <v>EV / EBITDA:</v>
          </cell>
          <cell r="D66">
            <v>17.960631890609399</v>
          </cell>
          <cell r="E66">
            <v>16.904790288627641</v>
          </cell>
          <cell r="F66">
            <v>15.686911155437361</v>
          </cell>
          <cell r="G66" t="str">
            <v>N/A</v>
          </cell>
          <cell r="I66">
            <v>7.0825933699068626</v>
          </cell>
          <cell r="J66">
            <v>6.706975352397472</v>
          </cell>
          <cell r="K66">
            <v>6.6937669922395928</v>
          </cell>
          <cell r="L66" t="str">
            <v>N/A</v>
          </cell>
          <cell r="N66">
            <v>6.347067517348874</v>
          </cell>
          <cell r="O66">
            <v>5.8626606292751511</v>
          </cell>
          <cell r="P66">
            <v>5.7243222929549473</v>
          </cell>
          <cell r="Q66">
            <v>5.6566379496839074</v>
          </cell>
          <cell r="S66">
            <v>8.3514158830070251</v>
          </cell>
          <cell r="T66">
            <v>8.3311576354015866</v>
          </cell>
          <cell r="U66">
            <v>8.0860657909839571</v>
          </cell>
          <cell r="V66">
            <v>8.2940356839619511</v>
          </cell>
          <cell r="X66">
            <v>6.0834390560616463</v>
          </cell>
          <cell r="Y66">
            <v>5.9683278752892379</v>
          </cell>
          <cell r="Z66">
            <v>5.83384831785893</v>
          </cell>
          <cell r="AA66">
            <v>5.9048198581801072</v>
          </cell>
          <cell r="AC66">
            <v>10.842072415163118</v>
          </cell>
          <cell r="AD66">
            <v>10.994391982403258</v>
          </cell>
          <cell r="AE66">
            <v>10.754910576225143</v>
          </cell>
          <cell r="AF66">
            <v>10.553797488701509</v>
          </cell>
        </row>
        <row r="67">
          <cell r="B67" t="str">
            <v>P / E:</v>
          </cell>
          <cell r="D67">
            <v>31.101553055495145</v>
          </cell>
          <cell r="E67">
            <v>30.897171763956226</v>
          </cell>
          <cell r="F67">
            <v>29.334537101701834</v>
          </cell>
          <cell r="G67" t="str">
            <v>N/A</v>
          </cell>
          <cell r="I67">
            <v>9.0806471650964351</v>
          </cell>
          <cell r="J67">
            <v>8.5930809209837555</v>
          </cell>
          <cell r="K67">
            <v>8.7537309289806178</v>
          </cell>
          <cell r="L67" t="str">
            <v>N/A</v>
          </cell>
          <cell r="N67">
            <v>10.229092070743533</v>
          </cell>
          <cell r="O67">
            <v>10.863021979470043</v>
          </cell>
          <cell r="P67">
            <v>10.397775815246263</v>
          </cell>
          <cell r="Q67">
            <v>10.373119708069478</v>
          </cell>
          <cell r="S67">
            <v>14.799709247909757</v>
          </cell>
          <cell r="T67">
            <v>14.668307686024336</v>
          </cell>
          <cell r="U67">
            <v>14.14295795545917</v>
          </cell>
          <cell r="V67">
            <v>13.875173391190206</v>
          </cell>
          <cell r="X67">
            <v>11.230400714398423</v>
          </cell>
          <cell r="Y67">
            <v>11.257934914188548</v>
          </cell>
          <cell r="Z67">
            <v>11.116097125286338</v>
          </cell>
          <cell r="AA67">
            <v>11.114433547795196</v>
          </cell>
          <cell r="AC67">
            <v>36.1157503877712</v>
          </cell>
          <cell r="AD67">
            <v>22.83634006874135</v>
          </cell>
          <cell r="AE67">
            <v>22.407285193480046</v>
          </cell>
          <cell r="AF67">
            <v>22.127194835210958</v>
          </cell>
        </row>
        <row r="69">
          <cell r="D69" t="str">
            <v>Lookup Variables:</v>
          </cell>
          <cell r="I69" t="str">
            <v>Lookup Variables:</v>
          </cell>
          <cell r="N69" t="str">
            <v>Lookup Variables:</v>
          </cell>
          <cell r="S69" t="str">
            <v>Lookup Variables:</v>
          </cell>
          <cell r="X69" t="str">
            <v>Lookup Variables:</v>
          </cell>
          <cell r="AC69" t="str">
            <v>Lookup Variables:</v>
          </cell>
        </row>
        <row r="71">
          <cell r="B71" t="str">
            <v>2020-01-31 Revenue:</v>
          </cell>
          <cell r="G71">
            <v>156372.59</v>
          </cell>
          <cell r="L71">
            <v>137844.94333333333</v>
          </cell>
          <cell r="Q71">
            <v>122995.29</v>
          </cell>
          <cell r="V71">
            <v>78103.89</v>
          </cell>
          <cell r="AA71">
            <v>43593.08</v>
          </cell>
          <cell r="AF71">
            <v>526618.47038822377</v>
          </cell>
        </row>
        <row r="72">
          <cell r="B72" t="str">
            <v>2020-01-31 EBITDA:</v>
          </cell>
          <cell r="G72">
            <v>6555.3666666666659</v>
          </cell>
          <cell r="L72">
            <v>8616.9933333333338</v>
          </cell>
          <cell r="Q72">
            <v>5401.22</v>
          </cell>
          <cell r="V72">
            <v>6707.27</v>
          </cell>
          <cell r="AA72">
            <v>2816.29</v>
          </cell>
          <cell r="AF72">
            <v>32012.261824422545</v>
          </cell>
        </row>
        <row r="73">
          <cell r="B73" t="str">
            <v>2020-01-31 Reported Net Income:</v>
          </cell>
          <cell r="G73">
            <v>3628.8466666666664</v>
          </cell>
          <cell r="L73">
            <v>5424.2433333333338</v>
          </cell>
          <cell r="Q73">
            <v>1747.69</v>
          </cell>
          <cell r="V73">
            <v>3041</v>
          </cell>
          <cell r="AA73">
            <v>1517.28</v>
          </cell>
          <cell r="AF73">
            <v>13249.83582473967</v>
          </cell>
        </row>
        <row r="75">
          <cell r="B75" t="str">
            <v>2021-01-31 Revenue:</v>
          </cell>
          <cell r="G75">
            <v>167371.00666666665</v>
          </cell>
          <cell r="L75">
            <v>141369.60999999999</v>
          </cell>
          <cell r="Q75">
            <v>126162.86</v>
          </cell>
          <cell r="V75">
            <v>80472.08</v>
          </cell>
          <cell r="AA75">
            <v>44218.03</v>
          </cell>
          <cell r="AF75">
            <v>546853.67361168831</v>
          </cell>
        </row>
        <row r="76">
          <cell r="B76" t="str">
            <v>2021-01-31 EBITDA:</v>
          </cell>
          <cell r="G76">
            <v>7064.3033333333333</v>
          </cell>
          <cell r="L76">
            <v>8633.996666666666</v>
          </cell>
          <cell r="Q76">
            <v>5531.75</v>
          </cell>
          <cell r="V76">
            <v>6910.57</v>
          </cell>
          <cell r="AA76">
            <v>2881.21</v>
          </cell>
          <cell r="AF76">
            <v>32725.084253053607</v>
          </cell>
        </row>
        <row r="77">
          <cell r="B77" t="str">
            <v>2021-01-31 Reported Net Income:</v>
          </cell>
          <cell r="G77">
            <v>3822.1533333333332</v>
          </cell>
          <cell r="L77">
            <v>5324.6966666666667</v>
          </cell>
          <cell r="Q77">
            <v>1825.89</v>
          </cell>
          <cell r="V77">
            <v>3153.96</v>
          </cell>
          <cell r="AA77">
            <v>1536.64</v>
          </cell>
          <cell r="AF77">
            <v>13503.543786589087</v>
          </cell>
        </row>
        <row r="79">
          <cell r="B79" t="str">
            <v>2022-01-31 Revenue:</v>
          </cell>
          <cell r="G79">
            <v>0</v>
          </cell>
          <cell r="L79">
            <v>0</v>
          </cell>
          <cell r="Q79">
            <v>129977.78</v>
          </cell>
          <cell r="V79">
            <v>82235.92</v>
          </cell>
          <cell r="AA79">
            <v>44813.09</v>
          </cell>
          <cell r="AF79">
            <v>564924.45042496605</v>
          </cell>
        </row>
        <row r="80">
          <cell r="B80" t="str">
            <v>2022-01-31 EBITDA:</v>
          </cell>
          <cell r="G80">
            <v>0</v>
          </cell>
          <cell r="L80">
            <v>0</v>
          </cell>
          <cell r="Q80">
            <v>5597.94</v>
          </cell>
          <cell r="V80">
            <v>6737.29</v>
          </cell>
          <cell r="AA80">
            <v>2846.58</v>
          </cell>
          <cell r="AF80">
            <v>33348.69321851353</v>
          </cell>
        </row>
        <row r="81">
          <cell r="B81" t="str">
            <v>2022-01-31 Reported Net Income:</v>
          </cell>
          <cell r="G81">
            <v>0</v>
          </cell>
          <cell r="L81">
            <v>0</v>
          </cell>
          <cell r="Q81">
            <v>1830.23</v>
          </cell>
          <cell r="V81">
            <v>3214.83</v>
          </cell>
          <cell r="AA81">
            <v>1536.87</v>
          </cell>
          <cell r="AF81">
            <v>13674.474283891414</v>
          </cell>
        </row>
        <row r="83">
          <cell r="B83" t="str">
            <v>Year 1 Projected Revenue Growth:</v>
          </cell>
          <cell r="G83">
            <v>7.0334683761819505E-2</v>
          </cell>
          <cell r="L83">
            <v>2.5569792996638308E-2</v>
          </cell>
          <cell r="Q83">
            <v>2.5753587799988154E-2</v>
          </cell>
          <cell r="V83">
            <v>3.0321024983518852E-2</v>
          </cell>
          <cell r="AA83">
            <v>1.4335990941681587E-2</v>
          </cell>
          <cell r="AF83">
            <v>3.842478826947926E-2</v>
          </cell>
        </row>
        <row r="84">
          <cell r="B84" t="str">
            <v>Year 1 Projected EBITDA Growth:</v>
          </cell>
          <cell r="G84">
            <v>7.7636643767701852E-2</v>
          </cell>
          <cell r="L84">
            <v>1.9732327362442792E-3</v>
          </cell>
          <cell r="Q84">
            <v>2.4166762324067559E-2</v>
          </cell>
          <cell r="V84">
            <v>3.0310394542041541E-2</v>
          </cell>
          <cell r="AA84">
            <v>2.3051603350507266E-2</v>
          </cell>
          <cell r="AF84">
            <v>2.2267168516260316E-2</v>
          </cell>
        </row>
        <row r="86">
          <cell r="B86" t="str">
            <v>LTM EBITDA Margin:</v>
          </cell>
          <cell r="G86">
            <v>4.1238904929954016E-2</v>
          </cell>
          <cell r="L86">
            <v>5.995723638287398E-2</v>
          </cell>
          <cell r="Q86">
            <v>4.1336967959499878E-2</v>
          </cell>
          <cell r="V86">
            <v>8.7806094328232859E-2</v>
          </cell>
          <cell r="AA86">
            <v>6.438758389261745E-2</v>
          </cell>
          <cell r="AF86">
            <v>6.2954774648979903E-2</v>
          </cell>
        </row>
        <row r="87">
          <cell r="B87" t="str">
            <v>2020-01-31 EBITDA Margin:</v>
          </cell>
          <cell r="G87">
            <v>4.1921456098326863E-2</v>
          </cell>
          <cell r="L87">
            <v>6.2512219345586928E-2</v>
          </cell>
          <cell r="Q87">
            <v>4.3914039309960573E-2</v>
          </cell>
          <cell r="V87">
            <v>8.5876260452584383E-2</v>
          </cell>
          <cell r="AA87">
            <v>6.4604061011518332E-2</v>
          </cell>
          <cell r="AF87">
            <v>6.0788338473626018E-2</v>
          </cell>
        </row>
        <row r="88">
          <cell r="B88" t="str">
            <v>2021-01-31 EBITDA Margin:</v>
          </cell>
          <cell r="G88">
            <v>4.2207449629567469E-2</v>
          </cell>
          <cell r="L88">
            <v>6.1073922936242572E-2</v>
          </cell>
          <cell r="Q88">
            <v>4.3846104947208711E-2</v>
          </cell>
          <cell r="V88">
            <v>8.5875374415573691E-2</v>
          </cell>
          <cell r="AA88">
            <v>6.5159166973291216E-2</v>
          </cell>
          <cell r="AF88">
            <v>5.9842487729708738E-2</v>
          </cell>
        </row>
        <row r="90">
          <cell r="B90" t="str">
            <v>LTM EV / Revenue:</v>
          </cell>
          <cell r="G90">
            <v>0.74067679101874129</v>
          </cell>
          <cell r="L90">
            <v>0.42465272488328176</v>
          </cell>
          <cell r="Q90">
            <v>0.26236852660143284</v>
          </cell>
          <cell r="V90">
            <v>0.73330521079761701</v>
          </cell>
          <cell r="AA90">
            <v>0.39169794257779478</v>
          </cell>
          <cell r="AF90">
            <v>0.68256022562451546</v>
          </cell>
        </row>
        <row r="91">
          <cell r="B91" t="str">
            <v>LTM EV / EBITDA:</v>
          </cell>
          <cell r="G91">
            <v>17.960631890609399</v>
          </cell>
          <cell r="L91">
            <v>7.0825933699068626</v>
          </cell>
          <cell r="Q91">
            <v>6.347067517348874</v>
          </cell>
          <cell r="V91">
            <v>8.3514158830070251</v>
          </cell>
          <cell r="AA91">
            <v>6.0834390560616463</v>
          </cell>
          <cell r="AF91">
            <v>10.842072415163118</v>
          </cell>
        </row>
        <row r="92">
          <cell r="B92" t="str">
            <v>LTM P / E:</v>
          </cell>
          <cell r="G92">
            <v>31.101553055495145</v>
          </cell>
          <cell r="L92">
            <v>9.0806471650964351</v>
          </cell>
          <cell r="Q92">
            <v>10.229092070743533</v>
          </cell>
          <cell r="V92">
            <v>14.799709247909757</v>
          </cell>
          <cell r="AA92">
            <v>11.230400714398423</v>
          </cell>
          <cell r="AF92">
            <v>36.1157503877712</v>
          </cell>
        </row>
        <row r="94">
          <cell r="B94" t="str">
            <v>2020-01-31 EV / Revenue:</v>
          </cell>
          <cell r="G94">
            <v>0.70867342393612587</v>
          </cell>
          <cell r="L94">
            <v>0.41926791437451594</v>
          </cell>
          <cell r="Q94">
            <v>0.25745310933494714</v>
          </cell>
          <cell r="V94">
            <v>0.71544866296928367</v>
          </cell>
          <cell r="AA94">
            <v>0.38557821819193155</v>
          </cell>
          <cell r="AF94">
            <v>0.66833082113804942</v>
          </cell>
        </row>
        <row r="95">
          <cell r="B95" t="str">
            <v>2020-01-31 EV / EBITDA:</v>
          </cell>
          <cell r="G95">
            <v>16.904790288627641</v>
          </cell>
          <cell r="L95">
            <v>6.706975352397472</v>
          </cell>
          <cell r="Q95">
            <v>5.8626606292751511</v>
          </cell>
          <cell r="V95">
            <v>8.3311576354015866</v>
          </cell>
          <cell r="AA95">
            <v>5.9683278752892379</v>
          </cell>
          <cell r="AF95">
            <v>10.994391982403258</v>
          </cell>
        </row>
        <row r="96">
          <cell r="B96" t="str">
            <v>2020-01-31 P / E:</v>
          </cell>
          <cell r="G96">
            <v>30.897171763956226</v>
          </cell>
          <cell r="L96">
            <v>8.5930809209837555</v>
          </cell>
          <cell r="Q96">
            <v>10.863021979470043</v>
          </cell>
          <cell r="V96">
            <v>14.668307686024336</v>
          </cell>
          <cell r="AA96">
            <v>11.257934914188548</v>
          </cell>
          <cell r="AF96">
            <v>22.83634006874135</v>
          </cell>
        </row>
        <row r="98">
          <cell r="B98" t="str">
            <v>2021-01-31 EV / Revenue:</v>
          </cell>
          <cell r="G98">
            <v>0.66210451243662238</v>
          </cell>
          <cell r="L98">
            <v>0.4088146094372051</v>
          </cell>
          <cell r="Q98">
            <v>0.25098923600854905</v>
          </cell>
          <cell r="V98">
            <v>0.69439392734970939</v>
          </cell>
          <cell r="AA98">
            <v>0.38012869664022414</v>
          </cell>
          <cell r="AF98">
            <v>0.64360060419186793</v>
          </cell>
        </row>
        <row r="99">
          <cell r="B99" t="str">
            <v>2021-01-31 EV / EBITDA:</v>
          </cell>
          <cell r="G99">
            <v>15.686911155437361</v>
          </cell>
          <cell r="L99">
            <v>6.6937669922395928</v>
          </cell>
          <cell r="Q99">
            <v>5.7243222929549473</v>
          </cell>
          <cell r="V99">
            <v>8.0860657909839571</v>
          </cell>
          <cell r="AA99">
            <v>5.83384831785893</v>
          </cell>
          <cell r="AF99">
            <v>10.754910576225143</v>
          </cell>
        </row>
        <row r="100">
          <cell r="B100" t="str">
            <v>2021-01-31 P / E:</v>
          </cell>
          <cell r="G100">
            <v>29.334537101701834</v>
          </cell>
          <cell r="L100">
            <v>8.7537309289806178</v>
          </cell>
          <cell r="Q100">
            <v>10.397775815246263</v>
          </cell>
          <cell r="V100">
            <v>14.14295795545917</v>
          </cell>
          <cell r="AA100">
            <v>11.116097125286338</v>
          </cell>
          <cell r="AF100">
            <v>22.407285193480046</v>
          </cell>
        </row>
        <row r="102">
          <cell r="B102" t="str">
            <v>Corporate Website:</v>
          </cell>
          <cell r="G102" t="str">
            <v>http://investor.costco.com/investor-overview</v>
          </cell>
          <cell r="L102" t="str">
            <v>https://investor.walgreensbootsalliance.com/home/default.aspx</v>
          </cell>
          <cell r="Q102" t="str">
            <v>http://ir.kroger.com/</v>
          </cell>
          <cell r="V102" t="str">
            <v>https://investors.target.com/investors</v>
          </cell>
          <cell r="AA102" t="str">
            <v>http://investors.bestbuy.com/investor-relations/</v>
          </cell>
          <cell r="AF102" t="str">
            <v>https://stock.walmart.com/investors/default.aspx</v>
          </cell>
        </row>
      </sheetData>
      <sheetData sheetId="4">
        <row r="7">
          <cell r="D7" t="str">
            <v>Walmart Inc.</v>
          </cell>
          <cell r="M7">
            <v>43496</v>
          </cell>
        </row>
        <row r="8">
          <cell r="D8" t="str">
            <v>WMT</v>
          </cell>
          <cell r="M8">
            <v>43861</v>
          </cell>
        </row>
        <row r="10">
          <cell r="M10">
            <v>43622</v>
          </cell>
        </row>
        <row r="11">
          <cell r="D11">
            <v>105.110001</v>
          </cell>
        </row>
        <row r="12">
          <cell r="D12">
            <v>0.2425828970331588</v>
          </cell>
          <cell r="M12">
            <v>43585</v>
          </cell>
        </row>
        <row r="13">
          <cell r="M13">
            <v>43861</v>
          </cell>
        </row>
        <row r="14">
          <cell r="M14">
            <v>44227</v>
          </cell>
        </row>
        <row r="15">
          <cell r="M15">
            <v>44592</v>
          </cell>
        </row>
        <row r="17">
          <cell r="M17">
            <v>0</v>
          </cell>
        </row>
      </sheetData>
      <sheetData sheetId="5"/>
      <sheetData sheetId="6">
        <row r="8">
          <cell r="D8">
            <v>5.0402489681628616E-2</v>
          </cell>
        </row>
        <row r="9">
          <cell r="D9" t="str">
            <v>Base</v>
          </cell>
        </row>
        <row r="11">
          <cell r="D11">
            <v>0.65479452054794518</v>
          </cell>
        </row>
        <row r="12">
          <cell r="N12">
            <v>2E-3</v>
          </cell>
        </row>
      </sheetData>
      <sheetData sheetId="7">
        <row r="6">
          <cell r="F6">
            <v>2.12E-2</v>
          </cell>
        </row>
        <row r="7">
          <cell r="F7">
            <v>5.96E-2</v>
          </cell>
        </row>
        <row r="8">
          <cell r="F8">
            <v>3.7712797595125948E-2</v>
          </cell>
        </row>
        <row r="9">
          <cell r="F9">
            <v>0</v>
          </cell>
        </row>
        <row r="41">
          <cell r="L41">
            <v>5.0402489681628616E-2</v>
          </cell>
        </row>
      </sheetData>
      <sheetData sheetId="8"/>
      <sheetData sheetId="9">
        <row r="2">
          <cell r="X2" t="str">
            <v>Walmart Inc. Valuation - Base Case - Range of Implied Share Prices</v>
          </cell>
        </row>
      </sheetData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ver Page"/>
      <sheetName val="Grab_Operating_Model"/>
      <sheetName val="DCF"/>
      <sheetName val="WACC"/>
      <sheetName val="Graph"/>
      <sheetName val="ValGraph"/>
      <sheetName val="Income_Statement"/>
      <sheetName val="Balance_Sheet"/>
      <sheetName val="Cash_Flow"/>
      <sheetName val="Trading Multiples"/>
      <sheetName val="Segments"/>
    </sheetNames>
    <sheetDataSet>
      <sheetData sheetId="0"/>
      <sheetData sheetId="1">
        <row r="8">
          <cell r="N8">
            <v>45291</v>
          </cell>
        </row>
        <row r="10">
          <cell r="N10">
            <v>45147</v>
          </cell>
        </row>
        <row r="12">
          <cell r="D12">
            <v>3.45</v>
          </cell>
        </row>
        <row r="13">
          <cell r="D13" t="str">
            <v>17%</v>
          </cell>
        </row>
      </sheetData>
      <sheetData sheetId="2">
        <row r="6">
          <cell r="D6" t="str">
            <v>Base</v>
          </cell>
        </row>
        <row r="8">
          <cell r="D8">
            <v>0.39452054794520547</v>
          </cell>
        </row>
        <row r="12">
          <cell r="D12">
            <v>3887</v>
          </cell>
        </row>
        <row r="15">
          <cell r="D15">
            <v>13410.15</v>
          </cell>
        </row>
        <row r="17">
          <cell r="D17">
            <v>781</v>
          </cell>
        </row>
        <row r="19">
          <cell r="D19">
            <v>45</v>
          </cell>
        </row>
        <row r="30">
          <cell r="D30">
            <v>0.25</v>
          </cell>
        </row>
        <row r="31">
          <cell r="D31">
            <v>0.5</v>
          </cell>
        </row>
        <row r="32">
          <cell r="D32">
            <v>0.25</v>
          </cell>
        </row>
        <row r="33">
          <cell r="D33">
            <v>7.6582705067519319</v>
          </cell>
        </row>
        <row r="34">
          <cell r="K34">
            <v>4873</v>
          </cell>
        </row>
        <row r="45">
          <cell r="O45">
            <v>4656.4161639328104</v>
          </cell>
        </row>
        <row r="47">
          <cell r="O47">
            <v>1738.6518997692974</v>
          </cell>
        </row>
        <row r="54">
          <cell r="O54">
            <v>1780.0001892792761</v>
          </cell>
        </row>
        <row r="57">
          <cell r="O57">
            <v>0.54207386116835166</v>
          </cell>
        </row>
        <row r="60">
          <cell r="G60">
            <v>936.17043946372598</v>
          </cell>
        </row>
      </sheetData>
      <sheetData sheetId="3">
        <row r="19">
          <cell r="E19">
            <v>9.2881018148634906E-2</v>
          </cell>
        </row>
      </sheetData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6BAFC-B2F8-4698-BDCF-7BEF9C6C306A}">
  <dimension ref="C8:XFD24"/>
  <sheetViews>
    <sheetView showGridLines="0" tabSelected="1" workbookViewId="0">
      <selection activeCell="D21" sqref="D21"/>
    </sheetView>
  </sheetViews>
  <sheetFormatPr defaultRowHeight="14.4" x14ac:dyDescent="0.3"/>
  <cols>
    <col min="1" max="1" width="1.77734375" customWidth="1"/>
    <col min="3" max="3" width="2.77734375" customWidth="1"/>
    <col min="9" max="9" width="9.5546875" bestFit="1" customWidth="1"/>
    <col min="10" max="10" width="10.21875" bestFit="1" customWidth="1"/>
  </cols>
  <sheetData>
    <row r="8" spans="3:16384" ht="31.2" x14ac:dyDescent="0.6">
      <c r="C8" s="178" t="s">
        <v>275</v>
      </c>
    </row>
    <row r="9" spans="3:16384" ht="21" x14ac:dyDescent="0.4">
      <c r="C9" s="177"/>
    </row>
    <row r="10" spans="3:16384" s="8" customFormat="1" ht="15.6" x14ac:dyDescent="0.3">
      <c r="C10" s="9" t="s">
        <v>262</v>
      </c>
      <c r="D10" s="9"/>
      <c r="E10" s="9" t="s">
        <v>261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  <c r="IQ10" s="9"/>
      <c r="IR10" s="9"/>
      <c r="IS10" s="9"/>
      <c r="IT10" s="9"/>
      <c r="IU10" s="9"/>
      <c r="IV10" s="9"/>
      <c r="IW10" s="9"/>
      <c r="IX10" s="9"/>
      <c r="IY10" s="9"/>
      <c r="IZ10" s="9"/>
      <c r="JA10" s="9"/>
      <c r="JB10" s="9"/>
      <c r="JC10" s="9"/>
      <c r="JD10" s="9"/>
      <c r="JE10" s="9"/>
      <c r="JF10" s="9"/>
      <c r="JG10" s="9"/>
      <c r="JH10" s="9"/>
      <c r="JI10" s="9"/>
      <c r="JJ10" s="9"/>
      <c r="JK10" s="9"/>
      <c r="JL10" s="9"/>
      <c r="JM10" s="9"/>
      <c r="JN10" s="9"/>
      <c r="JO10" s="9"/>
      <c r="JP10" s="9"/>
      <c r="JQ10" s="9"/>
      <c r="JR10" s="9"/>
      <c r="JS10" s="9"/>
      <c r="JT10" s="9"/>
      <c r="JU10" s="9"/>
      <c r="JV10" s="9"/>
      <c r="JW10" s="9"/>
      <c r="JX10" s="9"/>
      <c r="JY10" s="9"/>
      <c r="JZ10" s="9"/>
      <c r="KA10" s="9"/>
      <c r="KB10" s="9"/>
      <c r="KC10" s="9"/>
      <c r="KD10" s="9"/>
      <c r="KE10" s="9"/>
      <c r="KF10" s="9"/>
      <c r="KG10" s="9"/>
      <c r="KH10" s="9"/>
      <c r="KI10" s="9"/>
      <c r="KJ10" s="9"/>
      <c r="KK10" s="9"/>
      <c r="KL10" s="9"/>
      <c r="KM10" s="9"/>
      <c r="KN10" s="9"/>
      <c r="KO10" s="9"/>
      <c r="KP10" s="9"/>
      <c r="KQ10" s="9"/>
      <c r="KR10" s="9"/>
      <c r="KS10" s="9"/>
      <c r="KT10" s="9"/>
      <c r="KU10" s="9"/>
      <c r="KV10" s="9"/>
      <c r="KW10" s="9"/>
      <c r="KX10" s="9"/>
      <c r="KY10" s="9"/>
      <c r="KZ10" s="9"/>
      <c r="LA10" s="9"/>
      <c r="LB10" s="9"/>
      <c r="LC10" s="9"/>
      <c r="LD10" s="9"/>
      <c r="LE10" s="9"/>
      <c r="LF10" s="9"/>
      <c r="LG10" s="9"/>
      <c r="LH10" s="9"/>
      <c r="LI10" s="9"/>
      <c r="LJ10" s="9"/>
      <c r="LK10" s="9"/>
      <c r="LL10" s="9"/>
      <c r="LM10" s="9"/>
      <c r="LN10" s="9"/>
      <c r="LO10" s="9"/>
      <c r="LP10" s="9"/>
      <c r="LQ10" s="9"/>
      <c r="LR10" s="9"/>
      <c r="LS10" s="9"/>
      <c r="LT10" s="9"/>
      <c r="LU10" s="9"/>
      <c r="LV10" s="9"/>
      <c r="LW10" s="9"/>
      <c r="LX10" s="9"/>
      <c r="LY10" s="9"/>
      <c r="LZ10" s="9"/>
      <c r="MA10" s="9"/>
      <c r="MB10" s="9"/>
      <c r="MC10" s="9"/>
      <c r="MD10" s="9"/>
      <c r="ME10" s="9"/>
      <c r="MF10" s="9"/>
      <c r="MG10" s="9"/>
      <c r="MH10" s="9"/>
      <c r="MI10" s="9"/>
      <c r="MJ10" s="9"/>
      <c r="MK10" s="9"/>
      <c r="ML10" s="9"/>
      <c r="MM10" s="9"/>
      <c r="MN10" s="9"/>
      <c r="MO10" s="9"/>
      <c r="MP10" s="9"/>
      <c r="MQ10" s="9"/>
      <c r="MR10" s="9"/>
      <c r="MS10" s="9"/>
      <c r="MT10" s="9"/>
      <c r="MU10" s="9"/>
      <c r="MV10" s="9"/>
      <c r="MW10" s="9"/>
      <c r="MX10" s="9"/>
      <c r="MY10" s="9"/>
      <c r="MZ10" s="9"/>
      <c r="NA10" s="9"/>
      <c r="NB10" s="9"/>
      <c r="NC10" s="9"/>
      <c r="ND10" s="9"/>
      <c r="NE10" s="9"/>
      <c r="NF10" s="9"/>
      <c r="NG10" s="9"/>
      <c r="NH10" s="9"/>
      <c r="NI10" s="9"/>
      <c r="NJ10" s="9"/>
      <c r="NK10" s="9"/>
      <c r="NL10" s="9"/>
      <c r="NM10" s="9"/>
      <c r="NN10" s="9"/>
      <c r="NO10" s="9"/>
      <c r="NP10" s="9"/>
      <c r="NQ10" s="9"/>
      <c r="NR10" s="9"/>
      <c r="NS10" s="9"/>
      <c r="NT10" s="9"/>
      <c r="NU10" s="9"/>
      <c r="NV10" s="9"/>
      <c r="NW10" s="9"/>
      <c r="NX10" s="9"/>
      <c r="NY10" s="9"/>
      <c r="NZ10" s="9"/>
      <c r="OA10" s="9"/>
      <c r="OB10" s="9"/>
      <c r="OC10" s="9"/>
      <c r="OD10" s="9"/>
      <c r="OE10" s="9"/>
      <c r="OF10" s="9"/>
      <c r="OG10" s="9"/>
      <c r="OH10" s="9"/>
      <c r="OI10" s="9"/>
      <c r="OJ10" s="9"/>
      <c r="OK10" s="9"/>
      <c r="OL10" s="9"/>
      <c r="OM10" s="9"/>
      <c r="ON10" s="9"/>
      <c r="OO10" s="9"/>
      <c r="OP10" s="9"/>
      <c r="OQ10" s="9"/>
      <c r="OR10" s="9"/>
      <c r="OS10" s="9"/>
      <c r="OT10" s="9"/>
      <c r="OU10" s="9"/>
      <c r="OV10" s="9"/>
      <c r="OW10" s="9"/>
      <c r="OX10" s="9"/>
      <c r="OY10" s="9"/>
      <c r="OZ10" s="9"/>
      <c r="PA10" s="9"/>
      <c r="PB10" s="9"/>
      <c r="PC10" s="9"/>
      <c r="PD10" s="9"/>
      <c r="PE10" s="9"/>
      <c r="PF10" s="9"/>
      <c r="PG10" s="9"/>
      <c r="PH10" s="9"/>
      <c r="PI10" s="9"/>
      <c r="PJ10" s="9"/>
      <c r="PK10" s="9"/>
      <c r="PL10" s="9"/>
      <c r="PM10" s="9"/>
      <c r="PN10" s="9"/>
      <c r="PO10" s="9"/>
      <c r="PP10" s="9"/>
      <c r="PQ10" s="9"/>
      <c r="PR10" s="9"/>
      <c r="PS10" s="9"/>
      <c r="PT10" s="9"/>
      <c r="PU10" s="9"/>
      <c r="PV10" s="9"/>
      <c r="PW10" s="9"/>
      <c r="PX10" s="9"/>
      <c r="PY10" s="9"/>
      <c r="PZ10" s="9"/>
      <c r="QA10" s="9"/>
      <c r="QB10" s="9"/>
      <c r="QC10" s="9"/>
      <c r="QD10" s="9"/>
      <c r="QE10" s="9"/>
      <c r="QF10" s="9"/>
      <c r="QG10" s="9"/>
      <c r="QH10" s="9"/>
      <c r="QI10" s="9"/>
      <c r="QJ10" s="9"/>
      <c r="QK10" s="9"/>
      <c r="QL10" s="9"/>
      <c r="QM10" s="9"/>
      <c r="QN10" s="9"/>
      <c r="QO10" s="9"/>
      <c r="QP10" s="9"/>
      <c r="QQ10" s="9"/>
      <c r="QR10" s="9"/>
      <c r="QS10" s="9"/>
      <c r="QT10" s="9"/>
      <c r="QU10" s="9"/>
      <c r="QV10" s="9"/>
      <c r="QW10" s="9"/>
      <c r="QX10" s="9"/>
      <c r="QY10" s="9"/>
      <c r="QZ10" s="9"/>
      <c r="RA10" s="9"/>
      <c r="RB10" s="9"/>
      <c r="RC10" s="9"/>
      <c r="RD10" s="9"/>
      <c r="RE10" s="9"/>
      <c r="RF10" s="9"/>
      <c r="RG10" s="9"/>
      <c r="RH10" s="9"/>
      <c r="RI10" s="9"/>
      <c r="RJ10" s="9"/>
      <c r="RK10" s="9"/>
      <c r="RL10" s="9"/>
      <c r="RM10" s="9"/>
      <c r="RN10" s="9"/>
      <c r="RO10" s="9"/>
      <c r="RP10" s="9"/>
      <c r="RQ10" s="9"/>
      <c r="RR10" s="9"/>
      <c r="RS10" s="9"/>
      <c r="RT10" s="9"/>
      <c r="RU10" s="9"/>
      <c r="RV10" s="9"/>
      <c r="RW10" s="9"/>
      <c r="RX10" s="9"/>
      <c r="RY10" s="9"/>
      <c r="RZ10" s="9"/>
      <c r="SA10" s="9"/>
      <c r="SB10" s="9"/>
      <c r="SC10" s="9"/>
      <c r="SD10" s="9"/>
      <c r="SE10" s="9"/>
      <c r="SF10" s="9"/>
      <c r="SG10" s="9"/>
      <c r="SH10" s="9"/>
      <c r="SI10" s="9"/>
      <c r="SJ10" s="9"/>
      <c r="SK10" s="9"/>
      <c r="SL10" s="9"/>
      <c r="SM10" s="9"/>
      <c r="SN10" s="9"/>
      <c r="SO10" s="9"/>
      <c r="SP10" s="9"/>
      <c r="SQ10" s="9"/>
      <c r="SR10" s="9"/>
      <c r="SS10" s="9"/>
      <c r="ST10" s="9"/>
      <c r="SU10" s="9"/>
      <c r="SV10" s="9"/>
      <c r="SW10" s="9"/>
      <c r="SX10" s="9"/>
      <c r="SY10" s="9"/>
      <c r="SZ10" s="9"/>
      <c r="TA10" s="9"/>
      <c r="TB10" s="9"/>
      <c r="TC10" s="9"/>
      <c r="TD10" s="9"/>
      <c r="TE10" s="9"/>
      <c r="TF10" s="9"/>
      <c r="TG10" s="9"/>
      <c r="TH10" s="9"/>
      <c r="TI10" s="9"/>
      <c r="TJ10" s="9"/>
      <c r="TK10" s="9"/>
      <c r="TL10" s="9"/>
      <c r="TM10" s="9"/>
      <c r="TN10" s="9"/>
      <c r="TO10" s="9"/>
      <c r="TP10" s="9"/>
      <c r="TQ10" s="9"/>
      <c r="TR10" s="9"/>
      <c r="TS10" s="9"/>
      <c r="TT10" s="9"/>
      <c r="TU10" s="9"/>
      <c r="TV10" s="9"/>
      <c r="TW10" s="9"/>
      <c r="TX10" s="9"/>
      <c r="TY10" s="9"/>
      <c r="TZ10" s="9"/>
      <c r="UA10" s="9"/>
      <c r="UB10" s="9"/>
      <c r="UC10" s="9"/>
      <c r="UD10" s="9"/>
      <c r="UE10" s="9"/>
      <c r="UF10" s="9"/>
      <c r="UG10" s="9"/>
      <c r="UH10" s="9"/>
      <c r="UI10" s="9"/>
      <c r="UJ10" s="9"/>
      <c r="UK10" s="9"/>
      <c r="UL10" s="9"/>
      <c r="UM10" s="9"/>
      <c r="UN10" s="9"/>
      <c r="UO10" s="9"/>
      <c r="UP10" s="9"/>
      <c r="UQ10" s="9"/>
      <c r="UR10" s="9"/>
      <c r="US10" s="9"/>
      <c r="UT10" s="9"/>
      <c r="UU10" s="9"/>
      <c r="UV10" s="9"/>
      <c r="UW10" s="9"/>
      <c r="UX10" s="9"/>
      <c r="UY10" s="9"/>
      <c r="UZ10" s="9"/>
      <c r="VA10" s="9"/>
      <c r="VB10" s="9"/>
      <c r="VC10" s="9"/>
      <c r="VD10" s="9"/>
      <c r="VE10" s="9"/>
      <c r="VF10" s="9"/>
      <c r="VG10" s="9"/>
      <c r="VH10" s="9"/>
      <c r="VI10" s="9"/>
      <c r="VJ10" s="9"/>
      <c r="VK10" s="9"/>
      <c r="VL10" s="9"/>
      <c r="VM10" s="9"/>
      <c r="VN10" s="9"/>
      <c r="VO10" s="9"/>
      <c r="VP10" s="9"/>
      <c r="VQ10" s="9"/>
      <c r="VR10" s="9"/>
      <c r="VS10" s="9"/>
      <c r="VT10" s="9"/>
      <c r="VU10" s="9"/>
      <c r="VV10" s="9"/>
      <c r="VW10" s="9"/>
      <c r="VX10" s="9"/>
      <c r="VY10" s="9"/>
      <c r="VZ10" s="9"/>
      <c r="WA10" s="9"/>
      <c r="WB10" s="9"/>
      <c r="WC10" s="9"/>
      <c r="WD10" s="9"/>
      <c r="WE10" s="9"/>
      <c r="WF10" s="9"/>
      <c r="WG10" s="9"/>
      <c r="WH10" s="9"/>
      <c r="WI10" s="9"/>
      <c r="WJ10" s="9"/>
      <c r="WK10" s="9"/>
      <c r="WL10" s="9"/>
      <c r="WM10" s="9"/>
      <c r="WN10" s="9"/>
      <c r="WO10" s="9"/>
      <c r="WP10" s="9"/>
      <c r="WQ10" s="9"/>
      <c r="WR10" s="9"/>
      <c r="WS10" s="9"/>
      <c r="WT10" s="9"/>
      <c r="WU10" s="9"/>
      <c r="WV10" s="9"/>
      <c r="WW10" s="9"/>
      <c r="WX10" s="9"/>
      <c r="WY10" s="9"/>
      <c r="WZ10" s="9"/>
      <c r="XA10" s="9"/>
      <c r="XB10" s="9"/>
      <c r="XC10" s="9"/>
      <c r="XD10" s="9"/>
      <c r="XE10" s="9"/>
      <c r="XF10" s="9"/>
      <c r="XG10" s="9"/>
      <c r="XH10" s="9"/>
      <c r="XI10" s="9"/>
      <c r="XJ10" s="9"/>
      <c r="XK10" s="9"/>
      <c r="XL10" s="9"/>
      <c r="XM10" s="9"/>
      <c r="XN10" s="9"/>
      <c r="XO10" s="9"/>
      <c r="XP10" s="9"/>
      <c r="XQ10" s="9"/>
      <c r="XR10" s="9"/>
      <c r="XS10" s="9"/>
      <c r="XT10" s="9"/>
      <c r="XU10" s="9"/>
      <c r="XV10" s="9"/>
      <c r="XW10" s="9"/>
      <c r="XX10" s="9"/>
      <c r="XY10" s="9"/>
      <c r="XZ10" s="9"/>
      <c r="YA10" s="9"/>
      <c r="YB10" s="9"/>
      <c r="YC10" s="9"/>
      <c r="YD10" s="9"/>
      <c r="YE10" s="9"/>
      <c r="YF10" s="9"/>
      <c r="YG10" s="9"/>
      <c r="YH10" s="9"/>
      <c r="YI10" s="9"/>
      <c r="YJ10" s="9"/>
      <c r="YK10" s="9"/>
      <c r="YL10" s="9"/>
      <c r="YM10" s="9"/>
      <c r="YN10" s="9"/>
      <c r="YO10" s="9"/>
      <c r="YP10" s="9"/>
      <c r="YQ10" s="9"/>
      <c r="YR10" s="9"/>
      <c r="YS10" s="9"/>
      <c r="YT10" s="9"/>
      <c r="YU10" s="9"/>
      <c r="YV10" s="9"/>
      <c r="YW10" s="9"/>
      <c r="YX10" s="9"/>
      <c r="YY10" s="9"/>
      <c r="YZ10" s="9"/>
      <c r="ZA10" s="9"/>
      <c r="ZB10" s="9"/>
      <c r="ZC10" s="9"/>
      <c r="ZD10" s="9"/>
      <c r="ZE10" s="9"/>
      <c r="ZF10" s="9"/>
      <c r="ZG10" s="9"/>
      <c r="ZH10" s="9"/>
      <c r="ZI10" s="9"/>
      <c r="ZJ10" s="9"/>
      <c r="ZK10" s="9"/>
      <c r="ZL10" s="9"/>
      <c r="ZM10" s="9"/>
      <c r="ZN10" s="9"/>
      <c r="ZO10" s="9"/>
      <c r="ZP10" s="9"/>
      <c r="ZQ10" s="9"/>
      <c r="ZR10" s="9"/>
      <c r="ZS10" s="9"/>
      <c r="ZT10" s="9"/>
      <c r="ZU10" s="9"/>
      <c r="ZV10" s="9"/>
      <c r="ZW10" s="9"/>
      <c r="ZX10" s="9"/>
      <c r="ZY10" s="9"/>
      <c r="ZZ10" s="9"/>
      <c r="AAA10" s="9"/>
      <c r="AAB10" s="9"/>
      <c r="AAC10" s="9"/>
      <c r="AAD10" s="9"/>
      <c r="AAE10" s="9"/>
      <c r="AAF10" s="9"/>
      <c r="AAG10" s="9"/>
      <c r="AAH10" s="9"/>
      <c r="AAI10" s="9"/>
      <c r="AAJ10" s="9"/>
      <c r="AAK10" s="9"/>
      <c r="AAL10" s="9"/>
      <c r="AAM10" s="9"/>
      <c r="AAN10" s="9"/>
      <c r="AAO10" s="9"/>
      <c r="AAP10" s="9"/>
      <c r="AAQ10" s="9"/>
      <c r="AAR10" s="9"/>
      <c r="AAS10" s="9"/>
      <c r="AAT10" s="9"/>
      <c r="AAU10" s="9"/>
      <c r="AAV10" s="9"/>
      <c r="AAW10" s="9"/>
      <c r="AAX10" s="9"/>
      <c r="AAY10" s="9"/>
      <c r="AAZ10" s="9"/>
      <c r="ABA10" s="9"/>
      <c r="ABB10" s="9"/>
      <c r="ABC10" s="9"/>
      <c r="ABD10" s="9"/>
      <c r="ABE10" s="9"/>
      <c r="ABF10" s="9"/>
      <c r="ABG10" s="9"/>
      <c r="ABH10" s="9"/>
      <c r="ABI10" s="9"/>
      <c r="ABJ10" s="9"/>
      <c r="ABK10" s="9"/>
      <c r="ABL10" s="9"/>
      <c r="ABM10" s="9"/>
      <c r="ABN10" s="9"/>
      <c r="ABO10" s="9"/>
      <c r="ABP10" s="9"/>
      <c r="ABQ10" s="9"/>
      <c r="ABR10" s="9"/>
      <c r="ABS10" s="9"/>
      <c r="ABT10" s="9"/>
      <c r="ABU10" s="9"/>
      <c r="ABV10" s="9"/>
      <c r="ABW10" s="9"/>
      <c r="ABX10" s="9"/>
      <c r="ABY10" s="9"/>
      <c r="ABZ10" s="9"/>
      <c r="ACA10" s="9"/>
      <c r="ACB10" s="9"/>
      <c r="ACC10" s="9"/>
      <c r="ACD10" s="9"/>
      <c r="ACE10" s="9"/>
      <c r="ACF10" s="9"/>
      <c r="ACG10" s="9"/>
      <c r="ACH10" s="9"/>
      <c r="ACI10" s="9"/>
      <c r="ACJ10" s="9"/>
      <c r="ACK10" s="9"/>
      <c r="ACL10" s="9"/>
      <c r="ACM10" s="9"/>
      <c r="ACN10" s="9"/>
      <c r="ACO10" s="9"/>
      <c r="ACP10" s="9"/>
      <c r="ACQ10" s="9"/>
      <c r="ACR10" s="9"/>
      <c r="ACS10" s="9"/>
      <c r="ACT10" s="9"/>
      <c r="ACU10" s="9"/>
      <c r="ACV10" s="9"/>
      <c r="ACW10" s="9"/>
      <c r="ACX10" s="9"/>
      <c r="ACY10" s="9"/>
      <c r="ACZ10" s="9"/>
      <c r="ADA10" s="9"/>
      <c r="ADB10" s="9"/>
      <c r="ADC10" s="9"/>
      <c r="ADD10" s="9"/>
      <c r="ADE10" s="9"/>
      <c r="ADF10" s="9"/>
      <c r="ADG10" s="9"/>
      <c r="ADH10" s="9"/>
      <c r="ADI10" s="9"/>
      <c r="ADJ10" s="9"/>
      <c r="ADK10" s="9"/>
      <c r="ADL10" s="9"/>
      <c r="ADM10" s="9"/>
      <c r="ADN10" s="9"/>
      <c r="ADO10" s="9"/>
      <c r="ADP10" s="9"/>
      <c r="ADQ10" s="9"/>
      <c r="ADR10" s="9"/>
      <c r="ADS10" s="9"/>
      <c r="ADT10" s="9"/>
      <c r="ADU10" s="9"/>
      <c r="ADV10" s="9"/>
      <c r="ADW10" s="9"/>
      <c r="ADX10" s="9"/>
      <c r="ADY10" s="9"/>
      <c r="ADZ10" s="9"/>
      <c r="AEA10" s="9"/>
      <c r="AEB10" s="9"/>
      <c r="AEC10" s="9"/>
      <c r="AED10" s="9"/>
      <c r="AEE10" s="9"/>
      <c r="AEF10" s="9"/>
      <c r="AEG10" s="9"/>
      <c r="AEH10" s="9"/>
      <c r="AEI10" s="9"/>
      <c r="AEJ10" s="9"/>
      <c r="AEK10" s="9"/>
      <c r="AEL10" s="9"/>
      <c r="AEM10" s="9"/>
      <c r="AEN10" s="9"/>
      <c r="AEO10" s="9"/>
      <c r="AEP10" s="9"/>
      <c r="AEQ10" s="9"/>
      <c r="AER10" s="9"/>
      <c r="AES10" s="9"/>
      <c r="AET10" s="9"/>
      <c r="AEU10" s="9"/>
      <c r="AEV10" s="9"/>
      <c r="AEW10" s="9"/>
      <c r="AEX10" s="9"/>
      <c r="AEY10" s="9"/>
      <c r="AEZ10" s="9"/>
      <c r="AFA10" s="9"/>
      <c r="AFB10" s="9"/>
      <c r="AFC10" s="9"/>
      <c r="AFD10" s="9"/>
      <c r="AFE10" s="9"/>
      <c r="AFF10" s="9"/>
      <c r="AFG10" s="9"/>
      <c r="AFH10" s="9"/>
      <c r="AFI10" s="9"/>
      <c r="AFJ10" s="9"/>
      <c r="AFK10" s="9"/>
      <c r="AFL10" s="9"/>
      <c r="AFM10" s="9"/>
      <c r="AFN10" s="9"/>
      <c r="AFO10" s="9"/>
      <c r="AFP10" s="9"/>
      <c r="AFQ10" s="9"/>
      <c r="AFR10" s="9"/>
      <c r="AFS10" s="9"/>
      <c r="AFT10" s="9"/>
      <c r="AFU10" s="9"/>
      <c r="AFV10" s="9"/>
      <c r="AFW10" s="9"/>
      <c r="AFX10" s="9"/>
      <c r="AFY10" s="9"/>
      <c r="AFZ10" s="9"/>
      <c r="AGA10" s="9"/>
      <c r="AGB10" s="9"/>
      <c r="AGC10" s="9"/>
      <c r="AGD10" s="9"/>
      <c r="AGE10" s="9"/>
      <c r="AGF10" s="9"/>
      <c r="AGG10" s="9"/>
      <c r="AGH10" s="9"/>
      <c r="AGI10" s="9"/>
      <c r="AGJ10" s="9"/>
      <c r="AGK10" s="9"/>
      <c r="AGL10" s="9"/>
      <c r="AGM10" s="9"/>
      <c r="AGN10" s="9"/>
      <c r="AGO10" s="9"/>
      <c r="AGP10" s="9"/>
      <c r="AGQ10" s="9"/>
      <c r="AGR10" s="9"/>
      <c r="AGS10" s="9"/>
      <c r="AGT10" s="9"/>
      <c r="AGU10" s="9"/>
      <c r="AGV10" s="9"/>
      <c r="AGW10" s="9"/>
      <c r="AGX10" s="9"/>
      <c r="AGY10" s="9"/>
      <c r="AGZ10" s="9"/>
      <c r="AHA10" s="9"/>
      <c r="AHB10" s="9"/>
      <c r="AHC10" s="9"/>
      <c r="AHD10" s="9"/>
      <c r="AHE10" s="9"/>
      <c r="AHF10" s="9"/>
      <c r="AHG10" s="9"/>
      <c r="AHH10" s="9"/>
      <c r="AHI10" s="9"/>
      <c r="AHJ10" s="9"/>
      <c r="AHK10" s="9"/>
      <c r="AHL10" s="9"/>
      <c r="AHM10" s="9"/>
      <c r="AHN10" s="9"/>
      <c r="AHO10" s="9"/>
      <c r="AHP10" s="9"/>
      <c r="AHQ10" s="9"/>
      <c r="AHR10" s="9"/>
      <c r="AHS10" s="9"/>
      <c r="AHT10" s="9"/>
      <c r="AHU10" s="9"/>
      <c r="AHV10" s="9"/>
      <c r="AHW10" s="9"/>
      <c r="AHX10" s="9"/>
      <c r="AHY10" s="9"/>
      <c r="AHZ10" s="9"/>
      <c r="AIA10" s="9"/>
      <c r="AIB10" s="9"/>
      <c r="AIC10" s="9"/>
      <c r="AID10" s="9"/>
      <c r="AIE10" s="9"/>
      <c r="AIF10" s="9"/>
      <c r="AIG10" s="9"/>
      <c r="AIH10" s="9"/>
      <c r="AII10" s="9"/>
      <c r="AIJ10" s="9"/>
      <c r="AIK10" s="9"/>
      <c r="AIL10" s="9"/>
      <c r="AIM10" s="9"/>
      <c r="AIN10" s="9"/>
      <c r="AIO10" s="9"/>
      <c r="AIP10" s="9"/>
      <c r="AIQ10" s="9"/>
      <c r="AIR10" s="9"/>
      <c r="AIS10" s="9"/>
      <c r="AIT10" s="9"/>
      <c r="AIU10" s="9"/>
      <c r="AIV10" s="9"/>
      <c r="AIW10" s="9"/>
      <c r="AIX10" s="9"/>
      <c r="AIY10" s="9"/>
      <c r="AIZ10" s="9"/>
      <c r="AJA10" s="9"/>
      <c r="AJB10" s="9"/>
      <c r="AJC10" s="9"/>
      <c r="AJD10" s="9"/>
      <c r="AJE10" s="9"/>
      <c r="AJF10" s="9"/>
      <c r="AJG10" s="9"/>
      <c r="AJH10" s="9"/>
      <c r="AJI10" s="9"/>
      <c r="AJJ10" s="9"/>
      <c r="AJK10" s="9"/>
      <c r="AJL10" s="9"/>
      <c r="AJM10" s="9"/>
      <c r="AJN10" s="9"/>
      <c r="AJO10" s="9"/>
      <c r="AJP10" s="9"/>
      <c r="AJQ10" s="9"/>
      <c r="AJR10" s="9"/>
      <c r="AJS10" s="9"/>
      <c r="AJT10" s="9"/>
      <c r="AJU10" s="9"/>
      <c r="AJV10" s="9"/>
      <c r="AJW10" s="9"/>
      <c r="AJX10" s="9"/>
      <c r="AJY10" s="9"/>
      <c r="AJZ10" s="9"/>
      <c r="AKA10" s="9"/>
      <c r="AKB10" s="9"/>
      <c r="AKC10" s="9"/>
      <c r="AKD10" s="9"/>
      <c r="AKE10" s="9"/>
      <c r="AKF10" s="9"/>
      <c r="AKG10" s="9"/>
      <c r="AKH10" s="9"/>
      <c r="AKI10" s="9"/>
      <c r="AKJ10" s="9"/>
      <c r="AKK10" s="9"/>
      <c r="AKL10" s="9"/>
      <c r="AKM10" s="9"/>
      <c r="AKN10" s="9"/>
      <c r="AKO10" s="9"/>
      <c r="AKP10" s="9"/>
      <c r="AKQ10" s="9"/>
      <c r="AKR10" s="9"/>
      <c r="AKS10" s="9"/>
      <c r="AKT10" s="9"/>
      <c r="AKU10" s="9"/>
      <c r="AKV10" s="9"/>
      <c r="AKW10" s="9"/>
      <c r="AKX10" s="9"/>
      <c r="AKY10" s="9"/>
      <c r="AKZ10" s="9"/>
      <c r="ALA10" s="9"/>
      <c r="ALB10" s="9"/>
      <c r="ALC10" s="9"/>
      <c r="ALD10" s="9"/>
      <c r="ALE10" s="9"/>
      <c r="ALF10" s="9"/>
      <c r="ALG10" s="9"/>
      <c r="ALH10" s="9"/>
      <c r="ALI10" s="9"/>
      <c r="ALJ10" s="9"/>
      <c r="ALK10" s="9"/>
      <c r="ALL10" s="9"/>
      <c r="ALM10" s="9"/>
      <c r="ALN10" s="9"/>
      <c r="ALO10" s="9"/>
      <c r="ALP10" s="9"/>
      <c r="ALQ10" s="9"/>
      <c r="ALR10" s="9"/>
      <c r="ALS10" s="9"/>
      <c r="ALT10" s="9"/>
      <c r="ALU10" s="9"/>
      <c r="ALV10" s="9"/>
      <c r="ALW10" s="9"/>
      <c r="ALX10" s="9"/>
      <c r="ALY10" s="9"/>
      <c r="ALZ10" s="9"/>
      <c r="AMA10" s="9"/>
      <c r="AMB10" s="9"/>
      <c r="AMC10" s="9"/>
      <c r="AMD10" s="9"/>
      <c r="AME10" s="9"/>
      <c r="AMF10" s="9"/>
      <c r="AMG10" s="9"/>
      <c r="AMH10" s="9"/>
      <c r="AMI10" s="9"/>
      <c r="AMJ10" s="9"/>
      <c r="AMK10" s="9"/>
      <c r="AML10" s="9"/>
      <c r="AMM10" s="9"/>
      <c r="AMN10" s="9"/>
      <c r="AMO10" s="9"/>
      <c r="AMP10" s="9"/>
      <c r="AMQ10" s="9"/>
      <c r="AMR10" s="9"/>
      <c r="AMS10" s="9"/>
      <c r="AMT10" s="9"/>
      <c r="AMU10" s="9"/>
      <c r="AMV10" s="9"/>
      <c r="AMW10" s="9"/>
      <c r="AMX10" s="9"/>
      <c r="AMY10" s="9"/>
      <c r="AMZ10" s="9"/>
      <c r="ANA10" s="9"/>
      <c r="ANB10" s="9"/>
      <c r="ANC10" s="9"/>
      <c r="AND10" s="9"/>
      <c r="ANE10" s="9"/>
      <c r="ANF10" s="9"/>
      <c r="ANG10" s="9"/>
      <c r="ANH10" s="9"/>
      <c r="ANI10" s="9"/>
      <c r="ANJ10" s="9"/>
      <c r="ANK10" s="9"/>
      <c r="ANL10" s="9"/>
      <c r="ANM10" s="9"/>
      <c r="ANN10" s="9"/>
      <c r="ANO10" s="9"/>
      <c r="ANP10" s="9"/>
      <c r="ANQ10" s="9"/>
      <c r="ANR10" s="9"/>
      <c r="ANS10" s="9"/>
      <c r="ANT10" s="9"/>
      <c r="ANU10" s="9"/>
      <c r="ANV10" s="9"/>
      <c r="ANW10" s="9"/>
      <c r="ANX10" s="9"/>
      <c r="ANY10" s="9"/>
      <c r="ANZ10" s="9"/>
      <c r="AOA10" s="9"/>
      <c r="AOB10" s="9"/>
      <c r="AOC10" s="9"/>
      <c r="AOD10" s="9"/>
      <c r="AOE10" s="9"/>
      <c r="AOF10" s="9"/>
      <c r="AOG10" s="9"/>
      <c r="AOH10" s="9"/>
      <c r="AOI10" s="9"/>
      <c r="AOJ10" s="9"/>
      <c r="AOK10" s="9"/>
      <c r="AOL10" s="9"/>
      <c r="AOM10" s="9"/>
      <c r="AON10" s="9"/>
      <c r="AOO10" s="9"/>
      <c r="AOP10" s="9"/>
      <c r="AOQ10" s="9"/>
      <c r="AOR10" s="9"/>
      <c r="AOS10" s="9"/>
      <c r="AOT10" s="9"/>
      <c r="AOU10" s="9"/>
      <c r="AOV10" s="9"/>
      <c r="AOW10" s="9"/>
      <c r="AOX10" s="9"/>
      <c r="AOY10" s="9"/>
      <c r="AOZ10" s="9"/>
      <c r="APA10" s="9"/>
      <c r="APB10" s="9"/>
      <c r="APC10" s="9"/>
      <c r="APD10" s="9"/>
      <c r="APE10" s="9"/>
      <c r="APF10" s="9"/>
      <c r="APG10" s="9"/>
      <c r="APH10" s="9"/>
      <c r="API10" s="9"/>
      <c r="APJ10" s="9"/>
      <c r="APK10" s="9"/>
      <c r="APL10" s="9"/>
      <c r="APM10" s="9"/>
      <c r="APN10" s="9"/>
      <c r="APO10" s="9"/>
      <c r="APP10" s="9"/>
      <c r="APQ10" s="9"/>
      <c r="APR10" s="9"/>
      <c r="APS10" s="9"/>
      <c r="APT10" s="9"/>
      <c r="APU10" s="9"/>
      <c r="APV10" s="9"/>
      <c r="APW10" s="9"/>
      <c r="APX10" s="9"/>
      <c r="APY10" s="9"/>
      <c r="APZ10" s="9"/>
      <c r="AQA10" s="9"/>
      <c r="AQB10" s="9"/>
      <c r="AQC10" s="9"/>
      <c r="AQD10" s="9"/>
      <c r="AQE10" s="9"/>
      <c r="AQF10" s="9"/>
      <c r="AQG10" s="9"/>
      <c r="AQH10" s="9"/>
      <c r="AQI10" s="9"/>
      <c r="AQJ10" s="9"/>
      <c r="AQK10" s="9"/>
      <c r="AQL10" s="9"/>
      <c r="AQM10" s="9"/>
      <c r="AQN10" s="9"/>
      <c r="AQO10" s="9"/>
      <c r="AQP10" s="9"/>
      <c r="AQQ10" s="9"/>
      <c r="AQR10" s="9"/>
      <c r="AQS10" s="9"/>
      <c r="AQT10" s="9"/>
      <c r="AQU10" s="9"/>
      <c r="AQV10" s="9"/>
      <c r="AQW10" s="9"/>
      <c r="AQX10" s="9"/>
      <c r="AQY10" s="9"/>
      <c r="AQZ10" s="9"/>
      <c r="ARA10" s="9"/>
      <c r="ARB10" s="9"/>
      <c r="ARC10" s="9"/>
      <c r="ARD10" s="9"/>
      <c r="ARE10" s="9"/>
      <c r="ARF10" s="9"/>
      <c r="ARG10" s="9"/>
      <c r="ARH10" s="9"/>
      <c r="ARI10" s="9"/>
      <c r="ARJ10" s="9"/>
      <c r="ARK10" s="9"/>
      <c r="ARL10" s="9"/>
      <c r="ARM10" s="9"/>
      <c r="ARN10" s="9"/>
      <c r="ARO10" s="9"/>
      <c r="ARP10" s="9"/>
      <c r="ARQ10" s="9"/>
      <c r="ARR10" s="9"/>
      <c r="ARS10" s="9"/>
      <c r="ART10" s="9"/>
      <c r="ARU10" s="9"/>
      <c r="ARV10" s="9"/>
      <c r="ARW10" s="9"/>
      <c r="ARX10" s="9"/>
      <c r="ARY10" s="9"/>
      <c r="ARZ10" s="9"/>
      <c r="ASA10" s="9"/>
      <c r="ASB10" s="9"/>
      <c r="ASC10" s="9"/>
      <c r="ASD10" s="9"/>
      <c r="ASE10" s="9"/>
      <c r="ASF10" s="9"/>
      <c r="ASG10" s="9"/>
      <c r="ASH10" s="9"/>
      <c r="ASI10" s="9"/>
      <c r="ASJ10" s="9"/>
      <c r="ASK10" s="9"/>
      <c r="ASL10" s="9"/>
      <c r="ASM10" s="9"/>
      <c r="ASN10" s="9"/>
      <c r="ASO10" s="9"/>
      <c r="ASP10" s="9"/>
      <c r="ASQ10" s="9"/>
      <c r="ASR10" s="9"/>
      <c r="ASS10" s="9"/>
      <c r="AST10" s="9"/>
      <c r="ASU10" s="9"/>
      <c r="ASV10" s="9"/>
      <c r="ASW10" s="9"/>
      <c r="ASX10" s="9"/>
      <c r="ASY10" s="9"/>
      <c r="ASZ10" s="9"/>
      <c r="ATA10" s="9"/>
      <c r="ATB10" s="9"/>
      <c r="ATC10" s="9"/>
      <c r="ATD10" s="9"/>
      <c r="ATE10" s="9"/>
      <c r="ATF10" s="9"/>
      <c r="ATG10" s="9"/>
      <c r="ATH10" s="9"/>
      <c r="ATI10" s="9"/>
      <c r="ATJ10" s="9"/>
      <c r="ATK10" s="9"/>
      <c r="ATL10" s="9"/>
      <c r="ATM10" s="9"/>
      <c r="ATN10" s="9"/>
      <c r="ATO10" s="9"/>
      <c r="ATP10" s="9"/>
      <c r="ATQ10" s="9"/>
      <c r="ATR10" s="9"/>
      <c r="ATS10" s="9"/>
      <c r="ATT10" s="9"/>
      <c r="ATU10" s="9"/>
      <c r="ATV10" s="9"/>
      <c r="ATW10" s="9"/>
      <c r="ATX10" s="9"/>
      <c r="ATY10" s="9"/>
      <c r="ATZ10" s="9"/>
      <c r="AUA10" s="9"/>
      <c r="AUB10" s="9"/>
      <c r="AUC10" s="9"/>
      <c r="AUD10" s="9"/>
      <c r="AUE10" s="9"/>
      <c r="AUF10" s="9"/>
      <c r="AUG10" s="9"/>
      <c r="AUH10" s="9"/>
      <c r="AUI10" s="9"/>
      <c r="AUJ10" s="9"/>
      <c r="AUK10" s="9"/>
      <c r="AUL10" s="9"/>
      <c r="AUM10" s="9"/>
      <c r="AUN10" s="9"/>
      <c r="AUO10" s="9"/>
      <c r="AUP10" s="9"/>
      <c r="AUQ10" s="9"/>
      <c r="AUR10" s="9"/>
      <c r="AUS10" s="9"/>
      <c r="AUT10" s="9"/>
      <c r="AUU10" s="9"/>
      <c r="AUV10" s="9"/>
      <c r="AUW10" s="9"/>
      <c r="AUX10" s="9"/>
      <c r="AUY10" s="9"/>
      <c r="AUZ10" s="9"/>
      <c r="AVA10" s="9"/>
      <c r="AVB10" s="9"/>
      <c r="AVC10" s="9"/>
      <c r="AVD10" s="9"/>
      <c r="AVE10" s="9"/>
      <c r="AVF10" s="9"/>
      <c r="AVG10" s="9"/>
      <c r="AVH10" s="9"/>
      <c r="AVI10" s="9"/>
      <c r="AVJ10" s="9"/>
      <c r="AVK10" s="9"/>
      <c r="AVL10" s="9"/>
      <c r="AVM10" s="9"/>
      <c r="AVN10" s="9"/>
      <c r="AVO10" s="9"/>
      <c r="AVP10" s="9"/>
      <c r="AVQ10" s="9"/>
      <c r="AVR10" s="9"/>
      <c r="AVS10" s="9"/>
      <c r="AVT10" s="9"/>
      <c r="AVU10" s="9"/>
      <c r="AVV10" s="9"/>
      <c r="AVW10" s="9"/>
      <c r="AVX10" s="9"/>
      <c r="AVY10" s="9"/>
      <c r="AVZ10" s="9"/>
      <c r="AWA10" s="9"/>
      <c r="AWB10" s="9"/>
      <c r="AWC10" s="9"/>
      <c r="AWD10" s="9"/>
      <c r="AWE10" s="9"/>
      <c r="AWF10" s="9"/>
      <c r="AWG10" s="9"/>
      <c r="AWH10" s="9"/>
      <c r="AWI10" s="9"/>
      <c r="AWJ10" s="9"/>
      <c r="AWK10" s="9"/>
      <c r="AWL10" s="9"/>
      <c r="AWM10" s="9"/>
      <c r="AWN10" s="9"/>
      <c r="AWO10" s="9"/>
      <c r="AWP10" s="9"/>
      <c r="AWQ10" s="9"/>
      <c r="AWR10" s="9"/>
      <c r="AWS10" s="9"/>
      <c r="AWT10" s="9"/>
      <c r="AWU10" s="9"/>
      <c r="AWV10" s="9"/>
      <c r="AWW10" s="9"/>
      <c r="AWX10" s="9"/>
      <c r="AWY10" s="9"/>
      <c r="AWZ10" s="9"/>
      <c r="AXA10" s="9"/>
      <c r="AXB10" s="9"/>
      <c r="AXC10" s="9"/>
      <c r="AXD10" s="9"/>
      <c r="AXE10" s="9"/>
      <c r="AXF10" s="9"/>
      <c r="AXG10" s="9"/>
      <c r="AXH10" s="9"/>
      <c r="AXI10" s="9"/>
      <c r="AXJ10" s="9"/>
      <c r="AXK10" s="9"/>
      <c r="AXL10" s="9"/>
      <c r="AXM10" s="9"/>
      <c r="AXN10" s="9"/>
      <c r="AXO10" s="9"/>
      <c r="AXP10" s="9"/>
      <c r="AXQ10" s="9"/>
      <c r="AXR10" s="9"/>
      <c r="AXS10" s="9"/>
      <c r="AXT10" s="9"/>
      <c r="AXU10" s="9"/>
      <c r="AXV10" s="9"/>
      <c r="AXW10" s="9"/>
      <c r="AXX10" s="9"/>
      <c r="AXY10" s="9"/>
      <c r="AXZ10" s="9"/>
      <c r="AYA10" s="9"/>
      <c r="AYB10" s="9"/>
      <c r="AYC10" s="9"/>
      <c r="AYD10" s="9"/>
      <c r="AYE10" s="9"/>
      <c r="AYF10" s="9"/>
      <c r="AYG10" s="9"/>
      <c r="AYH10" s="9"/>
      <c r="AYI10" s="9"/>
      <c r="AYJ10" s="9"/>
      <c r="AYK10" s="9"/>
      <c r="AYL10" s="9"/>
      <c r="AYM10" s="9"/>
      <c r="AYN10" s="9"/>
      <c r="AYO10" s="9"/>
      <c r="AYP10" s="9"/>
      <c r="AYQ10" s="9"/>
      <c r="AYR10" s="9"/>
      <c r="AYS10" s="9"/>
      <c r="AYT10" s="9"/>
      <c r="AYU10" s="9"/>
      <c r="AYV10" s="9"/>
      <c r="AYW10" s="9"/>
      <c r="AYX10" s="9"/>
      <c r="AYY10" s="9"/>
      <c r="AYZ10" s="9"/>
      <c r="AZA10" s="9"/>
      <c r="AZB10" s="9"/>
      <c r="AZC10" s="9"/>
      <c r="AZD10" s="9"/>
      <c r="AZE10" s="9"/>
      <c r="AZF10" s="9"/>
      <c r="AZG10" s="9"/>
      <c r="AZH10" s="9"/>
      <c r="AZI10" s="9"/>
      <c r="AZJ10" s="9"/>
      <c r="AZK10" s="9"/>
      <c r="AZL10" s="9"/>
      <c r="AZM10" s="9"/>
      <c r="AZN10" s="9"/>
      <c r="AZO10" s="9"/>
      <c r="AZP10" s="9"/>
      <c r="AZQ10" s="9"/>
      <c r="AZR10" s="9"/>
      <c r="AZS10" s="9"/>
      <c r="AZT10" s="9"/>
      <c r="AZU10" s="9"/>
      <c r="AZV10" s="9"/>
      <c r="AZW10" s="9"/>
      <c r="AZX10" s="9"/>
      <c r="AZY10" s="9"/>
      <c r="AZZ10" s="9"/>
      <c r="BAA10" s="9"/>
      <c r="BAB10" s="9"/>
      <c r="BAC10" s="9"/>
      <c r="BAD10" s="9"/>
      <c r="BAE10" s="9"/>
      <c r="BAF10" s="9"/>
      <c r="BAG10" s="9"/>
      <c r="BAH10" s="9"/>
      <c r="BAI10" s="9"/>
      <c r="BAJ10" s="9"/>
      <c r="BAK10" s="9"/>
      <c r="BAL10" s="9"/>
      <c r="BAM10" s="9"/>
      <c r="BAN10" s="9"/>
      <c r="BAO10" s="9"/>
      <c r="BAP10" s="9"/>
      <c r="BAQ10" s="9"/>
      <c r="BAR10" s="9"/>
      <c r="BAS10" s="9"/>
      <c r="BAT10" s="9"/>
      <c r="BAU10" s="9"/>
      <c r="BAV10" s="9"/>
      <c r="BAW10" s="9"/>
      <c r="BAX10" s="9"/>
      <c r="BAY10" s="9"/>
      <c r="BAZ10" s="9"/>
      <c r="BBA10" s="9"/>
      <c r="BBB10" s="9"/>
      <c r="BBC10" s="9"/>
      <c r="BBD10" s="9"/>
      <c r="BBE10" s="9"/>
      <c r="BBF10" s="9"/>
      <c r="BBG10" s="9"/>
      <c r="BBH10" s="9"/>
      <c r="BBI10" s="9"/>
      <c r="BBJ10" s="9"/>
      <c r="BBK10" s="9"/>
      <c r="BBL10" s="9"/>
      <c r="BBM10" s="9"/>
      <c r="BBN10" s="9"/>
      <c r="BBO10" s="9"/>
      <c r="BBP10" s="9"/>
      <c r="BBQ10" s="9"/>
      <c r="BBR10" s="9"/>
      <c r="BBS10" s="9"/>
      <c r="BBT10" s="9"/>
      <c r="BBU10" s="9"/>
      <c r="BBV10" s="9"/>
      <c r="BBW10" s="9"/>
      <c r="BBX10" s="9"/>
      <c r="BBY10" s="9"/>
      <c r="BBZ10" s="9"/>
      <c r="BCA10" s="9"/>
      <c r="BCB10" s="9"/>
      <c r="BCC10" s="9"/>
      <c r="BCD10" s="9"/>
      <c r="BCE10" s="9"/>
      <c r="BCF10" s="9"/>
      <c r="BCG10" s="9"/>
      <c r="BCH10" s="9"/>
      <c r="BCI10" s="9"/>
      <c r="BCJ10" s="9"/>
      <c r="BCK10" s="9"/>
      <c r="BCL10" s="9"/>
      <c r="BCM10" s="9"/>
      <c r="BCN10" s="9"/>
      <c r="BCO10" s="9"/>
      <c r="BCP10" s="9"/>
      <c r="BCQ10" s="9"/>
      <c r="BCR10" s="9"/>
      <c r="BCS10" s="9"/>
      <c r="BCT10" s="9"/>
      <c r="BCU10" s="9"/>
      <c r="BCV10" s="9"/>
      <c r="BCW10" s="9"/>
      <c r="BCX10" s="9"/>
      <c r="BCY10" s="9"/>
      <c r="BCZ10" s="9"/>
      <c r="BDA10" s="9"/>
      <c r="BDB10" s="9"/>
      <c r="BDC10" s="9"/>
      <c r="BDD10" s="9"/>
      <c r="BDE10" s="9"/>
      <c r="BDF10" s="9"/>
      <c r="BDG10" s="9"/>
      <c r="BDH10" s="9"/>
      <c r="BDI10" s="9"/>
      <c r="BDJ10" s="9"/>
      <c r="BDK10" s="9"/>
      <c r="BDL10" s="9"/>
      <c r="BDM10" s="9"/>
      <c r="BDN10" s="9"/>
      <c r="BDO10" s="9"/>
      <c r="BDP10" s="9"/>
      <c r="BDQ10" s="9"/>
      <c r="BDR10" s="9"/>
      <c r="BDS10" s="9"/>
      <c r="BDT10" s="9"/>
      <c r="BDU10" s="9"/>
      <c r="BDV10" s="9"/>
      <c r="BDW10" s="9"/>
      <c r="BDX10" s="9"/>
      <c r="BDY10" s="9"/>
      <c r="BDZ10" s="9"/>
      <c r="BEA10" s="9"/>
      <c r="BEB10" s="9"/>
      <c r="BEC10" s="9"/>
      <c r="BED10" s="9"/>
      <c r="BEE10" s="9"/>
      <c r="BEF10" s="9"/>
      <c r="BEG10" s="9"/>
      <c r="BEH10" s="9"/>
      <c r="BEI10" s="9"/>
      <c r="BEJ10" s="9"/>
      <c r="BEK10" s="9"/>
      <c r="BEL10" s="9"/>
      <c r="BEM10" s="9"/>
      <c r="BEN10" s="9"/>
      <c r="BEO10" s="9"/>
      <c r="BEP10" s="9"/>
      <c r="BEQ10" s="9"/>
      <c r="BER10" s="9"/>
      <c r="BES10" s="9"/>
      <c r="BET10" s="9"/>
      <c r="BEU10" s="9"/>
      <c r="BEV10" s="9"/>
      <c r="BEW10" s="9"/>
      <c r="BEX10" s="9"/>
      <c r="BEY10" s="9"/>
      <c r="BEZ10" s="9"/>
      <c r="BFA10" s="9"/>
      <c r="BFB10" s="9"/>
      <c r="BFC10" s="9"/>
      <c r="BFD10" s="9"/>
      <c r="BFE10" s="9"/>
      <c r="BFF10" s="9"/>
      <c r="BFG10" s="9"/>
      <c r="BFH10" s="9"/>
      <c r="BFI10" s="9"/>
      <c r="BFJ10" s="9"/>
      <c r="BFK10" s="9"/>
      <c r="BFL10" s="9"/>
      <c r="BFM10" s="9"/>
      <c r="BFN10" s="9"/>
      <c r="BFO10" s="9"/>
      <c r="BFP10" s="9"/>
      <c r="BFQ10" s="9"/>
      <c r="BFR10" s="9"/>
      <c r="BFS10" s="9"/>
      <c r="BFT10" s="9"/>
      <c r="BFU10" s="9"/>
      <c r="BFV10" s="9"/>
      <c r="BFW10" s="9"/>
      <c r="BFX10" s="9"/>
      <c r="BFY10" s="9"/>
      <c r="BFZ10" s="9"/>
      <c r="BGA10" s="9"/>
      <c r="BGB10" s="9"/>
      <c r="BGC10" s="9"/>
      <c r="BGD10" s="9"/>
      <c r="BGE10" s="9"/>
      <c r="BGF10" s="9"/>
      <c r="BGG10" s="9"/>
      <c r="BGH10" s="9"/>
      <c r="BGI10" s="9"/>
      <c r="BGJ10" s="9"/>
      <c r="BGK10" s="9"/>
      <c r="BGL10" s="9"/>
      <c r="BGM10" s="9"/>
      <c r="BGN10" s="9"/>
      <c r="BGO10" s="9"/>
      <c r="BGP10" s="9"/>
      <c r="BGQ10" s="9"/>
      <c r="BGR10" s="9"/>
      <c r="BGS10" s="9"/>
      <c r="BGT10" s="9"/>
      <c r="BGU10" s="9"/>
      <c r="BGV10" s="9"/>
      <c r="BGW10" s="9"/>
      <c r="BGX10" s="9"/>
      <c r="BGY10" s="9"/>
      <c r="BGZ10" s="9"/>
      <c r="BHA10" s="9"/>
      <c r="BHB10" s="9"/>
      <c r="BHC10" s="9"/>
      <c r="BHD10" s="9"/>
      <c r="BHE10" s="9"/>
      <c r="BHF10" s="9"/>
      <c r="BHG10" s="9"/>
      <c r="BHH10" s="9"/>
      <c r="BHI10" s="9"/>
      <c r="BHJ10" s="9"/>
      <c r="BHK10" s="9"/>
      <c r="BHL10" s="9"/>
      <c r="BHM10" s="9"/>
      <c r="BHN10" s="9"/>
      <c r="BHO10" s="9"/>
      <c r="BHP10" s="9"/>
      <c r="BHQ10" s="9"/>
      <c r="BHR10" s="9"/>
      <c r="BHS10" s="9"/>
      <c r="BHT10" s="9"/>
      <c r="BHU10" s="9"/>
      <c r="BHV10" s="9"/>
      <c r="BHW10" s="9"/>
      <c r="BHX10" s="9"/>
      <c r="BHY10" s="9"/>
      <c r="BHZ10" s="9"/>
      <c r="BIA10" s="9"/>
      <c r="BIB10" s="9"/>
      <c r="BIC10" s="9"/>
      <c r="BID10" s="9"/>
      <c r="BIE10" s="9"/>
      <c r="BIF10" s="9"/>
      <c r="BIG10" s="9"/>
      <c r="BIH10" s="9"/>
      <c r="BII10" s="9"/>
      <c r="BIJ10" s="9"/>
      <c r="BIK10" s="9"/>
      <c r="BIL10" s="9"/>
      <c r="BIM10" s="9"/>
      <c r="BIN10" s="9"/>
      <c r="BIO10" s="9"/>
      <c r="BIP10" s="9"/>
      <c r="BIQ10" s="9"/>
      <c r="BIR10" s="9"/>
      <c r="BIS10" s="9"/>
      <c r="BIT10" s="9"/>
      <c r="BIU10" s="9"/>
      <c r="BIV10" s="9"/>
      <c r="BIW10" s="9"/>
      <c r="BIX10" s="9"/>
      <c r="BIY10" s="9"/>
      <c r="BIZ10" s="9"/>
      <c r="BJA10" s="9"/>
      <c r="BJB10" s="9"/>
      <c r="BJC10" s="9"/>
      <c r="BJD10" s="9"/>
      <c r="BJE10" s="9"/>
      <c r="BJF10" s="9"/>
      <c r="BJG10" s="9"/>
      <c r="BJH10" s="9"/>
      <c r="BJI10" s="9"/>
      <c r="BJJ10" s="9"/>
      <c r="BJK10" s="9"/>
      <c r="BJL10" s="9"/>
      <c r="BJM10" s="9"/>
      <c r="BJN10" s="9"/>
      <c r="BJO10" s="9"/>
      <c r="BJP10" s="9"/>
      <c r="BJQ10" s="9"/>
      <c r="BJR10" s="9"/>
      <c r="BJS10" s="9"/>
      <c r="BJT10" s="9"/>
      <c r="BJU10" s="9"/>
      <c r="BJV10" s="9"/>
      <c r="BJW10" s="9"/>
      <c r="BJX10" s="9"/>
      <c r="BJY10" s="9"/>
      <c r="BJZ10" s="9"/>
      <c r="BKA10" s="9"/>
      <c r="BKB10" s="9"/>
      <c r="BKC10" s="9"/>
      <c r="BKD10" s="9"/>
      <c r="BKE10" s="9"/>
      <c r="BKF10" s="9"/>
      <c r="BKG10" s="9"/>
      <c r="BKH10" s="9"/>
      <c r="BKI10" s="9"/>
      <c r="BKJ10" s="9"/>
      <c r="BKK10" s="9"/>
      <c r="BKL10" s="9"/>
      <c r="BKM10" s="9"/>
      <c r="BKN10" s="9"/>
      <c r="BKO10" s="9"/>
      <c r="BKP10" s="9"/>
      <c r="BKQ10" s="9"/>
      <c r="BKR10" s="9"/>
      <c r="BKS10" s="9"/>
      <c r="BKT10" s="9"/>
      <c r="BKU10" s="9"/>
      <c r="BKV10" s="9"/>
      <c r="BKW10" s="9"/>
      <c r="BKX10" s="9"/>
      <c r="BKY10" s="9"/>
      <c r="BKZ10" s="9"/>
      <c r="BLA10" s="9"/>
      <c r="BLB10" s="9"/>
      <c r="BLC10" s="9"/>
      <c r="BLD10" s="9"/>
      <c r="BLE10" s="9"/>
      <c r="BLF10" s="9"/>
      <c r="BLG10" s="9"/>
      <c r="BLH10" s="9"/>
      <c r="BLI10" s="9"/>
      <c r="BLJ10" s="9"/>
      <c r="BLK10" s="9"/>
      <c r="BLL10" s="9"/>
      <c r="BLM10" s="9"/>
      <c r="BLN10" s="9"/>
      <c r="BLO10" s="9"/>
      <c r="BLP10" s="9"/>
      <c r="BLQ10" s="9"/>
      <c r="BLR10" s="9"/>
      <c r="BLS10" s="9"/>
      <c r="BLT10" s="9"/>
      <c r="BLU10" s="9"/>
      <c r="BLV10" s="9"/>
      <c r="BLW10" s="9"/>
      <c r="BLX10" s="9"/>
      <c r="BLY10" s="9"/>
      <c r="BLZ10" s="9"/>
      <c r="BMA10" s="9"/>
      <c r="BMB10" s="9"/>
      <c r="BMC10" s="9"/>
      <c r="BMD10" s="9"/>
      <c r="BME10" s="9"/>
      <c r="BMF10" s="9"/>
      <c r="BMG10" s="9"/>
      <c r="BMH10" s="9"/>
      <c r="BMI10" s="9"/>
      <c r="BMJ10" s="9"/>
      <c r="BMK10" s="9"/>
      <c r="BML10" s="9"/>
      <c r="BMM10" s="9"/>
      <c r="BMN10" s="9"/>
      <c r="BMO10" s="9"/>
      <c r="BMP10" s="9"/>
      <c r="BMQ10" s="9"/>
      <c r="BMR10" s="9"/>
      <c r="BMS10" s="9"/>
      <c r="BMT10" s="9"/>
      <c r="BMU10" s="9"/>
      <c r="BMV10" s="9"/>
      <c r="BMW10" s="9"/>
      <c r="BMX10" s="9"/>
      <c r="BMY10" s="9"/>
      <c r="BMZ10" s="9"/>
      <c r="BNA10" s="9"/>
      <c r="BNB10" s="9"/>
      <c r="BNC10" s="9"/>
      <c r="BND10" s="9"/>
      <c r="BNE10" s="9"/>
      <c r="BNF10" s="9"/>
      <c r="BNG10" s="9"/>
      <c r="BNH10" s="9"/>
      <c r="BNI10" s="9"/>
      <c r="BNJ10" s="9"/>
      <c r="BNK10" s="9"/>
      <c r="BNL10" s="9"/>
      <c r="BNM10" s="9"/>
      <c r="BNN10" s="9"/>
      <c r="BNO10" s="9"/>
      <c r="BNP10" s="9"/>
      <c r="BNQ10" s="9"/>
      <c r="BNR10" s="9"/>
      <c r="BNS10" s="9"/>
      <c r="BNT10" s="9"/>
      <c r="BNU10" s="9"/>
      <c r="BNV10" s="9"/>
      <c r="BNW10" s="9"/>
      <c r="BNX10" s="9"/>
      <c r="BNY10" s="9"/>
      <c r="BNZ10" s="9"/>
      <c r="BOA10" s="9"/>
      <c r="BOB10" s="9"/>
      <c r="BOC10" s="9"/>
      <c r="BOD10" s="9"/>
      <c r="BOE10" s="9"/>
      <c r="BOF10" s="9"/>
      <c r="BOG10" s="9"/>
      <c r="BOH10" s="9"/>
      <c r="BOI10" s="9"/>
      <c r="BOJ10" s="9"/>
      <c r="BOK10" s="9"/>
      <c r="BOL10" s="9"/>
      <c r="BOM10" s="9"/>
      <c r="BON10" s="9"/>
      <c r="BOO10" s="9"/>
      <c r="BOP10" s="9"/>
      <c r="BOQ10" s="9"/>
      <c r="BOR10" s="9"/>
      <c r="BOS10" s="9"/>
      <c r="BOT10" s="9"/>
      <c r="BOU10" s="9"/>
      <c r="BOV10" s="9"/>
      <c r="BOW10" s="9"/>
      <c r="BOX10" s="9"/>
      <c r="BOY10" s="9"/>
      <c r="BOZ10" s="9"/>
      <c r="BPA10" s="9"/>
      <c r="BPB10" s="9"/>
      <c r="BPC10" s="9"/>
      <c r="BPD10" s="9"/>
      <c r="BPE10" s="9"/>
      <c r="BPF10" s="9"/>
      <c r="BPG10" s="9"/>
      <c r="BPH10" s="9"/>
      <c r="BPI10" s="9"/>
      <c r="BPJ10" s="9"/>
      <c r="BPK10" s="9"/>
      <c r="BPL10" s="9"/>
      <c r="BPM10" s="9"/>
      <c r="BPN10" s="9"/>
      <c r="BPO10" s="9"/>
      <c r="BPP10" s="9"/>
      <c r="BPQ10" s="9"/>
      <c r="BPR10" s="9"/>
      <c r="BPS10" s="9"/>
      <c r="BPT10" s="9"/>
      <c r="BPU10" s="9"/>
      <c r="BPV10" s="9"/>
      <c r="BPW10" s="9"/>
      <c r="BPX10" s="9"/>
      <c r="BPY10" s="9"/>
      <c r="BPZ10" s="9"/>
      <c r="BQA10" s="9"/>
      <c r="BQB10" s="9"/>
      <c r="BQC10" s="9"/>
      <c r="BQD10" s="9"/>
      <c r="BQE10" s="9"/>
      <c r="BQF10" s="9"/>
      <c r="BQG10" s="9"/>
      <c r="BQH10" s="9"/>
      <c r="BQI10" s="9"/>
      <c r="BQJ10" s="9"/>
      <c r="BQK10" s="9"/>
      <c r="BQL10" s="9"/>
      <c r="BQM10" s="9"/>
      <c r="BQN10" s="9"/>
      <c r="BQO10" s="9"/>
      <c r="BQP10" s="9"/>
      <c r="BQQ10" s="9"/>
      <c r="BQR10" s="9"/>
      <c r="BQS10" s="9"/>
      <c r="BQT10" s="9"/>
      <c r="BQU10" s="9"/>
      <c r="BQV10" s="9"/>
      <c r="BQW10" s="9"/>
      <c r="BQX10" s="9"/>
      <c r="BQY10" s="9"/>
      <c r="BQZ10" s="9"/>
      <c r="BRA10" s="9"/>
      <c r="BRB10" s="9"/>
      <c r="BRC10" s="9"/>
      <c r="BRD10" s="9"/>
      <c r="BRE10" s="9"/>
      <c r="BRF10" s="9"/>
      <c r="BRG10" s="9"/>
      <c r="BRH10" s="9"/>
      <c r="BRI10" s="9"/>
      <c r="BRJ10" s="9"/>
      <c r="BRK10" s="9"/>
      <c r="BRL10" s="9"/>
      <c r="BRM10" s="9"/>
      <c r="BRN10" s="9"/>
      <c r="BRO10" s="9"/>
      <c r="BRP10" s="9"/>
      <c r="BRQ10" s="9"/>
      <c r="BRR10" s="9"/>
      <c r="BRS10" s="9"/>
      <c r="BRT10" s="9"/>
      <c r="BRU10" s="9"/>
      <c r="BRV10" s="9"/>
      <c r="BRW10" s="9"/>
      <c r="BRX10" s="9"/>
      <c r="BRY10" s="9"/>
      <c r="BRZ10" s="9"/>
      <c r="BSA10" s="9"/>
      <c r="BSB10" s="9"/>
      <c r="BSC10" s="9"/>
      <c r="BSD10" s="9"/>
      <c r="BSE10" s="9"/>
      <c r="BSF10" s="9"/>
      <c r="BSG10" s="9"/>
      <c r="BSH10" s="9"/>
      <c r="BSI10" s="9"/>
      <c r="BSJ10" s="9"/>
      <c r="BSK10" s="9"/>
      <c r="BSL10" s="9"/>
      <c r="BSM10" s="9"/>
      <c r="BSN10" s="9"/>
      <c r="BSO10" s="9"/>
      <c r="BSP10" s="9"/>
      <c r="BSQ10" s="9"/>
      <c r="BSR10" s="9"/>
      <c r="BSS10" s="9"/>
      <c r="BST10" s="9"/>
      <c r="BSU10" s="9"/>
      <c r="BSV10" s="9"/>
      <c r="BSW10" s="9"/>
      <c r="BSX10" s="9"/>
      <c r="BSY10" s="9"/>
      <c r="BSZ10" s="9"/>
      <c r="BTA10" s="9"/>
      <c r="BTB10" s="9"/>
      <c r="BTC10" s="9"/>
      <c r="BTD10" s="9"/>
      <c r="BTE10" s="9"/>
      <c r="BTF10" s="9"/>
      <c r="BTG10" s="9"/>
      <c r="BTH10" s="9"/>
      <c r="BTI10" s="9"/>
      <c r="BTJ10" s="9"/>
      <c r="BTK10" s="9"/>
      <c r="BTL10" s="9"/>
      <c r="BTM10" s="9"/>
      <c r="BTN10" s="9"/>
      <c r="BTO10" s="9"/>
      <c r="BTP10" s="9"/>
      <c r="BTQ10" s="9"/>
      <c r="BTR10" s="9"/>
      <c r="BTS10" s="9"/>
      <c r="BTT10" s="9"/>
      <c r="BTU10" s="9"/>
      <c r="BTV10" s="9"/>
      <c r="BTW10" s="9"/>
      <c r="BTX10" s="9"/>
      <c r="BTY10" s="9"/>
      <c r="BTZ10" s="9"/>
      <c r="BUA10" s="9"/>
      <c r="BUB10" s="9"/>
      <c r="BUC10" s="9"/>
      <c r="BUD10" s="9"/>
      <c r="BUE10" s="9"/>
      <c r="BUF10" s="9"/>
      <c r="BUG10" s="9"/>
      <c r="BUH10" s="9"/>
      <c r="BUI10" s="9"/>
      <c r="BUJ10" s="9"/>
      <c r="BUK10" s="9"/>
      <c r="BUL10" s="9"/>
      <c r="BUM10" s="9"/>
      <c r="BUN10" s="9"/>
      <c r="BUO10" s="9"/>
      <c r="BUP10" s="9"/>
      <c r="BUQ10" s="9"/>
      <c r="BUR10" s="9"/>
      <c r="BUS10" s="9"/>
      <c r="BUT10" s="9"/>
      <c r="BUU10" s="9"/>
      <c r="BUV10" s="9"/>
      <c r="BUW10" s="9"/>
      <c r="BUX10" s="9"/>
      <c r="BUY10" s="9"/>
      <c r="BUZ10" s="9"/>
      <c r="BVA10" s="9"/>
      <c r="BVB10" s="9"/>
      <c r="BVC10" s="9"/>
      <c r="BVD10" s="9"/>
      <c r="BVE10" s="9"/>
      <c r="BVF10" s="9"/>
      <c r="BVG10" s="9"/>
      <c r="BVH10" s="9"/>
      <c r="BVI10" s="9"/>
      <c r="BVJ10" s="9"/>
      <c r="BVK10" s="9"/>
      <c r="BVL10" s="9"/>
      <c r="BVM10" s="9"/>
      <c r="BVN10" s="9"/>
      <c r="BVO10" s="9"/>
      <c r="BVP10" s="9"/>
      <c r="BVQ10" s="9"/>
      <c r="BVR10" s="9"/>
      <c r="BVS10" s="9"/>
      <c r="BVT10" s="9"/>
      <c r="BVU10" s="9"/>
      <c r="BVV10" s="9"/>
      <c r="BVW10" s="9"/>
      <c r="BVX10" s="9"/>
      <c r="BVY10" s="9"/>
      <c r="BVZ10" s="9"/>
      <c r="BWA10" s="9"/>
      <c r="BWB10" s="9"/>
      <c r="BWC10" s="9"/>
      <c r="BWD10" s="9"/>
      <c r="BWE10" s="9"/>
      <c r="BWF10" s="9"/>
      <c r="BWG10" s="9"/>
      <c r="BWH10" s="9"/>
      <c r="BWI10" s="9"/>
      <c r="BWJ10" s="9"/>
      <c r="BWK10" s="9"/>
      <c r="BWL10" s="9"/>
      <c r="BWM10" s="9"/>
      <c r="BWN10" s="9"/>
      <c r="BWO10" s="9"/>
      <c r="BWP10" s="9"/>
      <c r="BWQ10" s="9"/>
      <c r="BWR10" s="9"/>
      <c r="BWS10" s="9"/>
      <c r="BWT10" s="9"/>
      <c r="BWU10" s="9"/>
      <c r="BWV10" s="9"/>
      <c r="BWW10" s="9"/>
      <c r="BWX10" s="9"/>
      <c r="BWY10" s="9"/>
      <c r="BWZ10" s="9"/>
      <c r="BXA10" s="9"/>
      <c r="BXB10" s="9"/>
      <c r="BXC10" s="9"/>
      <c r="BXD10" s="9"/>
      <c r="BXE10" s="9"/>
      <c r="BXF10" s="9"/>
      <c r="BXG10" s="9"/>
      <c r="BXH10" s="9"/>
      <c r="BXI10" s="9"/>
      <c r="BXJ10" s="9"/>
      <c r="BXK10" s="9"/>
      <c r="BXL10" s="9"/>
      <c r="BXM10" s="9"/>
      <c r="BXN10" s="9"/>
      <c r="BXO10" s="9"/>
      <c r="BXP10" s="9"/>
      <c r="BXQ10" s="9"/>
      <c r="BXR10" s="9"/>
      <c r="BXS10" s="9"/>
      <c r="BXT10" s="9"/>
      <c r="BXU10" s="9"/>
      <c r="BXV10" s="9"/>
      <c r="BXW10" s="9"/>
      <c r="BXX10" s="9"/>
      <c r="BXY10" s="9"/>
      <c r="BXZ10" s="9"/>
      <c r="BYA10" s="9"/>
      <c r="BYB10" s="9"/>
      <c r="BYC10" s="9"/>
      <c r="BYD10" s="9"/>
      <c r="BYE10" s="9"/>
      <c r="BYF10" s="9"/>
      <c r="BYG10" s="9"/>
      <c r="BYH10" s="9"/>
      <c r="BYI10" s="9"/>
      <c r="BYJ10" s="9"/>
      <c r="BYK10" s="9"/>
      <c r="BYL10" s="9"/>
      <c r="BYM10" s="9"/>
      <c r="BYN10" s="9"/>
      <c r="BYO10" s="9"/>
      <c r="BYP10" s="9"/>
      <c r="BYQ10" s="9"/>
      <c r="BYR10" s="9"/>
      <c r="BYS10" s="9"/>
      <c r="BYT10" s="9"/>
      <c r="BYU10" s="9"/>
      <c r="BYV10" s="9"/>
      <c r="BYW10" s="9"/>
      <c r="BYX10" s="9"/>
      <c r="BYY10" s="9"/>
      <c r="BYZ10" s="9"/>
      <c r="BZA10" s="9"/>
      <c r="BZB10" s="9"/>
      <c r="BZC10" s="9"/>
      <c r="BZD10" s="9"/>
      <c r="BZE10" s="9"/>
      <c r="BZF10" s="9"/>
      <c r="BZG10" s="9"/>
      <c r="BZH10" s="9"/>
      <c r="BZI10" s="9"/>
      <c r="BZJ10" s="9"/>
      <c r="BZK10" s="9"/>
      <c r="BZL10" s="9"/>
      <c r="BZM10" s="9"/>
      <c r="BZN10" s="9"/>
      <c r="BZO10" s="9"/>
      <c r="BZP10" s="9"/>
      <c r="BZQ10" s="9"/>
      <c r="BZR10" s="9"/>
      <c r="BZS10" s="9"/>
      <c r="BZT10" s="9"/>
      <c r="BZU10" s="9"/>
      <c r="BZV10" s="9"/>
      <c r="BZW10" s="9"/>
      <c r="BZX10" s="9"/>
      <c r="BZY10" s="9"/>
      <c r="BZZ10" s="9"/>
      <c r="CAA10" s="9"/>
      <c r="CAB10" s="9"/>
      <c r="CAC10" s="9"/>
      <c r="CAD10" s="9"/>
      <c r="CAE10" s="9"/>
      <c r="CAF10" s="9"/>
      <c r="CAG10" s="9"/>
      <c r="CAH10" s="9"/>
      <c r="CAI10" s="9"/>
      <c r="CAJ10" s="9"/>
      <c r="CAK10" s="9"/>
      <c r="CAL10" s="9"/>
      <c r="CAM10" s="9"/>
      <c r="CAN10" s="9"/>
      <c r="CAO10" s="9"/>
      <c r="CAP10" s="9"/>
      <c r="CAQ10" s="9"/>
      <c r="CAR10" s="9"/>
      <c r="CAS10" s="9"/>
      <c r="CAT10" s="9"/>
      <c r="CAU10" s="9"/>
      <c r="CAV10" s="9"/>
      <c r="CAW10" s="9"/>
      <c r="CAX10" s="9"/>
      <c r="CAY10" s="9"/>
      <c r="CAZ10" s="9"/>
      <c r="CBA10" s="9"/>
      <c r="CBB10" s="9"/>
      <c r="CBC10" s="9"/>
      <c r="CBD10" s="9"/>
      <c r="CBE10" s="9"/>
      <c r="CBF10" s="9"/>
      <c r="CBG10" s="9"/>
      <c r="CBH10" s="9"/>
      <c r="CBI10" s="9"/>
      <c r="CBJ10" s="9"/>
      <c r="CBK10" s="9"/>
      <c r="CBL10" s="9"/>
      <c r="CBM10" s="9"/>
      <c r="CBN10" s="9"/>
      <c r="CBO10" s="9"/>
      <c r="CBP10" s="9"/>
      <c r="CBQ10" s="9"/>
      <c r="CBR10" s="9"/>
      <c r="CBS10" s="9"/>
      <c r="CBT10" s="9"/>
      <c r="CBU10" s="9"/>
      <c r="CBV10" s="9"/>
      <c r="CBW10" s="9"/>
      <c r="CBX10" s="9"/>
      <c r="CBY10" s="9"/>
      <c r="CBZ10" s="9"/>
      <c r="CCA10" s="9"/>
      <c r="CCB10" s="9"/>
      <c r="CCC10" s="9"/>
      <c r="CCD10" s="9"/>
      <c r="CCE10" s="9"/>
      <c r="CCF10" s="9"/>
      <c r="CCG10" s="9"/>
      <c r="CCH10" s="9"/>
      <c r="CCI10" s="9"/>
      <c r="CCJ10" s="9"/>
      <c r="CCK10" s="9"/>
      <c r="CCL10" s="9"/>
      <c r="CCM10" s="9"/>
      <c r="CCN10" s="9"/>
      <c r="CCO10" s="9"/>
      <c r="CCP10" s="9"/>
      <c r="CCQ10" s="9"/>
      <c r="CCR10" s="9"/>
      <c r="CCS10" s="9"/>
      <c r="CCT10" s="9"/>
      <c r="CCU10" s="9"/>
      <c r="CCV10" s="9"/>
      <c r="CCW10" s="9"/>
      <c r="CCX10" s="9"/>
      <c r="CCY10" s="9"/>
      <c r="CCZ10" s="9"/>
      <c r="CDA10" s="9"/>
      <c r="CDB10" s="9"/>
      <c r="CDC10" s="9"/>
      <c r="CDD10" s="9"/>
      <c r="CDE10" s="9"/>
      <c r="CDF10" s="9"/>
      <c r="CDG10" s="9"/>
      <c r="CDH10" s="9"/>
      <c r="CDI10" s="9"/>
      <c r="CDJ10" s="9"/>
      <c r="CDK10" s="9"/>
      <c r="CDL10" s="9"/>
      <c r="CDM10" s="9"/>
      <c r="CDN10" s="9"/>
      <c r="CDO10" s="9"/>
      <c r="CDP10" s="9"/>
      <c r="CDQ10" s="9"/>
      <c r="CDR10" s="9"/>
      <c r="CDS10" s="9"/>
      <c r="CDT10" s="9"/>
      <c r="CDU10" s="9"/>
      <c r="CDV10" s="9"/>
      <c r="CDW10" s="9"/>
      <c r="CDX10" s="9"/>
      <c r="CDY10" s="9"/>
      <c r="CDZ10" s="9"/>
      <c r="CEA10" s="9"/>
      <c r="CEB10" s="9"/>
      <c r="CEC10" s="9"/>
      <c r="CED10" s="9"/>
      <c r="CEE10" s="9"/>
      <c r="CEF10" s="9"/>
      <c r="CEG10" s="9"/>
      <c r="CEH10" s="9"/>
      <c r="CEI10" s="9"/>
      <c r="CEJ10" s="9"/>
      <c r="CEK10" s="9"/>
      <c r="CEL10" s="9"/>
      <c r="CEM10" s="9"/>
      <c r="CEN10" s="9"/>
      <c r="CEO10" s="9"/>
      <c r="CEP10" s="9"/>
      <c r="CEQ10" s="9"/>
      <c r="CER10" s="9"/>
      <c r="CES10" s="9"/>
      <c r="CET10" s="9"/>
      <c r="CEU10" s="9"/>
      <c r="CEV10" s="9"/>
      <c r="CEW10" s="9"/>
      <c r="CEX10" s="9"/>
      <c r="CEY10" s="9"/>
      <c r="CEZ10" s="9"/>
      <c r="CFA10" s="9"/>
      <c r="CFB10" s="9"/>
      <c r="CFC10" s="9"/>
      <c r="CFD10" s="9"/>
      <c r="CFE10" s="9"/>
      <c r="CFF10" s="9"/>
      <c r="CFG10" s="9"/>
      <c r="CFH10" s="9"/>
      <c r="CFI10" s="9"/>
      <c r="CFJ10" s="9"/>
      <c r="CFK10" s="9"/>
      <c r="CFL10" s="9"/>
      <c r="CFM10" s="9"/>
      <c r="CFN10" s="9"/>
      <c r="CFO10" s="9"/>
      <c r="CFP10" s="9"/>
      <c r="CFQ10" s="9"/>
      <c r="CFR10" s="9"/>
      <c r="CFS10" s="9"/>
      <c r="CFT10" s="9"/>
      <c r="CFU10" s="9"/>
      <c r="CFV10" s="9"/>
      <c r="CFW10" s="9"/>
      <c r="CFX10" s="9"/>
      <c r="CFY10" s="9"/>
      <c r="CFZ10" s="9"/>
      <c r="CGA10" s="9"/>
      <c r="CGB10" s="9"/>
      <c r="CGC10" s="9"/>
      <c r="CGD10" s="9"/>
      <c r="CGE10" s="9"/>
      <c r="CGF10" s="9"/>
      <c r="CGG10" s="9"/>
      <c r="CGH10" s="9"/>
      <c r="CGI10" s="9"/>
      <c r="CGJ10" s="9"/>
      <c r="CGK10" s="9"/>
      <c r="CGL10" s="9"/>
      <c r="CGM10" s="9"/>
      <c r="CGN10" s="9"/>
      <c r="CGO10" s="9"/>
      <c r="CGP10" s="9"/>
      <c r="CGQ10" s="9"/>
      <c r="CGR10" s="9"/>
      <c r="CGS10" s="9"/>
      <c r="CGT10" s="9"/>
      <c r="CGU10" s="9"/>
      <c r="CGV10" s="9"/>
      <c r="CGW10" s="9"/>
      <c r="CGX10" s="9"/>
      <c r="CGY10" s="9"/>
      <c r="CGZ10" s="9"/>
      <c r="CHA10" s="9"/>
      <c r="CHB10" s="9"/>
      <c r="CHC10" s="9"/>
      <c r="CHD10" s="9"/>
      <c r="CHE10" s="9"/>
      <c r="CHF10" s="9"/>
      <c r="CHG10" s="9"/>
      <c r="CHH10" s="9"/>
      <c r="CHI10" s="9"/>
      <c r="CHJ10" s="9"/>
      <c r="CHK10" s="9"/>
      <c r="CHL10" s="9"/>
      <c r="CHM10" s="9"/>
      <c r="CHN10" s="9"/>
      <c r="CHO10" s="9"/>
      <c r="CHP10" s="9"/>
      <c r="CHQ10" s="9"/>
      <c r="CHR10" s="9"/>
      <c r="CHS10" s="9"/>
      <c r="CHT10" s="9"/>
      <c r="CHU10" s="9"/>
      <c r="CHV10" s="9"/>
      <c r="CHW10" s="9"/>
      <c r="CHX10" s="9"/>
      <c r="CHY10" s="9"/>
      <c r="CHZ10" s="9"/>
      <c r="CIA10" s="9"/>
      <c r="CIB10" s="9"/>
      <c r="CIC10" s="9"/>
      <c r="CID10" s="9"/>
      <c r="CIE10" s="9"/>
      <c r="CIF10" s="9"/>
      <c r="CIG10" s="9"/>
      <c r="CIH10" s="9"/>
      <c r="CII10" s="9"/>
      <c r="CIJ10" s="9"/>
      <c r="CIK10" s="9"/>
      <c r="CIL10" s="9"/>
      <c r="CIM10" s="9"/>
      <c r="CIN10" s="9"/>
      <c r="CIO10" s="9"/>
      <c r="CIP10" s="9"/>
      <c r="CIQ10" s="9"/>
      <c r="CIR10" s="9"/>
      <c r="CIS10" s="9"/>
      <c r="CIT10" s="9"/>
      <c r="CIU10" s="9"/>
      <c r="CIV10" s="9"/>
      <c r="CIW10" s="9"/>
      <c r="CIX10" s="9"/>
      <c r="CIY10" s="9"/>
      <c r="CIZ10" s="9"/>
      <c r="CJA10" s="9"/>
      <c r="CJB10" s="9"/>
      <c r="CJC10" s="9"/>
      <c r="CJD10" s="9"/>
      <c r="CJE10" s="9"/>
      <c r="CJF10" s="9"/>
      <c r="CJG10" s="9"/>
      <c r="CJH10" s="9"/>
      <c r="CJI10" s="9"/>
      <c r="CJJ10" s="9"/>
      <c r="CJK10" s="9"/>
      <c r="CJL10" s="9"/>
      <c r="CJM10" s="9"/>
      <c r="CJN10" s="9"/>
      <c r="CJO10" s="9"/>
      <c r="CJP10" s="9"/>
      <c r="CJQ10" s="9"/>
      <c r="CJR10" s="9"/>
      <c r="CJS10" s="9"/>
      <c r="CJT10" s="9"/>
      <c r="CJU10" s="9"/>
      <c r="CJV10" s="9"/>
      <c r="CJW10" s="9"/>
      <c r="CJX10" s="9"/>
      <c r="CJY10" s="9"/>
      <c r="CJZ10" s="9"/>
      <c r="CKA10" s="9"/>
      <c r="CKB10" s="9"/>
      <c r="CKC10" s="9"/>
      <c r="CKD10" s="9"/>
      <c r="CKE10" s="9"/>
      <c r="CKF10" s="9"/>
      <c r="CKG10" s="9"/>
      <c r="CKH10" s="9"/>
      <c r="CKI10" s="9"/>
      <c r="CKJ10" s="9"/>
      <c r="CKK10" s="9"/>
      <c r="CKL10" s="9"/>
      <c r="CKM10" s="9"/>
      <c r="CKN10" s="9"/>
      <c r="CKO10" s="9"/>
      <c r="CKP10" s="9"/>
      <c r="CKQ10" s="9"/>
      <c r="CKR10" s="9"/>
      <c r="CKS10" s="9"/>
      <c r="CKT10" s="9"/>
      <c r="CKU10" s="9"/>
      <c r="CKV10" s="9"/>
      <c r="CKW10" s="9"/>
      <c r="CKX10" s="9"/>
      <c r="CKY10" s="9"/>
      <c r="CKZ10" s="9"/>
      <c r="CLA10" s="9"/>
      <c r="CLB10" s="9"/>
      <c r="CLC10" s="9"/>
      <c r="CLD10" s="9"/>
      <c r="CLE10" s="9"/>
      <c r="CLF10" s="9"/>
      <c r="CLG10" s="9"/>
      <c r="CLH10" s="9"/>
      <c r="CLI10" s="9"/>
      <c r="CLJ10" s="9"/>
      <c r="CLK10" s="9"/>
      <c r="CLL10" s="9"/>
      <c r="CLM10" s="9"/>
      <c r="CLN10" s="9"/>
      <c r="CLO10" s="9"/>
      <c r="CLP10" s="9"/>
      <c r="CLQ10" s="9"/>
      <c r="CLR10" s="9"/>
      <c r="CLS10" s="9"/>
      <c r="CLT10" s="9"/>
      <c r="CLU10" s="9"/>
      <c r="CLV10" s="9"/>
      <c r="CLW10" s="9"/>
      <c r="CLX10" s="9"/>
      <c r="CLY10" s="9"/>
      <c r="CLZ10" s="9"/>
      <c r="CMA10" s="9"/>
      <c r="CMB10" s="9"/>
      <c r="CMC10" s="9"/>
      <c r="CMD10" s="9"/>
      <c r="CME10" s="9"/>
      <c r="CMF10" s="9"/>
      <c r="CMG10" s="9"/>
      <c r="CMH10" s="9"/>
      <c r="CMI10" s="9"/>
      <c r="CMJ10" s="9"/>
      <c r="CMK10" s="9"/>
      <c r="CML10" s="9"/>
      <c r="CMM10" s="9"/>
      <c r="CMN10" s="9"/>
      <c r="CMO10" s="9"/>
      <c r="CMP10" s="9"/>
      <c r="CMQ10" s="9"/>
      <c r="CMR10" s="9"/>
      <c r="CMS10" s="9"/>
      <c r="CMT10" s="9"/>
      <c r="CMU10" s="9"/>
      <c r="CMV10" s="9"/>
      <c r="CMW10" s="9"/>
      <c r="CMX10" s="9"/>
      <c r="CMY10" s="9"/>
      <c r="CMZ10" s="9"/>
      <c r="CNA10" s="9"/>
      <c r="CNB10" s="9"/>
      <c r="CNC10" s="9"/>
      <c r="CND10" s="9"/>
      <c r="CNE10" s="9"/>
      <c r="CNF10" s="9"/>
      <c r="CNG10" s="9"/>
      <c r="CNH10" s="9"/>
      <c r="CNI10" s="9"/>
      <c r="CNJ10" s="9"/>
      <c r="CNK10" s="9"/>
      <c r="CNL10" s="9"/>
      <c r="CNM10" s="9"/>
      <c r="CNN10" s="9"/>
      <c r="CNO10" s="9"/>
      <c r="CNP10" s="9"/>
      <c r="CNQ10" s="9"/>
      <c r="CNR10" s="9"/>
      <c r="CNS10" s="9"/>
      <c r="CNT10" s="9"/>
      <c r="CNU10" s="9"/>
      <c r="CNV10" s="9"/>
      <c r="CNW10" s="9"/>
      <c r="CNX10" s="9"/>
      <c r="CNY10" s="9"/>
      <c r="CNZ10" s="9"/>
      <c r="COA10" s="9"/>
      <c r="COB10" s="9"/>
      <c r="COC10" s="9"/>
      <c r="COD10" s="9"/>
      <c r="COE10" s="9"/>
      <c r="COF10" s="9"/>
      <c r="COG10" s="9"/>
      <c r="COH10" s="9"/>
      <c r="COI10" s="9"/>
      <c r="COJ10" s="9"/>
      <c r="COK10" s="9"/>
      <c r="COL10" s="9"/>
      <c r="COM10" s="9"/>
      <c r="CON10" s="9"/>
      <c r="COO10" s="9"/>
      <c r="COP10" s="9"/>
      <c r="COQ10" s="9"/>
      <c r="COR10" s="9"/>
      <c r="COS10" s="9"/>
      <c r="COT10" s="9"/>
      <c r="COU10" s="9"/>
      <c r="COV10" s="9"/>
      <c r="COW10" s="9"/>
      <c r="COX10" s="9"/>
      <c r="COY10" s="9"/>
      <c r="COZ10" s="9"/>
      <c r="CPA10" s="9"/>
      <c r="CPB10" s="9"/>
      <c r="CPC10" s="9"/>
      <c r="CPD10" s="9"/>
      <c r="CPE10" s="9"/>
      <c r="CPF10" s="9"/>
      <c r="CPG10" s="9"/>
      <c r="CPH10" s="9"/>
      <c r="CPI10" s="9"/>
      <c r="CPJ10" s="9"/>
      <c r="CPK10" s="9"/>
      <c r="CPL10" s="9"/>
      <c r="CPM10" s="9"/>
      <c r="CPN10" s="9"/>
      <c r="CPO10" s="9"/>
      <c r="CPP10" s="9"/>
      <c r="CPQ10" s="9"/>
      <c r="CPR10" s="9"/>
      <c r="CPS10" s="9"/>
      <c r="CPT10" s="9"/>
      <c r="CPU10" s="9"/>
      <c r="CPV10" s="9"/>
      <c r="CPW10" s="9"/>
      <c r="CPX10" s="9"/>
      <c r="CPY10" s="9"/>
      <c r="CPZ10" s="9"/>
      <c r="CQA10" s="9"/>
      <c r="CQB10" s="9"/>
      <c r="CQC10" s="9"/>
      <c r="CQD10" s="9"/>
      <c r="CQE10" s="9"/>
      <c r="CQF10" s="9"/>
      <c r="CQG10" s="9"/>
      <c r="CQH10" s="9"/>
      <c r="CQI10" s="9"/>
      <c r="CQJ10" s="9"/>
      <c r="CQK10" s="9"/>
      <c r="CQL10" s="9"/>
      <c r="CQM10" s="9"/>
      <c r="CQN10" s="9"/>
      <c r="CQO10" s="9"/>
      <c r="CQP10" s="9"/>
      <c r="CQQ10" s="9"/>
      <c r="CQR10" s="9"/>
      <c r="CQS10" s="9"/>
      <c r="CQT10" s="9"/>
      <c r="CQU10" s="9"/>
      <c r="CQV10" s="9"/>
      <c r="CQW10" s="9"/>
      <c r="CQX10" s="9"/>
      <c r="CQY10" s="9"/>
      <c r="CQZ10" s="9"/>
      <c r="CRA10" s="9"/>
      <c r="CRB10" s="9"/>
      <c r="CRC10" s="9"/>
      <c r="CRD10" s="9"/>
      <c r="CRE10" s="9"/>
      <c r="CRF10" s="9"/>
      <c r="CRG10" s="9"/>
      <c r="CRH10" s="9"/>
      <c r="CRI10" s="9"/>
      <c r="CRJ10" s="9"/>
      <c r="CRK10" s="9"/>
      <c r="CRL10" s="9"/>
      <c r="CRM10" s="9"/>
      <c r="CRN10" s="9"/>
      <c r="CRO10" s="9"/>
      <c r="CRP10" s="9"/>
      <c r="CRQ10" s="9"/>
      <c r="CRR10" s="9"/>
      <c r="CRS10" s="9"/>
      <c r="CRT10" s="9"/>
      <c r="CRU10" s="9"/>
      <c r="CRV10" s="9"/>
      <c r="CRW10" s="9"/>
      <c r="CRX10" s="9"/>
      <c r="CRY10" s="9"/>
      <c r="CRZ10" s="9"/>
      <c r="CSA10" s="9"/>
      <c r="CSB10" s="9"/>
      <c r="CSC10" s="9"/>
      <c r="CSD10" s="9"/>
      <c r="CSE10" s="9"/>
      <c r="CSF10" s="9"/>
      <c r="CSG10" s="9"/>
      <c r="CSH10" s="9"/>
      <c r="CSI10" s="9"/>
      <c r="CSJ10" s="9"/>
      <c r="CSK10" s="9"/>
      <c r="CSL10" s="9"/>
      <c r="CSM10" s="9"/>
      <c r="CSN10" s="9"/>
      <c r="CSO10" s="9"/>
      <c r="CSP10" s="9"/>
      <c r="CSQ10" s="9"/>
      <c r="CSR10" s="9"/>
      <c r="CSS10" s="9"/>
      <c r="CST10" s="9"/>
      <c r="CSU10" s="9"/>
      <c r="CSV10" s="9"/>
      <c r="CSW10" s="9"/>
      <c r="CSX10" s="9"/>
      <c r="CSY10" s="9"/>
      <c r="CSZ10" s="9"/>
      <c r="CTA10" s="9"/>
      <c r="CTB10" s="9"/>
      <c r="CTC10" s="9"/>
      <c r="CTD10" s="9"/>
      <c r="CTE10" s="9"/>
      <c r="CTF10" s="9"/>
      <c r="CTG10" s="9"/>
      <c r="CTH10" s="9"/>
      <c r="CTI10" s="9"/>
      <c r="CTJ10" s="9"/>
      <c r="CTK10" s="9"/>
      <c r="CTL10" s="9"/>
      <c r="CTM10" s="9"/>
      <c r="CTN10" s="9"/>
      <c r="CTO10" s="9"/>
      <c r="CTP10" s="9"/>
      <c r="CTQ10" s="9"/>
      <c r="CTR10" s="9"/>
      <c r="CTS10" s="9"/>
      <c r="CTT10" s="9"/>
      <c r="CTU10" s="9"/>
      <c r="CTV10" s="9"/>
      <c r="CTW10" s="9"/>
      <c r="CTX10" s="9"/>
      <c r="CTY10" s="9"/>
      <c r="CTZ10" s="9"/>
      <c r="CUA10" s="9"/>
      <c r="CUB10" s="9"/>
      <c r="CUC10" s="9"/>
      <c r="CUD10" s="9"/>
      <c r="CUE10" s="9"/>
      <c r="CUF10" s="9"/>
      <c r="CUG10" s="9"/>
      <c r="CUH10" s="9"/>
      <c r="CUI10" s="9"/>
      <c r="CUJ10" s="9"/>
      <c r="CUK10" s="9"/>
      <c r="CUL10" s="9"/>
      <c r="CUM10" s="9"/>
      <c r="CUN10" s="9"/>
      <c r="CUO10" s="9"/>
      <c r="CUP10" s="9"/>
      <c r="CUQ10" s="9"/>
      <c r="CUR10" s="9"/>
      <c r="CUS10" s="9"/>
      <c r="CUT10" s="9"/>
      <c r="CUU10" s="9"/>
      <c r="CUV10" s="9"/>
      <c r="CUW10" s="9"/>
      <c r="CUX10" s="9"/>
      <c r="CUY10" s="9"/>
      <c r="CUZ10" s="9"/>
      <c r="CVA10" s="9"/>
      <c r="CVB10" s="9"/>
      <c r="CVC10" s="9"/>
      <c r="CVD10" s="9"/>
      <c r="CVE10" s="9"/>
      <c r="CVF10" s="9"/>
      <c r="CVG10" s="9"/>
      <c r="CVH10" s="9"/>
      <c r="CVI10" s="9"/>
      <c r="CVJ10" s="9"/>
      <c r="CVK10" s="9"/>
      <c r="CVL10" s="9"/>
      <c r="CVM10" s="9"/>
      <c r="CVN10" s="9"/>
      <c r="CVO10" s="9"/>
      <c r="CVP10" s="9"/>
      <c r="CVQ10" s="9"/>
      <c r="CVR10" s="9"/>
      <c r="CVS10" s="9"/>
      <c r="CVT10" s="9"/>
      <c r="CVU10" s="9"/>
      <c r="CVV10" s="9"/>
      <c r="CVW10" s="9"/>
      <c r="CVX10" s="9"/>
      <c r="CVY10" s="9"/>
      <c r="CVZ10" s="9"/>
      <c r="CWA10" s="9"/>
      <c r="CWB10" s="9"/>
      <c r="CWC10" s="9"/>
      <c r="CWD10" s="9"/>
      <c r="CWE10" s="9"/>
      <c r="CWF10" s="9"/>
      <c r="CWG10" s="9"/>
      <c r="CWH10" s="9"/>
      <c r="CWI10" s="9"/>
      <c r="CWJ10" s="9"/>
      <c r="CWK10" s="9"/>
      <c r="CWL10" s="9"/>
      <c r="CWM10" s="9"/>
      <c r="CWN10" s="9"/>
      <c r="CWO10" s="9"/>
      <c r="CWP10" s="9"/>
      <c r="CWQ10" s="9"/>
      <c r="CWR10" s="9"/>
      <c r="CWS10" s="9"/>
      <c r="CWT10" s="9"/>
      <c r="CWU10" s="9"/>
      <c r="CWV10" s="9"/>
      <c r="CWW10" s="9"/>
      <c r="CWX10" s="9"/>
      <c r="CWY10" s="9"/>
      <c r="CWZ10" s="9"/>
      <c r="CXA10" s="9"/>
      <c r="CXB10" s="9"/>
      <c r="CXC10" s="9"/>
      <c r="CXD10" s="9"/>
      <c r="CXE10" s="9"/>
      <c r="CXF10" s="9"/>
      <c r="CXG10" s="9"/>
      <c r="CXH10" s="9"/>
      <c r="CXI10" s="9"/>
      <c r="CXJ10" s="9"/>
      <c r="CXK10" s="9"/>
      <c r="CXL10" s="9"/>
      <c r="CXM10" s="9"/>
      <c r="CXN10" s="9"/>
      <c r="CXO10" s="9"/>
      <c r="CXP10" s="9"/>
      <c r="CXQ10" s="9"/>
      <c r="CXR10" s="9"/>
      <c r="CXS10" s="9"/>
      <c r="CXT10" s="9"/>
      <c r="CXU10" s="9"/>
      <c r="CXV10" s="9"/>
      <c r="CXW10" s="9"/>
      <c r="CXX10" s="9"/>
      <c r="CXY10" s="9"/>
      <c r="CXZ10" s="9"/>
      <c r="CYA10" s="9"/>
      <c r="CYB10" s="9"/>
      <c r="CYC10" s="9"/>
      <c r="CYD10" s="9"/>
      <c r="CYE10" s="9"/>
      <c r="CYF10" s="9"/>
      <c r="CYG10" s="9"/>
      <c r="CYH10" s="9"/>
      <c r="CYI10" s="9"/>
      <c r="CYJ10" s="9"/>
      <c r="CYK10" s="9"/>
      <c r="CYL10" s="9"/>
      <c r="CYM10" s="9"/>
      <c r="CYN10" s="9"/>
      <c r="CYO10" s="9"/>
      <c r="CYP10" s="9"/>
      <c r="CYQ10" s="9"/>
      <c r="CYR10" s="9"/>
      <c r="CYS10" s="9"/>
      <c r="CYT10" s="9"/>
      <c r="CYU10" s="9"/>
      <c r="CYV10" s="9"/>
      <c r="CYW10" s="9"/>
      <c r="CYX10" s="9"/>
      <c r="CYY10" s="9"/>
      <c r="CYZ10" s="9"/>
      <c r="CZA10" s="9"/>
      <c r="CZB10" s="9"/>
      <c r="CZC10" s="9"/>
      <c r="CZD10" s="9"/>
      <c r="CZE10" s="9"/>
      <c r="CZF10" s="9"/>
      <c r="CZG10" s="9"/>
      <c r="CZH10" s="9"/>
      <c r="CZI10" s="9"/>
      <c r="CZJ10" s="9"/>
      <c r="CZK10" s="9"/>
      <c r="CZL10" s="9"/>
      <c r="CZM10" s="9"/>
      <c r="CZN10" s="9"/>
      <c r="CZO10" s="9"/>
      <c r="CZP10" s="9"/>
      <c r="CZQ10" s="9"/>
      <c r="CZR10" s="9"/>
      <c r="CZS10" s="9"/>
      <c r="CZT10" s="9"/>
      <c r="CZU10" s="9"/>
      <c r="CZV10" s="9"/>
      <c r="CZW10" s="9"/>
      <c r="CZX10" s="9"/>
      <c r="CZY10" s="9"/>
      <c r="CZZ10" s="9"/>
      <c r="DAA10" s="9"/>
      <c r="DAB10" s="9"/>
      <c r="DAC10" s="9"/>
      <c r="DAD10" s="9"/>
      <c r="DAE10" s="9"/>
      <c r="DAF10" s="9"/>
      <c r="DAG10" s="9"/>
      <c r="DAH10" s="9"/>
      <c r="DAI10" s="9"/>
      <c r="DAJ10" s="9"/>
      <c r="DAK10" s="9"/>
      <c r="DAL10" s="9"/>
      <c r="DAM10" s="9"/>
      <c r="DAN10" s="9"/>
      <c r="DAO10" s="9"/>
      <c r="DAP10" s="9"/>
      <c r="DAQ10" s="9"/>
      <c r="DAR10" s="9"/>
      <c r="DAS10" s="9"/>
      <c r="DAT10" s="9"/>
      <c r="DAU10" s="9"/>
      <c r="DAV10" s="9"/>
      <c r="DAW10" s="9"/>
      <c r="DAX10" s="9"/>
      <c r="DAY10" s="9"/>
      <c r="DAZ10" s="9"/>
      <c r="DBA10" s="9"/>
      <c r="DBB10" s="9"/>
      <c r="DBC10" s="9"/>
      <c r="DBD10" s="9"/>
      <c r="DBE10" s="9"/>
      <c r="DBF10" s="9"/>
      <c r="DBG10" s="9"/>
      <c r="DBH10" s="9"/>
      <c r="DBI10" s="9"/>
      <c r="DBJ10" s="9"/>
      <c r="DBK10" s="9"/>
      <c r="DBL10" s="9"/>
      <c r="DBM10" s="9"/>
      <c r="DBN10" s="9"/>
      <c r="DBO10" s="9"/>
      <c r="DBP10" s="9"/>
      <c r="DBQ10" s="9"/>
      <c r="DBR10" s="9"/>
      <c r="DBS10" s="9"/>
      <c r="DBT10" s="9"/>
      <c r="DBU10" s="9"/>
      <c r="DBV10" s="9"/>
      <c r="DBW10" s="9"/>
      <c r="DBX10" s="9"/>
      <c r="DBY10" s="9"/>
      <c r="DBZ10" s="9"/>
      <c r="DCA10" s="9"/>
      <c r="DCB10" s="9"/>
      <c r="DCC10" s="9"/>
      <c r="DCD10" s="9"/>
      <c r="DCE10" s="9"/>
      <c r="DCF10" s="9"/>
      <c r="DCG10" s="9"/>
      <c r="DCH10" s="9"/>
      <c r="DCI10" s="9"/>
      <c r="DCJ10" s="9"/>
      <c r="DCK10" s="9"/>
      <c r="DCL10" s="9"/>
      <c r="DCM10" s="9"/>
      <c r="DCN10" s="9"/>
      <c r="DCO10" s="9"/>
      <c r="DCP10" s="9"/>
      <c r="DCQ10" s="9"/>
      <c r="DCR10" s="9"/>
      <c r="DCS10" s="9"/>
      <c r="DCT10" s="9"/>
      <c r="DCU10" s="9"/>
      <c r="DCV10" s="9"/>
      <c r="DCW10" s="9"/>
      <c r="DCX10" s="9"/>
      <c r="DCY10" s="9"/>
      <c r="DCZ10" s="9"/>
      <c r="DDA10" s="9"/>
      <c r="DDB10" s="9"/>
      <c r="DDC10" s="9"/>
      <c r="DDD10" s="9"/>
      <c r="DDE10" s="9"/>
      <c r="DDF10" s="9"/>
      <c r="DDG10" s="9"/>
      <c r="DDH10" s="9"/>
      <c r="DDI10" s="9"/>
      <c r="DDJ10" s="9"/>
      <c r="DDK10" s="9"/>
      <c r="DDL10" s="9"/>
      <c r="DDM10" s="9"/>
      <c r="DDN10" s="9"/>
      <c r="DDO10" s="9"/>
      <c r="DDP10" s="9"/>
      <c r="DDQ10" s="9"/>
      <c r="DDR10" s="9"/>
      <c r="DDS10" s="9"/>
      <c r="DDT10" s="9"/>
      <c r="DDU10" s="9"/>
      <c r="DDV10" s="9"/>
      <c r="DDW10" s="9"/>
      <c r="DDX10" s="9"/>
      <c r="DDY10" s="9"/>
      <c r="DDZ10" s="9"/>
      <c r="DEA10" s="9"/>
      <c r="DEB10" s="9"/>
      <c r="DEC10" s="9"/>
      <c r="DED10" s="9"/>
      <c r="DEE10" s="9"/>
      <c r="DEF10" s="9"/>
      <c r="DEG10" s="9"/>
      <c r="DEH10" s="9"/>
      <c r="DEI10" s="9"/>
      <c r="DEJ10" s="9"/>
      <c r="DEK10" s="9"/>
      <c r="DEL10" s="9"/>
      <c r="DEM10" s="9"/>
      <c r="DEN10" s="9"/>
      <c r="DEO10" s="9"/>
      <c r="DEP10" s="9"/>
      <c r="DEQ10" s="9"/>
      <c r="DER10" s="9"/>
      <c r="DES10" s="9"/>
      <c r="DET10" s="9"/>
      <c r="DEU10" s="9"/>
      <c r="DEV10" s="9"/>
      <c r="DEW10" s="9"/>
      <c r="DEX10" s="9"/>
      <c r="DEY10" s="9"/>
      <c r="DEZ10" s="9"/>
      <c r="DFA10" s="9"/>
      <c r="DFB10" s="9"/>
      <c r="DFC10" s="9"/>
      <c r="DFD10" s="9"/>
      <c r="DFE10" s="9"/>
      <c r="DFF10" s="9"/>
      <c r="DFG10" s="9"/>
      <c r="DFH10" s="9"/>
      <c r="DFI10" s="9"/>
      <c r="DFJ10" s="9"/>
      <c r="DFK10" s="9"/>
      <c r="DFL10" s="9"/>
      <c r="DFM10" s="9"/>
      <c r="DFN10" s="9"/>
      <c r="DFO10" s="9"/>
      <c r="DFP10" s="9"/>
      <c r="DFQ10" s="9"/>
      <c r="DFR10" s="9"/>
      <c r="DFS10" s="9"/>
      <c r="DFT10" s="9"/>
      <c r="DFU10" s="9"/>
      <c r="DFV10" s="9"/>
      <c r="DFW10" s="9"/>
      <c r="DFX10" s="9"/>
      <c r="DFY10" s="9"/>
      <c r="DFZ10" s="9"/>
      <c r="DGA10" s="9"/>
      <c r="DGB10" s="9"/>
      <c r="DGC10" s="9"/>
      <c r="DGD10" s="9"/>
      <c r="DGE10" s="9"/>
      <c r="DGF10" s="9"/>
      <c r="DGG10" s="9"/>
      <c r="DGH10" s="9"/>
      <c r="DGI10" s="9"/>
      <c r="DGJ10" s="9"/>
      <c r="DGK10" s="9"/>
      <c r="DGL10" s="9"/>
      <c r="DGM10" s="9"/>
      <c r="DGN10" s="9"/>
      <c r="DGO10" s="9"/>
      <c r="DGP10" s="9"/>
      <c r="DGQ10" s="9"/>
      <c r="DGR10" s="9"/>
      <c r="DGS10" s="9"/>
      <c r="DGT10" s="9"/>
      <c r="DGU10" s="9"/>
      <c r="DGV10" s="9"/>
      <c r="DGW10" s="9"/>
      <c r="DGX10" s="9"/>
      <c r="DGY10" s="9"/>
      <c r="DGZ10" s="9"/>
      <c r="DHA10" s="9"/>
      <c r="DHB10" s="9"/>
      <c r="DHC10" s="9"/>
      <c r="DHD10" s="9"/>
      <c r="DHE10" s="9"/>
      <c r="DHF10" s="9"/>
      <c r="DHG10" s="9"/>
      <c r="DHH10" s="9"/>
      <c r="DHI10" s="9"/>
      <c r="DHJ10" s="9"/>
      <c r="DHK10" s="9"/>
      <c r="DHL10" s="9"/>
      <c r="DHM10" s="9"/>
      <c r="DHN10" s="9"/>
      <c r="DHO10" s="9"/>
      <c r="DHP10" s="9"/>
      <c r="DHQ10" s="9"/>
      <c r="DHR10" s="9"/>
      <c r="DHS10" s="9"/>
      <c r="DHT10" s="9"/>
      <c r="DHU10" s="9"/>
      <c r="DHV10" s="9"/>
      <c r="DHW10" s="9"/>
      <c r="DHX10" s="9"/>
      <c r="DHY10" s="9"/>
      <c r="DHZ10" s="9"/>
      <c r="DIA10" s="9"/>
      <c r="DIB10" s="9"/>
      <c r="DIC10" s="9"/>
      <c r="DID10" s="9"/>
      <c r="DIE10" s="9"/>
      <c r="DIF10" s="9"/>
      <c r="DIG10" s="9"/>
      <c r="DIH10" s="9"/>
      <c r="DII10" s="9"/>
      <c r="DIJ10" s="9"/>
      <c r="DIK10" s="9"/>
      <c r="DIL10" s="9"/>
      <c r="DIM10" s="9"/>
      <c r="DIN10" s="9"/>
      <c r="DIO10" s="9"/>
      <c r="DIP10" s="9"/>
      <c r="DIQ10" s="9"/>
      <c r="DIR10" s="9"/>
      <c r="DIS10" s="9"/>
      <c r="DIT10" s="9"/>
      <c r="DIU10" s="9"/>
      <c r="DIV10" s="9"/>
      <c r="DIW10" s="9"/>
      <c r="DIX10" s="9"/>
      <c r="DIY10" s="9"/>
      <c r="DIZ10" s="9"/>
      <c r="DJA10" s="9"/>
      <c r="DJB10" s="9"/>
      <c r="DJC10" s="9"/>
      <c r="DJD10" s="9"/>
      <c r="DJE10" s="9"/>
      <c r="DJF10" s="9"/>
      <c r="DJG10" s="9"/>
      <c r="DJH10" s="9"/>
      <c r="DJI10" s="9"/>
      <c r="DJJ10" s="9"/>
      <c r="DJK10" s="9"/>
      <c r="DJL10" s="9"/>
      <c r="DJM10" s="9"/>
      <c r="DJN10" s="9"/>
      <c r="DJO10" s="9"/>
      <c r="DJP10" s="9"/>
      <c r="DJQ10" s="9"/>
      <c r="DJR10" s="9"/>
      <c r="DJS10" s="9"/>
      <c r="DJT10" s="9"/>
      <c r="DJU10" s="9"/>
      <c r="DJV10" s="9"/>
      <c r="DJW10" s="9"/>
      <c r="DJX10" s="9"/>
      <c r="DJY10" s="9"/>
      <c r="DJZ10" s="9"/>
      <c r="DKA10" s="9"/>
      <c r="DKB10" s="9"/>
      <c r="DKC10" s="9"/>
      <c r="DKD10" s="9"/>
      <c r="DKE10" s="9"/>
      <c r="DKF10" s="9"/>
      <c r="DKG10" s="9"/>
      <c r="DKH10" s="9"/>
      <c r="DKI10" s="9"/>
      <c r="DKJ10" s="9"/>
      <c r="DKK10" s="9"/>
      <c r="DKL10" s="9"/>
      <c r="DKM10" s="9"/>
      <c r="DKN10" s="9"/>
      <c r="DKO10" s="9"/>
      <c r="DKP10" s="9"/>
      <c r="DKQ10" s="9"/>
      <c r="DKR10" s="9"/>
      <c r="DKS10" s="9"/>
      <c r="DKT10" s="9"/>
      <c r="DKU10" s="9"/>
      <c r="DKV10" s="9"/>
      <c r="DKW10" s="9"/>
      <c r="DKX10" s="9"/>
      <c r="DKY10" s="9"/>
      <c r="DKZ10" s="9"/>
      <c r="DLA10" s="9"/>
      <c r="DLB10" s="9"/>
      <c r="DLC10" s="9"/>
      <c r="DLD10" s="9"/>
      <c r="DLE10" s="9"/>
      <c r="DLF10" s="9"/>
      <c r="DLG10" s="9"/>
      <c r="DLH10" s="9"/>
      <c r="DLI10" s="9"/>
      <c r="DLJ10" s="9"/>
      <c r="DLK10" s="9"/>
      <c r="DLL10" s="9"/>
      <c r="DLM10" s="9"/>
      <c r="DLN10" s="9"/>
      <c r="DLO10" s="9"/>
      <c r="DLP10" s="9"/>
      <c r="DLQ10" s="9"/>
      <c r="DLR10" s="9"/>
      <c r="DLS10" s="9"/>
      <c r="DLT10" s="9"/>
      <c r="DLU10" s="9"/>
      <c r="DLV10" s="9"/>
      <c r="DLW10" s="9"/>
      <c r="DLX10" s="9"/>
      <c r="DLY10" s="9"/>
      <c r="DLZ10" s="9"/>
      <c r="DMA10" s="9"/>
      <c r="DMB10" s="9"/>
      <c r="DMC10" s="9"/>
      <c r="DMD10" s="9"/>
      <c r="DME10" s="9"/>
      <c r="DMF10" s="9"/>
      <c r="DMG10" s="9"/>
      <c r="DMH10" s="9"/>
      <c r="DMI10" s="9"/>
      <c r="DMJ10" s="9"/>
      <c r="DMK10" s="9"/>
      <c r="DML10" s="9"/>
      <c r="DMM10" s="9"/>
      <c r="DMN10" s="9"/>
      <c r="DMO10" s="9"/>
      <c r="DMP10" s="9"/>
      <c r="DMQ10" s="9"/>
      <c r="DMR10" s="9"/>
      <c r="DMS10" s="9"/>
      <c r="DMT10" s="9"/>
      <c r="DMU10" s="9"/>
      <c r="DMV10" s="9"/>
      <c r="DMW10" s="9"/>
      <c r="DMX10" s="9"/>
      <c r="DMY10" s="9"/>
      <c r="DMZ10" s="9"/>
      <c r="DNA10" s="9"/>
      <c r="DNB10" s="9"/>
      <c r="DNC10" s="9"/>
      <c r="DND10" s="9"/>
      <c r="DNE10" s="9"/>
      <c r="DNF10" s="9"/>
      <c r="DNG10" s="9"/>
      <c r="DNH10" s="9"/>
      <c r="DNI10" s="9"/>
      <c r="DNJ10" s="9"/>
      <c r="DNK10" s="9"/>
      <c r="DNL10" s="9"/>
      <c r="DNM10" s="9"/>
      <c r="DNN10" s="9"/>
      <c r="DNO10" s="9"/>
      <c r="DNP10" s="9"/>
      <c r="DNQ10" s="9"/>
      <c r="DNR10" s="9"/>
      <c r="DNS10" s="9"/>
      <c r="DNT10" s="9"/>
      <c r="DNU10" s="9"/>
      <c r="DNV10" s="9"/>
      <c r="DNW10" s="9"/>
      <c r="DNX10" s="9"/>
      <c r="DNY10" s="9"/>
      <c r="DNZ10" s="9"/>
      <c r="DOA10" s="9"/>
      <c r="DOB10" s="9"/>
      <c r="DOC10" s="9"/>
      <c r="DOD10" s="9"/>
      <c r="DOE10" s="9"/>
      <c r="DOF10" s="9"/>
      <c r="DOG10" s="9"/>
      <c r="DOH10" s="9"/>
      <c r="DOI10" s="9"/>
      <c r="DOJ10" s="9"/>
      <c r="DOK10" s="9"/>
      <c r="DOL10" s="9"/>
      <c r="DOM10" s="9"/>
      <c r="DON10" s="9"/>
      <c r="DOO10" s="9"/>
      <c r="DOP10" s="9"/>
      <c r="DOQ10" s="9"/>
      <c r="DOR10" s="9"/>
      <c r="DOS10" s="9"/>
      <c r="DOT10" s="9"/>
      <c r="DOU10" s="9"/>
      <c r="DOV10" s="9"/>
      <c r="DOW10" s="9"/>
      <c r="DOX10" s="9"/>
      <c r="DOY10" s="9"/>
      <c r="DOZ10" s="9"/>
      <c r="DPA10" s="9"/>
      <c r="DPB10" s="9"/>
      <c r="DPC10" s="9"/>
      <c r="DPD10" s="9"/>
      <c r="DPE10" s="9"/>
      <c r="DPF10" s="9"/>
      <c r="DPG10" s="9"/>
      <c r="DPH10" s="9"/>
      <c r="DPI10" s="9"/>
      <c r="DPJ10" s="9"/>
      <c r="DPK10" s="9"/>
      <c r="DPL10" s="9"/>
      <c r="DPM10" s="9"/>
      <c r="DPN10" s="9"/>
      <c r="DPO10" s="9"/>
      <c r="DPP10" s="9"/>
      <c r="DPQ10" s="9"/>
      <c r="DPR10" s="9"/>
      <c r="DPS10" s="9"/>
      <c r="DPT10" s="9"/>
      <c r="DPU10" s="9"/>
      <c r="DPV10" s="9"/>
      <c r="DPW10" s="9"/>
      <c r="DPX10" s="9"/>
      <c r="DPY10" s="9"/>
      <c r="DPZ10" s="9"/>
      <c r="DQA10" s="9"/>
      <c r="DQB10" s="9"/>
      <c r="DQC10" s="9"/>
      <c r="DQD10" s="9"/>
      <c r="DQE10" s="9"/>
      <c r="DQF10" s="9"/>
      <c r="DQG10" s="9"/>
      <c r="DQH10" s="9"/>
      <c r="DQI10" s="9"/>
      <c r="DQJ10" s="9"/>
      <c r="DQK10" s="9"/>
      <c r="DQL10" s="9"/>
      <c r="DQM10" s="9"/>
      <c r="DQN10" s="9"/>
      <c r="DQO10" s="9"/>
      <c r="DQP10" s="9"/>
      <c r="DQQ10" s="9"/>
      <c r="DQR10" s="9"/>
      <c r="DQS10" s="9"/>
      <c r="DQT10" s="9"/>
      <c r="DQU10" s="9"/>
      <c r="DQV10" s="9"/>
      <c r="DQW10" s="9"/>
      <c r="DQX10" s="9"/>
      <c r="DQY10" s="9"/>
      <c r="DQZ10" s="9"/>
      <c r="DRA10" s="9"/>
      <c r="DRB10" s="9"/>
      <c r="DRC10" s="9"/>
      <c r="DRD10" s="9"/>
      <c r="DRE10" s="9"/>
      <c r="DRF10" s="9"/>
      <c r="DRG10" s="9"/>
      <c r="DRH10" s="9"/>
      <c r="DRI10" s="9"/>
      <c r="DRJ10" s="9"/>
      <c r="DRK10" s="9"/>
      <c r="DRL10" s="9"/>
      <c r="DRM10" s="9"/>
      <c r="DRN10" s="9"/>
      <c r="DRO10" s="9"/>
      <c r="DRP10" s="9"/>
      <c r="DRQ10" s="9"/>
      <c r="DRR10" s="9"/>
      <c r="DRS10" s="9"/>
      <c r="DRT10" s="9"/>
      <c r="DRU10" s="9"/>
      <c r="DRV10" s="9"/>
      <c r="DRW10" s="9"/>
      <c r="DRX10" s="9"/>
      <c r="DRY10" s="9"/>
      <c r="DRZ10" s="9"/>
      <c r="DSA10" s="9"/>
      <c r="DSB10" s="9"/>
      <c r="DSC10" s="9"/>
      <c r="DSD10" s="9"/>
      <c r="DSE10" s="9"/>
      <c r="DSF10" s="9"/>
      <c r="DSG10" s="9"/>
      <c r="DSH10" s="9"/>
      <c r="DSI10" s="9"/>
      <c r="DSJ10" s="9"/>
      <c r="DSK10" s="9"/>
      <c r="DSL10" s="9"/>
      <c r="DSM10" s="9"/>
      <c r="DSN10" s="9"/>
      <c r="DSO10" s="9"/>
      <c r="DSP10" s="9"/>
      <c r="DSQ10" s="9"/>
      <c r="DSR10" s="9"/>
      <c r="DSS10" s="9"/>
      <c r="DST10" s="9"/>
      <c r="DSU10" s="9"/>
      <c r="DSV10" s="9"/>
      <c r="DSW10" s="9"/>
      <c r="DSX10" s="9"/>
      <c r="DSY10" s="9"/>
      <c r="DSZ10" s="9"/>
      <c r="DTA10" s="9"/>
      <c r="DTB10" s="9"/>
      <c r="DTC10" s="9"/>
      <c r="DTD10" s="9"/>
      <c r="DTE10" s="9"/>
      <c r="DTF10" s="9"/>
      <c r="DTG10" s="9"/>
      <c r="DTH10" s="9"/>
      <c r="DTI10" s="9"/>
      <c r="DTJ10" s="9"/>
      <c r="DTK10" s="9"/>
      <c r="DTL10" s="9"/>
      <c r="DTM10" s="9"/>
      <c r="DTN10" s="9"/>
      <c r="DTO10" s="9"/>
      <c r="DTP10" s="9"/>
      <c r="DTQ10" s="9"/>
      <c r="DTR10" s="9"/>
      <c r="DTS10" s="9"/>
      <c r="DTT10" s="9"/>
      <c r="DTU10" s="9"/>
      <c r="DTV10" s="9"/>
      <c r="DTW10" s="9"/>
      <c r="DTX10" s="9"/>
      <c r="DTY10" s="9"/>
      <c r="DTZ10" s="9"/>
      <c r="DUA10" s="9"/>
      <c r="DUB10" s="9"/>
      <c r="DUC10" s="9"/>
      <c r="DUD10" s="9"/>
      <c r="DUE10" s="9"/>
      <c r="DUF10" s="9"/>
      <c r="DUG10" s="9"/>
      <c r="DUH10" s="9"/>
      <c r="DUI10" s="9"/>
      <c r="DUJ10" s="9"/>
      <c r="DUK10" s="9"/>
      <c r="DUL10" s="9"/>
      <c r="DUM10" s="9"/>
      <c r="DUN10" s="9"/>
      <c r="DUO10" s="9"/>
      <c r="DUP10" s="9"/>
      <c r="DUQ10" s="9"/>
      <c r="DUR10" s="9"/>
      <c r="DUS10" s="9"/>
      <c r="DUT10" s="9"/>
      <c r="DUU10" s="9"/>
      <c r="DUV10" s="9"/>
      <c r="DUW10" s="9"/>
      <c r="DUX10" s="9"/>
      <c r="DUY10" s="9"/>
      <c r="DUZ10" s="9"/>
      <c r="DVA10" s="9"/>
      <c r="DVB10" s="9"/>
      <c r="DVC10" s="9"/>
      <c r="DVD10" s="9"/>
      <c r="DVE10" s="9"/>
      <c r="DVF10" s="9"/>
      <c r="DVG10" s="9"/>
      <c r="DVH10" s="9"/>
      <c r="DVI10" s="9"/>
      <c r="DVJ10" s="9"/>
      <c r="DVK10" s="9"/>
      <c r="DVL10" s="9"/>
      <c r="DVM10" s="9"/>
      <c r="DVN10" s="9"/>
      <c r="DVO10" s="9"/>
      <c r="DVP10" s="9"/>
      <c r="DVQ10" s="9"/>
      <c r="DVR10" s="9"/>
      <c r="DVS10" s="9"/>
      <c r="DVT10" s="9"/>
      <c r="DVU10" s="9"/>
      <c r="DVV10" s="9"/>
      <c r="DVW10" s="9"/>
      <c r="DVX10" s="9"/>
      <c r="DVY10" s="9"/>
      <c r="DVZ10" s="9"/>
      <c r="DWA10" s="9"/>
      <c r="DWB10" s="9"/>
      <c r="DWC10" s="9"/>
      <c r="DWD10" s="9"/>
      <c r="DWE10" s="9"/>
      <c r="DWF10" s="9"/>
      <c r="DWG10" s="9"/>
      <c r="DWH10" s="9"/>
      <c r="DWI10" s="9"/>
      <c r="DWJ10" s="9"/>
      <c r="DWK10" s="9"/>
      <c r="DWL10" s="9"/>
      <c r="DWM10" s="9"/>
      <c r="DWN10" s="9"/>
      <c r="DWO10" s="9"/>
      <c r="DWP10" s="9"/>
      <c r="DWQ10" s="9"/>
      <c r="DWR10" s="9"/>
      <c r="DWS10" s="9"/>
      <c r="DWT10" s="9"/>
      <c r="DWU10" s="9"/>
      <c r="DWV10" s="9"/>
      <c r="DWW10" s="9"/>
      <c r="DWX10" s="9"/>
      <c r="DWY10" s="9"/>
      <c r="DWZ10" s="9"/>
      <c r="DXA10" s="9"/>
      <c r="DXB10" s="9"/>
      <c r="DXC10" s="9"/>
      <c r="DXD10" s="9"/>
      <c r="DXE10" s="9"/>
      <c r="DXF10" s="9"/>
      <c r="DXG10" s="9"/>
      <c r="DXH10" s="9"/>
      <c r="DXI10" s="9"/>
      <c r="DXJ10" s="9"/>
      <c r="DXK10" s="9"/>
      <c r="DXL10" s="9"/>
      <c r="DXM10" s="9"/>
      <c r="DXN10" s="9"/>
      <c r="DXO10" s="9"/>
      <c r="DXP10" s="9"/>
      <c r="DXQ10" s="9"/>
      <c r="DXR10" s="9"/>
      <c r="DXS10" s="9"/>
      <c r="DXT10" s="9"/>
      <c r="DXU10" s="9"/>
      <c r="DXV10" s="9"/>
      <c r="DXW10" s="9"/>
      <c r="DXX10" s="9"/>
      <c r="DXY10" s="9"/>
      <c r="DXZ10" s="9"/>
      <c r="DYA10" s="9"/>
      <c r="DYB10" s="9"/>
      <c r="DYC10" s="9"/>
      <c r="DYD10" s="9"/>
      <c r="DYE10" s="9"/>
      <c r="DYF10" s="9"/>
      <c r="DYG10" s="9"/>
      <c r="DYH10" s="9"/>
      <c r="DYI10" s="9"/>
      <c r="DYJ10" s="9"/>
      <c r="DYK10" s="9"/>
      <c r="DYL10" s="9"/>
      <c r="DYM10" s="9"/>
      <c r="DYN10" s="9"/>
      <c r="DYO10" s="9"/>
      <c r="DYP10" s="9"/>
      <c r="DYQ10" s="9"/>
      <c r="DYR10" s="9"/>
      <c r="DYS10" s="9"/>
      <c r="DYT10" s="9"/>
      <c r="DYU10" s="9"/>
      <c r="DYV10" s="9"/>
      <c r="DYW10" s="9"/>
      <c r="DYX10" s="9"/>
      <c r="DYY10" s="9"/>
      <c r="DYZ10" s="9"/>
      <c r="DZA10" s="9"/>
      <c r="DZB10" s="9"/>
      <c r="DZC10" s="9"/>
      <c r="DZD10" s="9"/>
      <c r="DZE10" s="9"/>
      <c r="DZF10" s="9"/>
      <c r="DZG10" s="9"/>
      <c r="DZH10" s="9"/>
      <c r="DZI10" s="9"/>
      <c r="DZJ10" s="9"/>
      <c r="DZK10" s="9"/>
      <c r="DZL10" s="9"/>
      <c r="DZM10" s="9"/>
      <c r="DZN10" s="9"/>
      <c r="DZO10" s="9"/>
      <c r="DZP10" s="9"/>
      <c r="DZQ10" s="9"/>
      <c r="DZR10" s="9"/>
      <c r="DZS10" s="9"/>
      <c r="DZT10" s="9"/>
      <c r="DZU10" s="9"/>
      <c r="DZV10" s="9"/>
      <c r="DZW10" s="9"/>
      <c r="DZX10" s="9"/>
      <c r="DZY10" s="9"/>
      <c r="DZZ10" s="9"/>
      <c r="EAA10" s="9"/>
      <c r="EAB10" s="9"/>
      <c r="EAC10" s="9"/>
      <c r="EAD10" s="9"/>
      <c r="EAE10" s="9"/>
      <c r="EAF10" s="9"/>
      <c r="EAG10" s="9"/>
      <c r="EAH10" s="9"/>
      <c r="EAI10" s="9"/>
      <c r="EAJ10" s="9"/>
      <c r="EAK10" s="9"/>
      <c r="EAL10" s="9"/>
      <c r="EAM10" s="9"/>
      <c r="EAN10" s="9"/>
      <c r="EAO10" s="9"/>
      <c r="EAP10" s="9"/>
      <c r="EAQ10" s="9"/>
      <c r="EAR10" s="9"/>
      <c r="EAS10" s="9"/>
      <c r="EAT10" s="9"/>
      <c r="EAU10" s="9"/>
      <c r="EAV10" s="9"/>
      <c r="EAW10" s="9"/>
      <c r="EAX10" s="9"/>
      <c r="EAY10" s="9"/>
      <c r="EAZ10" s="9"/>
      <c r="EBA10" s="9"/>
      <c r="EBB10" s="9"/>
      <c r="EBC10" s="9"/>
      <c r="EBD10" s="9"/>
      <c r="EBE10" s="9"/>
      <c r="EBF10" s="9"/>
      <c r="EBG10" s="9"/>
      <c r="EBH10" s="9"/>
      <c r="EBI10" s="9"/>
      <c r="EBJ10" s="9"/>
      <c r="EBK10" s="9"/>
      <c r="EBL10" s="9"/>
      <c r="EBM10" s="9"/>
      <c r="EBN10" s="9"/>
      <c r="EBO10" s="9"/>
      <c r="EBP10" s="9"/>
      <c r="EBQ10" s="9"/>
      <c r="EBR10" s="9"/>
      <c r="EBS10" s="9"/>
      <c r="EBT10" s="9"/>
      <c r="EBU10" s="9"/>
      <c r="EBV10" s="9"/>
      <c r="EBW10" s="9"/>
      <c r="EBX10" s="9"/>
      <c r="EBY10" s="9"/>
      <c r="EBZ10" s="9"/>
      <c r="ECA10" s="9"/>
      <c r="ECB10" s="9"/>
      <c r="ECC10" s="9"/>
      <c r="ECD10" s="9"/>
      <c r="ECE10" s="9"/>
      <c r="ECF10" s="9"/>
      <c r="ECG10" s="9"/>
      <c r="ECH10" s="9"/>
      <c r="ECI10" s="9"/>
      <c r="ECJ10" s="9"/>
      <c r="ECK10" s="9"/>
      <c r="ECL10" s="9"/>
      <c r="ECM10" s="9"/>
      <c r="ECN10" s="9"/>
      <c r="ECO10" s="9"/>
      <c r="ECP10" s="9"/>
      <c r="ECQ10" s="9"/>
      <c r="ECR10" s="9"/>
      <c r="ECS10" s="9"/>
      <c r="ECT10" s="9"/>
      <c r="ECU10" s="9"/>
      <c r="ECV10" s="9"/>
      <c r="ECW10" s="9"/>
      <c r="ECX10" s="9"/>
      <c r="ECY10" s="9"/>
      <c r="ECZ10" s="9"/>
      <c r="EDA10" s="9"/>
      <c r="EDB10" s="9"/>
      <c r="EDC10" s="9"/>
      <c r="EDD10" s="9"/>
      <c r="EDE10" s="9"/>
      <c r="EDF10" s="9"/>
      <c r="EDG10" s="9"/>
      <c r="EDH10" s="9"/>
      <c r="EDI10" s="9"/>
      <c r="EDJ10" s="9"/>
      <c r="EDK10" s="9"/>
      <c r="EDL10" s="9"/>
      <c r="EDM10" s="9"/>
      <c r="EDN10" s="9"/>
      <c r="EDO10" s="9"/>
      <c r="EDP10" s="9"/>
      <c r="EDQ10" s="9"/>
      <c r="EDR10" s="9"/>
      <c r="EDS10" s="9"/>
      <c r="EDT10" s="9"/>
      <c r="EDU10" s="9"/>
      <c r="EDV10" s="9"/>
      <c r="EDW10" s="9"/>
      <c r="EDX10" s="9"/>
      <c r="EDY10" s="9"/>
      <c r="EDZ10" s="9"/>
      <c r="EEA10" s="9"/>
      <c r="EEB10" s="9"/>
      <c r="EEC10" s="9"/>
      <c r="EED10" s="9"/>
      <c r="EEE10" s="9"/>
      <c r="EEF10" s="9"/>
      <c r="EEG10" s="9"/>
      <c r="EEH10" s="9"/>
      <c r="EEI10" s="9"/>
      <c r="EEJ10" s="9"/>
      <c r="EEK10" s="9"/>
      <c r="EEL10" s="9"/>
      <c r="EEM10" s="9"/>
      <c r="EEN10" s="9"/>
      <c r="EEO10" s="9"/>
      <c r="EEP10" s="9"/>
      <c r="EEQ10" s="9"/>
      <c r="EER10" s="9"/>
      <c r="EES10" s="9"/>
      <c r="EET10" s="9"/>
      <c r="EEU10" s="9"/>
      <c r="EEV10" s="9"/>
      <c r="EEW10" s="9"/>
      <c r="EEX10" s="9"/>
      <c r="EEY10" s="9"/>
      <c r="EEZ10" s="9"/>
      <c r="EFA10" s="9"/>
      <c r="EFB10" s="9"/>
      <c r="EFC10" s="9"/>
      <c r="EFD10" s="9"/>
      <c r="EFE10" s="9"/>
      <c r="EFF10" s="9"/>
      <c r="EFG10" s="9"/>
      <c r="EFH10" s="9"/>
      <c r="EFI10" s="9"/>
      <c r="EFJ10" s="9"/>
      <c r="EFK10" s="9"/>
      <c r="EFL10" s="9"/>
      <c r="EFM10" s="9"/>
      <c r="EFN10" s="9"/>
      <c r="EFO10" s="9"/>
      <c r="EFP10" s="9"/>
      <c r="EFQ10" s="9"/>
      <c r="EFR10" s="9"/>
      <c r="EFS10" s="9"/>
      <c r="EFT10" s="9"/>
      <c r="EFU10" s="9"/>
      <c r="EFV10" s="9"/>
      <c r="EFW10" s="9"/>
      <c r="EFX10" s="9"/>
      <c r="EFY10" s="9"/>
      <c r="EFZ10" s="9"/>
      <c r="EGA10" s="9"/>
      <c r="EGB10" s="9"/>
      <c r="EGC10" s="9"/>
      <c r="EGD10" s="9"/>
      <c r="EGE10" s="9"/>
      <c r="EGF10" s="9"/>
      <c r="EGG10" s="9"/>
      <c r="EGH10" s="9"/>
      <c r="EGI10" s="9"/>
      <c r="EGJ10" s="9"/>
      <c r="EGK10" s="9"/>
      <c r="EGL10" s="9"/>
      <c r="EGM10" s="9"/>
      <c r="EGN10" s="9"/>
      <c r="EGO10" s="9"/>
      <c r="EGP10" s="9"/>
      <c r="EGQ10" s="9"/>
      <c r="EGR10" s="9"/>
      <c r="EGS10" s="9"/>
      <c r="EGT10" s="9"/>
      <c r="EGU10" s="9"/>
      <c r="EGV10" s="9"/>
      <c r="EGW10" s="9"/>
      <c r="EGX10" s="9"/>
      <c r="EGY10" s="9"/>
      <c r="EGZ10" s="9"/>
      <c r="EHA10" s="9"/>
      <c r="EHB10" s="9"/>
      <c r="EHC10" s="9"/>
      <c r="EHD10" s="9"/>
      <c r="EHE10" s="9"/>
      <c r="EHF10" s="9"/>
      <c r="EHG10" s="9"/>
      <c r="EHH10" s="9"/>
      <c r="EHI10" s="9"/>
      <c r="EHJ10" s="9"/>
      <c r="EHK10" s="9"/>
      <c r="EHL10" s="9"/>
      <c r="EHM10" s="9"/>
      <c r="EHN10" s="9"/>
      <c r="EHO10" s="9"/>
      <c r="EHP10" s="9"/>
      <c r="EHQ10" s="9"/>
      <c r="EHR10" s="9"/>
      <c r="EHS10" s="9"/>
      <c r="EHT10" s="9"/>
      <c r="EHU10" s="9"/>
      <c r="EHV10" s="9"/>
      <c r="EHW10" s="9"/>
      <c r="EHX10" s="9"/>
      <c r="EHY10" s="9"/>
      <c r="EHZ10" s="9"/>
      <c r="EIA10" s="9"/>
      <c r="EIB10" s="9"/>
      <c r="EIC10" s="9"/>
      <c r="EID10" s="9"/>
      <c r="EIE10" s="9"/>
      <c r="EIF10" s="9"/>
      <c r="EIG10" s="9"/>
      <c r="EIH10" s="9"/>
      <c r="EII10" s="9"/>
      <c r="EIJ10" s="9"/>
      <c r="EIK10" s="9"/>
      <c r="EIL10" s="9"/>
      <c r="EIM10" s="9"/>
      <c r="EIN10" s="9"/>
      <c r="EIO10" s="9"/>
      <c r="EIP10" s="9"/>
      <c r="EIQ10" s="9"/>
      <c r="EIR10" s="9"/>
      <c r="EIS10" s="9"/>
      <c r="EIT10" s="9"/>
      <c r="EIU10" s="9"/>
      <c r="EIV10" s="9"/>
      <c r="EIW10" s="9"/>
      <c r="EIX10" s="9"/>
      <c r="EIY10" s="9"/>
      <c r="EIZ10" s="9"/>
      <c r="EJA10" s="9"/>
      <c r="EJB10" s="9"/>
      <c r="EJC10" s="9"/>
      <c r="EJD10" s="9"/>
      <c r="EJE10" s="9"/>
      <c r="EJF10" s="9"/>
      <c r="EJG10" s="9"/>
      <c r="EJH10" s="9"/>
      <c r="EJI10" s="9"/>
      <c r="EJJ10" s="9"/>
      <c r="EJK10" s="9"/>
      <c r="EJL10" s="9"/>
      <c r="EJM10" s="9"/>
      <c r="EJN10" s="9"/>
      <c r="EJO10" s="9"/>
      <c r="EJP10" s="9"/>
      <c r="EJQ10" s="9"/>
      <c r="EJR10" s="9"/>
      <c r="EJS10" s="9"/>
      <c r="EJT10" s="9"/>
      <c r="EJU10" s="9"/>
      <c r="EJV10" s="9"/>
      <c r="EJW10" s="9"/>
      <c r="EJX10" s="9"/>
      <c r="EJY10" s="9"/>
      <c r="EJZ10" s="9"/>
      <c r="EKA10" s="9"/>
      <c r="EKB10" s="9"/>
      <c r="EKC10" s="9"/>
      <c r="EKD10" s="9"/>
      <c r="EKE10" s="9"/>
      <c r="EKF10" s="9"/>
      <c r="EKG10" s="9"/>
      <c r="EKH10" s="9"/>
      <c r="EKI10" s="9"/>
      <c r="EKJ10" s="9"/>
      <c r="EKK10" s="9"/>
      <c r="EKL10" s="9"/>
      <c r="EKM10" s="9"/>
      <c r="EKN10" s="9"/>
      <c r="EKO10" s="9"/>
      <c r="EKP10" s="9"/>
      <c r="EKQ10" s="9"/>
      <c r="EKR10" s="9"/>
      <c r="EKS10" s="9"/>
      <c r="EKT10" s="9"/>
      <c r="EKU10" s="9"/>
      <c r="EKV10" s="9"/>
      <c r="EKW10" s="9"/>
      <c r="EKX10" s="9"/>
      <c r="EKY10" s="9"/>
      <c r="EKZ10" s="9"/>
      <c r="ELA10" s="9"/>
      <c r="ELB10" s="9"/>
      <c r="ELC10" s="9"/>
      <c r="ELD10" s="9"/>
      <c r="ELE10" s="9"/>
      <c r="ELF10" s="9"/>
      <c r="ELG10" s="9"/>
      <c r="ELH10" s="9"/>
      <c r="ELI10" s="9"/>
      <c r="ELJ10" s="9"/>
      <c r="ELK10" s="9"/>
      <c r="ELL10" s="9"/>
      <c r="ELM10" s="9"/>
      <c r="ELN10" s="9"/>
      <c r="ELO10" s="9"/>
      <c r="ELP10" s="9"/>
      <c r="ELQ10" s="9"/>
      <c r="ELR10" s="9"/>
      <c r="ELS10" s="9"/>
      <c r="ELT10" s="9"/>
      <c r="ELU10" s="9"/>
      <c r="ELV10" s="9"/>
      <c r="ELW10" s="9"/>
      <c r="ELX10" s="9"/>
      <c r="ELY10" s="9"/>
      <c r="ELZ10" s="9"/>
      <c r="EMA10" s="9"/>
      <c r="EMB10" s="9"/>
      <c r="EMC10" s="9"/>
      <c r="EMD10" s="9"/>
      <c r="EME10" s="9"/>
      <c r="EMF10" s="9"/>
      <c r="EMG10" s="9"/>
      <c r="EMH10" s="9"/>
      <c r="EMI10" s="9"/>
      <c r="EMJ10" s="9"/>
      <c r="EMK10" s="9"/>
      <c r="EML10" s="9"/>
      <c r="EMM10" s="9"/>
      <c r="EMN10" s="9"/>
      <c r="EMO10" s="9"/>
      <c r="EMP10" s="9"/>
      <c r="EMQ10" s="9"/>
      <c r="EMR10" s="9"/>
      <c r="EMS10" s="9"/>
      <c r="EMT10" s="9"/>
      <c r="EMU10" s="9"/>
      <c r="EMV10" s="9"/>
      <c r="EMW10" s="9"/>
      <c r="EMX10" s="9"/>
      <c r="EMY10" s="9"/>
      <c r="EMZ10" s="9"/>
      <c r="ENA10" s="9"/>
      <c r="ENB10" s="9"/>
      <c r="ENC10" s="9"/>
      <c r="END10" s="9"/>
      <c r="ENE10" s="9"/>
      <c r="ENF10" s="9"/>
      <c r="ENG10" s="9"/>
      <c r="ENH10" s="9"/>
      <c r="ENI10" s="9"/>
      <c r="ENJ10" s="9"/>
      <c r="ENK10" s="9"/>
      <c r="ENL10" s="9"/>
      <c r="ENM10" s="9"/>
      <c r="ENN10" s="9"/>
      <c r="ENO10" s="9"/>
      <c r="ENP10" s="9"/>
      <c r="ENQ10" s="9"/>
      <c r="ENR10" s="9"/>
      <c r="ENS10" s="9"/>
      <c r="ENT10" s="9"/>
      <c r="ENU10" s="9"/>
      <c r="ENV10" s="9"/>
      <c r="ENW10" s="9"/>
      <c r="ENX10" s="9"/>
      <c r="ENY10" s="9"/>
      <c r="ENZ10" s="9"/>
      <c r="EOA10" s="9"/>
      <c r="EOB10" s="9"/>
      <c r="EOC10" s="9"/>
      <c r="EOD10" s="9"/>
      <c r="EOE10" s="9"/>
      <c r="EOF10" s="9"/>
      <c r="EOG10" s="9"/>
      <c r="EOH10" s="9"/>
      <c r="EOI10" s="9"/>
      <c r="EOJ10" s="9"/>
      <c r="EOK10" s="9"/>
      <c r="EOL10" s="9"/>
      <c r="EOM10" s="9"/>
      <c r="EON10" s="9"/>
      <c r="EOO10" s="9"/>
      <c r="EOP10" s="9"/>
      <c r="EOQ10" s="9"/>
      <c r="EOR10" s="9"/>
      <c r="EOS10" s="9"/>
      <c r="EOT10" s="9"/>
      <c r="EOU10" s="9"/>
      <c r="EOV10" s="9"/>
      <c r="EOW10" s="9"/>
      <c r="EOX10" s="9"/>
      <c r="EOY10" s="9"/>
      <c r="EOZ10" s="9"/>
      <c r="EPA10" s="9"/>
      <c r="EPB10" s="9"/>
      <c r="EPC10" s="9"/>
      <c r="EPD10" s="9"/>
      <c r="EPE10" s="9"/>
      <c r="EPF10" s="9"/>
      <c r="EPG10" s="9"/>
      <c r="EPH10" s="9"/>
      <c r="EPI10" s="9"/>
      <c r="EPJ10" s="9"/>
      <c r="EPK10" s="9"/>
      <c r="EPL10" s="9"/>
      <c r="EPM10" s="9"/>
      <c r="EPN10" s="9"/>
      <c r="EPO10" s="9"/>
      <c r="EPP10" s="9"/>
      <c r="EPQ10" s="9"/>
      <c r="EPR10" s="9"/>
      <c r="EPS10" s="9"/>
      <c r="EPT10" s="9"/>
      <c r="EPU10" s="9"/>
      <c r="EPV10" s="9"/>
      <c r="EPW10" s="9"/>
      <c r="EPX10" s="9"/>
      <c r="EPY10" s="9"/>
      <c r="EPZ10" s="9"/>
      <c r="EQA10" s="9"/>
      <c r="EQB10" s="9"/>
      <c r="EQC10" s="9"/>
      <c r="EQD10" s="9"/>
      <c r="EQE10" s="9"/>
      <c r="EQF10" s="9"/>
      <c r="EQG10" s="9"/>
      <c r="EQH10" s="9"/>
      <c r="EQI10" s="9"/>
      <c r="EQJ10" s="9"/>
      <c r="EQK10" s="9"/>
      <c r="EQL10" s="9"/>
      <c r="EQM10" s="9"/>
      <c r="EQN10" s="9"/>
      <c r="EQO10" s="9"/>
      <c r="EQP10" s="9"/>
      <c r="EQQ10" s="9"/>
      <c r="EQR10" s="9"/>
      <c r="EQS10" s="9"/>
      <c r="EQT10" s="9"/>
      <c r="EQU10" s="9"/>
      <c r="EQV10" s="9"/>
      <c r="EQW10" s="9"/>
      <c r="EQX10" s="9"/>
      <c r="EQY10" s="9"/>
      <c r="EQZ10" s="9"/>
      <c r="ERA10" s="9"/>
      <c r="ERB10" s="9"/>
      <c r="ERC10" s="9"/>
      <c r="ERD10" s="9"/>
      <c r="ERE10" s="9"/>
      <c r="ERF10" s="9"/>
      <c r="ERG10" s="9"/>
      <c r="ERH10" s="9"/>
      <c r="ERI10" s="9"/>
      <c r="ERJ10" s="9"/>
      <c r="ERK10" s="9"/>
      <c r="ERL10" s="9"/>
      <c r="ERM10" s="9"/>
      <c r="ERN10" s="9"/>
      <c r="ERO10" s="9"/>
      <c r="ERP10" s="9"/>
      <c r="ERQ10" s="9"/>
      <c r="ERR10" s="9"/>
      <c r="ERS10" s="9"/>
      <c r="ERT10" s="9"/>
      <c r="ERU10" s="9"/>
      <c r="ERV10" s="9"/>
      <c r="ERW10" s="9"/>
      <c r="ERX10" s="9"/>
      <c r="ERY10" s="9"/>
      <c r="ERZ10" s="9"/>
      <c r="ESA10" s="9"/>
      <c r="ESB10" s="9"/>
      <c r="ESC10" s="9"/>
      <c r="ESD10" s="9"/>
      <c r="ESE10" s="9"/>
      <c r="ESF10" s="9"/>
      <c r="ESG10" s="9"/>
      <c r="ESH10" s="9"/>
      <c r="ESI10" s="9"/>
      <c r="ESJ10" s="9"/>
      <c r="ESK10" s="9"/>
      <c r="ESL10" s="9"/>
      <c r="ESM10" s="9"/>
      <c r="ESN10" s="9"/>
      <c r="ESO10" s="9"/>
      <c r="ESP10" s="9"/>
      <c r="ESQ10" s="9"/>
      <c r="ESR10" s="9"/>
      <c r="ESS10" s="9"/>
      <c r="EST10" s="9"/>
      <c r="ESU10" s="9"/>
      <c r="ESV10" s="9"/>
      <c r="ESW10" s="9"/>
      <c r="ESX10" s="9"/>
      <c r="ESY10" s="9"/>
      <c r="ESZ10" s="9"/>
      <c r="ETA10" s="9"/>
      <c r="ETB10" s="9"/>
      <c r="ETC10" s="9"/>
      <c r="ETD10" s="9"/>
      <c r="ETE10" s="9"/>
      <c r="ETF10" s="9"/>
      <c r="ETG10" s="9"/>
      <c r="ETH10" s="9"/>
      <c r="ETI10" s="9"/>
      <c r="ETJ10" s="9"/>
      <c r="ETK10" s="9"/>
      <c r="ETL10" s="9"/>
      <c r="ETM10" s="9"/>
      <c r="ETN10" s="9"/>
      <c r="ETO10" s="9"/>
      <c r="ETP10" s="9"/>
      <c r="ETQ10" s="9"/>
      <c r="ETR10" s="9"/>
      <c r="ETS10" s="9"/>
      <c r="ETT10" s="9"/>
      <c r="ETU10" s="9"/>
      <c r="ETV10" s="9"/>
      <c r="ETW10" s="9"/>
      <c r="ETX10" s="9"/>
      <c r="ETY10" s="9"/>
      <c r="ETZ10" s="9"/>
      <c r="EUA10" s="9"/>
      <c r="EUB10" s="9"/>
      <c r="EUC10" s="9"/>
      <c r="EUD10" s="9"/>
      <c r="EUE10" s="9"/>
      <c r="EUF10" s="9"/>
      <c r="EUG10" s="9"/>
      <c r="EUH10" s="9"/>
      <c r="EUI10" s="9"/>
      <c r="EUJ10" s="9"/>
      <c r="EUK10" s="9"/>
      <c r="EUL10" s="9"/>
      <c r="EUM10" s="9"/>
      <c r="EUN10" s="9"/>
      <c r="EUO10" s="9"/>
      <c r="EUP10" s="9"/>
      <c r="EUQ10" s="9"/>
      <c r="EUR10" s="9"/>
      <c r="EUS10" s="9"/>
      <c r="EUT10" s="9"/>
      <c r="EUU10" s="9"/>
      <c r="EUV10" s="9"/>
      <c r="EUW10" s="9"/>
      <c r="EUX10" s="9"/>
      <c r="EUY10" s="9"/>
      <c r="EUZ10" s="9"/>
      <c r="EVA10" s="9"/>
      <c r="EVB10" s="9"/>
      <c r="EVC10" s="9"/>
      <c r="EVD10" s="9"/>
      <c r="EVE10" s="9"/>
      <c r="EVF10" s="9"/>
      <c r="EVG10" s="9"/>
      <c r="EVH10" s="9"/>
      <c r="EVI10" s="9"/>
      <c r="EVJ10" s="9"/>
      <c r="EVK10" s="9"/>
      <c r="EVL10" s="9"/>
      <c r="EVM10" s="9"/>
      <c r="EVN10" s="9"/>
      <c r="EVO10" s="9"/>
      <c r="EVP10" s="9"/>
      <c r="EVQ10" s="9"/>
      <c r="EVR10" s="9"/>
      <c r="EVS10" s="9"/>
      <c r="EVT10" s="9"/>
      <c r="EVU10" s="9"/>
      <c r="EVV10" s="9"/>
      <c r="EVW10" s="9"/>
      <c r="EVX10" s="9"/>
      <c r="EVY10" s="9"/>
      <c r="EVZ10" s="9"/>
      <c r="EWA10" s="9"/>
      <c r="EWB10" s="9"/>
      <c r="EWC10" s="9"/>
      <c r="EWD10" s="9"/>
      <c r="EWE10" s="9"/>
      <c r="EWF10" s="9"/>
      <c r="EWG10" s="9"/>
      <c r="EWH10" s="9"/>
      <c r="EWI10" s="9"/>
      <c r="EWJ10" s="9"/>
      <c r="EWK10" s="9"/>
      <c r="EWL10" s="9"/>
      <c r="EWM10" s="9"/>
      <c r="EWN10" s="9"/>
      <c r="EWO10" s="9"/>
      <c r="EWP10" s="9"/>
      <c r="EWQ10" s="9"/>
      <c r="EWR10" s="9"/>
      <c r="EWS10" s="9"/>
      <c r="EWT10" s="9"/>
      <c r="EWU10" s="9"/>
      <c r="EWV10" s="9"/>
      <c r="EWW10" s="9"/>
      <c r="EWX10" s="9"/>
      <c r="EWY10" s="9"/>
      <c r="EWZ10" s="9"/>
      <c r="EXA10" s="9"/>
      <c r="EXB10" s="9"/>
      <c r="EXC10" s="9"/>
      <c r="EXD10" s="9"/>
      <c r="EXE10" s="9"/>
      <c r="EXF10" s="9"/>
      <c r="EXG10" s="9"/>
      <c r="EXH10" s="9"/>
      <c r="EXI10" s="9"/>
      <c r="EXJ10" s="9"/>
      <c r="EXK10" s="9"/>
      <c r="EXL10" s="9"/>
      <c r="EXM10" s="9"/>
      <c r="EXN10" s="9"/>
      <c r="EXO10" s="9"/>
      <c r="EXP10" s="9"/>
      <c r="EXQ10" s="9"/>
      <c r="EXR10" s="9"/>
      <c r="EXS10" s="9"/>
      <c r="EXT10" s="9"/>
      <c r="EXU10" s="9"/>
      <c r="EXV10" s="9"/>
      <c r="EXW10" s="9"/>
      <c r="EXX10" s="9"/>
      <c r="EXY10" s="9"/>
      <c r="EXZ10" s="9"/>
      <c r="EYA10" s="9"/>
      <c r="EYB10" s="9"/>
      <c r="EYC10" s="9"/>
      <c r="EYD10" s="9"/>
      <c r="EYE10" s="9"/>
      <c r="EYF10" s="9"/>
      <c r="EYG10" s="9"/>
      <c r="EYH10" s="9"/>
      <c r="EYI10" s="9"/>
      <c r="EYJ10" s="9"/>
      <c r="EYK10" s="9"/>
      <c r="EYL10" s="9"/>
      <c r="EYM10" s="9"/>
      <c r="EYN10" s="9"/>
      <c r="EYO10" s="9"/>
      <c r="EYP10" s="9"/>
      <c r="EYQ10" s="9"/>
      <c r="EYR10" s="9"/>
      <c r="EYS10" s="9"/>
      <c r="EYT10" s="9"/>
      <c r="EYU10" s="9"/>
      <c r="EYV10" s="9"/>
      <c r="EYW10" s="9"/>
      <c r="EYX10" s="9"/>
      <c r="EYY10" s="9"/>
      <c r="EYZ10" s="9"/>
      <c r="EZA10" s="9"/>
      <c r="EZB10" s="9"/>
      <c r="EZC10" s="9"/>
      <c r="EZD10" s="9"/>
      <c r="EZE10" s="9"/>
      <c r="EZF10" s="9"/>
      <c r="EZG10" s="9"/>
      <c r="EZH10" s="9"/>
      <c r="EZI10" s="9"/>
      <c r="EZJ10" s="9"/>
      <c r="EZK10" s="9"/>
      <c r="EZL10" s="9"/>
      <c r="EZM10" s="9"/>
      <c r="EZN10" s="9"/>
      <c r="EZO10" s="9"/>
      <c r="EZP10" s="9"/>
      <c r="EZQ10" s="9"/>
      <c r="EZR10" s="9"/>
      <c r="EZS10" s="9"/>
      <c r="EZT10" s="9"/>
      <c r="EZU10" s="9"/>
      <c r="EZV10" s="9"/>
      <c r="EZW10" s="9"/>
      <c r="EZX10" s="9"/>
      <c r="EZY10" s="9"/>
      <c r="EZZ10" s="9"/>
      <c r="FAA10" s="9"/>
      <c r="FAB10" s="9"/>
      <c r="FAC10" s="9"/>
      <c r="FAD10" s="9"/>
      <c r="FAE10" s="9"/>
      <c r="FAF10" s="9"/>
      <c r="FAG10" s="9"/>
      <c r="FAH10" s="9"/>
      <c r="FAI10" s="9"/>
      <c r="FAJ10" s="9"/>
      <c r="FAK10" s="9"/>
      <c r="FAL10" s="9"/>
      <c r="FAM10" s="9"/>
      <c r="FAN10" s="9"/>
      <c r="FAO10" s="9"/>
      <c r="FAP10" s="9"/>
      <c r="FAQ10" s="9"/>
      <c r="FAR10" s="9"/>
      <c r="FAS10" s="9"/>
      <c r="FAT10" s="9"/>
      <c r="FAU10" s="9"/>
      <c r="FAV10" s="9"/>
      <c r="FAW10" s="9"/>
      <c r="FAX10" s="9"/>
      <c r="FAY10" s="9"/>
      <c r="FAZ10" s="9"/>
      <c r="FBA10" s="9"/>
      <c r="FBB10" s="9"/>
      <c r="FBC10" s="9"/>
      <c r="FBD10" s="9"/>
      <c r="FBE10" s="9"/>
      <c r="FBF10" s="9"/>
      <c r="FBG10" s="9"/>
      <c r="FBH10" s="9"/>
      <c r="FBI10" s="9"/>
      <c r="FBJ10" s="9"/>
      <c r="FBK10" s="9"/>
      <c r="FBL10" s="9"/>
      <c r="FBM10" s="9"/>
      <c r="FBN10" s="9"/>
      <c r="FBO10" s="9"/>
      <c r="FBP10" s="9"/>
      <c r="FBQ10" s="9"/>
      <c r="FBR10" s="9"/>
      <c r="FBS10" s="9"/>
      <c r="FBT10" s="9"/>
      <c r="FBU10" s="9"/>
      <c r="FBV10" s="9"/>
      <c r="FBW10" s="9"/>
      <c r="FBX10" s="9"/>
      <c r="FBY10" s="9"/>
      <c r="FBZ10" s="9"/>
      <c r="FCA10" s="9"/>
      <c r="FCB10" s="9"/>
      <c r="FCC10" s="9"/>
      <c r="FCD10" s="9"/>
      <c r="FCE10" s="9"/>
      <c r="FCF10" s="9"/>
      <c r="FCG10" s="9"/>
      <c r="FCH10" s="9"/>
      <c r="FCI10" s="9"/>
      <c r="FCJ10" s="9"/>
      <c r="FCK10" s="9"/>
      <c r="FCL10" s="9"/>
      <c r="FCM10" s="9"/>
      <c r="FCN10" s="9"/>
      <c r="FCO10" s="9"/>
      <c r="FCP10" s="9"/>
      <c r="FCQ10" s="9"/>
      <c r="FCR10" s="9"/>
      <c r="FCS10" s="9"/>
      <c r="FCT10" s="9"/>
      <c r="FCU10" s="9"/>
      <c r="FCV10" s="9"/>
      <c r="FCW10" s="9"/>
      <c r="FCX10" s="9"/>
      <c r="FCY10" s="9"/>
      <c r="FCZ10" s="9"/>
      <c r="FDA10" s="9"/>
      <c r="FDB10" s="9"/>
      <c r="FDC10" s="9"/>
      <c r="FDD10" s="9"/>
      <c r="FDE10" s="9"/>
      <c r="FDF10" s="9"/>
      <c r="FDG10" s="9"/>
      <c r="FDH10" s="9"/>
      <c r="FDI10" s="9"/>
      <c r="FDJ10" s="9"/>
      <c r="FDK10" s="9"/>
      <c r="FDL10" s="9"/>
      <c r="FDM10" s="9"/>
      <c r="FDN10" s="9"/>
      <c r="FDO10" s="9"/>
      <c r="FDP10" s="9"/>
      <c r="FDQ10" s="9"/>
      <c r="FDR10" s="9"/>
      <c r="FDS10" s="9"/>
      <c r="FDT10" s="9"/>
      <c r="FDU10" s="9"/>
      <c r="FDV10" s="9"/>
      <c r="FDW10" s="9"/>
      <c r="FDX10" s="9"/>
      <c r="FDY10" s="9"/>
      <c r="FDZ10" s="9"/>
      <c r="FEA10" s="9"/>
      <c r="FEB10" s="9"/>
      <c r="FEC10" s="9"/>
      <c r="FED10" s="9"/>
      <c r="FEE10" s="9"/>
      <c r="FEF10" s="9"/>
      <c r="FEG10" s="9"/>
      <c r="FEH10" s="9"/>
      <c r="FEI10" s="9"/>
      <c r="FEJ10" s="9"/>
      <c r="FEK10" s="9"/>
      <c r="FEL10" s="9"/>
      <c r="FEM10" s="9"/>
      <c r="FEN10" s="9"/>
      <c r="FEO10" s="9"/>
      <c r="FEP10" s="9"/>
      <c r="FEQ10" s="9"/>
      <c r="FER10" s="9"/>
      <c r="FES10" s="9"/>
      <c r="FET10" s="9"/>
      <c r="FEU10" s="9"/>
      <c r="FEV10" s="9"/>
      <c r="FEW10" s="9"/>
      <c r="FEX10" s="9"/>
      <c r="FEY10" s="9"/>
      <c r="FEZ10" s="9"/>
      <c r="FFA10" s="9"/>
      <c r="FFB10" s="9"/>
      <c r="FFC10" s="9"/>
      <c r="FFD10" s="9"/>
      <c r="FFE10" s="9"/>
      <c r="FFF10" s="9"/>
      <c r="FFG10" s="9"/>
      <c r="FFH10" s="9"/>
      <c r="FFI10" s="9"/>
      <c r="FFJ10" s="9"/>
      <c r="FFK10" s="9"/>
      <c r="FFL10" s="9"/>
      <c r="FFM10" s="9"/>
      <c r="FFN10" s="9"/>
      <c r="FFO10" s="9"/>
      <c r="FFP10" s="9"/>
      <c r="FFQ10" s="9"/>
      <c r="FFR10" s="9"/>
      <c r="FFS10" s="9"/>
      <c r="FFT10" s="9"/>
      <c r="FFU10" s="9"/>
      <c r="FFV10" s="9"/>
      <c r="FFW10" s="9"/>
      <c r="FFX10" s="9"/>
      <c r="FFY10" s="9"/>
      <c r="FFZ10" s="9"/>
      <c r="FGA10" s="9"/>
      <c r="FGB10" s="9"/>
      <c r="FGC10" s="9"/>
      <c r="FGD10" s="9"/>
      <c r="FGE10" s="9"/>
      <c r="FGF10" s="9"/>
      <c r="FGG10" s="9"/>
      <c r="FGH10" s="9"/>
      <c r="FGI10" s="9"/>
      <c r="FGJ10" s="9"/>
      <c r="FGK10" s="9"/>
      <c r="FGL10" s="9"/>
      <c r="FGM10" s="9"/>
      <c r="FGN10" s="9"/>
      <c r="FGO10" s="9"/>
      <c r="FGP10" s="9"/>
      <c r="FGQ10" s="9"/>
      <c r="FGR10" s="9"/>
      <c r="FGS10" s="9"/>
      <c r="FGT10" s="9"/>
      <c r="FGU10" s="9"/>
      <c r="FGV10" s="9"/>
      <c r="FGW10" s="9"/>
      <c r="FGX10" s="9"/>
      <c r="FGY10" s="9"/>
      <c r="FGZ10" s="9"/>
      <c r="FHA10" s="9"/>
      <c r="FHB10" s="9"/>
      <c r="FHC10" s="9"/>
      <c r="FHD10" s="9"/>
      <c r="FHE10" s="9"/>
      <c r="FHF10" s="9"/>
      <c r="FHG10" s="9"/>
      <c r="FHH10" s="9"/>
      <c r="FHI10" s="9"/>
      <c r="FHJ10" s="9"/>
      <c r="FHK10" s="9"/>
      <c r="FHL10" s="9"/>
      <c r="FHM10" s="9"/>
      <c r="FHN10" s="9"/>
      <c r="FHO10" s="9"/>
      <c r="FHP10" s="9"/>
      <c r="FHQ10" s="9"/>
      <c r="FHR10" s="9"/>
      <c r="FHS10" s="9"/>
      <c r="FHT10" s="9"/>
      <c r="FHU10" s="9"/>
      <c r="FHV10" s="9"/>
      <c r="FHW10" s="9"/>
      <c r="FHX10" s="9"/>
      <c r="FHY10" s="9"/>
      <c r="FHZ10" s="9"/>
      <c r="FIA10" s="9"/>
      <c r="FIB10" s="9"/>
      <c r="FIC10" s="9"/>
      <c r="FID10" s="9"/>
      <c r="FIE10" s="9"/>
      <c r="FIF10" s="9"/>
      <c r="FIG10" s="9"/>
      <c r="FIH10" s="9"/>
      <c r="FII10" s="9"/>
      <c r="FIJ10" s="9"/>
      <c r="FIK10" s="9"/>
      <c r="FIL10" s="9"/>
      <c r="FIM10" s="9"/>
      <c r="FIN10" s="9"/>
      <c r="FIO10" s="9"/>
      <c r="FIP10" s="9"/>
      <c r="FIQ10" s="9"/>
      <c r="FIR10" s="9"/>
      <c r="FIS10" s="9"/>
      <c r="FIT10" s="9"/>
      <c r="FIU10" s="9"/>
      <c r="FIV10" s="9"/>
      <c r="FIW10" s="9"/>
      <c r="FIX10" s="9"/>
      <c r="FIY10" s="9"/>
      <c r="FIZ10" s="9"/>
      <c r="FJA10" s="9"/>
      <c r="FJB10" s="9"/>
      <c r="FJC10" s="9"/>
      <c r="FJD10" s="9"/>
      <c r="FJE10" s="9"/>
      <c r="FJF10" s="9"/>
      <c r="FJG10" s="9"/>
      <c r="FJH10" s="9"/>
      <c r="FJI10" s="9"/>
      <c r="FJJ10" s="9"/>
      <c r="FJK10" s="9"/>
      <c r="FJL10" s="9"/>
      <c r="FJM10" s="9"/>
      <c r="FJN10" s="9"/>
      <c r="FJO10" s="9"/>
      <c r="FJP10" s="9"/>
      <c r="FJQ10" s="9"/>
      <c r="FJR10" s="9"/>
      <c r="FJS10" s="9"/>
      <c r="FJT10" s="9"/>
      <c r="FJU10" s="9"/>
      <c r="FJV10" s="9"/>
      <c r="FJW10" s="9"/>
      <c r="FJX10" s="9"/>
      <c r="FJY10" s="9"/>
      <c r="FJZ10" s="9"/>
      <c r="FKA10" s="9"/>
      <c r="FKB10" s="9"/>
      <c r="FKC10" s="9"/>
      <c r="FKD10" s="9"/>
      <c r="FKE10" s="9"/>
      <c r="FKF10" s="9"/>
      <c r="FKG10" s="9"/>
      <c r="FKH10" s="9"/>
      <c r="FKI10" s="9"/>
      <c r="FKJ10" s="9"/>
      <c r="FKK10" s="9"/>
      <c r="FKL10" s="9"/>
      <c r="FKM10" s="9"/>
      <c r="FKN10" s="9"/>
      <c r="FKO10" s="9"/>
      <c r="FKP10" s="9"/>
      <c r="FKQ10" s="9"/>
      <c r="FKR10" s="9"/>
      <c r="FKS10" s="9"/>
      <c r="FKT10" s="9"/>
      <c r="FKU10" s="9"/>
      <c r="FKV10" s="9"/>
      <c r="FKW10" s="9"/>
      <c r="FKX10" s="9"/>
      <c r="FKY10" s="9"/>
      <c r="FKZ10" s="9"/>
      <c r="FLA10" s="9"/>
      <c r="FLB10" s="9"/>
      <c r="FLC10" s="9"/>
      <c r="FLD10" s="9"/>
      <c r="FLE10" s="9"/>
      <c r="FLF10" s="9"/>
      <c r="FLG10" s="9"/>
      <c r="FLH10" s="9"/>
      <c r="FLI10" s="9"/>
      <c r="FLJ10" s="9"/>
      <c r="FLK10" s="9"/>
      <c r="FLL10" s="9"/>
      <c r="FLM10" s="9"/>
      <c r="FLN10" s="9"/>
      <c r="FLO10" s="9"/>
      <c r="FLP10" s="9"/>
      <c r="FLQ10" s="9"/>
      <c r="FLR10" s="9"/>
      <c r="FLS10" s="9"/>
      <c r="FLT10" s="9"/>
      <c r="FLU10" s="9"/>
      <c r="FLV10" s="9"/>
      <c r="FLW10" s="9"/>
      <c r="FLX10" s="9"/>
      <c r="FLY10" s="9"/>
      <c r="FLZ10" s="9"/>
      <c r="FMA10" s="9"/>
      <c r="FMB10" s="9"/>
      <c r="FMC10" s="9"/>
      <c r="FMD10" s="9"/>
      <c r="FME10" s="9"/>
      <c r="FMF10" s="9"/>
      <c r="FMG10" s="9"/>
      <c r="FMH10" s="9"/>
      <c r="FMI10" s="9"/>
      <c r="FMJ10" s="9"/>
      <c r="FMK10" s="9"/>
      <c r="FML10" s="9"/>
      <c r="FMM10" s="9"/>
      <c r="FMN10" s="9"/>
      <c r="FMO10" s="9"/>
      <c r="FMP10" s="9"/>
      <c r="FMQ10" s="9"/>
      <c r="FMR10" s="9"/>
      <c r="FMS10" s="9"/>
      <c r="FMT10" s="9"/>
      <c r="FMU10" s="9"/>
      <c r="FMV10" s="9"/>
      <c r="FMW10" s="9"/>
      <c r="FMX10" s="9"/>
      <c r="FMY10" s="9"/>
      <c r="FMZ10" s="9"/>
      <c r="FNA10" s="9"/>
      <c r="FNB10" s="9"/>
      <c r="FNC10" s="9"/>
      <c r="FND10" s="9"/>
      <c r="FNE10" s="9"/>
      <c r="FNF10" s="9"/>
      <c r="FNG10" s="9"/>
      <c r="FNH10" s="9"/>
      <c r="FNI10" s="9"/>
      <c r="FNJ10" s="9"/>
      <c r="FNK10" s="9"/>
      <c r="FNL10" s="9"/>
      <c r="FNM10" s="9"/>
      <c r="FNN10" s="9"/>
      <c r="FNO10" s="9"/>
      <c r="FNP10" s="9"/>
      <c r="FNQ10" s="9"/>
      <c r="FNR10" s="9"/>
      <c r="FNS10" s="9"/>
      <c r="FNT10" s="9"/>
      <c r="FNU10" s="9"/>
      <c r="FNV10" s="9"/>
      <c r="FNW10" s="9"/>
      <c r="FNX10" s="9"/>
      <c r="FNY10" s="9"/>
      <c r="FNZ10" s="9"/>
      <c r="FOA10" s="9"/>
      <c r="FOB10" s="9"/>
      <c r="FOC10" s="9"/>
      <c r="FOD10" s="9"/>
      <c r="FOE10" s="9"/>
      <c r="FOF10" s="9"/>
      <c r="FOG10" s="9"/>
      <c r="FOH10" s="9"/>
      <c r="FOI10" s="9"/>
      <c r="FOJ10" s="9"/>
      <c r="FOK10" s="9"/>
      <c r="FOL10" s="9"/>
      <c r="FOM10" s="9"/>
      <c r="FON10" s="9"/>
      <c r="FOO10" s="9"/>
      <c r="FOP10" s="9"/>
      <c r="FOQ10" s="9"/>
      <c r="FOR10" s="9"/>
      <c r="FOS10" s="9"/>
      <c r="FOT10" s="9"/>
      <c r="FOU10" s="9"/>
      <c r="FOV10" s="9"/>
      <c r="FOW10" s="9"/>
      <c r="FOX10" s="9"/>
      <c r="FOY10" s="9"/>
      <c r="FOZ10" s="9"/>
      <c r="FPA10" s="9"/>
      <c r="FPB10" s="9"/>
      <c r="FPC10" s="9"/>
      <c r="FPD10" s="9"/>
      <c r="FPE10" s="9"/>
      <c r="FPF10" s="9"/>
      <c r="FPG10" s="9"/>
      <c r="FPH10" s="9"/>
      <c r="FPI10" s="9"/>
      <c r="FPJ10" s="9"/>
      <c r="FPK10" s="9"/>
      <c r="FPL10" s="9"/>
      <c r="FPM10" s="9"/>
      <c r="FPN10" s="9"/>
      <c r="FPO10" s="9"/>
      <c r="FPP10" s="9"/>
      <c r="FPQ10" s="9"/>
      <c r="FPR10" s="9"/>
      <c r="FPS10" s="9"/>
      <c r="FPT10" s="9"/>
      <c r="FPU10" s="9"/>
      <c r="FPV10" s="9"/>
      <c r="FPW10" s="9"/>
      <c r="FPX10" s="9"/>
      <c r="FPY10" s="9"/>
      <c r="FPZ10" s="9"/>
      <c r="FQA10" s="9"/>
      <c r="FQB10" s="9"/>
      <c r="FQC10" s="9"/>
      <c r="FQD10" s="9"/>
      <c r="FQE10" s="9"/>
      <c r="FQF10" s="9"/>
      <c r="FQG10" s="9"/>
      <c r="FQH10" s="9"/>
      <c r="FQI10" s="9"/>
      <c r="FQJ10" s="9"/>
      <c r="FQK10" s="9"/>
      <c r="FQL10" s="9"/>
      <c r="FQM10" s="9"/>
      <c r="FQN10" s="9"/>
      <c r="FQO10" s="9"/>
      <c r="FQP10" s="9"/>
      <c r="FQQ10" s="9"/>
      <c r="FQR10" s="9"/>
      <c r="FQS10" s="9"/>
      <c r="FQT10" s="9"/>
      <c r="FQU10" s="9"/>
      <c r="FQV10" s="9"/>
      <c r="FQW10" s="9"/>
      <c r="FQX10" s="9"/>
      <c r="FQY10" s="9"/>
      <c r="FQZ10" s="9"/>
      <c r="FRA10" s="9"/>
      <c r="FRB10" s="9"/>
      <c r="FRC10" s="9"/>
      <c r="FRD10" s="9"/>
      <c r="FRE10" s="9"/>
      <c r="FRF10" s="9"/>
      <c r="FRG10" s="9"/>
      <c r="FRH10" s="9"/>
      <c r="FRI10" s="9"/>
      <c r="FRJ10" s="9"/>
      <c r="FRK10" s="9"/>
      <c r="FRL10" s="9"/>
      <c r="FRM10" s="9"/>
      <c r="FRN10" s="9"/>
      <c r="FRO10" s="9"/>
      <c r="FRP10" s="9"/>
      <c r="FRQ10" s="9"/>
      <c r="FRR10" s="9"/>
      <c r="FRS10" s="9"/>
      <c r="FRT10" s="9"/>
      <c r="FRU10" s="9"/>
      <c r="FRV10" s="9"/>
      <c r="FRW10" s="9"/>
      <c r="FRX10" s="9"/>
      <c r="FRY10" s="9"/>
      <c r="FRZ10" s="9"/>
      <c r="FSA10" s="9"/>
      <c r="FSB10" s="9"/>
      <c r="FSC10" s="9"/>
      <c r="FSD10" s="9"/>
      <c r="FSE10" s="9"/>
      <c r="FSF10" s="9"/>
      <c r="FSG10" s="9"/>
      <c r="FSH10" s="9"/>
      <c r="FSI10" s="9"/>
      <c r="FSJ10" s="9"/>
      <c r="FSK10" s="9"/>
      <c r="FSL10" s="9"/>
      <c r="FSM10" s="9"/>
      <c r="FSN10" s="9"/>
      <c r="FSO10" s="9"/>
      <c r="FSP10" s="9"/>
      <c r="FSQ10" s="9"/>
      <c r="FSR10" s="9"/>
      <c r="FSS10" s="9"/>
      <c r="FST10" s="9"/>
      <c r="FSU10" s="9"/>
      <c r="FSV10" s="9"/>
      <c r="FSW10" s="9"/>
      <c r="FSX10" s="9"/>
      <c r="FSY10" s="9"/>
      <c r="FSZ10" s="9"/>
      <c r="FTA10" s="9"/>
      <c r="FTB10" s="9"/>
      <c r="FTC10" s="9"/>
      <c r="FTD10" s="9"/>
      <c r="FTE10" s="9"/>
      <c r="FTF10" s="9"/>
      <c r="FTG10" s="9"/>
      <c r="FTH10" s="9"/>
      <c r="FTI10" s="9"/>
      <c r="FTJ10" s="9"/>
      <c r="FTK10" s="9"/>
      <c r="FTL10" s="9"/>
      <c r="FTM10" s="9"/>
      <c r="FTN10" s="9"/>
      <c r="FTO10" s="9"/>
      <c r="FTP10" s="9"/>
      <c r="FTQ10" s="9"/>
      <c r="FTR10" s="9"/>
      <c r="FTS10" s="9"/>
      <c r="FTT10" s="9"/>
      <c r="FTU10" s="9"/>
      <c r="FTV10" s="9"/>
      <c r="FTW10" s="9"/>
      <c r="FTX10" s="9"/>
      <c r="FTY10" s="9"/>
      <c r="FTZ10" s="9"/>
      <c r="FUA10" s="9"/>
      <c r="FUB10" s="9"/>
      <c r="FUC10" s="9"/>
      <c r="FUD10" s="9"/>
      <c r="FUE10" s="9"/>
      <c r="FUF10" s="9"/>
      <c r="FUG10" s="9"/>
      <c r="FUH10" s="9"/>
      <c r="FUI10" s="9"/>
      <c r="FUJ10" s="9"/>
      <c r="FUK10" s="9"/>
      <c r="FUL10" s="9"/>
      <c r="FUM10" s="9"/>
      <c r="FUN10" s="9"/>
      <c r="FUO10" s="9"/>
      <c r="FUP10" s="9"/>
      <c r="FUQ10" s="9"/>
      <c r="FUR10" s="9"/>
      <c r="FUS10" s="9"/>
      <c r="FUT10" s="9"/>
      <c r="FUU10" s="9"/>
      <c r="FUV10" s="9"/>
      <c r="FUW10" s="9"/>
      <c r="FUX10" s="9"/>
      <c r="FUY10" s="9"/>
      <c r="FUZ10" s="9"/>
      <c r="FVA10" s="9"/>
      <c r="FVB10" s="9"/>
      <c r="FVC10" s="9"/>
      <c r="FVD10" s="9"/>
      <c r="FVE10" s="9"/>
      <c r="FVF10" s="9"/>
      <c r="FVG10" s="9"/>
      <c r="FVH10" s="9"/>
      <c r="FVI10" s="9"/>
      <c r="FVJ10" s="9"/>
      <c r="FVK10" s="9"/>
      <c r="FVL10" s="9"/>
      <c r="FVM10" s="9"/>
      <c r="FVN10" s="9"/>
      <c r="FVO10" s="9"/>
      <c r="FVP10" s="9"/>
      <c r="FVQ10" s="9"/>
      <c r="FVR10" s="9"/>
      <c r="FVS10" s="9"/>
      <c r="FVT10" s="9"/>
      <c r="FVU10" s="9"/>
      <c r="FVV10" s="9"/>
      <c r="FVW10" s="9"/>
      <c r="FVX10" s="9"/>
      <c r="FVY10" s="9"/>
      <c r="FVZ10" s="9"/>
      <c r="FWA10" s="9"/>
      <c r="FWB10" s="9"/>
      <c r="FWC10" s="9"/>
      <c r="FWD10" s="9"/>
      <c r="FWE10" s="9"/>
      <c r="FWF10" s="9"/>
      <c r="FWG10" s="9"/>
      <c r="FWH10" s="9"/>
      <c r="FWI10" s="9"/>
      <c r="FWJ10" s="9"/>
      <c r="FWK10" s="9"/>
      <c r="FWL10" s="9"/>
      <c r="FWM10" s="9"/>
      <c r="FWN10" s="9"/>
      <c r="FWO10" s="9"/>
      <c r="FWP10" s="9"/>
      <c r="FWQ10" s="9"/>
      <c r="FWR10" s="9"/>
      <c r="FWS10" s="9"/>
      <c r="FWT10" s="9"/>
      <c r="FWU10" s="9"/>
      <c r="FWV10" s="9"/>
      <c r="FWW10" s="9"/>
      <c r="FWX10" s="9"/>
      <c r="FWY10" s="9"/>
      <c r="FWZ10" s="9"/>
      <c r="FXA10" s="9"/>
      <c r="FXB10" s="9"/>
      <c r="FXC10" s="9"/>
      <c r="FXD10" s="9"/>
      <c r="FXE10" s="9"/>
      <c r="FXF10" s="9"/>
      <c r="FXG10" s="9"/>
      <c r="FXH10" s="9"/>
      <c r="FXI10" s="9"/>
      <c r="FXJ10" s="9"/>
      <c r="FXK10" s="9"/>
      <c r="FXL10" s="9"/>
      <c r="FXM10" s="9"/>
      <c r="FXN10" s="9"/>
      <c r="FXO10" s="9"/>
      <c r="FXP10" s="9"/>
      <c r="FXQ10" s="9"/>
      <c r="FXR10" s="9"/>
      <c r="FXS10" s="9"/>
      <c r="FXT10" s="9"/>
      <c r="FXU10" s="9"/>
      <c r="FXV10" s="9"/>
      <c r="FXW10" s="9"/>
      <c r="FXX10" s="9"/>
      <c r="FXY10" s="9"/>
      <c r="FXZ10" s="9"/>
      <c r="FYA10" s="9"/>
      <c r="FYB10" s="9"/>
      <c r="FYC10" s="9"/>
      <c r="FYD10" s="9"/>
      <c r="FYE10" s="9"/>
      <c r="FYF10" s="9"/>
      <c r="FYG10" s="9"/>
      <c r="FYH10" s="9"/>
      <c r="FYI10" s="9"/>
      <c r="FYJ10" s="9"/>
      <c r="FYK10" s="9"/>
      <c r="FYL10" s="9"/>
      <c r="FYM10" s="9"/>
      <c r="FYN10" s="9"/>
      <c r="FYO10" s="9"/>
      <c r="FYP10" s="9"/>
      <c r="FYQ10" s="9"/>
      <c r="FYR10" s="9"/>
      <c r="FYS10" s="9"/>
      <c r="FYT10" s="9"/>
      <c r="FYU10" s="9"/>
      <c r="FYV10" s="9"/>
      <c r="FYW10" s="9"/>
      <c r="FYX10" s="9"/>
      <c r="FYY10" s="9"/>
      <c r="FYZ10" s="9"/>
      <c r="FZA10" s="9"/>
      <c r="FZB10" s="9"/>
      <c r="FZC10" s="9"/>
      <c r="FZD10" s="9"/>
      <c r="FZE10" s="9"/>
      <c r="FZF10" s="9"/>
      <c r="FZG10" s="9"/>
      <c r="FZH10" s="9"/>
      <c r="FZI10" s="9"/>
      <c r="FZJ10" s="9"/>
      <c r="FZK10" s="9"/>
      <c r="FZL10" s="9"/>
      <c r="FZM10" s="9"/>
      <c r="FZN10" s="9"/>
      <c r="FZO10" s="9"/>
      <c r="FZP10" s="9"/>
      <c r="FZQ10" s="9"/>
      <c r="FZR10" s="9"/>
      <c r="FZS10" s="9"/>
      <c r="FZT10" s="9"/>
      <c r="FZU10" s="9"/>
      <c r="FZV10" s="9"/>
      <c r="FZW10" s="9"/>
      <c r="FZX10" s="9"/>
      <c r="FZY10" s="9"/>
      <c r="FZZ10" s="9"/>
      <c r="GAA10" s="9"/>
      <c r="GAB10" s="9"/>
      <c r="GAC10" s="9"/>
      <c r="GAD10" s="9"/>
      <c r="GAE10" s="9"/>
      <c r="GAF10" s="9"/>
      <c r="GAG10" s="9"/>
      <c r="GAH10" s="9"/>
      <c r="GAI10" s="9"/>
      <c r="GAJ10" s="9"/>
      <c r="GAK10" s="9"/>
      <c r="GAL10" s="9"/>
      <c r="GAM10" s="9"/>
      <c r="GAN10" s="9"/>
      <c r="GAO10" s="9"/>
      <c r="GAP10" s="9"/>
      <c r="GAQ10" s="9"/>
      <c r="GAR10" s="9"/>
      <c r="GAS10" s="9"/>
      <c r="GAT10" s="9"/>
      <c r="GAU10" s="9"/>
      <c r="GAV10" s="9"/>
      <c r="GAW10" s="9"/>
      <c r="GAX10" s="9"/>
      <c r="GAY10" s="9"/>
      <c r="GAZ10" s="9"/>
      <c r="GBA10" s="9"/>
      <c r="GBB10" s="9"/>
      <c r="GBC10" s="9"/>
      <c r="GBD10" s="9"/>
      <c r="GBE10" s="9"/>
      <c r="GBF10" s="9"/>
      <c r="GBG10" s="9"/>
      <c r="GBH10" s="9"/>
      <c r="GBI10" s="9"/>
      <c r="GBJ10" s="9"/>
      <c r="GBK10" s="9"/>
      <c r="GBL10" s="9"/>
      <c r="GBM10" s="9"/>
      <c r="GBN10" s="9"/>
      <c r="GBO10" s="9"/>
      <c r="GBP10" s="9"/>
      <c r="GBQ10" s="9"/>
      <c r="GBR10" s="9"/>
      <c r="GBS10" s="9"/>
      <c r="GBT10" s="9"/>
      <c r="GBU10" s="9"/>
      <c r="GBV10" s="9"/>
      <c r="GBW10" s="9"/>
      <c r="GBX10" s="9"/>
      <c r="GBY10" s="9"/>
      <c r="GBZ10" s="9"/>
      <c r="GCA10" s="9"/>
      <c r="GCB10" s="9"/>
      <c r="GCC10" s="9"/>
      <c r="GCD10" s="9"/>
      <c r="GCE10" s="9"/>
      <c r="GCF10" s="9"/>
      <c r="GCG10" s="9"/>
      <c r="GCH10" s="9"/>
      <c r="GCI10" s="9"/>
      <c r="GCJ10" s="9"/>
      <c r="GCK10" s="9"/>
      <c r="GCL10" s="9"/>
      <c r="GCM10" s="9"/>
      <c r="GCN10" s="9"/>
      <c r="GCO10" s="9"/>
      <c r="GCP10" s="9"/>
      <c r="GCQ10" s="9"/>
      <c r="GCR10" s="9"/>
      <c r="GCS10" s="9"/>
      <c r="GCT10" s="9"/>
      <c r="GCU10" s="9"/>
      <c r="GCV10" s="9"/>
      <c r="GCW10" s="9"/>
      <c r="GCX10" s="9"/>
      <c r="GCY10" s="9"/>
      <c r="GCZ10" s="9"/>
      <c r="GDA10" s="9"/>
      <c r="GDB10" s="9"/>
      <c r="GDC10" s="9"/>
      <c r="GDD10" s="9"/>
      <c r="GDE10" s="9"/>
      <c r="GDF10" s="9"/>
      <c r="GDG10" s="9"/>
      <c r="GDH10" s="9"/>
      <c r="GDI10" s="9"/>
      <c r="GDJ10" s="9"/>
      <c r="GDK10" s="9"/>
      <c r="GDL10" s="9"/>
      <c r="GDM10" s="9"/>
      <c r="GDN10" s="9"/>
      <c r="GDO10" s="9"/>
      <c r="GDP10" s="9"/>
      <c r="GDQ10" s="9"/>
      <c r="GDR10" s="9"/>
      <c r="GDS10" s="9"/>
      <c r="GDT10" s="9"/>
      <c r="GDU10" s="9"/>
      <c r="GDV10" s="9"/>
      <c r="GDW10" s="9"/>
      <c r="GDX10" s="9"/>
      <c r="GDY10" s="9"/>
      <c r="GDZ10" s="9"/>
      <c r="GEA10" s="9"/>
      <c r="GEB10" s="9"/>
      <c r="GEC10" s="9"/>
      <c r="GED10" s="9"/>
      <c r="GEE10" s="9"/>
      <c r="GEF10" s="9"/>
      <c r="GEG10" s="9"/>
      <c r="GEH10" s="9"/>
      <c r="GEI10" s="9"/>
      <c r="GEJ10" s="9"/>
      <c r="GEK10" s="9"/>
      <c r="GEL10" s="9"/>
      <c r="GEM10" s="9"/>
      <c r="GEN10" s="9"/>
      <c r="GEO10" s="9"/>
      <c r="GEP10" s="9"/>
      <c r="GEQ10" s="9"/>
      <c r="GER10" s="9"/>
      <c r="GES10" s="9"/>
      <c r="GET10" s="9"/>
      <c r="GEU10" s="9"/>
      <c r="GEV10" s="9"/>
      <c r="GEW10" s="9"/>
      <c r="GEX10" s="9"/>
      <c r="GEY10" s="9"/>
      <c r="GEZ10" s="9"/>
      <c r="GFA10" s="9"/>
      <c r="GFB10" s="9"/>
      <c r="GFC10" s="9"/>
      <c r="GFD10" s="9"/>
      <c r="GFE10" s="9"/>
      <c r="GFF10" s="9"/>
      <c r="GFG10" s="9"/>
      <c r="GFH10" s="9"/>
      <c r="GFI10" s="9"/>
      <c r="GFJ10" s="9"/>
      <c r="GFK10" s="9"/>
      <c r="GFL10" s="9"/>
      <c r="GFM10" s="9"/>
      <c r="GFN10" s="9"/>
      <c r="GFO10" s="9"/>
      <c r="GFP10" s="9"/>
      <c r="GFQ10" s="9"/>
      <c r="GFR10" s="9"/>
      <c r="GFS10" s="9"/>
      <c r="GFT10" s="9"/>
      <c r="GFU10" s="9"/>
      <c r="GFV10" s="9"/>
      <c r="GFW10" s="9"/>
      <c r="GFX10" s="9"/>
      <c r="GFY10" s="9"/>
      <c r="GFZ10" s="9"/>
      <c r="GGA10" s="9"/>
      <c r="GGB10" s="9"/>
      <c r="GGC10" s="9"/>
      <c r="GGD10" s="9"/>
      <c r="GGE10" s="9"/>
      <c r="GGF10" s="9"/>
      <c r="GGG10" s="9"/>
      <c r="GGH10" s="9"/>
      <c r="GGI10" s="9"/>
      <c r="GGJ10" s="9"/>
      <c r="GGK10" s="9"/>
      <c r="GGL10" s="9"/>
      <c r="GGM10" s="9"/>
      <c r="GGN10" s="9"/>
      <c r="GGO10" s="9"/>
      <c r="GGP10" s="9"/>
      <c r="GGQ10" s="9"/>
      <c r="GGR10" s="9"/>
      <c r="GGS10" s="9"/>
      <c r="GGT10" s="9"/>
      <c r="GGU10" s="9"/>
      <c r="GGV10" s="9"/>
      <c r="GGW10" s="9"/>
      <c r="GGX10" s="9"/>
      <c r="GGY10" s="9"/>
      <c r="GGZ10" s="9"/>
      <c r="GHA10" s="9"/>
      <c r="GHB10" s="9"/>
      <c r="GHC10" s="9"/>
      <c r="GHD10" s="9"/>
      <c r="GHE10" s="9"/>
      <c r="GHF10" s="9"/>
      <c r="GHG10" s="9"/>
      <c r="GHH10" s="9"/>
      <c r="GHI10" s="9"/>
      <c r="GHJ10" s="9"/>
      <c r="GHK10" s="9"/>
      <c r="GHL10" s="9"/>
      <c r="GHM10" s="9"/>
      <c r="GHN10" s="9"/>
      <c r="GHO10" s="9"/>
      <c r="GHP10" s="9"/>
      <c r="GHQ10" s="9"/>
      <c r="GHR10" s="9"/>
      <c r="GHS10" s="9"/>
      <c r="GHT10" s="9"/>
      <c r="GHU10" s="9"/>
      <c r="GHV10" s="9"/>
      <c r="GHW10" s="9"/>
      <c r="GHX10" s="9"/>
      <c r="GHY10" s="9"/>
      <c r="GHZ10" s="9"/>
      <c r="GIA10" s="9"/>
      <c r="GIB10" s="9"/>
      <c r="GIC10" s="9"/>
      <c r="GID10" s="9"/>
      <c r="GIE10" s="9"/>
      <c r="GIF10" s="9"/>
      <c r="GIG10" s="9"/>
      <c r="GIH10" s="9"/>
      <c r="GII10" s="9"/>
      <c r="GIJ10" s="9"/>
      <c r="GIK10" s="9"/>
      <c r="GIL10" s="9"/>
      <c r="GIM10" s="9"/>
      <c r="GIN10" s="9"/>
      <c r="GIO10" s="9"/>
      <c r="GIP10" s="9"/>
      <c r="GIQ10" s="9"/>
      <c r="GIR10" s="9"/>
      <c r="GIS10" s="9"/>
      <c r="GIT10" s="9"/>
      <c r="GIU10" s="9"/>
      <c r="GIV10" s="9"/>
      <c r="GIW10" s="9"/>
      <c r="GIX10" s="9"/>
      <c r="GIY10" s="9"/>
      <c r="GIZ10" s="9"/>
      <c r="GJA10" s="9"/>
      <c r="GJB10" s="9"/>
      <c r="GJC10" s="9"/>
      <c r="GJD10" s="9"/>
      <c r="GJE10" s="9"/>
      <c r="GJF10" s="9"/>
      <c r="GJG10" s="9"/>
      <c r="GJH10" s="9"/>
      <c r="GJI10" s="9"/>
      <c r="GJJ10" s="9"/>
      <c r="GJK10" s="9"/>
      <c r="GJL10" s="9"/>
      <c r="GJM10" s="9"/>
      <c r="GJN10" s="9"/>
      <c r="GJO10" s="9"/>
      <c r="GJP10" s="9"/>
      <c r="GJQ10" s="9"/>
      <c r="GJR10" s="9"/>
      <c r="GJS10" s="9"/>
      <c r="GJT10" s="9"/>
      <c r="GJU10" s="9"/>
      <c r="GJV10" s="9"/>
      <c r="GJW10" s="9"/>
      <c r="GJX10" s="9"/>
      <c r="GJY10" s="9"/>
      <c r="GJZ10" s="9"/>
      <c r="GKA10" s="9"/>
      <c r="GKB10" s="9"/>
      <c r="GKC10" s="9"/>
      <c r="GKD10" s="9"/>
      <c r="GKE10" s="9"/>
      <c r="GKF10" s="9"/>
      <c r="GKG10" s="9"/>
      <c r="GKH10" s="9"/>
      <c r="GKI10" s="9"/>
      <c r="GKJ10" s="9"/>
      <c r="GKK10" s="9"/>
      <c r="GKL10" s="9"/>
      <c r="GKM10" s="9"/>
      <c r="GKN10" s="9"/>
      <c r="GKO10" s="9"/>
      <c r="GKP10" s="9"/>
      <c r="GKQ10" s="9"/>
      <c r="GKR10" s="9"/>
      <c r="GKS10" s="9"/>
      <c r="GKT10" s="9"/>
      <c r="GKU10" s="9"/>
      <c r="GKV10" s="9"/>
      <c r="GKW10" s="9"/>
      <c r="GKX10" s="9"/>
      <c r="GKY10" s="9"/>
      <c r="GKZ10" s="9"/>
      <c r="GLA10" s="9"/>
      <c r="GLB10" s="9"/>
      <c r="GLC10" s="9"/>
      <c r="GLD10" s="9"/>
      <c r="GLE10" s="9"/>
      <c r="GLF10" s="9"/>
      <c r="GLG10" s="9"/>
      <c r="GLH10" s="9"/>
      <c r="GLI10" s="9"/>
      <c r="GLJ10" s="9"/>
      <c r="GLK10" s="9"/>
      <c r="GLL10" s="9"/>
      <c r="GLM10" s="9"/>
      <c r="GLN10" s="9"/>
      <c r="GLO10" s="9"/>
      <c r="GLP10" s="9"/>
      <c r="GLQ10" s="9"/>
      <c r="GLR10" s="9"/>
      <c r="GLS10" s="9"/>
      <c r="GLT10" s="9"/>
      <c r="GLU10" s="9"/>
      <c r="GLV10" s="9"/>
      <c r="GLW10" s="9"/>
      <c r="GLX10" s="9"/>
      <c r="GLY10" s="9"/>
      <c r="GLZ10" s="9"/>
      <c r="GMA10" s="9"/>
      <c r="GMB10" s="9"/>
      <c r="GMC10" s="9"/>
      <c r="GMD10" s="9"/>
      <c r="GME10" s="9"/>
      <c r="GMF10" s="9"/>
      <c r="GMG10" s="9"/>
      <c r="GMH10" s="9"/>
      <c r="GMI10" s="9"/>
      <c r="GMJ10" s="9"/>
      <c r="GMK10" s="9"/>
      <c r="GML10" s="9"/>
      <c r="GMM10" s="9"/>
      <c r="GMN10" s="9"/>
      <c r="GMO10" s="9"/>
      <c r="GMP10" s="9"/>
      <c r="GMQ10" s="9"/>
      <c r="GMR10" s="9"/>
      <c r="GMS10" s="9"/>
      <c r="GMT10" s="9"/>
      <c r="GMU10" s="9"/>
      <c r="GMV10" s="9"/>
      <c r="GMW10" s="9"/>
      <c r="GMX10" s="9"/>
      <c r="GMY10" s="9"/>
      <c r="GMZ10" s="9"/>
      <c r="GNA10" s="9"/>
      <c r="GNB10" s="9"/>
      <c r="GNC10" s="9"/>
      <c r="GND10" s="9"/>
      <c r="GNE10" s="9"/>
      <c r="GNF10" s="9"/>
      <c r="GNG10" s="9"/>
      <c r="GNH10" s="9"/>
      <c r="GNI10" s="9"/>
      <c r="GNJ10" s="9"/>
      <c r="GNK10" s="9"/>
      <c r="GNL10" s="9"/>
      <c r="GNM10" s="9"/>
      <c r="GNN10" s="9"/>
      <c r="GNO10" s="9"/>
      <c r="GNP10" s="9"/>
      <c r="GNQ10" s="9"/>
      <c r="GNR10" s="9"/>
      <c r="GNS10" s="9"/>
      <c r="GNT10" s="9"/>
      <c r="GNU10" s="9"/>
      <c r="GNV10" s="9"/>
      <c r="GNW10" s="9"/>
      <c r="GNX10" s="9"/>
      <c r="GNY10" s="9"/>
      <c r="GNZ10" s="9"/>
      <c r="GOA10" s="9"/>
      <c r="GOB10" s="9"/>
      <c r="GOC10" s="9"/>
      <c r="GOD10" s="9"/>
      <c r="GOE10" s="9"/>
      <c r="GOF10" s="9"/>
      <c r="GOG10" s="9"/>
      <c r="GOH10" s="9"/>
      <c r="GOI10" s="9"/>
      <c r="GOJ10" s="9"/>
      <c r="GOK10" s="9"/>
      <c r="GOL10" s="9"/>
      <c r="GOM10" s="9"/>
      <c r="GON10" s="9"/>
      <c r="GOO10" s="9"/>
      <c r="GOP10" s="9"/>
      <c r="GOQ10" s="9"/>
      <c r="GOR10" s="9"/>
      <c r="GOS10" s="9"/>
      <c r="GOT10" s="9"/>
      <c r="GOU10" s="9"/>
      <c r="GOV10" s="9"/>
      <c r="GOW10" s="9"/>
      <c r="GOX10" s="9"/>
      <c r="GOY10" s="9"/>
      <c r="GOZ10" s="9"/>
      <c r="GPA10" s="9"/>
      <c r="GPB10" s="9"/>
      <c r="GPC10" s="9"/>
      <c r="GPD10" s="9"/>
      <c r="GPE10" s="9"/>
      <c r="GPF10" s="9"/>
      <c r="GPG10" s="9"/>
      <c r="GPH10" s="9"/>
      <c r="GPI10" s="9"/>
      <c r="GPJ10" s="9"/>
      <c r="GPK10" s="9"/>
      <c r="GPL10" s="9"/>
      <c r="GPM10" s="9"/>
      <c r="GPN10" s="9"/>
      <c r="GPO10" s="9"/>
      <c r="GPP10" s="9"/>
      <c r="GPQ10" s="9"/>
      <c r="GPR10" s="9"/>
      <c r="GPS10" s="9"/>
      <c r="GPT10" s="9"/>
      <c r="GPU10" s="9"/>
      <c r="GPV10" s="9"/>
      <c r="GPW10" s="9"/>
      <c r="GPX10" s="9"/>
      <c r="GPY10" s="9"/>
      <c r="GPZ10" s="9"/>
      <c r="GQA10" s="9"/>
      <c r="GQB10" s="9"/>
      <c r="GQC10" s="9"/>
      <c r="GQD10" s="9"/>
      <c r="GQE10" s="9"/>
      <c r="GQF10" s="9"/>
      <c r="GQG10" s="9"/>
      <c r="GQH10" s="9"/>
      <c r="GQI10" s="9"/>
      <c r="GQJ10" s="9"/>
      <c r="GQK10" s="9"/>
      <c r="GQL10" s="9"/>
      <c r="GQM10" s="9"/>
      <c r="GQN10" s="9"/>
      <c r="GQO10" s="9"/>
      <c r="GQP10" s="9"/>
      <c r="GQQ10" s="9"/>
      <c r="GQR10" s="9"/>
      <c r="GQS10" s="9"/>
      <c r="GQT10" s="9"/>
      <c r="GQU10" s="9"/>
      <c r="GQV10" s="9"/>
      <c r="GQW10" s="9"/>
      <c r="GQX10" s="9"/>
      <c r="GQY10" s="9"/>
      <c r="GQZ10" s="9"/>
      <c r="GRA10" s="9"/>
      <c r="GRB10" s="9"/>
      <c r="GRC10" s="9"/>
      <c r="GRD10" s="9"/>
      <c r="GRE10" s="9"/>
      <c r="GRF10" s="9"/>
      <c r="GRG10" s="9"/>
      <c r="GRH10" s="9"/>
      <c r="GRI10" s="9"/>
      <c r="GRJ10" s="9"/>
      <c r="GRK10" s="9"/>
      <c r="GRL10" s="9"/>
      <c r="GRM10" s="9"/>
      <c r="GRN10" s="9"/>
      <c r="GRO10" s="9"/>
      <c r="GRP10" s="9"/>
      <c r="GRQ10" s="9"/>
      <c r="GRR10" s="9"/>
      <c r="GRS10" s="9"/>
      <c r="GRT10" s="9"/>
      <c r="GRU10" s="9"/>
      <c r="GRV10" s="9"/>
      <c r="GRW10" s="9"/>
      <c r="GRX10" s="9"/>
      <c r="GRY10" s="9"/>
      <c r="GRZ10" s="9"/>
      <c r="GSA10" s="9"/>
      <c r="GSB10" s="9"/>
      <c r="GSC10" s="9"/>
      <c r="GSD10" s="9"/>
      <c r="GSE10" s="9"/>
      <c r="GSF10" s="9"/>
      <c r="GSG10" s="9"/>
      <c r="GSH10" s="9"/>
      <c r="GSI10" s="9"/>
      <c r="GSJ10" s="9"/>
      <c r="GSK10" s="9"/>
      <c r="GSL10" s="9"/>
      <c r="GSM10" s="9"/>
      <c r="GSN10" s="9"/>
      <c r="GSO10" s="9"/>
      <c r="GSP10" s="9"/>
      <c r="GSQ10" s="9"/>
      <c r="GSR10" s="9"/>
      <c r="GSS10" s="9"/>
      <c r="GST10" s="9"/>
      <c r="GSU10" s="9"/>
      <c r="GSV10" s="9"/>
      <c r="GSW10" s="9"/>
      <c r="GSX10" s="9"/>
      <c r="GSY10" s="9"/>
      <c r="GSZ10" s="9"/>
      <c r="GTA10" s="9"/>
      <c r="GTB10" s="9"/>
      <c r="GTC10" s="9"/>
      <c r="GTD10" s="9"/>
      <c r="GTE10" s="9"/>
      <c r="GTF10" s="9"/>
      <c r="GTG10" s="9"/>
      <c r="GTH10" s="9"/>
      <c r="GTI10" s="9"/>
      <c r="GTJ10" s="9"/>
      <c r="GTK10" s="9"/>
      <c r="GTL10" s="9"/>
      <c r="GTM10" s="9"/>
      <c r="GTN10" s="9"/>
      <c r="GTO10" s="9"/>
      <c r="GTP10" s="9"/>
      <c r="GTQ10" s="9"/>
      <c r="GTR10" s="9"/>
      <c r="GTS10" s="9"/>
      <c r="GTT10" s="9"/>
      <c r="GTU10" s="9"/>
      <c r="GTV10" s="9"/>
      <c r="GTW10" s="9"/>
      <c r="GTX10" s="9"/>
      <c r="GTY10" s="9"/>
      <c r="GTZ10" s="9"/>
      <c r="GUA10" s="9"/>
      <c r="GUB10" s="9"/>
      <c r="GUC10" s="9"/>
      <c r="GUD10" s="9"/>
      <c r="GUE10" s="9"/>
      <c r="GUF10" s="9"/>
      <c r="GUG10" s="9"/>
      <c r="GUH10" s="9"/>
      <c r="GUI10" s="9"/>
      <c r="GUJ10" s="9"/>
      <c r="GUK10" s="9"/>
      <c r="GUL10" s="9"/>
      <c r="GUM10" s="9"/>
      <c r="GUN10" s="9"/>
      <c r="GUO10" s="9"/>
      <c r="GUP10" s="9"/>
      <c r="GUQ10" s="9"/>
      <c r="GUR10" s="9"/>
      <c r="GUS10" s="9"/>
      <c r="GUT10" s="9"/>
      <c r="GUU10" s="9"/>
      <c r="GUV10" s="9"/>
      <c r="GUW10" s="9"/>
      <c r="GUX10" s="9"/>
      <c r="GUY10" s="9"/>
      <c r="GUZ10" s="9"/>
      <c r="GVA10" s="9"/>
      <c r="GVB10" s="9"/>
      <c r="GVC10" s="9"/>
      <c r="GVD10" s="9"/>
      <c r="GVE10" s="9"/>
      <c r="GVF10" s="9"/>
      <c r="GVG10" s="9"/>
      <c r="GVH10" s="9"/>
      <c r="GVI10" s="9"/>
      <c r="GVJ10" s="9"/>
      <c r="GVK10" s="9"/>
      <c r="GVL10" s="9"/>
      <c r="GVM10" s="9"/>
      <c r="GVN10" s="9"/>
      <c r="GVO10" s="9"/>
      <c r="GVP10" s="9"/>
      <c r="GVQ10" s="9"/>
      <c r="GVR10" s="9"/>
      <c r="GVS10" s="9"/>
      <c r="GVT10" s="9"/>
      <c r="GVU10" s="9"/>
      <c r="GVV10" s="9"/>
      <c r="GVW10" s="9"/>
      <c r="GVX10" s="9"/>
      <c r="GVY10" s="9"/>
      <c r="GVZ10" s="9"/>
      <c r="GWA10" s="9"/>
      <c r="GWB10" s="9"/>
      <c r="GWC10" s="9"/>
      <c r="GWD10" s="9"/>
      <c r="GWE10" s="9"/>
      <c r="GWF10" s="9"/>
      <c r="GWG10" s="9"/>
      <c r="GWH10" s="9"/>
      <c r="GWI10" s="9"/>
      <c r="GWJ10" s="9"/>
      <c r="GWK10" s="9"/>
      <c r="GWL10" s="9"/>
      <c r="GWM10" s="9"/>
      <c r="GWN10" s="9"/>
      <c r="GWO10" s="9"/>
      <c r="GWP10" s="9"/>
      <c r="GWQ10" s="9"/>
      <c r="GWR10" s="9"/>
      <c r="GWS10" s="9"/>
      <c r="GWT10" s="9"/>
      <c r="GWU10" s="9"/>
      <c r="GWV10" s="9"/>
      <c r="GWW10" s="9"/>
      <c r="GWX10" s="9"/>
      <c r="GWY10" s="9"/>
      <c r="GWZ10" s="9"/>
      <c r="GXA10" s="9"/>
      <c r="GXB10" s="9"/>
      <c r="GXC10" s="9"/>
      <c r="GXD10" s="9"/>
      <c r="GXE10" s="9"/>
      <c r="GXF10" s="9"/>
      <c r="GXG10" s="9"/>
      <c r="GXH10" s="9"/>
      <c r="GXI10" s="9"/>
      <c r="GXJ10" s="9"/>
      <c r="GXK10" s="9"/>
      <c r="GXL10" s="9"/>
      <c r="GXM10" s="9"/>
      <c r="GXN10" s="9"/>
      <c r="GXO10" s="9"/>
      <c r="GXP10" s="9"/>
      <c r="GXQ10" s="9"/>
      <c r="GXR10" s="9"/>
      <c r="GXS10" s="9"/>
      <c r="GXT10" s="9"/>
      <c r="GXU10" s="9"/>
      <c r="GXV10" s="9"/>
      <c r="GXW10" s="9"/>
      <c r="GXX10" s="9"/>
      <c r="GXY10" s="9"/>
      <c r="GXZ10" s="9"/>
      <c r="GYA10" s="9"/>
      <c r="GYB10" s="9"/>
      <c r="GYC10" s="9"/>
      <c r="GYD10" s="9"/>
      <c r="GYE10" s="9"/>
      <c r="GYF10" s="9"/>
      <c r="GYG10" s="9"/>
      <c r="GYH10" s="9"/>
      <c r="GYI10" s="9"/>
      <c r="GYJ10" s="9"/>
      <c r="GYK10" s="9"/>
      <c r="GYL10" s="9"/>
      <c r="GYM10" s="9"/>
      <c r="GYN10" s="9"/>
      <c r="GYO10" s="9"/>
      <c r="GYP10" s="9"/>
      <c r="GYQ10" s="9"/>
      <c r="GYR10" s="9"/>
      <c r="GYS10" s="9"/>
      <c r="GYT10" s="9"/>
      <c r="GYU10" s="9"/>
      <c r="GYV10" s="9"/>
      <c r="GYW10" s="9"/>
      <c r="GYX10" s="9"/>
      <c r="GYY10" s="9"/>
      <c r="GYZ10" s="9"/>
      <c r="GZA10" s="9"/>
      <c r="GZB10" s="9"/>
      <c r="GZC10" s="9"/>
      <c r="GZD10" s="9"/>
      <c r="GZE10" s="9"/>
      <c r="GZF10" s="9"/>
      <c r="GZG10" s="9"/>
      <c r="GZH10" s="9"/>
      <c r="GZI10" s="9"/>
      <c r="GZJ10" s="9"/>
      <c r="GZK10" s="9"/>
      <c r="GZL10" s="9"/>
      <c r="GZM10" s="9"/>
      <c r="GZN10" s="9"/>
      <c r="GZO10" s="9"/>
      <c r="GZP10" s="9"/>
      <c r="GZQ10" s="9"/>
      <c r="GZR10" s="9"/>
      <c r="GZS10" s="9"/>
      <c r="GZT10" s="9"/>
      <c r="GZU10" s="9"/>
      <c r="GZV10" s="9"/>
      <c r="GZW10" s="9"/>
      <c r="GZX10" s="9"/>
      <c r="GZY10" s="9"/>
      <c r="GZZ10" s="9"/>
      <c r="HAA10" s="9"/>
      <c r="HAB10" s="9"/>
      <c r="HAC10" s="9"/>
      <c r="HAD10" s="9"/>
      <c r="HAE10" s="9"/>
      <c r="HAF10" s="9"/>
      <c r="HAG10" s="9"/>
      <c r="HAH10" s="9"/>
      <c r="HAI10" s="9"/>
      <c r="HAJ10" s="9"/>
      <c r="HAK10" s="9"/>
      <c r="HAL10" s="9"/>
      <c r="HAM10" s="9"/>
      <c r="HAN10" s="9"/>
      <c r="HAO10" s="9"/>
      <c r="HAP10" s="9"/>
      <c r="HAQ10" s="9"/>
      <c r="HAR10" s="9"/>
      <c r="HAS10" s="9"/>
      <c r="HAT10" s="9"/>
      <c r="HAU10" s="9"/>
      <c r="HAV10" s="9"/>
      <c r="HAW10" s="9"/>
      <c r="HAX10" s="9"/>
      <c r="HAY10" s="9"/>
      <c r="HAZ10" s="9"/>
      <c r="HBA10" s="9"/>
      <c r="HBB10" s="9"/>
      <c r="HBC10" s="9"/>
      <c r="HBD10" s="9"/>
      <c r="HBE10" s="9"/>
      <c r="HBF10" s="9"/>
      <c r="HBG10" s="9"/>
      <c r="HBH10" s="9"/>
      <c r="HBI10" s="9"/>
      <c r="HBJ10" s="9"/>
      <c r="HBK10" s="9"/>
      <c r="HBL10" s="9"/>
      <c r="HBM10" s="9"/>
      <c r="HBN10" s="9"/>
      <c r="HBO10" s="9"/>
      <c r="HBP10" s="9"/>
      <c r="HBQ10" s="9"/>
      <c r="HBR10" s="9"/>
      <c r="HBS10" s="9"/>
      <c r="HBT10" s="9"/>
      <c r="HBU10" s="9"/>
      <c r="HBV10" s="9"/>
      <c r="HBW10" s="9"/>
      <c r="HBX10" s="9"/>
      <c r="HBY10" s="9"/>
      <c r="HBZ10" s="9"/>
      <c r="HCA10" s="9"/>
      <c r="HCB10" s="9"/>
      <c r="HCC10" s="9"/>
      <c r="HCD10" s="9"/>
      <c r="HCE10" s="9"/>
      <c r="HCF10" s="9"/>
      <c r="HCG10" s="9"/>
      <c r="HCH10" s="9"/>
      <c r="HCI10" s="9"/>
      <c r="HCJ10" s="9"/>
      <c r="HCK10" s="9"/>
      <c r="HCL10" s="9"/>
      <c r="HCM10" s="9"/>
      <c r="HCN10" s="9"/>
      <c r="HCO10" s="9"/>
      <c r="HCP10" s="9"/>
      <c r="HCQ10" s="9"/>
      <c r="HCR10" s="9"/>
      <c r="HCS10" s="9"/>
      <c r="HCT10" s="9"/>
      <c r="HCU10" s="9"/>
      <c r="HCV10" s="9"/>
      <c r="HCW10" s="9"/>
      <c r="HCX10" s="9"/>
      <c r="HCY10" s="9"/>
      <c r="HCZ10" s="9"/>
      <c r="HDA10" s="9"/>
      <c r="HDB10" s="9"/>
      <c r="HDC10" s="9"/>
      <c r="HDD10" s="9"/>
      <c r="HDE10" s="9"/>
      <c r="HDF10" s="9"/>
      <c r="HDG10" s="9"/>
      <c r="HDH10" s="9"/>
      <c r="HDI10" s="9"/>
      <c r="HDJ10" s="9"/>
      <c r="HDK10" s="9"/>
      <c r="HDL10" s="9"/>
      <c r="HDM10" s="9"/>
      <c r="HDN10" s="9"/>
      <c r="HDO10" s="9"/>
      <c r="HDP10" s="9"/>
      <c r="HDQ10" s="9"/>
      <c r="HDR10" s="9"/>
      <c r="HDS10" s="9"/>
      <c r="HDT10" s="9"/>
      <c r="HDU10" s="9"/>
      <c r="HDV10" s="9"/>
      <c r="HDW10" s="9"/>
      <c r="HDX10" s="9"/>
      <c r="HDY10" s="9"/>
      <c r="HDZ10" s="9"/>
      <c r="HEA10" s="9"/>
      <c r="HEB10" s="9"/>
      <c r="HEC10" s="9"/>
      <c r="HED10" s="9"/>
      <c r="HEE10" s="9"/>
      <c r="HEF10" s="9"/>
      <c r="HEG10" s="9"/>
      <c r="HEH10" s="9"/>
      <c r="HEI10" s="9"/>
      <c r="HEJ10" s="9"/>
      <c r="HEK10" s="9"/>
      <c r="HEL10" s="9"/>
      <c r="HEM10" s="9"/>
      <c r="HEN10" s="9"/>
      <c r="HEO10" s="9"/>
      <c r="HEP10" s="9"/>
      <c r="HEQ10" s="9"/>
      <c r="HER10" s="9"/>
      <c r="HES10" s="9"/>
      <c r="HET10" s="9"/>
      <c r="HEU10" s="9"/>
      <c r="HEV10" s="9"/>
      <c r="HEW10" s="9"/>
      <c r="HEX10" s="9"/>
      <c r="HEY10" s="9"/>
      <c r="HEZ10" s="9"/>
      <c r="HFA10" s="9"/>
      <c r="HFB10" s="9"/>
      <c r="HFC10" s="9"/>
      <c r="HFD10" s="9"/>
      <c r="HFE10" s="9"/>
      <c r="HFF10" s="9"/>
      <c r="HFG10" s="9"/>
      <c r="HFH10" s="9"/>
      <c r="HFI10" s="9"/>
      <c r="HFJ10" s="9"/>
      <c r="HFK10" s="9"/>
      <c r="HFL10" s="9"/>
      <c r="HFM10" s="9"/>
      <c r="HFN10" s="9"/>
      <c r="HFO10" s="9"/>
      <c r="HFP10" s="9"/>
      <c r="HFQ10" s="9"/>
      <c r="HFR10" s="9"/>
      <c r="HFS10" s="9"/>
      <c r="HFT10" s="9"/>
      <c r="HFU10" s="9"/>
      <c r="HFV10" s="9"/>
      <c r="HFW10" s="9"/>
      <c r="HFX10" s="9"/>
      <c r="HFY10" s="9"/>
      <c r="HFZ10" s="9"/>
      <c r="HGA10" s="9"/>
      <c r="HGB10" s="9"/>
      <c r="HGC10" s="9"/>
      <c r="HGD10" s="9"/>
      <c r="HGE10" s="9"/>
      <c r="HGF10" s="9"/>
      <c r="HGG10" s="9"/>
      <c r="HGH10" s="9"/>
      <c r="HGI10" s="9"/>
      <c r="HGJ10" s="9"/>
      <c r="HGK10" s="9"/>
      <c r="HGL10" s="9"/>
      <c r="HGM10" s="9"/>
      <c r="HGN10" s="9"/>
      <c r="HGO10" s="9"/>
      <c r="HGP10" s="9"/>
      <c r="HGQ10" s="9"/>
      <c r="HGR10" s="9"/>
      <c r="HGS10" s="9"/>
      <c r="HGT10" s="9"/>
      <c r="HGU10" s="9"/>
      <c r="HGV10" s="9"/>
      <c r="HGW10" s="9"/>
      <c r="HGX10" s="9"/>
      <c r="HGY10" s="9"/>
      <c r="HGZ10" s="9"/>
      <c r="HHA10" s="9"/>
      <c r="HHB10" s="9"/>
      <c r="HHC10" s="9"/>
      <c r="HHD10" s="9"/>
      <c r="HHE10" s="9"/>
      <c r="HHF10" s="9"/>
      <c r="HHG10" s="9"/>
      <c r="HHH10" s="9"/>
      <c r="HHI10" s="9"/>
      <c r="HHJ10" s="9"/>
      <c r="HHK10" s="9"/>
      <c r="HHL10" s="9"/>
      <c r="HHM10" s="9"/>
      <c r="HHN10" s="9"/>
      <c r="HHO10" s="9"/>
      <c r="HHP10" s="9"/>
      <c r="HHQ10" s="9"/>
      <c r="HHR10" s="9"/>
      <c r="HHS10" s="9"/>
      <c r="HHT10" s="9"/>
      <c r="HHU10" s="9"/>
      <c r="HHV10" s="9"/>
      <c r="HHW10" s="9"/>
      <c r="HHX10" s="9"/>
      <c r="HHY10" s="9"/>
      <c r="HHZ10" s="9"/>
      <c r="HIA10" s="9"/>
      <c r="HIB10" s="9"/>
      <c r="HIC10" s="9"/>
      <c r="HID10" s="9"/>
      <c r="HIE10" s="9"/>
      <c r="HIF10" s="9"/>
      <c r="HIG10" s="9"/>
      <c r="HIH10" s="9"/>
      <c r="HII10" s="9"/>
      <c r="HIJ10" s="9"/>
      <c r="HIK10" s="9"/>
      <c r="HIL10" s="9"/>
      <c r="HIM10" s="9"/>
      <c r="HIN10" s="9"/>
      <c r="HIO10" s="9"/>
      <c r="HIP10" s="9"/>
      <c r="HIQ10" s="9"/>
      <c r="HIR10" s="9"/>
      <c r="HIS10" s="9"/>
      <c r="HIT10" s="9"/>
      <c r="HIU10" s="9"/>
      <c r="HIV10" s="9"/>
      <c r="HIW10" s="9"/>
      <c r="HIX10" s="9"/>
      <c r="HIY10" s="9"/>
      <c r="HIZ10" s="9"/>
      <c r="HJA10" s="9"/>
      <c r="HJB10" s="9"/>
      <c r="HJC10" s="9"/>
      <c r="HJD10" s="9"/>
      <c r="HJE10" s="9"/>
      <c r="HJF10" s="9"/>
      <c r="HJG10" s="9"/>
      <c r="HJH10" s="9"/>
      <c r="HJI10" s="9"/>
      <c r="HJJ10" s="9"/>
      <c r="HJK10" s="9"/>
      <c r="HJL10" s="9"/>
      <c r="HJM10" s="9"/>
      <c r="HJN10" s="9"/>
      <c r="HJO10" s="9"/>
      <c r="HJP10" s="9"/>
      <c r="HJQ10" s="9"/>
      <c r="HJR10" s="9"/>
      <c r="HJS10" s="9"/>
      <c r="HJT10" s="9"/>
      <c r="HJU10" s="9"/>
      <c r="HJV10" s="9"/>
      <c r="HJW10" s="9"/>
      <c r="HJX10" s="9"/>
      <c r="HJY10" s="9"/>
      <c r="HJZ10" s="9"/>
      <c r="HKA10" s="9"/>
      <c r="HKB10" s="9"/>
      <c r="HKC10" s="9"/>
      <c r="HKD10" s="9"/>
      <c r="HKE10" s="9"/>
      <c r="HKF10" s="9"/>
      <c r="HKG10" s="9"/>
      <c r="HKH10" s="9"/>
      <c r="HKI10" s="9"/>
      <c r="HKJ10" s="9"/>
      <c r="HKK10" s="9"/>
      <c r="HKL10" s="9"/>
      <c r="HKM10" s="9"/>
      <c r="HKN10" s="9"/>
      <c r="HKO10" s="9"/>
      <c r="HKP10" s="9"/>
      <c r="HKQ10" s="9"/>
      <c r="HKR10" s="9"/>
      <c r="HKS10" s="9"/>
      <c r="HKT10" s="9"/>
      <c r="HKU10" s="9"/>
      <c r="HKV10" s="9"/>
      <c r="HKW10" s="9"/>
      <c r="HKX10" s="9"/>
      <c r="HKY10" s="9"/>
      <c r="HKZ10" s="9"/>
      <c r="HLA10" s="9"/>
      <c r="HLB10" s="9"/>
      <c r="HLC10" s="9"/>
      <c r="HLD10" s="9"/>
      <c r="HLE10" s="9"/>
      <c r="HLF10" s="9"/>
      <c r="HLG10" s="9"/>
      <c r="HLH10" s="9"/>
      <c r="HLI10" s="9"/>
      <c r="HLJ10" s="9"/>
      <c r="HLK10" s="9"/>
      <c r="HLL10" s="9"/>
      <c r="HLM10" s="9"/>
      <c r="HLN10" s="9"/>
      <c r="HLO10" s="9"/>
      <c r="HLP10" s="9"/>
      <c r="HLQ10" s="9"/>
      <c r="HLR10" s="9"/>
      <c r="HLS10" s="9"/>
      <c r="HLT10" s="9"/>
      <c r="HLU10" s="9"/>
      <c r="HLV10" s="9"/>
      <c r="HLW10" s="9"/>
      <c r="HLX10" s="9"/>
      <c r="HLY10" s="9"/>
      <c r="HLZ10" s="9"/>
      <c r="HMA10" s="9"/>
      <c r="HMB10" s="9"/>
      <c r="HMC10" s="9"/>
      <c r="HMD10" s="9"/>
      <c r="HME10" s="9"/>
      <c r="HMF10" s="9"/>
      <c r="HMG10" s="9"/>
      <c r="HMH10" s="9"/>
      <c r="HMI10" s="9"/>
      <c r="HMJ10" s="9"/>
      <c r="HMK10" s="9"/>
      <c r="HML10" s="9"/>
      <c r="HMM10" s="9"/>
      <c r="HMN10" s="9"/>
      <c r="HMO10" s="9"/>
      <c r="HMP10" s="9"/>
      <c r="HMQ10" s="9"/>
      <c r="HMR10" s="9"/>
      <c r="HMS10" s="9"/>
      <c r="HMT10" s="9"/>
      <c r="HMU10" s="9"/>
      <c r="HMV10" s="9"/>
      <c r="HMW10" s="9"/>
      <c r="HMX10" s="9"/>
      <c r="HMY10" s="9"/>
      <c r="HMZ10" s="9"/>
      <c r="HNA10" s="9"/>
      <c r="HNB10" s="9"/>
      <c r="HNC10" s="9"/>
      <c r="HND10" s="9"/>
      <c r="HNE10" s="9"/>
      <c r="HNF10" s="9"/>
      <c r="HNG10" s="9"/>
      <c r="HNH10" s="9"/>
      <c r="HNI10" s="9"/>
      <c r="HNJ10" s="9"/>
      <c r="HNK10" s="9"/>
      <c r="HNL10" s="9"/>
      <c r="HNM10" s="9"/>
      <c r="HNN10" s="9"/>
      <c r="HNO10" s="9"/>
      <c r="HNP10" s="9"/>
      <c r="HNQ10" s="9"/>
      <c r="HNR10" s="9"/>
      <c r="HNS10" s="9"/>
      <c r="HNT10" s="9"/>
      <c r="HNU10" s="9"/>
      <c r="HNV10" s="9"/>
      <c r="HNW10" s="9"/>
      <c r="HNX10" s="9"/>
      <c r="HNY10" s="9"/>
      <c r="HNZ10" s="9"/>
      <c r="HOA10" s="9"/>
      <c r="HOB10" s="9"/>
      <c r="HOC10" s="9"/>
      <c r="HOD10" s="9"/>
      <c r="HOE10" s="9"/>
      <c r="HOF10" s="9"/>
      <c r="HOG10" s="9"/>
      <c r="HOH10" s="9"/>
      <c r="HOI10" s="9"/>
      <c r="HOJ10" s="9"/>
      <c r="HOK10" s="9"/>
      <c r="HOL10" s="9"/>
      <c r="HOM10" s="9"/>
      <c r="HON10" s="9"/>
      <c r="HOO10" s="9"/>
      <c r="HOP10" s="9"/>
      <c r="HOQ10" s="9"/>
      <c r="HOR10" s="9"/>
      <c r="HOS10" s="9"/>
      <c r="HOT10" s="9"/>
      <c r="HOU10" s="9"/>
      <c r="HOV10" s="9"/>
      <c r="HOW10" s="9"/>
      <c r="HOX10" s="9"/>
      <c r="HOY10" s="9"/>
      <c r="HOZ10" s="9"/>
      <c r="HPA10" s="9"/>
      <c r="HPB10" s="9"/>
      <c r="HPC10" s="9"/>
      <c r="HPD10" s="9"/>
      <c r="HPE10" s="9"/>
      <c r="HPF10" s="9"/>
      <c r="HPG10" s="9"/>
      <c r="HPH10" s="9"/>
      <c r="HPI10" s="9"/>
      <c r="HPJ10" s="9"/>
      <c r="HPK10" s="9"/>
      <c r="HPL10" s="9"/>
      <c r="HPM10" s="9"/>
      <c r="HPN10" s="9"/>
      <c r="HPO10" s="9"/>
      <c r="HPP10" s="9"/>
      <c r="HPQ10" s="9"/>
      <c r="HPR10" s="9"/>
      <c r="HPS10" s="9"/>
      <c r="HPT10" s="9"/>
      <c r="HPU10" s="9"/>
      <c r="HPV10" s="9"/>
      <c r="HPW10" s="9"/>
      <c r="HPX10" s="9"/>
      <c r="HPY10" s="9"/>
      <c r="HPZ10" s="9"/>
      <c r="HQA10" s="9"/>
      <c r="HQB10" s="9"/>
      <c r="HQC10" s="9"/>
      <c r="HQD10" s="9"/>
      <c r="HQE10" s="9"/>
      <c r="HQF10" s="9"/>
      <c r="HQG10" s="9"/>
      <c r="HQH10" s="9"/>
      <c r="HQI10" s="9"/>
      <c r="HQJ10" s="9"/>
      <c r="HQK10" s="9"/>
      <c r="HQL10" s="9"/>
      <c r="HQM10" s="9"/>
      <c r="HQN10" s="9"/>
      <c r="HQO10" s="9"/>
      <c r="HQP10" s="9"/>
      <c r="HQQ10" s="9"/>
      <c r="HQR10" s="9"/>
      <c r="HQS10" s="9"/>
      <c r="HQT10" s="9"/>
      <c r="HQU10" s="9"/>
      <c r="HQV10" s="9"/>
      <c r="HQW10" s="9"/>
      <c r="HQX10" s="9"/>
      <c r="HQY10" s="9"/>
      <c r="HQZ10" s="9"/>
      <c r="HRA10" s="9"/>
      <c r="HRB10" s="9"/>
      <c r="HRC10" s="9"/>
      <c r="HRD10" s="9"/>
      <c r="HRE10" s="9"/>
      <c r="HRF10" s="9"/>
      <c r="HRG10" s="9"/>
      <c r="HRH10" s="9"/>
      <c r="HRI10" s="9"/>
      <c r="HRJ10" s="9"/>
      <c r="HRK10" s="9"/>
      <c r="HRL10" s="9"/>
      <c r="HRM10" s="9"/>
      <c r="HRN10" s="9"/>
      <c r="HRO10" s="9"/>
      <c r="HRP10" s="9"/>
      <c r="HRQ10" s="9"/>
      <c r="HRR10" s="9"/>
      <c r="HRS10" s="9"/>
      <c r="HRT10" s="9"/>
      <c r="HRU10" s="9"/>
      <c r="HRV10" s="9"/>
      <c r="HRW10" s="9"/>
      <c r="HRX10" s="9"/>
      <c r="HRY10" s="9"/>
      <c r="HRZ10" s="9"/>
      <c r="HSA10" s="9"/>
      <c r="HSB10" s="9"/>
      <c r="HSC10" s="9"/>
      <c r="HSD10" s="9"/>
      <c r="HSE10" s="9"/>
      <c r="HSF10" s="9"/>
      <c r="HSG10" s="9"/>
      <c r="HSH10" s="9"/>
      <c r="HSI10" s="9"/>
      <c r="HSJ10" s="9"/>
      <c r="HSK10" s="9"/>
      <c r="HSL10" s="9"/>
      <c r="HSM10" s="9"/>
      <c r="HSN10" s="9"/>
      <c r="HSO10" s="9"/>
      <c r="HSP10" s="9"/>
      <c r="HSQ10" s="9"/>
      <c r="HSR10" s="9"/>
      <c r="HSS10" s="9"/>
      <c r="HST10" s="9"/>
      <c r="HSU10" s="9"/>
      <c r="HSV10" s="9"/>
      <c r="HSW10" s="9"/>
      <c r="HSX10" s="9"/>
      <c r="HSY10" s="9"/>
      <c r="HSZ10" s="9"/>
      <c r="HTA10" s="9"/>
      <c r="HTB10" s="9"/>
      <c r="HTC10" s="9"/>
      <c r="HTD10" s="9"/>
      <c r="HTE10" s="9"/>
      <c r="HTF10" s="9"/>
      <c r="HTG10" s="9"/>
      <c r="HTH10" s="9"/>
      <c r="HTI10" s="9"/>
      <c r="HTJ10" s="9"/>
      <c r="HTK10" s="9"/>
      <c r="HTL10" s="9"/>
      <c r="HTM10" s="9"/>
      <c r="HTN10" s="9"/>
      <c r="HTO10" s="9"/>
      <c r="HTP10" s="9"/>
      <c r="HTQ10" s="9"/>
      <c r="HTR10" s="9"/>
      <c r="HTS10" s="9"/>
      <c r="HTT10" s="9"/>
      <c r="HTU10" s="9"/>
      <c r="HTV10" s="9"/>
      <c r="HTW10" s="9"/>
      <c r="HTX10" s="9"/>
      <c r="HTY10" s="9"/>
      <c r="HTZ10" s="9"/>
      <c r="HUA10" s="9"/>
      <c r="HUB10" s="9"/>
      <c r="HUC10" s="9"/>
      <c r="HUD10" s="9"/>
      <c r="HUE10" s="9"/>
      <c r="HUF10" s="9"/>
      <c r="HUG10" s="9"/>
      <c r="HUH10" s="9"/>
      <c r="HUI10" s="9"/>
      <c r="HUJ10" s="9"/>
      <c r="HUK10" s="9"/>
      <c r="HUL10" s="9"/>
      <c r="HUM10" s="9"/>
      <c r="HUN10" s="9"/>
      <c r="HUO10" s="9"/>
      <c r="HUP10" s="9"/>
      <c r="HUQ10" s="9"/>
      <c r="HUR10" s="9"/>
      <c r="HUS10" s="9"/>
      <c r="HUT10" s="9"/>
      <c r="HUU10" s="9"/>
      <c r="HUV10" s="9"/>
      <c r="HUW10" s="9"/>
      <c r="HUX10" s="9"/>
      <c r="HUY10" s="9"/>
      <c r="HUZ10" s="9"/>
      <c r="HVA10" s="9"/>
      <c r="HVB10" s="9"/>
      <c r="HVC10" s="9"/>
      <c r="HVD10" s="9"/>
      <c r="HVE10" s="9"/>
      <c r="HVF10" s="9"/>
      <c r="HVG10" s="9"/>
      <c r="HVH10" s="9"/>
      <c r="HVI10" s="9"/>
      <c r="HVJ10" s="9"/>
      <c r="HVK10" s="9"/>
      <c r="HVL10" s="9"/>
      <c r="HVM10" s="9"/>
      <c r="HVN10" s="9"/>
      <c r="HVO10" s="9"/>
      <c r="HVP10" s="9"/>
      <c r="HVQ10" s="9"/>
      <c r="HVR10" s="9"/>
      <c r="HVS10" s="9"/>
      <c r="HVT10" s="9"/>
      <c r="HVU10" s="9"/>
      <c r="HVV10" s="9"/>
      <c r="HVW10" s="9"/>
      <c r="HVX10" s="9"/>
      <c r="HVY10" s="9"/>
      <c r="HVZ10" s="9"/>
      <c r="HWA10" s="9"/>
      <c r="HWB10" s="9"/>
      <c r="HWC10" s="9"/>
      <c r="HWD10" s="9"/>
      <c r="HWE10" s="9"/>
      <c r="HWF10" s="9"/>
      <c r="HWG10" s="9"/>
      <c r="HWH10" s="9"/>
      <c r="HWI10" s="9"/>
      <c r="HWJ10" s="9"/>
      <c r="HWK10" s="9"/>
      <c r="HWL10" s="9"/>
      <c r="HWM10" s="9"/>
      <c r="HWN10" s="9"/>
      <c r="HWO10" s="9"/>
      <c r="HWP10" s="9"/>
      <c r="HWQ10" s="9"/>
      <c r="HWR10" s="9"/>
      <c r="HWS10" s="9"/>
      <c r="HWT10" s="9"/>
      <c r="HWU10" s="9"/>
      <c r="HWV10" s="9"/>
      <c r="HWW10" s="9"/>
      <c r="HWX10" s="9"/>
      <c r="HWY10" s="9"/>
      <c r="HWZ10" s="9"/>
      <c r="HXA10" s="9"/>
      <c r="HXB10" s="9"/>
      <c r="HXC10" s="9"/>
      <c r="HXD10" s="9"/>
      <c r="HXE10" s="9"/>
      <c r="HXF10" s="9"/>
      <c r="HXG10" s="9"/>
      <c r="HXH10" s="9"/>
      <c r="HXI10" s="9"/>
      <c r="HXJ10" s="9"/>
      <c r="HXK10" s="9"/>
      <c r="HXL10" s="9"/>
      <c r="HXM10" s="9"/>
      <c r="HXN10" s="9"/>
      <c r="HXO10" s="9"/>
      <c r="HXP10" s="9"/>
      <c r="HXQ10" s="9"/>
      <c r="HXR10" s="9"/>
      <c r="HXS10" s="9"/>
      <c r="HXT10" s="9"/>
      <c r="HXU10" s="9"/>
      <c r="HXV10" s="9"/>
      <c r="HXW10" s="9"/>
      <c r="HXX10" s="9"/>
      <c r="HXY10" s="9"/>
      <c r="HXZ10" s="9"/>
      <c r="HYA10" s="9"/>
      <c r="HYB10" s="9"/>
      <c r="HYC10" s="9"/>
      <c r="HYD10" s="9"/>
      <c r="HYE10" s="9"/>
      <c r="HYF10" s="9"/>
      <c r="HYG10" s="9"/>
      <c r="HYH10" s="9"/>
      <c r="HYI10" s="9"/>
      <c r="HYJ10" s="9"/>
      <c r="HYK10" s="9"/>
      <c r="HYL10" s="9"/>
      <c r="HYM10" s="9"/>
      <c r="HYN10" s="9"/>
      <c r="HYO10" s="9"/>
      <c r="HYP10" s="9"/>
      <c r="HYQ10" s="9"/>
      <c r="HYR10" s="9"/>
      <c r="HYS10" s="9"/>
      <c r="HYT10" s="9"/>
      <c r="HYU10" s="9"/>
      <c r="HYV10" s="9"/>
      <c r="HYW10" s="9"/>
      <c r="HYX10" s="9"/>
      <c r="HYY10" s="9"/>
      <c r="HYZ10" s="9"/>
      <c r="HZA10" s="9"/>
      <c r="HZB10" s="9"/>
      <c r="HZC10" s="9"/>
      <c r="HZD10" s="9"/>
      <c r="HZE10" s="9"/>
      <c r="HZF10" s="9"/>
      <c r="HZG10" s="9"/>
      <c r="HZH10" s="9"/>
      <c r="HZI10" s="9"/>
      <c r="HZJ10" s="9"/>
      <c r="HZK10" s="9"/>
      <c r="HZL10" s="9"/>
      <c r="HZM10" s="9"/>
      <c r="HZN10" s="9"/>
      <c r="HZO10" s="9"/>
      <c r="HZP10" s="9"/>
      <c r="HZQ10" s="9"/>
      <c r="HZR10" s="9"/>
      <c r="HZS10" s="9"/>
      <c r="HZT10" s="9"/>
      <c r="HZU10" s="9"/>
      <c r="HZV10" s="9"/>
      <c r="HZW10" s="9"/>
      <c r="HZX10" s="9"/>
      <c r="HZY10" s="9"/>
      <c r="HZZ10" s="9"/>
      <c r="IAA10" s="9"/>
      <c r="IAB10" s="9"/>
      <c r="IAC10" s="9"/>
      <c r="IAD10" s="9"/>
      <c r="IAE10" s="9"/>
      <c r="IAF10" s="9"/>
      <c r="IAG10" s="9"/>
      <c r="IAH10" s="9"/>
      <c r="IAI10" s="9"/>
      <c r="IAJ10" s="9"/>
      <c r="IAK10" s="9"/>
      <c r="IAL10" s="9"/>
      <c r="IAM10" s="9"/>
      <c r="IAN10" s="9"/>
      <c r="IAO10" s="9"/>
      <c r="IAP10" s="9"/>
      <c r="IAQ10" s="9"/>
      <c r="IAR10" s="9"/>
      <c r="IAS10" s="9"/>
      <c r="IAT10" s="9"/>
      <c r="IAU10" s="9"/>
      <c r="IAV10" s="9"/>
      <c r="IAW10" s="9"/>
      <c r="IAX10" s="9"/>
      <c r="IAY10" s="9"/>
      <c r="IAZ10" s="9"/>
      <c r="IBA10" s="9"/>
      <c r="IBB10" s="9"/>
      <c r="IBC10" s="9"/>
      <c r="IBD10" s="9"/>
      <c r="IBE10" s="9"/>
      <c r="IBF10" s="9"/>
      <c r="IBG10" s="9"/>
      <c r="IBH10" s="9"/>
      <c r="IBI10" s="9"/>
      <c r="IBJ10" s="9"/>
      <c r="IBK10" s="9"/>
      <c r="IBL10" s="9"/>
      <c r="IBM10" s="9"/>
      <c r="IBN10" s="9"/>
      <c r="IBO10" s="9"/>
      <c r="IBP10" s="9"/>
      <c r="IBQ10" s="9"/>
      <c r="IBR10" s="9"/>
      <c r="IBS10" s="9"/>
      <c r="IBT10" s="9"/>
      <c r="IBU10" s="9"/>
      <c r="IBV10" s="9"/>
      <c r="IBW10" s="9"/>
      <c r="IBX10" s="9"/>
      <c r="IBY10" s="9"/>
      <c r="IBZ10" s="9"/>
      <c r="ICA10" s="9"/>
      <c r="ICB10" s="9"/>
      <c r="ICC10" s="9"/>
      <c r="ICD10" s="9"/>
      <c r="ICE10" s="9"/>
      <c r="ICF10" s="9"/>
      <c r="ICG10" s="9"/>
      <c r="ICH10" s="9"/>
      <c r="ICI10" s="9"/>
      <c r="ICJ10" s="9"/>
      <c r="ICK10" s="9"/>
      <c r="ICL10" s="9"/>
      <c r="ICM10" s="9"/>
      <c r="ICN10" s="9"/>
      <c r="ICO10" s="9"/>
      <c r="ICP10" s="9"/>
      <c r="ICQ10" s="9"/>
      <c r="ICR10" s="9"/>
      <c r="ICS10" s="9"/>
      <c r="ICT10" s="9"/>
      <c r="ICU10" s="9"/>
      <c r="ICV10" s="9"/>
      <c r="ICW10" s="9"/>
      <c r="ICX10" s="9"/>
      <c r="ICY10" s="9"/>
      <c r="ICZ10" s="9"/>
      <c r="IDA10" s="9"/>
      <c r="IDB10" s="9"/>
      <c r="IDC10" s="9"/>
      <c r="IDD10" s="9"/>
      <c r="IDE10" s="9"/>
      <c r="IDF10" s="9"/>
      <c r="IDG10" s="9"/>
      <c r="IDH10" s="9"/>
      <c r="IDI10" s="9"/>
      <c r="IDJ10" s="9"/>
      <c r="IDK10" s="9"/>
      <c r="IDL10" s="9"/>
      <c r="IDM10" s="9"/>
      <c r="IDN10" s="9"/>
      <c r="IDO10" s="9"/>
      <c r="IDP10" s="9"/>
      <c r="IDQ10" s="9"/>
      <c r="IDR10" s="9"/>
      <c r="IDS10" s="9"/>
      <c r="IDT10" s="9"/>
      <c r="IDU10" s="9"/>
      <c r="IDV10" s="9"/>
      <c r="IDW10" s="9"/>
      <c r="IDX10" s="9"/>
      <c r="IDY10" s="9"/>
      <c r="IDZ10" s="9"/>
      <c r="IEA10" s="9"/>
      <c r="IEB10" s="9"/>
      <c r="IEC10" s="9"/>
      <c r="IED10" s="9"/>
      <c r="IEE10" s="9"/>
      <c r="IEF10" s="9"/>
      <c r="IEG10" s="9"/>
      <c r="IEH10" s="9"/>
      <c r="IEI10" s="9"/>
      <c r="IEJ10" s="9"/>
      <c r="IEK10" s="9"/>
      <c r="IEL10" s="9"/>
      <c r="IEM10" s="9"/>
      <c r="IEN10" s="9"/>
      <c r="IEO10" s="9"/>
      <c r="IEP10" s="9"/>
      <c r="IEQ10" s="9"/>
      <c r="IER10" s="9"/>
      <c r="IES10" s="9"/>
      <c r="IET10" s="9"/>
      <c r="IEU10" s="9"/>
      <c r="IEV10" s="9"/>
      <c r="IEW10" s="9"/>
      <c r="IEX10" s="9"/>
      <c r="IEY10" s="9"/>
      <c r="IEZ10" s="9"/>
      <c r="IFA10" s="9"/>
      <c r="IFB10" s="9"/>
      <c r="IFC10" s="9"/>
      <c r="IFD10" s="9"/>
      <c r="IFE10" s="9"/>
      <c r="IFF10" s="9"/>
      <c r="IFG10" s="9"/>
      <c r="IFH10" s="9"/>
      <c r="IFI10" s="9"/>
      <c r="IFJ10" s="9"/>
      <c r="IFK10" s="9"/>
      <c r="IFL10" s="9"/>
      <c r="IFM10" s="9"/>
      <c r="IFN10" s="9"/>
      <c r="IFO10" s="9"/>
      <c r="IFP10" s="9"/>
      <c r="IFQ10" s="9"/>
      <c r="IFR10" s="9"/>
      <c r="IFS10" s="9"/>
      <c r="IFT10" s="9"/>
      <c r="IFU10" s="9"/>
      <c r="IFV10" s="9"/>
      <c r="IFW10" s="9"/>
      <c r="IFX10" s="9"/>
      <c r="IFY10" s="9"/>
      <c r="IFZ10" s="9"/>
      <c r="IGA10" s="9"/>
      <c r="IGB10" s="9"/>
      <c r="IGC10" s="9"/>
      <c r="IGD10" s="9"/>
      <c r="IGE10" s="9"/>
      <c r="IGF10" s="9"/>
      <c r="IGG10" s="9"/>
      <c r="IGH10" s="9"/>
      <c r="IGI10" s="9"/>
      <c r="IGJ10" s="9"/>
      <c r="IGK10" s="9"/>
      <c r="IGL10" s="9"/>
      <c r="IGM10" s="9"/>
      <c r="IGN10" s="9"/>
      <c r="IGO10" s="9"/>
      <c r="IGP10" s="9"/>
      <c r="IGQ10" s="9"/>
      <c r="IGR10" s="9"/>
      <c r="IGS10" s="9"/>
      <c r="IGT10" s="9"/>
      <c r="IGU10" s="9"/>
      <c r="IGV10" s="9"/>
      <c r="IGW10" s="9"/>
      <c r="IGX10" s="9"/>
      <c r="IGY10" s="9"/>
      <c r="IGZ10" s="9"/>
      <c r="IHA10" s="9"/>
      <c r="IHB10" s="9"/>
      <c r="IHC10" s="9"/>
      <c r="IHD10" s="9"/>
      <c r="IHE10" s="9"/>
      <c r="IHF10" s="9"/>
      <c r="IHG10" s="9"/>
      <c r="IHH10" s="9"/>
      <c r="IHI10" s="9"/>
      <c r="IHJ10" s="9"/>
      <c r="IHK10" s="9"/>
      <c r="IHL10" s="9"/>
      <c r="IHM10" s="9"/>
      <c r="IHN10" s="9"/>
      <c r="IHO10" s="9"/>
      <c r="IHP10" s="9"/>
      <c r="IHQ10" s="9"/>
      <c r="IHR10" s="9"/>
      <c r="IHS10" s="9"/>
      <c r="IHT10" s="9"/>
      <c r="IHU10" s="9"/>
      <c r="IHV10" s="9"/>
      <c r="IHW10" s="9"/>
      <c r="IHX10" s="9"/>
      <c r="IHY10" s="9"/>
      <c r="IHZ10" s="9"/>
      <c r="IIA10" s="9"/>
      <c r="IIB10" s="9"/>
      <c r="IIC10" s="9"/>
      <c r="IID10" s="9"/>
      <c r="IIE10" s="9"/>
      <c r="IIF10" s="9"/>
      <c r="IIG10" s="9"/>
      <c r="IIH10" s="9"/>
      <c r="III10" s="9"/>
      <c r="IIJ10" s="9"/>
      <c r="IIK10" s="9"/>
      <c r="IIL10" s="9"/>
      <c r="IIM10" s="9"/>
      <c r="IIN10" s="9"/>
      <c r="IIO10" s="9"/>
      <c r="IIP10" s="9"/>
      <c r="IIQ10" s="9"/>
      <c r="IIR10" s="9"/>
      <c r="IIS10" s="9"/>
      <c r="IIT10" s="9"/>
      <c r="IIU10" s="9"/>
      <c r="IIV10" s="9"/>
      <c r="IIW10" s="9"/>
      <c r="IIX10" s="9"/>
      <c r="IIY10" s="9"/>
      <c r="IIZ10" s="9"/>
      <c r="IJA10" s="9"/>
      <c r="IJB10" s="9"/>
      <c r="IJC10" s="9"/>
      <c r="IJD10" s="9"/>
      <c r="IJE10" s="9"/>
      <c r="IJF10" s="9"/>
      <c r="IJG10" s="9"/>
      <c r="IJH10" s="9"/>
      <c r="IJI10" s="9"/>
      <c r="IJJ10" s="9"/>
      <c r="IJK10" s="9"/>
      <c r="IJL10" s="9"/>
      <c r="IJM10" s="9"/>
      <c r="IJN10" s="9"/>
      <c r="IJO10" s="9"/>
      <c r="IJP10" s="9"/>
      <c r="IJQ10" s="9"/>
      <c r="IJR10" s="9"/>
      <c r="IJS10" s="9"/>
      <c r="IJT10" s="9"/>
      <c r="IJU10" s="9"/>
      <c r="IJV10" s="9"/>
      <c r="IJW10" s="9"/>
      <c r="IJX10" s="9"/>
      <c r="IJY10" s="9"/>
      <c r="IJZ10" s="9"/>
      <c r="IKA10" s="9"/>
      <c r="IKB10" s="9"/>
      <c r="IKC10" s="9"/>
      <c r="IKD10" s="9"/>
      <c r="IKE10" s="9"/>
      <c r="IKF10" s="9"/>
      <c r="IKG10" s="9"/>
      <c r="IKH10" s="9"/>
      <c r="IKI10" s="9"/>
      <c r="IKJ10" s="9"/>
      <c r="IKK10" s="9"/>
      <c r="IKL10" s="9"/>
      <c r="IKM10" s="9"/>
      <c r="IKN10" s="9"/>
      <c r="IKO10" s="9"/>
      <c r="IKP10" s="9"/>
      <c r="IKQ10" s="9"/>
      <c r="IKR10" s="9"/>
      <c r="IKS10" s="9"/>
      <c r="IKT10" s="9"/>
      <c r="IKU10" s="9"/>
      <c r="IKV10" s="9"/>
      <c r="IKW10" s="9"/>
      <c r="IKX10" s="9"/>
      <c r="IKY10" s="9"/>
      <c r="IKZ10" s="9"/>
      <c r="ILA10" s="9"/>
      <c r="ILB10" s="9"/>
      <c r="ILC10" s="9"/>
      <c r="ILD10" s="9"/>
      <c r="ILE10" s="9"/>
      <c r="ILF10" s="9"/>
      <c r="ILG10" s="9"/>
      <c r="ILH10" s="9"/>
      <c r="ILI10" s="9"/>
      <c r="ILJ10" s="9"/>
      <c r="ILK10" s="9"/>
      <c r="ILL10" s="9"/>
      <c r="ILM10" s="9"/>
      <c r="ILN10" s="9"/>
      <c r="ILO10" s="9"/>
      <c r="ILP10" s="9"/>
      <c r="ILQ10" s="9"/>
      <c r="ILR10" s="9"/>
      <c r="ILS10" s="9"/>
      <c r="ILT10" s="9"/>
      <c r="ILU10" s="9"/>
      <c r="ILV10" s="9"/>
      <c r="ILW10" s="9"/>
      <c r="ILX10" s="9"/>
      <c r="ILY10" s="9"/>
      <c r="ILZ10" s="9"/>
      <c r="IMA10" s="9"/>
      <c r="IMB10" s="9"/>
      <c r="IMC10" s="9"/>
      <c r="IMD10" s="9"/>
      <c r="IME10" s="9"/>
      <c r="IMF10" s="9"/>
      <c r="IMG10" s="9"/>
      <c r="IMH10" s="9"/>
      <c r="IMI10" s="9"/>
      <c r="IMJ10" s="9"/>
      <c r="IMK10" s="9"/>
      <c r="IML10" s="9"/>
      <c r="IMM10" s="9"/>
      <c r="IMN10" s="9"/>
      <c r="IMO10" s="9"/>
      <c r="IMP10" s="9"/>
      <c r="IMQ10" s="9"/>
      <c r="IMR10" s="9"/>
      <c r="IMS10" s="9"/>
      <c r="IMT10" s="9"/>
      <c r="IMU10" s="9"/>
      <c r="IMV10" s="9"/>
      <c r="IMW10" s="9"/>
      <c r="IMX10" s="9"/>
      <c r="IMY10" s="9"/>
      <c r="IMZ10" s="9"/>
      <c r="INA10" s="9"/>
      <c r="INB10" s="9"/>
      <c r="INC10" s="9"/>
      <c r="IND10" s="9"/>
      <c r="INE10" s="9"/>
      <c r="INF10" s="9"/>
      <c r="ING10" s="9"/>
      <c r="INH10" s="9"/>
      <c r="INI10" s="9"/>
      <c r="INJ10" s="9"/>
      <c r="INK10" s="9"/>
      <c r="INL10" s="9"/>
      <c r="INM10" s="9"/>
      <c r="INN10" s="9"/>
      <c r="INO10" s="9"/>
      <c r="INP10" s="9"/>
      <c r="INQ10" s="9"/>
      <c r="INR10" s="9"/>
      <c r="INS10" s="9"/>
      <c r="INT10" s="9"/>
      <c r="INU10" s="9"/>
      <c r="INV10" s="9"/>
      <c r="INW10" s="9"/>
      <c r="INX10" s="9"/>
      <c r="INY10" s="9"/>
      <c r="INZ10" s="9"/>
      <c r="IOA10" s="9"/>
      <c r="IOB10" s="9"/>
      <c r="IOC10" s="9"/>
      <c r="IOD10" s="9"/>
      <c r="IOE10" s="9"/>
      <c r="IOF10" s="9"/>
      <c r="IOG10" s="9"/>
      <c r="IOH10" s="9"/>
      <c r="IOI10" s="9"/>
      <c r="IOJ10" s="9"/>
      <c r="IOK10" s="9"/>
      <c r="IOL10" s="9"/>
      <c r="IOM10" s="9"/>
      <c r="ION10" s="9"/>
      <c r="IOO10" s="9"/>
      <c r="IOP10" s="9"/>
      <c r="IOQ10" s="9"/>
      <c r="IOR10" s="9"/>
      <c r="IOS10" s="9"/>
      <c r="IOT10" s="9"/>
      <c r="IOU10" s="9"/>
      <c r="IOV10" s="9"/>
      <c r="IOW10" s="9"/>
      <c r="IOX10" s="9"/>
      <c r="IOY10" s="9"/>
      <c r="IOZ10" s="9"/>
      <c r="IPA10" s="9"/>
      <c r="IPB10" s="9"/>
      <c r="IPC10" s="9"/>
      <c r="IPD10" s="9"/>
      <c r="IPE10" s="9"/>
      <c r="IPF10" s="9"/>
      <c r="IPG10" s="9"/>
      <c r="IPH10" s="9"/>
      <c r="IPI10" s="9"/>
      <c r="IPJ10" s="9"/>
      <c r="IPK10" s="9"/>
      <c r="IPL10" s="9"/>
      <c r="IPM10" s="9"/>
      <c r="IPN10" s="9"/>
      <c r="IPO10" s="9"/>
      <c r="IPP10" s="9"/>
      <c r="IPQ10" s="9"/>
      <c r="IPR10" s="9"/>
      <c r="IPS10" s="9"/>
      <c r="IPT10" s="9"/>
      <c r="IPU10" s="9"/>
      <c r="IPV10" s="9"/>
      <c r="IPW10" s="9"/>
      <c r="IPX10" s="9"/>
      <c r="IPY10" s="9"/>
      <c r="IPZ10" s="9"/>
      <c r="IQA10" s="9"/>
      <c r="IQB10" s="9"/>
      <c r="IQC10" s="9"/>
      <c r="IQD10" s="9"/>
      <c r="IQE10" s="9"/>
      <c r="IQF10" s="9"/>
      <c r="IQG10" s="9"/>
      <c r="IQH10" s="9"/>
      <c r="IQI10" s="9"/>
      <c r="IQJ10" s="9"/>
      <c r="IQK10" s="9"/>
      <c r="IQL10" s="9"/>
      <c r="IQM10" s="9"/>
      <c r="IQN10" s="9"/>
      <c r="IQO10" s="9"/>
      <c r="IQP10" s="9"/>
      <c r="IQQ10" s="9"/>
      <c r="IQR10" s="9"/>
      <c r="IQS10" s="9"/>
      <c r="IQT10" s="9"/>
      <c r="IQU10" s="9"/>
      <c r="IQV10" s="9"/>
      <c r="IQW10" s="9"/>
      <c r="IQX10" s="9"/>
      <c r="IQY10" s="9"/>
      <c r="IQZ10" s="9"/>
      <c r="IRA10" s="9"/>
      <c r="IRB10" s="9"/>
      <c r="IRC10" s="9"/>
      <c r="IRD10" s="9"/>
      <c r="IRE10" s="9"/>
      <c r="IRF10" s="9"/>
      <c r="IRG10" s="9"/>
      <c r="IRH10" s="9"/>
      <c r="IRI10" s="9"/>
      <c r="IRJ10" s="9"/>
      <c r="IRK10" s="9"/>
      <c r="IRL10" s="9"/>
      <c r="IRM10" s="9"/>
      <c r="IRN10" s="9"/>
      <c r="IRO10" s="9"/>
      <c r="IRP10" s="9"/>
      <c r="IRQ10" s="9"/>
      <c r="IRR10" s="9"/>
      <c r="IRS10" s="9"/>
      <c r="IRT10" s="9"/>
      <c r="IRU10" s="9"/>
      <c r="IRV10" s="9"/>
      <c r="IRW10" s="9"/>
      <c r="IRX10" s="9"/>
      <c r="IRY10" s="9"/>
      <c r="IRZ10" s="9"/>
      <c r="ISA10" s="9"/>
      <c r="ISB10" s="9"/>
      <c r="ISC10" s="9"/>
      <c r="ISD10" s="9"/>
      <c r="ISE10" s="9"/>
      <c r="ISF10" s="9"/>
      <c r="ISG10" s="9"/>
      <c r="ISH10" s="9"/>
      <c r="ISI10" s="9"/>
      <c r="ISJ10" s="9"/>
      <c r="ISK10" s="9"/>
      <c r="ISL10" s="9"/>
      <c r="ISM10" s="9"/>
      <c r="ISN10" s="9"/>
      <c r="ISO10" s="9"/>
      <c r="ISP10" s="9"/>
      <c r="ISQ10" s="9"/>
      <c r="ISR10" s="9"/>
      <c r="ISS10" s="9"/>
      <c r="IST10" s="9"/>
      <c r="ISU10" s="9"/>
      <c r="ISV10" s="9"/>
      <c r="ISW10" s="9"/>
      <c r="ISX10" s="9"/>
      <c r="ISY10" s="9"/>
      <c r="ISZ10" s="9"/>
      <c r="ITA10" s="9"/>
      <c r="ITB10" s="9"/>
      <c r="ITC10" s="9"/>
      <c r="ITD10" s="9"/>
      <c r="ITE10" s="9"/>
      <c r="ITF10" s="9"/>
      <c r="ITG10" s="9"/>
      <c r="ITH10" s="9"/>
      <c r="ITI10" s="9"/>
      <c r="ITJ10" s="9"/>
      <c r="ITK10" s="9"/>
      <c r="ITL10" s="9"/>
      <c r="ITM10" s="9"/>
      <c r="ITN10" s="9"/>
      <c r="ITO10" s="9"/>
      <c r="ITP10" s="9"/>
      <c r="ITQ10" s="9"/>
      <c r="ITR10" s="9"/>
      <c r="ITS10" s="9"/>
      <c r="ITT10" s="9"/>
      <c r="ITU10" s="9"/>
      <c r="ITV10" s="9"/>
      <c r="ITW10" s="9"/>
      <c r="ITX10" s="9"/>
      <c r="ITY10" s="9"/>
      <c r="ITZ10" s="9"/>
      <c r="IUA10" s="9"/>
      <c r="IUB10" s="9"/>
      <c r="IUC10" s="9"/>
      <c r="IUD10" s="9"/>
      <c r="IUE10" s="9"/>
      <c r="IUF10" s="9"/>
      <c r="IUG10" s="9"/>
      <c r="IUH10" s="9"/>
      <c r="IUI10" s="9"/>
      <c r="IUJ10" s="9"/>
      <c r="IUK10" s="9"/>
      <c r="IUL10" s="9"/>
      <c r="IUM10" s="9"/>
      <c r="IUN10" s="9"/>
      <c r="IUO10" s="9"/>
      <c r="IUP10" s="9"/>
      <c r="IUQ10" s="9"/>
      <c r="IUR10" s="9"/>
      <c r="IUS10" s="9"/>
      <c r="IUT10" s="9"/>
      <c r="IUU10" s="9"/>
      <c r="IUV10" s="9"/>
      <c r="IUW10" s="9"/>
      <c r="IUX10" s="9"/>
      <c r="IUY10" s="9"/>
      <c r="IUZ10" s="9"/>
      <c r="IVA10" s="9"/>
      <c r="IVB10" s="9"/>
      <c r="IVC10" s="9"/>
      <c r="IVD10" s="9"/>
      <c r="IVE10" s="9"/>
      <c r="IVF10" s="9"/>
      <c r="IVG10" s="9"/>
      <c r="IVH10" s="9"/>
      <c r="IVI10" s="9"/>
      <c r="IVJ10" s="9"/>
      <c r="IVK10" s="9"/>
      <c r="IVL10" s="9"/>
      <c r="IVM10" s="9"/>
      <c r="IVN10" s="9"/>
      <c r="IVO10" s="9"/>
      <c r="IVP10" s="9"/>
      <c r="IVQ10" s="9"/>
      <c r="IVR10" s="9"/>
      <c r="IVS10" s="9"/>
      <c r="IVT10" s="9"/>
      <c r="IVU10" s="9"/>
      <c r="IVV10" s="9"/>
      <c r="IVW10" s="9"/>
      <c r="IVX10" s="9"/>
      <c r="IVY10" s="9"/>
      <c r="IVZ10" s="9"/>
      <c r="IWA10" s="9"/>
      <c r="IWB10" s="9"/>
      <c r="IWC10" s="9"/>
      <c r="IWD10" s="9"/>
      <c r="IWE10" s="9"/>
      <c r="IWF10" s="9"/>
      <c r="IWG10" s="9"/>
      <c r="IWH10" s="9"/>
      <c r="IWI10" s="9"/>
      <c r="IWJ10" s="9"/>
      <c r="IWK10" s="9"/>
      <c r="IWL10" s="9"/>
      <c r="IWM10" s="9"/>
      <c r="IWN10" s="9"/>
      <c r="IWO10" s="9"/>
      <c r="IWP10" s="9"/>
      <c r="IWQ10" s="9"/>
      <c r="IWR10" s="9"/>
      <c r="IWS10" s="9"/>
      <c r="IWT10" s="9"/>
      <c r="IWU10" s="9"/>
      <c r="IWV10" s="9"/>
      <c r="IWW10" s="9"/>
      <c r="IWX10" s="9"/>
      <c r="IWY10" s="9"/>
      <c r="IWZ10" s="9"/>
      <c r="IXA10" s="9"/>
      <c r="IXB10" s="9"/>
      <c r="IXC10" s="9"/>
      <c r="IXD10" s="9"/>
      <c r="IXE10" s="9"/>
      <c r="IXF10" s="9"/>
      <c r="IXG10" s="9"/>
      <c r="IXH10" s="9"/>
      <c r="IXI10" s="9"/>
      <c r="IXJ10" s="9"/>
      <c r="IXK10" s="9"/>
      <c r="IXL10" s="9"/>
      <c r="IXM10" s="9"/>
      <c r="IXN10" s="9"/>
      <c r="IXO10" s="9"/>
      <c r="IXP10" s="9"/>
      <c r="IXQ10" s="9"/>
      <c r="IXR10" s="9"/>
      <c r="IXS10" s="9"/>
      <c r="IXT10" s="9"/>
      <c r="IXU10" s="9"/>
      <c r="IXV10" s="9"/>
      <c r="IXW10" s="9"/>
      <c r="IXX10" s="9"/>
      <c r="IXY10" s="9"/>
      <c r="IXZ10" s="9"/>
      <c r="IYA10" s="9"/>
      <c r="IYB10" s="9"/>
      <c r="IYC10" s="9"/>
      <c r="IYD10" s="9"/>
      <c r="IYE10" s="9"/>
      <c r="IYF10" s="9"/>
      <c r="IYG10" s="9"/>
      <c r="IYH10" s="9"/>
      <c r="IYI10" s="9"/>
      <c r="IYJ10" s="9"/>
      <c r="IYK10" s="9"/>
      <c r="IYL10" s="9"/>
      <c r="IYM10" s="9"/>
      <c r="IYN10" s="9"/>
      <c r="IYO10" s="9"/>
      <c r="IYP10" s="9"/>
      <c r="IYQ10" s="9"/>
      <c r="IYR10" s="9"/>
      <c r="IYS10" s="9"/>
      <c r="IYT10" s="9"/>
      <c r="IYU10" s="9"/>
      <c r="IYV10" s="9"/>
      <c r="IYW10" s="9"/>
      <c r="IYX10" s="9"/>
      <c r="IYY10" s="9"/>
      <c r="IYZ10" s="9"/>
      <c r="IZA10" s="9"/>
      <c r="IZB10" s="9"/>
      <c r="IZC10" s="9"/>
      <c r="IZD10" s="9"/>
      <c r="IZE10" s="9"/>
      <c r="IZF10" s="9"/>
      <c r="IZG10" s="9"/>
      <c r="IZH10" s="9"/>
      <c r="IZI10" s="9"/>
      <c r="IZJ10" s="9"/>
      <c r="IZK10" s="9"/>
      <c r="IZL10" s="9"/>
      <c r="IZM10" s="9"/>
      <c r="IZN10" s="9"/>
      <c r="IZO10" s="9"/>
      <c r="IZP10" s="9"/>
      <c r="IZQ10" s="9"/>
      <c r="IZR10" s="9"/>
      <c r="IZS10" s="9"/>
      <c r="IZT10" s="9"/>
      <c r="IZU10" s="9"/>
      <c r="IZV10" s="9"/>
      <c r="IZW10" s="9"/>
      <c r="IZX10" s="9"/>
      <c r="IZY10" s="9"/>
      <c r="IZZ10" s="9"/>
      <c r="JAA10" s="9"/>
      <c r="JAB10" s="9"/>
      <c r="JAC10" s="9"/>
      <c r="JAD10" s="9"/>
      <c r="JAE10" s="9"/>
      <c r="JAF10" s="9"/>
      <c r="JAG10" s="9"/>
      <c r="JAH10" s="9"/>
      <c r="JAI10" s="9"/>
      <c r="JAJ10" s="9"/>
      <c r="JAK10" s="9"/>
      <c r="JAL10" s="9"/>
      <c r="JAM10" s="9"/>
      <c r="JAN10" s="9"/>
      <c r="JAO10" s="9"/>
      <c r="JAP10" s="9"/>
      <c r="JAQ10" s="9"/>
      <c r="JAR10" s="9"/>
      <c r="JAS10" s="9"/>
      <c r="JAT10" s="9"/>
      <c r="JAU10" s="9"/>
      <c r="JAV10" s="9"/>
      <c r="JAW10" s="9"/>
      <c r="JAX10" s="9"/>
      <c r="JAY10" s="9"/>
      <c r="JAZ10" s="9"/>
      <c r="JBA10" s="9"/>
      <c r="JBB10" s="9"/>
      <c r="JBC10" s="9"/>
      <c r="JBD10" s="9"/>
      <c r="JBE10" s="9"/>
      <c r="JBF10" s="9"/>
      <c r="JBG10" s="9"/>
      <c r="JBH10" s="9"/>
      <c r="JBI10" s="9"/>
      <c r="JBJ10" s="9"/>
      <c r="JBK10" s="9"/>
      <c r="JBL10" s="9"/>
      <c r="JBM10" s="9"/>
      <c r="JBN10" s="9"/>
      <c r="JBO10" s="9"/>
      <c r="JBP10" s="9"/>
      <c r="JBQ10" s="9"/>
      <c r="JBR10" s="9"/>
      <c r="JBS10" s="9"/>
      <c r="JBT10" s="9"/>
      <c r="JBU10" s="9"/>
      <c r="JBV10" s="9"/>
      <c r="JBW10" s="9"/>
      <c r="JBX10" s="9"/>
      <c r="JBY10" s="9"/>
      <c r="JBZ10" s="9"/>
      <c r="JCA10" s="9"/>
      <c r="JCB10" s="9"/>
      <c r="JCC10" s="9"/>
      <c r="JCD10" s="9"/>
      <c r="JCE10" s="9"/>
      <c r="JCF10" s="9"/>
      <c r="JCG10" s="9"/>
      <c r="JCH10" s="9"/>
      <c r="JCI10" s="9"/>
      <c r="JCJ10" s="9"/>
      <c r="JCK10" s="9"/>
      <c r="JCL10" s="9"/>
      <c r="JCM10" s="9"/>
      <c r="JCN10" s="9"/>
      <c r="JCO10" s="9"/>
      <c r="JCP10" s="9"/>
      <c r="JCQ10" s="9"/>
      <c r="JCR10" s="9"/>
      <c r="JCS10" s="9"/>
      <c r="JCT10" s="9"/>
      <c r="JCU10" s="9"/>
      <c r="JCV10" s="9"/>
      <c r="JCW10" s="9"/>
      <c r="JCX10" s="9"/>
      <c r="JCY10" s="9"/>
      <c r="JCZ10" s="9"/>
      <c r="JDA10" s="9"/>
      <c r="JDB10" s="9"/>
      <c r="JDC10" s="9"/>
      <c r="JDD10" s="9"/>
      <c r="JDE10" s="9"/>
      <c r="JDF10" s="9"/>
      <c r="JDG10" s="9"/>
      <c r="JDH10" s="9"/>
      <c r="JDI10" s="9"/>
      <c r="JDJ10" s="9"/>
      <c r="JDK10" s="9"/>
      <c r="JDL10" s="9"/>
      <c r="JDM10" s="9"/>
      <c r="JDN10" s="9"/>
      <c r="JDO10" s="9"/>
      <c r="JDP10" s="9"/>
      <c r="JDQ10" s="9"/>
      <c r="JDR10" s="9"/>
      <c r="JDS10" s="9"/>
      <c r="JDT10" s="9"/>
      <c r="JDU10" s="9"/>
      <c r="JDV10" s="9"/>
      <c r="JDW10" s="9"/>
      <c r="JDX10" s="9"/>
      <c r="JDY10" s="9"/>
      <c r="JDZ10" s="9"/>
      <c r="JEA10" s="9"/>
      <c r="JEB10" s="9"/>
      <c r="JEC10" s="9"/>
      <c r="JED10" s="9"/>
      <c r="JEE10" s="9"/>
      <c r="JEF10" s="9"/>
      <c r="JEG10" s="9"/>
      <c r="JEH10" s="9"/>
      <c r="JEI10" s="9"/>
      <c r="JEJ10" s="9"/>
      <c r="JEK10" s="9"/>
      <c r="JEL10" s="9"/>
      <c r="JEM10" s="9"/>
      <c r="JEN10" s="9"/>
      <c r="JEO10" s="9"/>
      <c r="JEP10" s="9"/>
      <c r="JEQ10" s="9"/>
      <c r="JER10" s="9"/>
      <c r="JES10" s="9"/>
      <c r="JET10" s="9"/>
      <c r="JEU10" s="9"/>
      <c r="JEV10" s="9"/>
      <c r="JEW10" s="9"/>
      <c r="JEX10" s="9"/>
      <c r="JEY10" s="9"/>
      <c r="JEZ10" s="9"/>
      <c r="JFA10" s="9"/>
      <c r="JFB10" s="9"/>
      <c r="JFC10" s="9"/>
      <c r="JFD10" s="9"/>
      <c r="JFE10" s="9"/>
      <c r="JFF10" s="9"/>
      <c r="JFG10" s="9"/>
      <c r="JFH10" s="9"/>
      <c r="JFI10" s="9"/>
      <c r="JFJ10" s="9"/>
      <c r="JFK10" s="9"/>
      <c r="JFL10" s="9"/>
      <c r="JFM10" s="9"/>
      <c r="JFN10" s="9"/>
      <c r="JFO10" s="9"/>
      <c r="JFP10" s="9"/>
      <c r="JFQ10" s="9"/>
      <c r="JFR10" s="9"/>
      <c r="JFS10" s="9"/>
      <c r="JFT10" s="9"/>
      <c r="JFU10" s="9"/>
      <c r="JFV10" s="9"/>
      <c r="JFW10" s="9"/>
      <c r="JFX10" s="9"/>
      <c r="JFY10" s="9"/>
      <c r="JFZ10" s="9"/>
      <c r="JGA10" s="9"/>
      <c r="JGB10" s="9"/>
      <c r="JGC10" s="9"/>
      <c r="JGD10" s="9"/>
      <c r="JGE10" s="9"/>
      <c r="JGF10" s="9"/>
      <c r="JGG10" s="9"/>
      <c r="JGH10" s="9"/>
      <c r="JGI10" s="9"/>
      <c r="JGJ10" s="9"/>
      <c r="JGK10" s="9"/>
      <c r="JGL10" s="9"/>
      <c r="JGM10" s="9"/>
      <c r="JGN10" s="9"/>
      <c r="JGO10" s="9"/>
      <c r="JGP10" s="9"/>
      <c r="JGQ10" s="9"/>
      <c r="JGR10" s="9"/>
      <c r="JGS10" s="9"/>
      <c r="JGT10" s="9"/>
      <c r="JGU10" s="9"/>
      <c r="JGV10" s="9"/>
      <c r="JGW10" s="9"/>
      <c r="JGX10" s="9"/>
      <c r="JGY10" s="9"/>
      <c r="JGZ10" s="9"/>
      <c r="JHA10" s="9"/>
      <c r="JHB10" s="9"/>
      <c r="JHC10" s="9"/>
      <c r="JHD10" s="9"/>
      <c r="JHE10" s="9"/>
      <c r="JHF10" s="9"/>
      <c r="JHG10" s="9"/>
      <c r="JHH10" s="9"/>
      <c r="JHI10" s="9"/>
      <c r="JHJ10" s="9"/>
      <c r="JHK10" s="9"/>
      <c r="JHL10" s="9"/>
      <c r="JHM10" s="9"/>
      <c r="JHN10" s="9"/>
      <c r="JHO10" s="9"/>
      <c r="JHP10" s="9"/>
      <c r="JHQ10" s="9"/>
      <c r="JHR10" s="9"/>
      <c r="JHS10" s="9"/>
      <c r="JHT10" s="9"/>
      <c r="JHU10" s="9"/>
      <c r="JHV10" s="9"/>
      <c r="JHW10" s="9"/>
      <c r="JHX10" s="9"/>
      <c r="JHY10" s="9"/>
      <c r="JHZ10" s="9"/>
      <c r="JIA10" s="9"/>
      <c r="JIB10" s="9"/>
      <c r="JIC10" s="9"/>
      <c r="JID10" s="9"/>
      <c r="JIE10" s="9"/>
      <c r="JIF10" s="9"/>
      <c r="JIG10" s="9"/>
      <c r="JIH10" s="9"/>
      <c r="JII10" s="9"/>
      <c r="JIJ10" s="9"/>
      <c r="JIK10" s="9"/>
      <c r="JIL10" s="9"/>
      <c r="JIM10" s="9"/>
      <c r="JIN10" s="9"/>
      <c r="JIO10" s="9"/>
      <c r="JIP10" s="9"/>
      <c r="JIQ10" s="9"/>
      <c r="JIR10" s="9"/>
      <c r="JIS10" s="9"/>
      <c r="JIT10" s="9"/>
      <c r="JIU10" s="9"/>
      <c r="JIV10" s="9"/>
      <c r="JIW10" s="9"/>
      <c r="JIX10" s="9"/>
      <c r="JIY10" s="9"/>
      <c r="JIZ10" s="9"/>
      <c r="JJA10" s="9"/>
      <c r="JJB10" s="9"/>
      <c r="JJC10" s="9"/>
      <c r="JJD10" s="9"/>
      <c r="JJE10" s="9"/>
      <c r="JJF10" s="9"/>
      <c r="JJG10" s="9"/>
      <c r="JJH10" s="9"/>
      <c r="JJI10" s="9"/>
      <c r="JJJ10" s="9"/>
      <c r="JJK10" s="9"/>
      <c r="JJL10" s="9"/>
      <c r="JJM10" s="9"/>
      <c r="JJN10" s="9"/>
      <c r="JJO10" s="9"/>
      <c r="JJP10" s="9"/>
      <c r="JJQ10" s="9"/>
      <c r="JJR10" s="9"/>
      <c r="JJS10" s="9"/>
      <c r="JJT10" s="9"/>
      <c r="JJU10" s="9"/>
      <c r="JJV10" s="9"/>
      <c r="JJW10" s="9"/>
      <c r="JJX10" s="9"/>
      <c r="JJY10" s="9"/>
      <c r="JJZ10" s="9"/>
      <c r="JKA10" s="9"/>
      <c r="JKB10" s="9"/>
      <c r="JKC10" s="9"/>
      <c r="JKD10" s="9"/>
      <c r="JKE10" s="9"/>
      <c r="JKF10" s="9"/>
      <c r="JKG10" s="9"/>
      <c r="JKH10" s="9"/>
      <c r="JKI10" s="9"/>
      <c r="JKJ10" s="9"/>
      <c r="JKK10" s="9"/>
      <c r="JKL10" s="9"/>
      <c r="JKM10" s="9"/>
      <c r="JKN10" s="9"/>
      <c r="JKO10" s="9"/>
      <c r="JKP10" s="9"/>
      <c r="JKQ10" s="9"/>
      <c r="JKR10" s="9"/>
      <c r="JKS10" s="9"/>
      <c r="JKT10" s="9"/>
      <c r="JKU10" s="9"/>
      <c r="JKV10" s="9"/>
      <c r="JKW10" s="9"/>
      <c r="JKX10" s="9"/>
      <c r="JKY10" s="9"/>
      <c r="JKZ10" s="9"/>
      <c r="JLA10" s="9"/>
      <c r="JLB10" s="9"/>
      <c r="JLC10" s="9"/>
      <c r="JLD10" s="9"/>
      <c r="JLE10" s="9"/>
      <c r="JLF10" s="9"/>
      <c r="JLG10" s="9"/>
      <c r="JLH10" s="9"/>
      <c r="JLI10" s="9"/>
      <c r="JLJ10" s="9"/>
      <c r="JLK10" s="9"/>
      <c r="JLL10" s="9"/>
      <c r="JLM10" s="9"/>
      <c r="JLN10" s="9"/>
      <c r="JLO10" s="9"/>
      <c r="JLP10" s="9"/>
      <c r="JLQ10" s="9"/>
      <c r="JLR10" s="9"/>
      <c r="JLS10" s="9"/>
      <c r="JLT10" s="9"/>
      <c r="JLU10" s="9"/>
      <c r="JLV10" s="9"/>
      <c r="JLW10" s="9"/>
      <c r="JLX10" s="9"/>
      <c r="JLY10" s="9"/>
      <c r="JLZ10" s="9"/>
      <c r="JMA10" s="9"/>
      <c r="JMB10" s="9"/>
      <c r="JMC10" s="9"/>
      <c r="JMD10" s="9"/>
      <c r="JME10" s="9"/>
      <c r="JMF10" s="9"/>
      <c r="JMG10" s="9"/>
      <c r="JMH10" s="9"/>
      <c r="JMI10" s="9"/>
      <c r="JMJ10" s="9"/>
      <c r="JMK10" s="9"/>
      <c r="JML10" s="9"/>
      <c r="JMM10" s="9"/>
      <c r="JMN10" s="9"/>
      <c r="JMO10" s="9"/>
      <c r="JMP10" s="9"/>
      <c r="JMQ10" s="9"/>
      <c r="JMR10" s="9"/>
      <c r="JMS10" s="9"/>
      <c r="JMT10" s="9"/>
      <c r="JMU10" s="9"/>
      <c r="JMV10" s="9"/>
      <c r="JMW10" s="9"/>
      <c r="JMX10" s="9"/>
      <c r="JMY10" s="9"/>
      <c r="JMZ10" s="9"/>
      <c r="JNA10" s="9"/>
      <c r="JNB10" s="9"/>
      <c r="JNC10" s="9"/>
      <c r="JND10" s="9"/>
      <c r="JNE10" s="9"/>
      <c r="JNF10" s="9"/>
      <c r="JNG10" s="9"/>
      <c r="JNH10" s="9"/>
      <c r="JNI10" s="9"/>
      <c r="JNJ10" s="9"/>
      <c r="JNK10" s="9"/>
      <c r="JNL10" s="9"/>
      <c r="JNM10" s="9"/>
      <c r="JNN10" s="9"/>
      <c r="JNO10" s="9"/>
      <c r="JNP10" s="9"/>
      <c r="JNQ10" s="9"/>
      <c r="JNR10" s="9"/>
      <c r="JNS10" s="9"/>
      <c r="JNT10" s="9"/>
      <c r="JNU10" s="9"/>
      <c r="JNV10" s="9"/>
      <c r="JNW10" s="9"/>
      <c r="JNX10" s="9"/>
      <c r="JNY10" s="9"/>
      <c r="JNZ10" s="9"/>
      <c r="JOA10" s="9"/>
      <c r="JOB10" s="9"/>
      <c r="JOC10" s="9"/>
      <c r="JOD10" s="9"/>
      <c r="JOE10" s="9"/>
      <c r="JOF10" s="9"/>
      <c r="JOG10" s="9"/>
      <c r="JOH10" s="9"/>
      <c r="JOI10" s="9"/>
      <c r="JOJ10" s="9"/>
      <c r="JOK10" s="9"/>
      <c r="JOL10" s="9"/>
      <c r="JOM10" s="9"/>
      <c r="JON10" s="9"/>
      <c r="JOO10" s="9"/>
      <c r="JOP10" s="9"/>
      <c r="JOQ10" s="9"/>
      <c r="JOR10" s="9"/>
      <c r="JOS10" s="9"/>
      <c r="JOT10" s="9"/>
      <c r="JOU10" s="9"/>
      <c r="JOV10" s="9"/>
      <c r="JOW10" s="9"/>
      <c r="JOX10" s="9"/>
      <c r="JOY10" s="9"/>
      <c r="JOZ10" s="9"/>
      <c r="JPA10" s="9"/>
      <c r="JPB10" s="9"/>
      <c r="JPC10" s="9"/>
      <c r="JPD10" s="9"/>
      <c r="JPE10" s="9"/>
      <c r="JPF10" s="9"/>
      <c r="JPG10" s="9"/>
      <c r="JPH10" s="9"/>
      <c r="JPI10" s="9"/>
      <c r="JPJ10" s="9"/>
      <c r="JPK10" s="9"/>
      <c r="JPL10" s="9"/>
      <c r="JPM10" s="9"/>
      <c r="JPN10" s="9"/>
      <c r="JPO10" s="9"/>
      <c r="JPP10" s="9"/>
      <c r="JPQ10" s="9"/>
      <c r="JPR10" s="9"/>
      <c r="JPS10" s="9"/>
      <c r="JPT10" s="9"/>
      <c r="JPU10" s="9"/>
      <c r="JPV10" s="9"/>
      <c r="JPW10" s="9"/>
      <c r="JPX10" s="9"/>
      <c r="JPY10" s="9"/>
      <c r="JPZ10" s="9"/>
      <c r="JQA10" s="9"/>
      <c r="JQB10" s="9"/>
      <c r="JQC10" s="9"/>
      <c r="JQD10" s="9"/>
      <c r="JQE10" s="9"/>
      <c r="JQF10" s="9"/>
      <c r="JQG10" s="9"/>
      <c r="JQH10" s="9"/>
      <c r="JQI10" s="9"/>
      <c r="JQJ10" s="9"/>
      <c r="JQK10" s="9"/>
      <c r="JQL10" s="9"/>
      <c r="JQM10" s="9"/>
      <c r="JQN10" s="9"/>
      <c r="JQO10" s="9"/>
      <c r="JQP10" s="9"/>
      <c r="JQQ10" s="9"/>
      <c r="JQR10" s="9"/>
      <c r="JQS10" s="9"/>
      <c r="JQT10" s="9"/>
      <c r="JQU10" s="9"/>
      <c r="JQV10" s="9"/>
      <c r="JQW10" s="9"/>
      <c r="JQX10" s="9"/>
      <c r="JQY10" s="9"/>
      <c r="JQZ10" s="9"/>
      <c r="JRA10" s="9"/>
      <c r="JRB10" s="9"/>
      <c r="JRC10" s="9"/>
      <c r="JRD10" s="9"/>
      <c r="JRE10" s="9"/>
      <c r="JRF10" s="9"/>
      <c r="JRG10" s="9"/>
      <c r="JRH10" s="9"/>
      <c r="JRI10" s="9"/>
      <c r="JRJ10" s="9"/>
      <c r="JRK10" s="9"/>
      <c r="JRL10" s="9"/>
      <c r="JRM10" s="9"/>
      <c r="JRN10" s="9"/>
      <c r="JRO10" s="9"/>
      <c r="JRP10" s="9"/>
      <c r="JRQ10" s="9"/>
      <c r="JRR10" s="9"/>
      <c r="JRS10" s="9"/>
      <c r="JRT10" s="9"/>
      <c r="JRU10" s="9"/>
      <c r="JRV10" s="9"/>
      <c r="JRW10" s="9"/>
      <c r="JRX10" s="9"/>
      <c r="JRY10" s="9"/>
      <c r="JRZ10" s="9"/>
      <c r="JSA10" s="9"/>
      <c r="JSB10" s="9"/>
      <c r="JSC10" s="9"/>
      <c r="JSD10" s="9"/>
      <c r="JSE10" s="9"/>
      <c r="JSF10" s="9"/>
      <c r="JSG10" s="9"/>
      <c r="JSH10" s="9"/>
      <c r="JSI10" s="9"/>
      <c r="JSJ10" s="9"/>
      <c r="JSK10" s="9"/>
      <c r="JSL10" s="9"/>
      <c r="JSM10" s="9"/>
      <c r="JSN10" s="9"/>
      <c r="JSO10" s="9"/>
      <c r="JSP10" s="9"/>
      <c r="JSQ10" s="9"/>
      <c r="JSR10" s="9"/>
      <c r="JSS10" s="9"/>
      <c r="JST10" s="9"/>
      <c r="JSU10" s="9"/>
      <c r="JSV10" s="9"/>
      <c r="JSW10" s="9"/>
      <c r="JSX10" s="9"/>
      <c r="JSY10" s="9"/>
      <c r="JSZ10" s="9"/>
      <c r="JTA10" s="9"/>
      <c r="JTB10" s="9"/>
      <c r="JTC10" s="9"/>
      <c r="JTD10" s="9"/>
      <c r="JTE10" s="9"/>
      <c r="JTF10" s="9"/>
      <c r="JTG10" s="9"/>
      <c r="JTH10" s="9"/>
      <c r="JTI10" s="9"/>
      <c r="JTJ10" s="9"/>
      <c r="JTK10" s="9"/>
      <c r="JTL10" s="9"/>
      <c r="JTM10" s="9"/>
      <c r="JTN10" s="9"/>
      <c r="JTO10" s="9"/>
      <c r="JTP10" s="9"/>
      <c r="JTQ10" s="9"/>
      <c r="JTR10" s="9"/>
      <c r="JTS10" s="9"/>
      <c r="JTT10" s="9"/>
      <c r="JTU10" s="9"/>
      <c r="JTV10" s="9"/>
      <c r="JTW10" s="9"/>
      <c r="JTX10" s="9"/>
      <c r="JTY10" s="9"/>
      <c r="JTZ10" s="9"/>
      <c r="JUA10" s="9"/>
      <c r="JUB10" s="9"/>
      <c r="JUC10" s="9"/>
      <c r="JUD10" s="9"/>
      <c r="JUE10" s="9"/>
      <c r="JUF10" s="9"/>
      <c r="JUG10" s="9"/>
      <c r="JUH10" s="9"/>
      <c r="JUI10" s="9"/>
      <c r="JUJ10" s="9"/>
      <c r="JUK10" s="9"/>
      <c r="JUL10" s="9"/>
      <c r="JUM10" s="9"/>
      <c r="JUN10" s="9"/>
      <c r="JUO10" s="9"/>
      <c r="JUP10" s="9"/>
      <c r="JUQ10" s="9"/>
      <c r="JUR10" s="9"/>
      <c r="JUS10" s="9"/>
      <c r="JUT10" s="9"/>
      <c r="JUU10" s="9"/>
      <c r="JUV10" s="9"/>
      <c r="JUW10" s="9"/>
      <c r="JUX10" s="9"/>
      <c r="JUY10" s="9"/>
      <c r="JUZ10" s="9"/>
      <c r="JVA10" s="9"/>
      <c r="JVB10" s="9"/>
      <c r="JVC10" s="9"/>
      <c r="JVD10" s="9"/>
      <c r="JVE10" s="9"/>
      <c r="JVF10" s="9"/>
      <c r="JVG10" s="9"/>
      <c r="JVH10" s="9"/>
      <c r="JVI10" s="9"/>
      <c r="JVJ10" s="9"/>
      <c r="JVK10" s="9"/>
      <c r="JVL10" s="9"/>
      <c r="JVM10" s="9"/>
      <c r="JVN10" s="9"/>
      <c r="JVO10" s="9"/>
      <c r="JVP10" s="9"/>
      <c r="JVQ10" s="9"/>
      <c r="JVR10" s="9"/>
      <c r="JVS10" s="9"/>
      <c r="JVT10" s="9"/>
      <c r="JVU10" s="9"/>
      <c r="JVV10" s="9"/>
      <c r="JVW10" s="9"/>
      <c r="JVX10" s="9"/>
      <c r="JVY10" s="9"/>
      <c r="JVZ10" s="9"/>
      <c r="JWA10" s="9"/>
      <c r="JWB10" s="9"/>
      <c r="JWC10" s="9"/>
      <c r="JWD10" s="9"/>
      <c r="JWE10" s="9"/>
      <c r="JWF10" s="9"/>
      <c r="JWG10" s="9"/>
      <c r="JWH10" s="9"/>
      <c r="JWI10" s="9"/>
      <c r="JWJ10" s="9"/>
      <c r="JWK10" s="9"/>
      <c r="JWL10" s="9"/>
      <c r="JWM10" s="9"/>
      <c r="JWN10" s="9"/>
      <c r="JWO10" s="9"/>
      <c r="JWP10" s="9"/>
      <c r="JWQ10" s="9"/>
      <c r="JWR10" s="9"/>
      <c r="JWS10" s="9"/>
      <c r="JWT10" s="9"/>
      <c r="JWU10" s="9"/>
      <c r="JWV10" s="9"/>
      <c r="JWW10" s="9"/>
      <c r="JWX10" s="9"/>
      <c r="JWY10" s="9"/>
      <c r="JWZ10" s="9"/>
      <c r="JXA10" s="9"/>
      <c r="JXB10" s="9"/>
      <c r="JXC10" s="9"/>
      <c r="JXD10" s="9"/>
      <c r="JXE10" s="9"/>
      <c r="JXF10" s="9"/>
      <c r="JXG10" s="9"/>
      <c r="JXH10" s="9"/>
      <c r="JXI10" s="9"/>
      <c r="JXJ10" s="9"/>
      <c r="JXK10" s="9"/>
      <c r="JXL10" s="9"/>
      <c r="JXM10" s="9"/>
      <c r="JXN10" s="9"/>
      <c r="JXO10" s="9"/>
      <c r="JXP10" s="9"/>
      <c r="JXQ10" s="9"/>
      <c r="JXR10" s="9"/>
      <c r="JXS10" s="9"/>
      <c r="JXT10" s="9"/>
      <c r="JXU10" s="9"/>
      <c r="JXV10" s="9"/>
      <c r="JXW10" s="9"/>
      <c r="JXX10" s="9"/>
      <c r="JXY10" s="9"/>
      <c r="JXZ10" s="9"/>
      <c r="JYA10" s="9"/>
      <c r="JYB10" s="9"/>
      <c r="JYC10" s="9"/>
      <c r="JYD10" s="9"/>
      <c r="JYE10" s="9"/>
      <c r="JYF10" s="9"/>
      <c r="JYG10" s="9"/>
      <c r="JYH10" s="9"/>
      <c r="JYI10" s="9"/>
      <c r="JYJ10" s="9"/>
      <c r="JYK10" s="9"/>
      <c r="JYL10" s="9"/>
      <c r="JYM10" s="9"/>
      <c r="JYN10" s="9"/>
      <c r="JYO10" s="9"/>
      <c r="JYP10" s="9"/>
      <c r="JYQ10" s="9"/>
      <c r="JYR10" s="9"/>
      <c r="JYS10" s="9"/>
      <c r="JYT10" s="9"/>
      <c r="JYU10" s="9"/>
      <c r="JYV10" s="9"/>
      <c r="JYW10" s="9"/>
      <c r="JYX10" s="9"/>
      <c r="JYY10" s="9"/>
      <c r="JYZ10" s="9"/>
      <c r="JZA10" s="9"/>
      <c r="JZB10" s="9"/>
      <c r="JZC10" s="9"/>
      <c r="JZD10" s="9"/>
      <c r="JZE10" s="9"/>
      <c r="JZF10" s="9"/>
      <c r="JZG10" s="9"/>
      <c r="JZH10" s="9"/>
      <c r="JZI10" s="9"/>
      <c r="JZJ10" s="9"/>
      <c r="JZK10" s="9"/>
      <c r="JZL10" s="9"/>
      <c r="JZM10" s="9"/>
      <c r="JZN10" s="9"/>
      <c r="JZO10" s="9"/>
      <c r="JZP10" s="9"/>
      <c r="JZQ10" s="9"/>
      <c r="JZR10" s="9"/>
      <c r="JZS10" s="9"/>
      <c r="JZT10" s="9"/>
      <c r="JZU10" s="9"/>
      <c r="JZV10" s="9"/>
      <c r="JZW10" s="9"/>
      <c r="JZX10" s="9"/>
      <c r="JZY10" s="9"/>
      <c r="JZZ10" s="9"/>
      <c r="KAA10" s="9"/>
      <c r="KAB10" s="9"/>
      <c r="KAC10" s="9"/>
      <c r="KAD10" s="9"/>
      <c r="KAE10" s="9"/>
      <c r="KAF10" s="9"/>
      <c r="KAG10" s="9"/>
      <c r="KAH10" s="9"/>
      <c r="KAI10" s="9"/>
      <c r="KAJ10" s="9"/>
      <c r="KAK10" s="9"/>
      <c r="KAL10" s="9"/>
      <c r="KAM10" s="9"/>
      <c r="KAN10" s="9"/>
      <c r="KAO10" s="9"/>
      <c r="KAP10" s="9"/>
      <c r="KAQ10" s="9"/>
      <c r="KAR10" s="9"/>
      <c r="KAS10" s="9"/>
      <c r="KAT10" s="9"/>
      <c r="KAU10" s="9"/>
      <c r="KAV10" s="9"/>
      <c r="KAW10" s="9"/>
      <c r="KAX10" s="9"/>
      <c r="KAY10" s="9"/>
      <c r="KAZ10" s="9"/>
      <c r="KBA10" s="9"/>
      <c r="KBB10" s="9"/>
      <c r="KBC10" s="9"/>
      <c r="KBD10" s="9"/>
      <c r="KBE10" s="9"/>
      <c r="KBF10" s="9"/>
      <c r="KBG10" s="9"/>
      <c r="KBH10" s="9"/>
      <c r="KBI10" s="9"/>
      <c r="KBJ10" s="9"/>
      <c r="KBK10" s="9"/>
      <c r="KBL10" s="9"/>
      <c r="KBM10" s="9"/>
      <c r="KBN10" s="9"/>
      <c r="KBO10" s="9"/>
      <c r="KBP10" s="9"/>
      <c r="KBQ10" s="9"/>
      <c r="KBR10" s="9"/>
      <c r="KBS10" s="9"/>
      <c r="KBT10" s="9"/>
      <c r="KBU10" s="9"/>
      <c r="KBV10" s="9"/>
      <c r="KBW10" s="9"/>
      <c r="KBX10" s="9"/>
      <c r="KBY10" s="9"/>
      <c r="KBZ10" s="9"/>
      <c r="KCA10" s="9"/>
      <c r="KCB10" s="9"/>
      <c r="KCC10" s="9"/>
      <c r="KCD10" s="9"/>
      <c r="KCE10" s="9"/>
      <c r="KCF10" s="9"/>
      <c r="KCG10" s="9"/>
      <c r="KCH10" s="9"/>
      <c r="KCI10" s="9"/>
      <c r="KCJ10" s="9"/>
      <c r="KCK10" s="9"/>
      <c r="KCL10" s="9"/>
      <c r="KCM10" s="9"/>
      <c r="KCN10" s="9"/>
      <c r="KCO10" s="9"/>
      <c r="KCP10" s="9"/>
      <c r="KCQ10" s="9"/>
      <c r="KCR10" s="9"/>
      <c r="KCS10" s="9"/>
      <c r="KCT10" s="9"/>
      <c r="KCU10" s="9"/>
      <c r="KCV10" s="9"/>
      <c r="KCW10" s="9"/>
      <c r="KCX10" s="9"/>
      <c r="KCY10" s="9"/>
      <c r="KCZ10" s="9"/>
      <c r="KDA10" s="9"/>
      <c r="KDB10" s="9"/>
      <c r="KDC10" s="9"/>
      <c r="KDD10" s="9"/>
      <c r="KDE10" s="9"/>
      <c r="KDF10" s="9"/>
      <c r="KDG10" s="9"/>
      <c r="KDH10" s="9"/>
      <c r="KDI10" s="9"/>
      <c r="KDJ10" s="9"/>
      <c r="KDK10" s="9"/>
      <c r="KDL10" s="9"/>
      <c r="KDM10" s="9"/>
      <c r="KDN10" s="9"/>
      <c r="KDO10" s="9"/>
      <c r="KDP10" s="9"/>
      <c r="KDQ10" s="9"/>
      <c r="KDR10" s="9"/>
      <c r="KDS10" s="9"/>
      <c r="KDT10" s="9"/>
      <c r="KDU10" s="9"/>
      <c r="KDV10" s="9"/>
      <c r="KDW10" s="9"/>
      <c r="KDX10" s="9"/>
      <c r="KDY10" s="9"/>
      <c r="KDZ10" s="9"/>
      <c r="KEA10" s="9"/>
      <c r="KEB10" s="9"/>
      <c r="KEC10" s="9"/>
      <c r="KED10" s="9"/>
      <c r="KEE10" s="9"/>
      <c r="KEF10" s="9"/>
      <c r="KEG10" s="9"/>
      <c r="KEH10" s="9"/>
      <c r="KEI10" s="9"/>
      <c r="KEJ10" s="9"/>
      <c r="KEK10" s="9"/>
      <c r="KEL10" s="9"/>
      <c r="KEM10" s="9"/>
      <c r="KEN10" s="9"/>
      <c r="KEO10" s="9"/>
      <c r="KEP10" s="9"/>
      <c r="KEQ10" s="9"/>
      <c r="KER10" s="9"/>
      <c r="KES10" s="9"/>
      <c r="KET10" s="9"/>
      <c r="KEU10" s="9"/>
      <c r="KEV10" s="9"/>
      <c r="KEW10" s="9"/>
      <c r="KEX10" s="9"/>
      <c r="KEY10" s="9"/>
      <c r="KEZ10" s="9"/>
      <c r="KFA10" s="9"/>
      <c r="KFB10" s="9"/>
      <c r="KFC10" s="9"/>
      <c r="KFD10" s="9"/>
      <c r="KFE10" s="9"/>
      <c r="KFF10" s="9"/>
      <c r="KFG10" s="9"/>
      <c r="KFH10" s="9"/>
      <c r="KFI10" s="9"/>
      <c r="KFJ10" s="9"/>
      <c r="KFK10" s="9"/>
      <c r="KFL10" s="9"/>
      <c r="KFM10" s="9"/>
      <c r="KFN10" s="9"/>
      <c r="KFO10" s="9"/>
      <c r="KFP10" s="9"/>
      <c r="KFQ10" s="9"/>
      <c r="KFR10" s="9"/>
      <c r="KFS10" s="9"/>
      <c r="KFT10" s="9"/>
      <c r="KFU10" s="9"/>
      <c r="KFV10" s="9"/>
      <c r="KFW10" s="9"/>
      <c r="KFX10" s="9"/>
      <c r="KFY10" s="9"/>
      <c r="KFZ10" s="9"/>
      <c r="KGA10" s="9"/>
      <c r="KGB10" s="9"/>
      <c r="KGC10" s="9"/>
      <c r="KGD10" s="9"/>
      <c r="KGE10" s="9"/>
      <c r="KGF10" s="9"/>
      <c r="KGG10" s="9"/>
      <c r="KGH10" s="9"/>
      <c r="KGI10" s="9"/>
      <c r="KGJ10" s="9"/>
      <c r="KGK10" s="9"/>
      <c r="KGL10" s="9"/>
      <c r="KGM10" s="9"/>
      <c r="KGN10" s="9"/>
      <c r="KGO10" s="9"/>
      <c r="KGP10" s="9"/>
      <c r="KGQ10" s="9"/>
      <c r="KGR10" s="9"/>
      <c r="KGS10" s="9"/>
      <c r="KGT10" s="9"/>
      <c r="KGU10" s="9"/>
      <c r="KGV10" s="9"/>
      <c r="KGW10" s="9"/>
      <c r="KGX10" s="9"/>
      <c r="KGY10" s="9"/>
      <c r="KGZ10" s="9"/>
      <c r="KHA10" s="9"/>
      <c r="KHB10" s="9"/>
      <c r="KHC10" s="9"/>
      <c r="KHD10" s="9"/>
      <c r="KHE10" s="9"/>
      <c r="KHF10" s="9"/>
      <c r="KHG10" s="9"/>
      <c r="KHH10" s="9"/>
      <c r="KHI10" s="9"/>
      <c r="KHJ10" s="9"/>
      <c r="KHK10" s="9"/>
      <c r="KHL10" s="9"/>
      <c r="KHM10" s="9"/>
      <c r="KHN10" s="9"/>
      <c r="KHO10" s="9"/>
      <c r="KHP10" s="9"/>
      <c r="KHQ10" s="9"/>
      <c r="KHR10" s="9"/>
      <c r="KHS10" s="9"/>
      <c r="KHT10" s="9"/>
      <c r="KHU10" s="9"/>
      <c r="KHV10" s="9"/>
      <c r="KHW10" s="9"/>
      <c r="KHX10" s="9"/>
      <c r="KHY10" s="9"/>
      <c r="KHZ10" s="9"/>
      <c r="KIA10" s="9"/>
      <c r="KIB10" s="9"/>
      <c r="KIC10" s="9"/>
      <c r="KID10" s="9"/>
      <c r="KIE10" s="9"/>
      <c r="KIF10" s="9"/>
      <c r="KIG10" s="9"/>
      <c r="KIH10" s="9"/>
      <c r="KII10" s="9"/>
      <c r="KIJ10" s="9"/>
      <c r="KIK10" s="9"/>
      <c r="KIL10" s="9"/>
      <c r="KIM10" s="9"/>
      <c r="KIN10" s="9"/>
      <c r="KIO10" s="9"/>
      <c r="KIP10" s="9"/>
      <c r="KIQ10" s="9"/>
      <c r="KIR10" s="9"/>
      <c r="KIS10" s="9"/>
      <c r="KIT10" s="9"/>
      <c r="KIU10" s="9"/>
      <c r="KIV10" s="9"/>
      <c r="KIW10" s="9"/>
      <c r="KIX10" s="9"/>
      <c r="KIY10" s="9"/>
      <c r="KIZ10" s="9"/>
      <c r="KJA10" s="9"/>
      <c r="KJB10" s="9"/>
      <c r="KJC10" s="9"/>
      <c r="KJD10" s="9"/>
      <c r="KJE10" s="9"/>
      <c r="KJF10" s="9"/>
      <c r="KJG10" s="9"/>
      <c r="KJH10" s="9"/>
      <c r="KJI10" s="9"/>
      <c r="KJJ10" s="9"/>
      <c r="KJK10" s="9"/>
      <c r="KJL10" s="9"/>
      <c r="KJM10" s="9"/>
      <c r="KJN10" s="9"/>
      <c r="KJO10" s="9"/>
      <c r="KJP10" s="9"/>
      <c r="KJQ10" s="9"/>
      <c r="KJR10" s="9"/>
      <c r="KJS10" s="9"/>
      <c r="KJT10" s="9"/>
      <c r="KJU10" s="9"/>
      <c r="KJV10" s="9"/>
      <c r="KJW10" s="9"/>
      <c r="KJX10" s="9"/>
      <c r="KJY10" s="9"/>
      <c r="KJZ10" s="9"/>
      <c r="KKA10" s="9"/>
      <c r="KKB10" s="9"/>
      <c r="KKC10" s="9"/>
      <c r="KKD10" s="9"/>
      <c r="KKE10" s="9"/>
      <c r="KKF10" s="9"/>
      <c r="KKG10" s="9"/>
      <c r="KKH10" s="9"/>
      <c r="KKI10" s="9"/>
      <c r="KKJ10" s="9"/>
      <c r="KKK10" s="9"/>
      <c r="KKL10" s="9"/>
      <c r="KKM10" s="9"/>
      <c r="KKN10" s="9"/>
      <c r="KKO10" s="9"/>
      <c r="KKP10" s="9"/>
      <c r="KKQ10" s="9"/>
      <c r="KKR10" s="9"/>
      <c r="KKS10" s="9"/>
      <c r="KKT10" s="9"/>
      <c r="KKU10" s="9"/>
      <c r="KKV10" s="9"/>
      <c r="KKW10" s="9"/>
      <c r="KKX10" s="9"/>
      <c r="KKY10" s="9"/>
      <c r="KKZ10" s="9"/>
      <c r="KLA10" s="9"/>
      <c r="KLB10" s="9"/>
      <c r="KLC10" s="9"/>
      <c r="KLD10" s="9"/>
      <c r="KLE10" s="9"/>
      <c r="KLF10" s="9"/>
      <c r="KLG10" s="9"/>
      <c r="KLH10" s="9"/>
      <c r="KLI10" s="9"/>
      <c r="KLJ10" s="9"/>
      <c r="KLK10" s="9"/>
      <c r="KLL10" s="9"/>
      <c r="KLM10" s="9"/>
      <c r="KLN10" s="9"/>
      <c r="KLO10" s="9"/>
      <c r="KLP10" s="9"/>
      <c r="KLQ10" s="9"/>
      <c r="KLR10" s="9"/>
      <c r="KLS10" s="9"/>
      <c r="KLT10" s="9"/>
      <c r="KLU10" s="9"/>
      <c r="KLV10" s="9"/>
      <c r="KLW10" s="9"/>
      <c r="KLX10" s="9"/>
      <c r="KLY10" s="9"/>
      <c r="KLZ10" s="9"/>
      <c r="KMA10" s="9"/>
      <c r="KMB10" s="9"/>
      <c r="KMC10" s="9"/>
      <c r="KMD10" s="9"/>
      <c r="KME10" s="9"/>
      <c r="KMF10" s="9"/>
      <c r="KMG10" s="9"/>
      <c r="KMH10" s="9"/>
      <c r="KMI10" s="9"/>
      <c r="KMJ10" s="9"/>
      <c r="KMK10" s="9"/>
      <c r="KML10" s="9"/>
      <c r="KMM10" s="9"/>
      <c r="KMN10" s="9"/>
      <c r="KMO10" s="9"/>
      <c r="KMP10" s="9"/>
      <c r="KMQ10" s="9"/>
      <c r="KMR10" s="9"/>
      <c r="KMS10" s="9"/>
      <c r="KMT10" s="9"/>
      <c r="KMU10" s="9"/>
      <c r="KMV10" s="9"/>
      <c r="KMW10" s="9"/>
      <c r="KMX10" s="9"/>
      <c r="KMY10" s="9"/>
      <c r="KMZ10" s="9"/>
      <c r="KNA10" s="9"/>
      <c r="KNB10" s="9"/>
      <c r="KNC10" s="9"/>
      <c r="KND10" s="9"/>
      <c r="KNE10" s="9"/>
      <c r="KNF10" s="9"/>
      <c r="KNG10" s="9"/>
      <c r="KNH10" s="9"/>
      <c r="KNI10" s="9"/>
      <c r="KNJ10" s="9"/>
      <c r="KNK10" s="9"/>
      <c r="KNL10" s="9"/>
      <c r="KNM10" s="9"/>
      <c r="KNN10" s="9"/>
      <c r="KNO10" s="9"/>
      <c r="KNP10" s="9"/>
      <c r="KNQ10" s="9"/>
      <c r="KNR10" s="9"/>
      <c r="KNS10" s="9"/>
      <c r="KNT10" s="9"/>
      <c r="KNU10" s="9"/>
      <c r="KNV10" s="9"/>
      <c r="KNW10" s="9"/>
      <c r="KNX10" s="9"/>
      <c r="KNY10" s="9"/>
      <c r="KNZ10" s="9"/>
      <c r="KOA10" s="9"/>
      <c r="KOB10" s="9"/>
      <c r="KOC10" s="9"/>
      <c r="KOD10" s="9"/>
      <c r="KOE10" s="9"/>
      <c r="KOF10" s="9"/>
      <c r="KOG10" s="9"/>
      <c r="KOH10" s="9"/>
      <c r="KOI10" s="9"/>
      <c r="KOJ10" s="9"/>
      <c r="KOK10" s="9"/>
      <c r="KOL10" s="9"/>
      <c r="KOM10" s="9"/>
      <c r="KON10" s="9"/>
      <c r="KOO10" s="9"/>
      <c r="KOP10" s="9"/>
      <c r="KOQ10" s="9"/>
      <c r="KOR10" s="9"/>
      <c r="KOS10" s="9"/>
      <c r="KOT10" s="9"/>
      <c r="KOU10" s="9"/>
      <c r="KOV10" s="9"/>
      <c r="KOW10" s="9"/>
      <c r="KOX10" s="9"/>
      <c r="KOY10" s="9"/>
      <c r="KOZ10" s="9"/>
      <c r="KPA10" s="9"/>
      <c r="KPB10" s="9"/>
      <c r="KPC10" s="9"/>
      <c r="KPD10" s="9"/>
      <c r="KPE10" s="9"/>
      <c r="KPF10" s="9"/>
      <c r="KPG10" s="9"/>
      <c r="KPH10" s="9"/>
      <c r="KPI10" s="9"/>
      <c r="KPJ10" s="9"/>
      <c r="KPK10" s="9"/>
      <c r="KPL10" s="9"/>
      <c r="KPM10" s="9"/>
      <c r="KPN10" s="9"/>
      <c r="KPO10" s="9"/>
      <c r="KPP10" s="9"/>
      <c r="KPQ10" s="9"/>
      <c r="KPR10" s="9"/>
      <c r="KPS10" s="9"/>
      <c r="KPT10" s="9"/>
      <c r="KPU10" s="9"/>
      <c r="KPV10" s="9"/>
      <c r="KPW10" s="9"/>
      <c r="KPX10" s="9"/>
      <c r="KPY10" s="9"/>
      <c r="KPZ10" s="9"/>
      <c r="KQA10" s="9"/>
      <c r="KQB10" s="9"/>
      <c r="KQC10" s="9"/>
      <c r="KQD10" s="9"/>
      <c r="KQE10" s="9"/>
      <c r="KQF10" s="9"/>
      <c r="KQG10" s="9"/>
      <c r="KQH10" s="9"/>
      <c r="KQI10" s="9"/>
      <c r="KQJ10" s="9"/>
      <c r="KQK10" s="9"/>
      <c r="KQL10" s="9"/>
      <c r="KQM10" s="9"/>
      <c r="KQN10" s="9"/>
      <c r="KQO10" s="9"/>
      <c r="KQP10" s="9"/>
      <c r="KQQ10" s="9"/>
      <c r="KQR10" s="9"/>
      <c r="KQS10" s="9"/>
      <c r="KQT10" s="9"/>
      <c r="KQU10" s="9"/>
      <c r="KQV10" s="9"/>
      <c r="KQW10" s="9"/>
      <c r="KQX10" s="9"/>
      <c r="KQY10" s="9"/>
      <c r="KQZ10" s="9"/>
      <c r="KRA10" s="9"/>
      <c r="KRB10" s="9"/>
      <c r="KRC10" s="9"/>
      <c r="KRD10" s="9"/>
      <c r="KRE10" s="9"/>
      <c r="KRF10" s="9"/>
      <c r="KRG10" s="9"/>
      <c r="KRH10" s="9"/>
      <c r="KRI10" s="9"/>
      <c r="KRJ10" s="9"/>
      <c r="KRK10" s="9"/>
      <c r="KRL10" s="9"/>
      <c r="KRM10" s="9"/>
      <c r="KRN10" s="9"/>
      <c r="KRO10" s="9"/>
      <c r="KRP10" s="9"/>
      <c r="KRQ10" s="9"/>
      <c r="KRR10" s="9"/>
      <c r="KRS10" s="9"/>
      <c r="KRT10" s="9"/>
      <c r="KRU10" s="9"/>
      <c r="KRV10" s="9"/>
      <c r="KRW10" s="9"/>
      <c r="KRX10" s="9"/>
      <c r="KRY10" s="9"/>
      <c r="KRZ10" s="9"/>
      <c r="KSA10" s="9"/>
      <c r="KSB10" s="9"/>
      <c r="KSC10" s="9"/>
      <c r="KSD10" s="9"/>
      <c r="KSE10" s="9"/>
      <c r="KSF10" s="9"/>
      <c r="KSG10" s="9"/>
      <c r="KSH10" s="9"/>
      <c r="KSI10" s="9"/>
      <c r="KSJ10" s="9"/>
      <c r="KSK10" s="9"/>
      <c r="KSL10" s="9"/>
      <c r="KSM10" s="9"/>
      <c r="KSN10" s="9"/>
      <c r="KSO10" s="9"/>
      <c r="KSP10" s="9"/>
      <c r="KSQ10" s="9"/>
      <c r="KSR10" s="9"/>
      <c r="KSS10" s="9"/>
      <c r="KST10" s="9"/>
      <c r="KSU10" s="9"/>
      <c r="KSV10" s="9"/>
      <c r="KSW10" s="9"/>
      <c r="KSX10" s="9"/>
      <c r="KSY10" s="9"/>
      <c r="KSZ10" s="9"/>
      <c r="KTA10" s="9"/>
      <c r="KTB10" s="9"/>
      <c r="KTC10" s="9"/>
      <c r="KTD10" s="9"/>
      <c r="KTE10" s="9"/>
      <c r="KTF10" s="9"/>
      <c r="KTG10" s="9"/>
      <c r="KTH10" s="9"/>
      <c r="KTI10" s="9"/>
      <c r="KTJ10" s="9"/>
      <c r="KTK10" s="9"/>
      <c r="KTL10" s="9"/>
      <c r="KTM10" s="9"/>
      <c r="KTN10" s="9"/>
      <c r="KTO10" s="9"/>
      <c r="KTP10" s="9"/>
      <c r="KTQ10" s="9"/>
      <c r="KTR10" s="9"/>
      <c r="KTS10" s="9"/>
      <c r="KTT10" s="9"/>
      <c r="KTU10" s="9"/>
      <c r="KTV10" s="9"/>
      <c r="KTW10" s="9"/>
      <c r="KTX10" s="9"/>
      <c r="KTY10" s="9"/>
      <c r="KTZ10" s="9"/>
      <c r="KUA10" s="9"/>
      <c r="KUB10" s="9"/>
      <c r="KUC10" s="9"/>
      <c r="KUD10" s="9"/>
      <c r="KUE10" s="9"/>
      <c r="KUF10" s="9"/>
      <c r="KUG10" s="9"/>
      <c r="KUH10" s="9"/>
      <c r="KUI10" s="9"/>
      <c r="KUJ10" s="9"/>
      <c r="KUK10" s="9"/>
      <c r="KUL10" s="9"/>
      <c r="KUM10" s="9"/>
      <c r="KUN10" s="9"/>
      <c r="KUO10" s="9"/>
      <c r="KUP10" s="9"/>
      <c r="KUQ10" s="9"/>
      <c r="KUR10" s="9"/>
      <c r="KUS10" s="9"/>
      <c r="KUT10" s="9"/>
      <c r="KUU10" s="9"/>
      <c r="KUV10" s="9"/>
      <c r="KUW10" s="9"/>
      <c r="KUX10" s="9"/>
      <c r="KUY10" s="9"/>
      <c r="KUZ10" s="9"/>
      <c r="KVA10" s="9"/>
      <c r="KVB10" s="9"/>
      <c r="KVC10" s="9"/>
      <c r="KVD10" s="9"/>
      <c r="KVE10" s="9"/>
      <c r="KVF10" s="9"/>
      <c r="KVG10" s="9"/>
      <c r="KVH10" s="9"/>
      <c r="KVI10" s="9"/>
      <c r="KVJ10" s="9"/>
      <c r="KVK10" s="9"/>
      <c r="KVL10" s="9"/>
      <c r="KVM10" s="9"/>
      <c r="KVN10" s="9"/>
      <c r="KVO10" s="9"/>
      <c r="KVP10" s="9"/>
      <c r="KVQ10" s="9"/>
      <c r="KVR10" s="9"/>
      <c r="KVS10" s="9"/>
      <c r="KVT10" s="9"/>
      <c r="KVU10" s="9"/>
      <c r="KVV10" s="9"/>
      <c r="KVW10" s="9"/>
      <c r="KVX10" s="9"/>
      <c r="KVY10" s="9"/>
      <c r="KVZ10" s="9"/>
      <c r="KWA10" s="9"/>
      <c r="KWB10" s="9"/>
      <c r="KWC10" s="9"/>
      <c r="KWD10" s="9"/>
      <c r="KWE10" s="9"/>
      <c r="KWF10" s="9"/>
      <c r="KWG10" s="9"/>
      <c r="KWH10" s="9"/>
      <c r="KWI10" s="9"/>
      <c r="KWJ10" s="9"/>
      <c r="KWK10" s="9"/>
      <c r="KWL10" s="9"/>
      <c r="KWM10" s="9"/>
      <c r="KWN10" s="9"/>
      <c r="KWO10" s="9"/>
      <c r="KWP10" s="9"/>
      <c r="KWQ10" s="9"/>
      <c r="KWR10" s="9"/>
      <c r="KWS10" s="9"/>
      <c r="KWT10" s="9"/>
      <c r="KWU10" s="9"/>
      <c r="KWV10" s="9"/>
      <c r="KWW10" s="9"/>
      <c r="KWX10" s="9"/>
      <c r="KWY10" s="9"/>
      <c r="KWZ10" s="9"/>
      <c r="KXA10" s="9"/>
      <c r="KXB10" s="9"/>
      <c r="KXC10" s="9"/>
      <c r="KXD10" s="9"/>
      <c r="KXE10" s="9"/>
      <c r="KXF10" s="9"/>
      <c r="KXG10" s="9"/>
      <c r="KXH10" s="9"/>
      <c r="KXI10" s="9"/>
      <c r="KXJ10" s="9"/>
      <c r="KXK10" s="9"/>
      <c r="KXL10" s="9"/>
      <c r="KXM10" s="9"/>
      <c r="KXN10" s="9"/>
      <c r="KXO10" s="9"/>
      <c r="KXP10" s="9"/>
      <c r="KXQ10" s="9"/>
      <c r="KXR10" s="9"/>
      <c r="KXS10" s="9"/>
      <c r="KXT10" s="9"/>
      <c r="KXU10" s="9"/>
      <c r="KXV10" s="9"/>
      <c r="KXW10" s="9"/>
      <c r="KXX10" s="9"/>
      <c r="KXY10" s="9"/>
      <c r="KXZ10" s="9"/>
      <c r="KYA10" s="9"/>
      <c r="KYB10" s="9"/>
      <c r="KYC10" s="9"/>
      <c r="KYD10" s="9"/>
      <c r="KYE10" s="9"/>
      <c r="KYF10" s="9"/>
      <c r="KYG10" s="9"/>
      <c r="KYH10" s="9"/>
      <c r="KYI10" s="9"/>
      <c r="KYJ10" s="9"/>
      <c r="KYK10" s="9"/>
      <c r="KYL10" s="9"/>
      <c r="KYM10" s="9"/>
      <c r="KYN10" s="9"/>
      <c r="KYO10" s="9"/>
      <c r="KYP10" s="9"/>
      <c r="KYQ10" s="9"/>
      <c r="KYR10" s="9"/>
      <c r="KYS10" s="9"/>
      <c r="KYT10" s="9"/>
      <c r="KYU10" s="9"/>
      <c r="KYV10" s="9"/>
      <c r="KYW10" s="9"/>
      <c r="KYX10" s="9"/>
      <c r="KYY10" s="9"/>
      <c r="KYZ10" s="9"/>
      <c r="KZA10" s="9"/>
      <c r="KZB10" s="9"/>
      <c r="KZC10" s="9"/>
      <c r="KZD10" s="9"/>
      <c r="KZE10" s="9"/>
      <c r="KZF10" s="9"/>
      <c r="KZG10" s="9"/>
      <c r="KZH10" s="9"/>
      <c r="KZI10" s="9"/>
      <c r="KZJ10" s="9"/>
      <c r="KZK10" s="9"/>
      <c r="KZL10" s="9"/>
      <c r="KZM10" s="9"/>
      <c r="KZN10" s="9"/>
      <c r="KZO10" s="9"/>
      <c r="KZP10" s="9"/>
      <c r="KZQ10" s="9"/>
      <c r="KZR10" s="9"/>
      <c r="KZS10" s="9"/>
      <c r="KZT10" s="9"/>
      <c r="KZU10" s="9"/>
      <c r="KZV10" s="9"/>
      <c r="KZW10" s="9"/>
      <c r="KZX10" s="9"/>
      <c r="KZY10" s="9"/>
      <c r="KZZ10" s="9"/>
      <c r="LAA10" s="9"/>
      <c r="LAB10" s="9"/>
      <c r="LAC10" s="9"/>
      <c r="LAD10" s="9"/>
      <c r="LAE10" s="9"/>
      <c r="LAF10" s="9"/>
      <c r="LAG10" s="9"/>
      <c r="LAH10" s="9"/>
      <c r="LAI10" s="9"/>
      <c r="LAJ10" s="9"/>
      <c r="LAK10" s="9"/>
      <c r="LAL10" s="9"/>
      <c r="LAM10" s="9"/>
      <c r="LAN10" s="9"/>
      <c r="LAO10" s="9"/>
      <c r="LAP10" s="9"/>
      <c r="LAQ10" s="9"/>
      <c r="LAR10" s="9"/>
      <c r="LAS10" s="9"/>
      <c r="LAT10" s="9"/>
      <c r="LAU10" s="9"/>
      <c r="LAV10" s="9"/>
      <c r="LAW10" s="9"/>
      <c r="LAX10" s="9"/>
      <c r="LAY10" s="9"/>
      <c r="LAZ10" s="9"/>
      <c r="LBA10" s="9"/>
      <c r="LBB10" s="9"/>
      <c r="LBC10" s="9"/>
      <c r="LBD10" s="9"/>
      <c r="LBE10" s="9"/>
      <c r="LBF10" s="9"/>
      <c r="LBG10" s="9"/>
      <c r="LBH10" s="9"/>
      <c r="LBI10" s="9"/>
      <c r="LBJ10" s="9"/>
      <c r="LBK10" s="9"/>
      <c r="LBL10" s="9"/>
      <c r="LBM10" s="9"/>
      <c r="LBN10" s="9"/>
      <c r="LBO10" s="9"/>
      <c r="LBP10" s="9"/>
      <c r="LBQ10" s="9"/>
      <c r="LBR10" s="9"/>
      <c r="LBS10" s="9"/>
      <c r="LBT10" s="9"/>
      <c r="LBU10" s="9"/>
      <c r="LBV10" s="9"/>
      <c r="LBW10" s="9"/>
      <c r="LBX10" s="9"/>
      <c r="LBY10" s="9"/>
      <c r="LBZ10" s="9"/>
      <c r="LCA10" s="9"/>
      <c r="LCB10" s="9"/>
      <c r="LCC10" s="9"/>
      <c r="LCD10" s="9"/>
      <c r="LCE10" s="9"/>
      <c r="LCF10" s="9"/>
      <c r="LCG10" s="9"/>
      <c r="LCH10" s="9"/>
      <c r="LCI10" s="9"/>
      <c r="LCJ10" s="9"/>
      <c r="LCK10" s="9"/>
      <c r="LCL10" s="9"/>
      <c r="LCM10" s="9"/>
      <c r="LCN10" s="9"/>
      <c r="LCO10" s="9"/>
      <c r="LCP10" s="9"/>
      <c r="LCQ10" s="9"/>
      <c r="LCR10" s="9"/>
      <c r="LCS10" s="9"/>
      <c r="LCT10" s="9"/>
      <c r="LCU10" s="9"/>
      <c r="LCV10" s="9"/>
      <c r="LCW10" s="9"/>
      <c r="LCX10" s="9"/>
      <c r="LCY10" s="9"/>
      <c r="LCZ10" s="9"/>
      <c r="LDA10" s="9"/>
      <c r="LDB10" s="9"/>
      <c r="LDC10" s="9"/>
      <c r="LDD10" s="9"/>
      <c r="LDE10" s="9"/>
      <c r="LDF10" s="9"/>
      <c r="LDG10" s="9"/>
      <c r="LDH10" s="9"/>
      <c r="LDI10" s="9"/>
      <c r="LDJ10" s="9"/>
      <c r="LDK10" s="9"/>
      <c r="LDL10" s="9"/>
      <c r="LDM10" s="9"/>
      <c r="LDN10" s="9"/>
      <c r="LDO10" s="9"/>
      <c r="LDP10" s="9"/>
      <c r="LDQ10" s="9"/>
      <c r="LDR10" s="9"/>
      <c r="LDS10" s="9"/>
      <c r="LDT10" s="9"/>
      <c r="LDU10" s="9"/>
      <c r="LDV10" s="9"/>
      <c r="LDW10" s="9"/>
      <c r="LDX10" s="9"/>
      <c r="LDY10" s="9"/>
      <c r="LDZ10" s="9"/>
      <c r="LEA10" s="9"/>
      <c r="LEB10" s="9"/>
      <c r="LEC10" s="9"/>
      <c r="LED10" s="9"/>
      <c r="LEE10" s="9"/>
      <c r="LEF10" s="9"/>
      <c r="LEG10" s="9"/>
      <c r="LEH10" s="9"/>
      <c r="LEI10" s="9"/>
      <c r="LEJ10" s="9"/>
      <c r="LEK10" s="9"/>
      <c r="LEL10" s="9"/>
      <c r="LEM10" s="9"/>
      <c r="LEN10" s="9"/>
      <c r="LEO10" s="9"/>
      <c r="LEP10" s="9"/>
      <c r="LEQ10" s="9"/>
      <c r="LER10" s="9"/>
      <c r="LES10" s="9"/>
      <c r="LET10" s="9"/>
      <c r="LEU10" s="9"/>
      <c r="LEV10" s="9"/>
      <c r="LEW10" s="9"/>
      <c r="LEX10" s="9"/>
      <c r="LEY10" s="9"/>
      <c r="LEZ10" s="9"/>
      <c r="LFA10" s="9"/>
      <c r="LFB10" s="9"/>
      <c r="LFC10" s="9"/>
      <c r="LFD10" s="9"/>
      <c r="LFE10" s="9"/>
      <c r="LFF10" s="9"/>
      <c r="LFG10" s="9"/>
      <c r="LFH10" s="9"/>
      <c r="LFI10" s="9"/>
      <c r="LFJ10" s="9"/>
      <c r="LFK10" s="9"/>
      <c r="LFL10" s="9"/>
      <c r="LFM10" s="9"/>
      <c r="LFN10" s="9"/>
      <c r="LFO10" s="9"/>
      <c r="LFP10" s="9"/>
      <c r="LFQ10" s="9"/>
      <c r="LFR10" s="9"/>
      <c r="LFS10" s="9"/>
      <c r="LFT10" s="9"/>
      <c r="LFU10" s="9"/>
      <c r="LFV10" s="9"/>
      <c r="LFW10" s="9"/>
      <c r="LFX10" s="9"/>
      <c r="LFY10" s="9"/>
      <c r="LFZ10" s="9"/>
      <c r="LGA10" s="9"/>
      <c r="LGB10" s="9"/>
      <c r="LGC10" s="9"/>
      <c r="LGD10" s="9"/>
      <c r="LGE10" s="9"/>
      <c r="LGF10" s="9"/>
      <c r="LGG10" s="9"/>
      <c r="LGH10" s="9"/>
      <c r="LGI10" s="9"/>
      <c r="LGJ10" s="9"/>
      <c r="LGK10" s="9"/>
      <c r="LGL10" s="9"/>
      <c r="LGM10" s="9"/>
      <c r="LGN10" s="9"/>
      <c r="LGO10" s="9"/>
      <c r="LGP10" s="9"/>
      <c r="LGQ10" s="9"/>
      <c r="LGR10" s="9"/>
      <c r="LGS10" s="9"/>
      <c r="LGT10" s="9"/>
      <c r="LGU10" s="9"/>
      <c r="LGV10" s="9"/>
      <c r="LGW10" s="9"/>
      <c r="LGX10" s="9"/>
      <c r="LGY10" s="9"/>
      <c r="LGZ10" s="9"/>
      <c r="LHA10" s="9"/>
      <c r="LHB10" s="9"/>
      <c r="LHC10" s="9"/>
      <c r="LHD10" s="9"/>
      <c r="LHE10" s="9"/>
      <c r="LHF10" s="9"/>
      <c r="LHG10" s="9"/>
      <c r="LHH10" s="9"/>
      <c r="LHI10" s="9"/>
      <c r="LHJ10" s="9"/>
      <c r="LHK10" s="9"/>
      <c r="LHL10" s="9"/>
      <c r="LHM10" s="9"/>
      <c r="LHN10" s="9"/>
      <c r="LHO10" s="9"/>
      <c r="LHP10" s="9"/>
      <c r="LHQ10" s="9"/>
      <c r="LHR10" s="9"/>
      <c r="LHS10" s="9"/>
      <c r="LHT10" s="9"/>
      <c r="LHU10" s="9"/>
      <c r="LHV10" s="9"/>
      <c r="LHW10" s="9"/>
      <c r="LHX10" s="9"/>
      <c r="LHY10" s="9"/>
      <c r="LHZ10" s="9"/>
      <c r="LIA10" s="9"/>
      <c r="LIB10" s="9"/>
      <c r="LIC10" s="9"/>
      <c r="LID10" s="9"/>
      <c r="LIE10" s="9"/>
      <c r="LIF10" s="9"/>
      <c r="LIG10" s="9"/>
      <c r="LIH10" s="9"/>
      <c r="LII10" s="9"/>
      <c r="LIJ10" s="9"/>
      <c r="LIK10" s="9"/>
      <c r="LIL10" s="9"/>
      <c r="LIM10" s="9"/>
      <c r="LIN10" s="9"/>
      <c r="LIO10" s="9"/>
      <c r="LIP10" s="9"/>
      <c r="LIQ10" s="9"/>
      <c r="LIR10" s="9"/>
      <c r="LIS10" s="9"/>
      <c r="LIT10" s="9"/>
      <c r="LIU10" s="9"/>
      <c r="LIV10" s="9"/>
      <c r="LIW10" s="9"/>
      <c r="LIX10" s="9"/>
      <c r="LIY10" s="9"/>
      <c r="LIZ10" s="9"/>
      <c r="LJA10" s="9"/>
      <c r="LJB10" s="9"/>
      <c r="LJC10" s="9"/>
      <c r="LJD10" s="9"/>
      <c r="LJE10" s="9"/>
      <c r="LJF10" s="9"/>
      <c r="LJG10" s="9"/>
      <c r="LJH10" s="9"/>
      <c r="LJI10" s="9"/>
      <c r="LJJ10" s="9"/>
      <c r="LJK10" s="9"/>
      <c r="LJL10" s="9"/>
      <c r="LJM10" s="9"/>
      <c r="LJN10" s="9"/>
      <c r="LJO10" s="9"/>
      <c r="LJP10" s="9"/>
      <c r="LJQ10" s="9"/>
      <c r="LJR10" s="9"/>
      <c r="LJS10" s="9"/>
      <c r="LJT10" s="9"/>
      <c r="LJU10" s="9"/>
      <c r="LJV10" s="9"/>
      <c r="LJW10" s="9"/>
      <c r="LJX10" s="9"/>
      <c r="LJY10" s="9"/>
      <c r="LJZ10" s="9"/>
      <c r="LKA10" s="9"/>
      <c r="LKB10" s="9"/>
      <c r="LKC10" s="9"/>
      <c r="LKD10" s="9"/>
      <c r="LKE10" s="9"/>
      <c r="LKF10" s="9"/>
      <c r="LKG10" s="9"/>
      <c r="LKH10" s="9"/>
      <c r="LKI10" s="9"/>
      <c r="LKJ10" s="9"/>
      <c r="LKK10" s="9"/>
      <c r="LKL10" s="9"/>
      <c r="LKM10" s="9"/>
      <c r="LKN10" s="9"/>
      <c r="LKO10" s="9"/>
      <c r="LKP10" s="9"/>
      <c r="LKQ10" s="9"/>
      <c r="LKR10" s="9"/>
      <c r="LKS10" s="9"/>
      <c r="LKT10" s="9"/>
      <c r="LKU10" s="9"/>
      <c r="LKV10" s="9"/>
      <c r="LKW10" s="9"/>
      <c r="LKX10" s="9"/>
      <c r="LKY10" s="9"/>
      <c r="LKZ10" s="9"/>
      <c r="LLA10" s="9"/>
      <c r="LLB10" s="9"/>
      <c r="LLC10" s="9"/>
      <c r="LLD10" s="9"/>
      <c r="LLE10" s="9"/>
      <c r="LLF10" s="9"/>
      <c r="LLG10" s="9"/>
      <c r="LLH10" s="9"/>
      <c r="LLI10" s="9"/>
      <c r="LLJ10" s="9"/>
      <c r="LLK10" s="9"/>
      <c r="LLL10" s="9"/>
      <c r="LLM10" s="9"/>
      <c r="LLN10" s="9"/>
      <c r="LLO10" s="9"/>
      <c r="LLP10" s="9"/>
      <c r="LLQ10" s="9"/>
      <c r="LLR10" s="9"/>
      <c r="LLS10" s="9"/>
      <c r="LLT10" s="9"/>
      <c r="LLU10" s="9"/>
      <c r="LLV10" s="9"/>
      <c r="LLW10" s="9"/>
      <c r="LLX10" s="9"/>
      <c r="LLY10" s="9"/>
      <c r="LLZ10" s="9"/>
      <c r="LMA10" s="9"/>
      <c r="LMB10" s="9"/>
      <c r="LMC10" s="9"/>
      <c r="LMD10" s="9"/>
      <c r="LME10" s="9"/>
      <c r="LMF10" s="9"/>
      <c r="LMG10" s="9"/>
      <c r="LMH10" s="9"/>
      <c r="LMI10" s="9"/>
      <c r="LMJ10" s="9"/>
      <c r="LMK10" s="9"/>
      <c r="LML10" s="9"/>
      <c r="LMM10" s="9"/>
      <c r="LMN10" s="9"/>
      <c r="LMO10" s="9"/>
      <c r="LMP10" s="9"/>
      <c r="LMQ10" s="9"/>
      <c r="LMR10" s="9"/>
      <c r="LMS10" s="9"/>
      <c r="LMT10" s="9"/>
      <c r="LMU10" s="9"/>
      <c r="LMV10" s="9"/>
      <c r="LMW10" s="9"/>
      <c r="LMX10" s="9"/>
      <c r="LMY10" s="9"/>
      <c r="LMZ10" s="9"/>
      <c r="LNA10" s="9"/>
      <c r="LNB10" s="9"/>
      <c r="LNC10" s="9"/>
      <c r="LND10" s="9"/>
      <c r="LNE10" s="9"/>
      <c r="LNF10" s="9"/>
      <c r="LNG10" s="9"/>
      <c r="LNH10" s="9"/>
      <c r="LNI10" s="9"/>
      <c r="LNJ10" s="9"/>
      <c r="LNK10" s="9"/>
      <c r="LNL10" s="9"/>
      <c r="LNM10" s="9"/>
      <c r="LNN10" s="9"/>
      <c r="LNO10" s="9"/>
      <c r="LNP10" s="9"/>
      <c r="LNQ10" s="9"/>
      <c r="LNR10" s="9"/>
      <c r="LNS10" s="9"/>
      <c r="LNT10" s="9"/>
      <c r="LNU10" s="9"/>
      <c r="LNV10" s="9"/>
      <c r="LNW10" s="9"/>
      <c r="LNX10" s="9"/>
      <c r="LNY10" s="9"/>
      <c r="LNZ10" s="9"/>
      <c r="LOA10" s="9"/>
      <c r="LOB10" s="9"/>
      <c r="LOC10" s="9"/>
      <c r="LOD10" s="9"/>
      <c r="LOE10" s="9"/>
      <c r="LOF10" s="9"/>
      <c r="LOG10" s="9"/>
      <c r="LOH10" s="9"/>
      <c r="LOI10" s="9"/>
      <c r="LOJ10" s="9"/>
      <c r="LOK10" s="9"/>
      <c r="LOL10" s="9"/>
      <c r="LOM10" s="9"/>
      <c r="LON10" s="9"/>
      <c r="LOO10" s="9"/>
      <c r="LOP10" s="9"/>
      <c r="LOQ10" s="9"/>
      <c r="LOR10" s="9"/>
      <c r="LOS10" s="9"/>
      <c r="LOT10" s="9"/>
      <c r="LOU10" s="9"/>
      <c r="LOV10" s="9"/>
      <c r="LOW10" s="9"/>
      <c r="LOX10" s="9"/>
      <c r="LOY10" s="9"/>
      <c r="LOZ10" s="9"/>
      <c r="LPA10" s="9"/>
      <c r="LPB10" s="9"/>
      <c r="LPC10" s="9"/>
      <c r="LPD10" s="9"/>
      <c r="LPE10" s="9"/>
      <c r="LPF10" s="9"/>
      <c r="LPG10" s="9"/>
      <c r="LPH10" s="9"/>
      <c r="LPI10" s="9"/>
      <c r="LPJ10" s="9"/>
      <c r="LPK10" s="9"/>
      <c r="LPL10" s="9"/>
      <c r="LPM10" s="9"/>
      <c r="LPN10" s="9"/>
      <c r="LPO10" s="9"/>
      <c r="LPP10" s="9"/>
      <c r="LPQ10" s="9"/>
      <c r="LPR10" s="9"/>
      <c r="LPS10" s="9"/>
      <c r="LPT10" s="9"/>
      <c r="LPU10" s="9"/>
      <c r="LPV10" s="9"/>
      <c r="LPW10" s="9"/>
      <c r="LPX10" s="9"/>
      <c r="LPY10" s="9"/>
      <c r="LPZ10" s="9"/>
      <c r="LQA10" s="9"/>
      <c r="LQB10" s="9"/>
      <c r="LQC10" s="9"/>
      <c r="LQD10" s="9"/>
      <c r="LQE10" s="9"/>
      <c r="LQF10" s="9"/>
      <c r="LQG10" s="9"/>
      <c r="LQH10" s="9"/>
      <c r="LQI10" s="9"/>
      <c r="LQJ10" s="9"/>
      <c r="LQK10" s="9"/>
      <c r="LQL10" s="9"/>
      <c r="LQM10" s="9"/>
      <c r="LQN10" s="9"/>
      <c r="LQO10" s="9"/>
      <c r="LQP10" s="9"/>
      <c r="LQQ10" s="9"/>
      <c r="LQR10" s="9"/>
      <c r="LQS10" s="9"/>
      <c r="LQT10" s="9"/>
      <c r="LQU10" s="9"/>
      <c r="LQV10" s="9"/>
      <c r="LQW10" s="9"/>
      <c r="LQX10" s="9"/>
      <c r="LQY10" s="9"/>
      <c r="LQZ10" s="9"/>
      <c r="LRA10" s="9"/>
      <c r="LRB10" s="9"/>
      <c r="LRC10" s="9"/>
      <c r="LRD10" s="9"/>
      <c r="LRE10" s="9"/>
      <c r="LRF10" s="9"/>
      <c r="LRG10" s="9"/>
      <c r="LRH10" s="9"/>
      <c r="LRI10" s="9"/>
      <c r="LRJ10" s="9"/>
      <c r="LRK10" s="9"/>
      <c r="LRL10" s="9"/>
      <c r="LRM10" s="9"/>
      <c r="LRN10" s="9"/>
      <c r="LRO10" s="9"/>
      <c r="LRP10" s="9"/>
      <c r="LRQ10" s="9"/>
      <c r="LRR10" s="9"/>
      <c r="LRS10" s="9"/>
      <c r="LRT10" s="9"/>
      <c r="LRU10" s="9"/>
      <c r="LRV10" s="9"/>
      <c r="LRW10" s="9"/>
      <c r="LRX10" s="9"/>
      <c r="LRY10" s="9"/>
      <c r="LRZ10" s="9"/>
      <c r="LSA10" s="9"/>
      <c r="LSB10" s="9"/>
      <c r="LSC10" s="9"/>
      <c r="LSD10" s="9"/>
      <c r="LSE10" s="9"/>
      <c r="LSF10" s="9"/>
      <c r="LSG10" s="9"/>
      <c r="LSH10" s="9"/>
      <c r="LSI10" s="9"/>
      <c r="LSJ10" s="9"/>
      <c r="LSK10" s="9"/>
      <c r="LSL10" s="9"/>
      <c r="LSM10" s="9"/>
      <c r="LSN10" s="9"/>
      <c r="LSO10" s="9"/>
      <c r="LSP10" s="9"/>
      <c r="LSQ10" s="9"/>
      <c r="LSR10" s="9"/>
      <c r="LSS10" s="9"/>
      <c r="LST10" s="9"/>
      <c r="LSU10" s="9"/>
      <c r="LSV10" s="9"/>
      <c r="LSW10" s="9"/>
      <c r="LSX10" s="9"/>
      <c r="LSY10" s="9"/>
      <c r="LSZ10" s="9"/>
      <c r="LTA10" s="9"/>
      <c r="LTB10" s="9"/>
      <c r="LTC10" s="9"/>
      <c r="LTD10" s="9"/>
      <c r="LTE10" s="9"/>
      <c r="LTF10" s="9"/>
      <c r="LTG10" s="9"/>
      <c r="LTH10" s="9"/>
      <c r="LTI10" s="9"/>
      <c r="LTJ10" s="9"/>
      <c r="LTK10" s="9"/>
      <c r="LTL10" s="9"/>
      <c r="LTM10" s="9"/>
      <c r="LTN10" s="9"/>
      <c r="LTO10" s="9"/>
      <c r="LTP10" s="9"/>
      <c r="LTQ10" s="9"/>
      <c r="LTR10" s="9"/>
      <c r="LTS10" s="9"/>
      <c r="LTT10" s="9"/>
      <c r="LTU10" s="9"/>
      <c r="LTV10" s="9"/>
      <c r="LTW10" s="9"/>
      <c r="LTX10" s="9"/>
      <c r="LTY10" s="9"/>
      <c r="LTZ10" s="9"/>
      <c r="LUA10" s="9"/>
      <c r="LUB10" s="9"/>
      <c r="LUC10" s="9"/>
      <c r="LUD10" s="9"/>
      <c r="LUE10" s="9"/>
      <c r="LUF10" s="9"/>
      <c r="LUG10" s="9"/>
      <c r="LUH10" s="9"/>
      <c r="LUI10" s="9"/>
      <c r="LUJ10" s="9"/>
      <c r="LUK10" s="9"/>
      <c r="LUL10" s="9"/>
      <c r="LUM10" s="9"/>
      <c r="LUN10" s="9"/>
      <c r="LUO10" s="9"/>
      <c r="LUP10" s="9"/>
      <c r="LUQ10" s="9"/>
      <c r="LUR10" s="9"/>
      <c r="LUS10" s="9"/>
      <c r="LUT10" s="9"/>
      <c r="LUU10" s="9"/>
      <c r="LUV10" s="9"/>
      <c r="LUW10" s="9"/>
      <c r="LUX10" s="9"/>
      <c r="LUY10" s="9"/>
      <c r="LUZ10" s="9"/>
      <c r="LVA10" s="9"/>
      <c r="LVB10" s="9"/>
      <c r="LVC10" s="9"/>
      <c r="LVD10" s="9"/>
      <c r="LVE10" s="9"/>
      <c r="LVF10" s="9"/>
      <c r="LVG10" s="9"/>
      <c r="LVH10" s="9"/>
      <c r="LVI10" s="9"/>
      <c r="LVJ10" s="9"/>
      <c r="LVK10" s="9"/>
      <c r="LVL10" s="9"/>
      <c r="LVM10" s="9"/>
      <c r="LVN10" s="9"/>
      <c r="LVO10" s="9"/>
      <c r="LVP10" s="9"/>
      <c r="LVQ10" s="9"/>
      <c r="LVR10" s="9"/>
      <c r="LVS10" s="9"/>
      <c r="LVT10" s="9"/>
      <c r="LVU10" s="9"/>
      <c r="LVV10" s="9"/>
      <c r="LVW10" s="9"/>
      <c r="LVX10" s="9"/>
      <c r="LVY10" s="9"/>
      <c r="LVZ10" s="9"/>
      <c r="LWA10" s="9"/>
      <c r="LWB10" s="9"/>
      <c r="LWC10" s="9"/>
      <c r="LWD10" s="9"/>
      <c r="LWE10" s="9"/>
      <c r="LWF10" s="9"/>
      <c r="LWG10" s="9"/>
      <c r="LWH10" s="9"/>
      <c r="LWI10" s="9"/>
      <c r="LWJ10" s="9"/>
      <c r="LWK10" s="9"/>
      <c r="LWL10" s="9"/>
      <c r="LWM10" s="9"/>
      <c r="LWN10" s="9"/>
      <c r="LWO10" s="9"/>
      <c r="LWP10" s="9"/>
      <c r="LWQ10" s="9"/>
      <c r="LWR10" s="9"/>
      <c r="LWS10" s="9"/>
      <c r="LWT10" s="9"/>
      <c r="LWU10" s="9"/>
      <c r="LWV10" s="9"/>
      <c r="LWW10" s="9"/>
      <c r="LWX10" s="9"/>
      <c r="LWY10" s="9"/>
      <c r="LWZ10" s="9"/>
      <c r="LXA10" s="9"/>
      <c r="LXB10" s="9"/>
      <c r="LXC10" s="9"/>
      <c r="LXD10" s="9"/>
      <c r="LXE10" s="9"/>
      <c r="LXF10" s="9"/>
      <c r="LXG10" s="9"/>
      <c r="LXH10" s="9"/>
      <c r="LXI10" s="9"/>
      <c r="LXJ10" s="9"/>
      <c r="LXK10" s="9"/>
      <c r="LXL10" s="9"/>
      <c r="LXM10" s="9"/>
      <c r="LXN10" s="9"/>
      <c r="LXO10" s="9"/>
      <c r="LXP10" s="9"/>
      <c r="LXQ10" s="9"/>
      <c r="LXR10" s="9"/>
      <c r="LXS10" s="9"/>
      <c r="LXT10" s="9"/>
      <c r="LXU10" s="9"/>
      <c r="LXV10" s="9"/>
      <c r="LXW10" s="9"/>
      <c r="LXX10" s="9"/>
      <c r="LXY10" s="9"/>
      <c r="LXZ10" s="9"/>
      <c r="LYA10" s="9"/>
      <c r="LYB10" s="9"/>
      <c r="LYC10" s="9"/>
      <c r="LYD10" s="9"/>
      <c r="LYE10" s="9"/>
      <c r="LYF10" s="9"/>
      <c r="LYG10" s="9"/>
      <c r="LYH10" s="9"/>
      <c r="LYI10" s="9"/>
      <c r="LYJ10" s="9"/>
      <c r="LYK10" s="9"/>
      <c r="LYL10" s="9"/>
      <c r="LYM10" s="9"/>
      <c r="LYN10" s="9"/>
      <c r="LYO10" s="9"/>
      <c r="LYP10" s="9"/>
      <c r="LYQ10" s="9"/>
      <c r="LYR10" s="9"/>
      <c r="LYS10" s="9"/>
      <c r="LYT10" s="9"/>
      <c r="LYU10" s="9"/>
      <c r="LYV10" s="9"/>
      <c r="LYW10" s="9"/>
      <c r="LYX10" s="9"/>
      <c r="LYY10" s="9"/>
      <c r="LYZ10" s="9"/>
      <c r="LZA10" s="9"/>
      <c r="LZB10" s="9"/>
      <c r="LZC10" s="9"/>
      <c r="LZD10" s="9"/>
      <c r="LZE10" s="9"/>
      <c r="LZF10" s="9"/>
      <c r="LZG10" s="9"/>
      <c r="LZH10" s="9"/>
      <c r="LZI10" s="9"/>
      <c r="LZJ10" s="9"/>
      <c r="LZK10" s="9"/>
      <c r="LZL10" s="9"/>
      <c r="LZM10" s="9"/>
      <c r="LZN10" s="9"/>
      <c r="LZO10" s="9"/>
      <c r="LZP10" s="9"/>
      <c r="LZQ10" s="9"/>
      <c r="LZR10" s="9"/>
      <c r="LZS10" s="9"/>
      <c r="LZT10" s="9"/>
      <c r="LZU10" s="9"/>
      <c r="LZV10" s="9"/>
      <c r="LZW10" s="9"/>
      <c r="LZX10" s="9"/>
      <c r="LZY10" s="9"/>
      <c r="LZZ10" s="9"/>
      <c r="MAA10" s="9"/>
      <c r="MAB10" s="9"/>
      <c r="MAC10" s="9"/>
      <c r="MAD10" s="9"/>
      <c r="MAE10" s="9"/>
      <c r="MAF10" s="9"/>
      <c r="MAG10" s="9"/>
      <c r="MAH10" s="9"/>
      <c r="MAI10" s="9"/>
      <c r="MAJ10" s="9"/>
      <c r="MAK10" s="9"/>
      <c r="MAL10" s="9"/>
      <c r="MAM10" s="9"/>
      <c r="MAN10" s="9"/>
      <c r="MAO10" s="9"/>
      <c r="MAP10" s="9"/>
      <c r="MAQ10" s="9"/>
      <c r="MAR10" s="9"/>
      <c r="MAS10" s="9"/>
      <c r="MAT10" s="9"/>
      <c r="MAU10" s="9"/>
      <c r="MAV10" s="9"/>
      <c r="MAW10" s="9"/>
      <c r="MAX10" s="9"/>
      <c r="MAY10" s="9"/>
      <c r="MAZ10" s="9"/>
      <c r="MBA10" s="9"/>
      <c r="MBB10" s="9"/>
      <c r="MBC10" s="9"/>
      <c r="MBD10" s="9"/>
      <c r="MBE10" s="9"/>
      <c r="MBF10" s="9"/>
      <c r="MBG10" s="9"/>
      <c r="MBH10" s="9"/>
      <c r="MBI10" s="9"/>
      <c r="MBJ10" s="9"/>
      <c r="MBK10" s="9"/>
      <c r="MBL10" s="9"/>
      <c r="MBM10" s="9"/>
      <c r="MBN10" s="9"/>
      <c r="MBO10" s="9"/>
      <c r="MBP10" s="9"/>
      <c r="MBQ10" s="9"/>
      <c r="MBR10" s="9"/>
      <c r="MBS10" s="9"/>
      <c r="MBT10" s="9"/>
      <c r="MBU10" s="9"/>
      <c r="MBV10" s="9"/>
      <c r="MBW10" s="9"/>
      <c r="MBX10" s="9"/>
      <c r="MBY10" s="9"/>
      <c r="MBZ10" s="9"/>
      <c r="MCA10" s="9"/>
      <c r="MCB10" s="9"/>
      <c r="MCC10" s="9"/>
      <c r="MCD10" s="9"/>
      <c r="MCE10" s="9"/>
      <c r="MCF10" s="9"/>
      <c r="MCG10" s="9"/>
      <c r="MCH10" s="9"/>
      <c r="MCI10" s="9"/>
      <c r="MCJ10" s="9"/>
      <c r="MCK10" s="9"/>
      <c r="MCL10" s="9"/>
      <c r="MCM10" s="9"/>
      <c r="MCN10" s="9"/>
      <c r="MCO10" s="9"/>
      <c r="MCP10" s="9"/>
      <c r="MCQ10" s="9"/>
      <c r="MCR10" s="9"/>
      <c r="MCS10" s="9"/>
      <c r="MCT10" s="9"/>
      <c r="MCU10" s="9"/>
      <c r="MCV10" s="9"/>
      <c r="MCW10" s="9"/>
      <c r="MCX10" s="9"/>
      <c r="MCY10" s="9"/>
      <c r="MCZ10" s="9"/>
      <c r="MDA10" s="9"/>
      <c r="MDB10" s="9"/>
      <c r="MDC10" s="9"/>
      <c r="MDD10" s="9"/>
      <c r="MDE10" s="9"/>
      <c r="MDF10" s="9"/>
      <c r="MDG10" s="9"/>
      <c r="MDH10" s="9"/>
      <c r="MDI10" s="9"/>
      <c r="MDJ10" s="9"/>
      <c r="MDK10" s="9"/>
      <c r="MDL10" s="9"/>
      <c r="MDM10" s="9"/>
      <c r="MDN10" s="9"/>
      <c r="MDO10" s="9"/>
      <c r="MDP10" s="9"/>
      <c r="MDQ10" s="9"/>
      <c r="MDR10" s="9"/>
      <c r="MDS10" s="9"/>
      <c r="MDT10" s="9"/>
      <c r="MDU10" s="9"/>
      <c r="MDV10" s="9"/>
      <c r="MDW10" s="9"/>
      <c r="MDX10" s="9"/>
      <c r="MDY10" s="9"/>
      <c r="MDZ10" s="9"/>
      <c r="MEA10" s="9"/>
      <c r="MEB10" s="9"/>
      <c r="MEC10" s="9"/>
      <c r="MED10" s="9"/>
      <c r="MEE10" s="9"/>
      <c r="MEF10" s="9"/>
      <c r="MEG10" s="9"/>
      <c r="MEH10" s="9"/>
      <c r="MEI10" s="9"/>
      <c r="MEJ10" s="9"/>
      <c r="MEK10" s="9"/>
      <c r="MEL10" s="9"/>
      <c r="MEM10" s="9"/>
      <c r="MEN10" s="9"/>
      <c r="MEO10" s="9"/>
      <c r="MEP10" s="9"/>
      <c r="MEQ10" s="9"/>
      <c r="MER10" s="9"/>
      <c r="MES10" s="9"/>
      <c r="MET10" s="9"/>
      <c r="MEU10" s="9"/>
      <c r="MEV10" s="9"/>
      <c r="MEW10" s="9"/>
      <c r="MEX10" s="9"/>
      <c r="MEY10" s="9"/>
      <c r="MEZ10" s="9"/>
      <c r="MFA10" s="9"/>
      <c r="MFB10" s="9"/>
      <c r="MFC10" s="9"/>
      <c r="MFD10" s="9"/>
      <c r="MFE10" s="9"/>
      <c r="MFF10" s="9"/>
      <c r="MFG10" s="9"/>
      <c r="MFH10" s="9"/>
      <c r="MFI10" s="9"/>
      <c r="MFJ10" s="9"/>
      <c r="MFK10" s="9"/>
      <c r="MFL10" s="9"/>
      <c r="MFM10" s="9"/>
      <c r="MFN10" s="9"/>
      <c r="MFO10" s="9"/>
      <c r="MFP10" s="9"/>
      <c r="MFQ10" s="9"/>
      <c r="MFR10" s="9"/>
      <c r="MFS10" s="9"/>
      <c r="MFT10" s="9"/>
      <c r="MFU10" s="9"/>
      <c r="MFV10" s="9"/>
      <c r="MFW10" s="9"/>
      <c r="MFX10" s="9"/>
      <c r="MFY10" s="9"/>
      <c r="MFZ10" s="9"/>
      <c r="MGA10" s="9"/>
      <c r="MGB10" s="9"/>
      <c r="MGC10" s="9"/>
      <c r="MGD10" s="9"/>
      <c r="MGE10" s="9"/>
      <c r="MGF10" s="9"/>
      <c r="MGG10" s="9"/>
      <c r="MGH10" s="9"/>
      <c r="MGI10" s="9"/>
      <c r="MGJ10" s="9"/>
      <c r="MGK10" s="9"/>
      <c r="MGL10" s="9"/>
      <c r="MGM10" s="9"/>
      <c r="MGN10" s="9"/>
      <c r="MGO10" s="9"/>
      <c r="MGP10" s="9"/>
      <c r="MGQ10" s="9"/>
      <c r="MGR10" s="9"/>
      <c r="MGS10" s="9"/>
      <c r="MGT10" s="9"/>
      <c r="MGU10" s="9"/>
      <c r="MGV10" s="9"/>
      <c r="MGW10" s="9"/>
      <c r="MGX10" s="9"/>
      <c r="MGY10" s="9"/>
      <c r="MGZ10" s="9"/>
      <c r="MHA10" s="9"/>
      <c r="MHB10" s="9"/>
      <c r="MHC10" s="9"/>
      <c r="MHD10" s="9"/>
      <c r="MHE10" s="9"/>
      <c r="MHF10" s="9"/>
      <c r="MHG10" s="9"/>
      <c r="MHH10" s="9"/>
      <c r="MHI10" s="9"/>
      <c r="MHJ10" s="9"/>
      <c r="MHK10" s="9"/>
      <c r="MHL10" s="9"/>
      <c r="MHM10" s="9"/>
      <c r="MHN10" s="9"/>
      <c r="MHO10" s="9"/>
      <c r="MHP10" s="9"/>
      <c r="MHQ10" s="9"/>
      <c r="MHR10" s="9"/>
      <c r="MHS10" s="9"/>
      <c r="MHT10" s="9"/>
      <c r="MHU10" s="9"/>
      <c r="MHV10" s="9"/>
      <c r="MHW10" s="9"/>
      <c r="MHX10" s="9"/>
      <c r="MHY10" s="9"/>
      <c r="MHZ10" s="9"/>
      <c r="MIA10" s="9"/>
      <c r="MIB10" s="9"/>
      <c r="MIC10" s="9"/>
      <c r="MID10" s="9"/>
      <c r="MIE10" s="9"/>
      <c r="MIF10" s="9"/>
      <c r="MIG10" s="9"/>
      <c r="MIH10" s="9"/>
      <c r="MII10" s="9"/>
      <c r="MIJ10" s="9"/>
      <c r="MIK10" s="9"/>
      <c r="MIL10" s="9"/>
      <c r="MIM10" s="9"/>
      <c r="MIN10" s="9"/>
      <c r="MIO10" s="9"/>
      <c r="MIP10" s="9"/>
      <c r="MIQ10" s="9"/>
      <c r="MIR10" s="9"/>
      <c r="MIS10" s="9"/>
      <c r="MIT10" s="9"/>
      <c r="MIU10" s="9"/>
      <c r="MIV10" s="9"/>
      <c r="MIW10" s="9"/>
      <c r="MIX10" s="9"/>
      <c r="MIY10" s="9"/>
      <c r="MIZ10" s="9"/>
      <c r="MJA10" s="9"/>
      <c r="MJB10" s="9"/>
      <c r="MJC10" s="9"/>
      <c r="MJD10" s="9"/>
      <c r="MJE10" s="9"/>
      <c r="MJF10" s="9"/>
      <c r="MJG10" s="9"/>
      <c r="MJH10" s="9"/>
      <c r="MJI10" s="9"/>
      <c r="MJJ10" s="9"/>
      <c r="MJK10" s="9"/>
      <c r="MJL10" s="9"/>
      <c r="MJM10" s="9"/>
      <c r="MJN10" s="9"/>
      <c r="MJO10" s="9"/>
      <c r="MJP10" s="9"/>
      <c r="MJQ10" s="9"/>
      <c r="MJR10" s="9"/>
      <c r="MJS10" s="9"/>
      <c r="MJT10" s="9"/>
      <c r="MJU10" s="9"/>
      <c r="MJV10" s="9"/>
      <c r="MJW10" s="9"/>
      <c r="MJX10" s="9"/>
      <c r="MJY10" s="9"/>
      <c r="MJZ10" s="9"/>
      <c r="MKA10" s="9"/>
      <c r="MKB10" s="9"/>
      <c r="MKC10" s="9"/>
      <c r="MKD10" s="9"/>
      <c r="MKE10" s="9"/>
      <c r="MKF10" s="9"/>
      <c r="MKG10" s="9"/>
      <c r="MKH10" s="9"/>
      <c r="MKI10" s="9"/>
      <c r="MKJ10" s="9"/>
      <c r="MKK10" s="9"/>
      <c r="MKL10" s="9"/>
      <c r="MKM10" s="9"/>
      <c r="MKN10" s="9"/>
      <c r="MKO10" s="9"/>
      <c r="MKP10" s="9"/>
      <c r="MKQ10" s="9"/>
      <c r="MKR10" s="9"/>
      <c r="MKS10" s="9"/>
      <c r="MKT10" s="9"/>
      <c r="MKU10" s="9"/>
      <c r="MKV10" s="9"/>
      <c r="MKW10" s="9"/>
      <c r="MKX10" s="9"/>
      <c r="MKY10" s="9"/>
      <c r="MKZ10" s="9"/>
      <c r="MLA10" s="9"/>
      <c r="MLB10" s="9"/>
      <c r="MLC10" s="9"/>
      <c r="MLD10" s="9"/>
      <c r="MLE10" s="9"/>
      <c r="MLF10" s="9"/>
      <c r="MLG10" s="9"/>
      <c r="MLH10" s="9"/>
      <c r="MLI10" s="9"/>
      <c r="MLJ10" s="9"/>
      <c r="MLK10" s="9"/>
      <c r="MLL10" s="9"/>
      <c r="MLM10" s="9"/>
      <c r="MLN10" s="9"/>
      <c r="MLO10" s="9"/>
      <c r="MLP10" s="9"/>
      <c r="MLQ10" s="9"/>
      <c r="MLR10" s="9"/>
      <c r="MLS10" s="9"/>
      <c r="MLT10" s="9"/>
      <c r="MLU10" s="9"/>
      <c r="MLV10" s="9"/>
      <c r="MLW10" s="9"/>
      <c r="MLX10" s="9"/>
      <c r="MLY10" s="9"/>
      <c r="MLZ10" s="9"/>
      <c r="MMA10" s="9"/>
      <c r="MMB10" s="9"/>
      <c r="MMC10" s="9"/>
      <c r="MMD10" s="9"/>
      <c r="MME10" s="9"/>
      <c r="MMF10" s="9"/>
      <c r="MMG10" s="9"/>
      <c r="MMH10" s="9"/>
      <c r="MMI10" s="9"/>
      <c r="MMJ10" s="9"/>
      <c r="MMK10" s="9"/>
      <c r="MML10" s="9"/>
      <c r="MMM10" s="9"/>
      <c r="MMN10" s="9"/>
      <c r="MMO10" s="9"/>
      <c r="MMP10" s="9"/>
      <c r="MMQ10" s="9"/>
      <c r="MMR10" s="9"/>
      <c r="MMS10" s="9"/>
      <c r="MMT10" s="9"/>
      <c r="MMU10" s="9"/>
      <c r="MMV10" s="9"/>
      <c r="MMW10" s="9"/>
      <c r="MMX10" s="9"/>
      <c r="MMY10" s="9"/>
      <c r="MMZ10" s="9"/>
      <c r="MNA10" s="9"/>
      <c r="MNB10" s="9"/>
      <c r="MNC10" s="9"/>
      <c r="MND10" s="9"/>
      <c r="MNE10" s="9"/>
      <c r="MNF10" s="9"/>
      <c r="MNG10" s="9"/>
      <c r="MNH10" s="9"/>
      <c r="MNI10" s="9"/>
      <c r="MNJ10" s="9"/>
      <c r="MNK10" s="9"/>
      <c r="MNL10" s="9"/>
      <c r="MNM10" s="9"/>
      <c r="MNN10" s="9"/>
      <c r="MNO10" s="9"/>
      <c r="MNP10" s="9"/>
      <c r="MNQ10" s="9"/>
      <c r="MNR10" s="9"/>
      <c r="MNS10" s="9"/>
      <c r="MNT10" s="9"/>
      <c r="MNU10" s="9"/>
      <c r="MNV10" s="9"/>
      <c r="MNW10" s="9"/>
      <c r="MNX10" s="9"/>
      <c r="MNY10" s="9"/>
      <c r="MNZ10" s="9"/>
      <c r="MOA10" s="9"/>
      <c r="MOB10" s="9"/>
      <c r="MOC10" s="9"/>
      <c r="MOD10" s="9"/>
      <c r="MOE10" s="9"/>
      <c r="MOF10" s="9"/>
      <c r="MOG10" s="9"/>
      <c r="MOH10" s="9"/>
      <c r="MOI10" s="9"/>
      <c r="MOJ10" s="9"/>
      <c r="MOK10" s="9"/>
      <c r="MOL10" s="9"/>
      <c r="MOM10" s="9"/>
      <c r="MON10" s="9"/>
      <c r="MOO10" s="9"/>
      <c r="MOP10" s="9"/>
      <c r="MOQ10" s="9"/>
      <c r="MOR10" s="9"/>
      <c r="MOS10" s="9"/>
      <c r="MOT10" s="9"/>
      <c r="MOU10" s="9"/>
      <c r="MOV10" s="9"/>
      <c r="MOW10" s="9"/>
      <c r="MOX10" s="9"/>
      <c r="MOY10" s="9"/>
      <c r="MOZ10" s="9"/>
      <c r="MPA10" s="9"/>
      <c r="MPB10" s="9"/>
      <c r="MPC10" s="9"/>
      <c r="MPD10" s="9"/>
      <c r="MPE10" s="9"/>
      <c r="MPF10" s="9"/>
      <c r="MPG10" s="9"/>
      <c r="MPH10" s="9"/>
      <c r="MPI10" s="9"/>
      <c r="MPJ10" s="9"/>
      <c r="MPK10" s="9"/>
      <c r="MPL10" s="9"/>
      <c r="MPM10" s="9"/>
      <c r="MPN10" s="9"/>
      <c r="MPO10" s="9"/>
      <c r="MPP10" s="9"/>
      <c r="MPQ10" s="9"/>
      <c r="MPR10" s="9"/>
      <c r="MPS10" s="9"/>
      <c r="MPT10" s="9"/>
      <c r="MPU10" s="9"/>
      <c r="MPV10" s="9"/>
      <c r="MPW10" s="9"/>
      <c r="MPX10" s="9"/>
      <c r="MPY10" s="9"/>
      <c r="MPZ10" s="9"/>
      <c r="MQA10" s="9"/>
      <c r="MQB10" s="9"/>
      <c r="MQC10" s="9"/>
      <c r="MQD10" s="9"/>
      <c r="MQE10" s="9"/>
      <c r="MQF10" s="9"/>
      <c r="MQG10" s="9"/>
      <c r="MQH10" s="9"/>
      <c r="MQI10" s="9"/>
      <c r="MQJ10" s="9"/>
      <c r="MQK10" s="9"/>
      <c r="MQL10" s="9"/>
      <c r="MQM10" s="9"/>
      <c r="MQN10" s="9"/>
      <c r="MQO10" s="9"/>
      <c r="MQP10" s="9"/>
      <c r="MQQ10" s="9"/>
      <c r="MQR10" s="9"/>
      <c r="MQS10" s="9"/>
      <c r="MQT10" s="9"/>
      <c r="MQU10" s="9"/>
      <c r="MQV10" s="9"/>
      <c r="MQW10" s="9"/>
      <c r="MQX10" s="9"/>
      <c r="MQY10" s="9"/>
      <c r="MQZ10" s="9"/>
      <c r="MRA10" s="9"/>
      <c r="MRB10" s="9"/>
      <c r="MRC10" s="9"/>
      <c r="MRD10" s="9"/>
      <c r="MRE10" s="9"/>
      <c r="MRF10" s="9"/>
      <c r="MRG10" s="9"/>
      <c r="MRH10" s="9"/>
      <c r="MRI10" s="9"/>
      <c r="MRJ10" s="9"/>
      <c r="MRK10" s="9"/>
      <c r="MRL10" s="9"/>
      <c r="MRM10" s="9"/>
      <c r="MRN10" s="9"/>
      <c r="MRO10" s="9"/>
      <c r="MRP10" s="9"/>
      <c r="MRQ10" s="9"/>
      <c r="MRR10" s="9"/>
      <c r="MRS10" s="9"/>
      <c r="MRT10" s="9"/>
      <c r="MRU10" s="9"/>
      <c r="MRV10" s="9"/>
      <c r="MRW10" s="9"/>
      <c r="MRX10" s="9"/>
      <c r="MRY10" s="9"/>
      <c r="MRZ10" s="9"/>
      <c r="MSA10" s="9"/>
      <c r="MSB10" s="9"/>
      <c r="MSC10" s="9"/>
      <c r="MSD10" s="9"/>
      <c r="MSE10" s="9"/>
      <c r="MSF10" s="9"/>
      <c r="MSG10" s="9"/>
      <c r="MSH10" s="9"/>
      <c r="MSI10" s="9"/>
      <c r="MSJ10" s="9"/>
      <c r="MSK10" s="9"/>
      <c r="MSL10" s="9"/>
      <c r="MSM10" s="9"/>
      <c r="MSN10" s="9"/>
      <c r="MSO10" s="9"/>
      <c r="MSP10" s="9"/>
      <c r="MSQ10" s="9"/>
      <c r="MSR10" s="9"/>
      <c r="MSS10" s="9"/>
      <c r="MST10" s="9"/>
      <c r="MSU10" s="9"/>
      <c r="MSV10" s="9"/>
      <c r="MSW10" s="9"/>
      <c r="MSX10" s="9"/>
      <c r="MSY10" s="9"/>
      <c r="MSZ10" s="9"/>
      <c r="MTA10" s="9"/>
      <c r="MTB10" s="9"/>
      <c r="MTC10" s="9"/>
      <c r="MTD10" s="9"/>
      <c r="MTE10" s="9"/>
      <c r="MTF10" s="9"/>
      <c r="MTG10" s="9"/>
      <c r="MTH10" s="9"/>
      <c r="MTI10" s="9"/>
      <c r="MTJ10" s="9"/>
      <c r="MTK10" s="9"/>
      <c r="MTL10" s="9"/>
      <c r="MTM10" s="9"/>
      <c r="MTN10" s="9"/>
      <c r="MTO10" s="9"/>
      <c r="MTP10" s="9"/>
      <c r="MTQ10" s="9"/>
      <c r="MTR10" s="9"/>
      <c r="MTS10" s="9"/>
      <c r="MTT10" s="9"/>
      <c r="MTU10" s="9"/>
      <c r="MTV10" s="9"/>
      <c r="MTW10" s="9"/>
      <c r="MTX10" s="9"/>
      <c r="MTY10" s="9"/>
      <c r="MTZ10" s="9"/>
      <c r="MUA10" s="9"/>
      <c r="MUB10" s="9"/>
      <c r="MUC10" s="9"/>
      <c r="MUD10" s="9"/>
      <c r="MUE10" s="9"/>
      <c r="MUF10" s="9"/>
      <c r="MUG10" s="9"/>
      <c r="MUH10" s="9"/>
      <c r="MUI10" s="9"/>
      <c r="MUJ10" s="9"/>
      <c r="MUK10" s="9"/>
      <c r="MUL10" s="9"/>
      <c r="MUM10" s="9"/>
      <c r="MUN10" s="9"/>
      <c r="MUO10" s="9"/>
      <c r="MUP10" s="9"/>
      <c r="MUQ10" s="9"/>
      <c r="MUR10" s="9"/>
      <c r="MUS10" s="9"/>
      <c r="MUT10" s="9"/>
      <c r="MUU10" s="9"/>
      <c r="MUV10" s="9"/>
      <c r="MUW10" s="9"/>
      <c r="MUX10" s="9"/>
      <c r="MUY10" s="9"/>
      <c r="MUZ10" s="9"/>
      <c r="MVA10" s="9"/>
      <c r="MVB10" s="9"/>
      <c r="MVC10" s="9"/>
      <c r="MVD10" s="9"/>
      <c r="MVE10" s="9"/>
      <c r="MVF10" s="9"/>
      <c r="MVG10" s="9"/>
      <c r="MVH10" s="9"/>
      <c r="MVI10" s="9"/>
      <c r="MVJ10" s="9"/>
      <c r="MVK10" s="9"/>
      <c r="MVL10" s="9"/>
      <c r="MVM10" s="9"/>
      <c r="MVN10" s="9"/>
      <c r="MVO10" s="9"/>
      <c r="MVP10" s="9"/>
      <c r="MVQ10" s="9"/>
      <c r="MVR10" s="9"/>
      <c r="MVS10" s="9"/>
      <c r="MVT10" s="9"/>
      <c r="MVU10" s="9"/>
      <c r="MVV10" s="9"/>
      <c r="MVW10" s="9"/>
      <c r="MVX10" s="9"/>
      <c r="MVY10" s="9"/>
      <c r="MVZ10" s="9"/>
      <c r="MWA10" s="9"/>
      <c r="MWB10" s="9"/>
      <c r="MWC10" s="9"/>
      <c r="MWD10" s="9"/>
      <c r="MWE10" s="9"/>
      <c r="MWF10" s="9"/>
      <c r="MWG10" s="9"/>
      <c r="MWH10" s="9"/>
      <c r="MWI10" s="9"/>
      <c r="MWJ10" s="9"/>
      <c r="MWK10" s="9"/>
      <c r="MWL10" s="9"/>
      <c r="MWM10" s="9"/>
      <c r="MWN10" s="9"/>
      <c r="MWO10" s="9"/>
      <c r="MWP10" s="9"/>
      <c r="MWQ10" s="9"/>
      <c r="MWR10" s="9"/>
      <c r="MWS10" s="9"/>
      <c r="MWT10" s="9"/>
      <c r="MWU10" s="9"/>
      <c r="MWV10" s="9"/>
      <c r="MWW10" s="9"/>
      <c r="MWX10" s="9"/>
      <c r="MWY10" s="9"/>
      <c r="MWZ10" s="9"/>
      <c r="MXA10" s="9"/>
      <c r="MXB10" s="9"/>
      <c r="MXC10" s="9"/>
      <c r="MXD10" s="9"/>
      <c r="MXE10" s="9"/>
      <c r="MXF10" s="9"/>
      <c r="MXG10" s="9"/>
      <c r="MXH10" s="9"/>
      <c r="MXI10" s="9"/>
      <c r="MXJ10" s="9"/>
      <c r="MXK10" s="9"/>
      <c r="MXL10" s="9"/>
      <c r="MXM10" s="9"/>
      <c r="MXN10" s="9"/>
      <c r="MXO10" s="9"/>
      <c r="MXP10" s="9"/>
      <c r="MXQ10" s="9"/>
      <c r="MXR10" s="9"/>
      <c r="MXS10" s="9"/>
      <c r="MXT10" s="9"/>
      <c r="MXU10" s="9"/>
      <c r="MXV10" s="9"/>
      <c r="MXW10" s="9"/>
      <c r="MXX10" s="9"/>
      <c r="MXY10" s="9"/>
      <c r="MXZ10" s="9"/>
      <c r="MYA10" s="9"/>
      <c r="MYB10" s="9"/>
      <c r="MYC10" s="9"/>
      <c r="MYD10" s="9"/>
      <c r="MYE10" s="9"/>
      <c r="MYF10" s="9"/>
      <c r="MYG10" s="9"/>
      <c r="MYH10" s="9"/>
      <c r="MYI10" s="9"/>
      <c r="MYJ10" s="9"/>
      <c r="MYK10" s="9"/>
      <c r="MYL10" s="9"/>
      <c r="MYM10" s="9"/>
      <c r="MYN10" s="9"/>
      <c r="MYO10" s="9"/>
      <c r="MYP10" s="9"/>
      <c r="MYQ10" s="9"/>
      <c r="MYR10" s="9"/>
      <c r="MYS10" s="9"/>
      <c r="MYT10" s="9"/>
      <c r="MYU10" s="9"/>
      <c r="MYV10" s="9"/>
      <c r="MYW10" s="9"/>
      <c r="MYX10" s="9"/>
      <c r="MYY10" s="9"/>
      <c r="MYZ10" s="9"/>
      <c r="MZA10" s="9"/>
      <c r="MZB10" s="9"/>
      <c r="MZC10" s="9"/>
      <c r="MZD10" s="9"/>
      <c r="MZE10" s="9"/>
      <c r="MZF10" s="9"/>
      <c r="MZG10" s="9"/>
      <c r="MZH10" s="9"/>
      <c r="MZI10" s="9"/>
      <c r="MZJ10" s="9"/>
      <c r="MZK10" s="9"/>
      <c r="MZL10" s="9"/>
      <c r="MZM10" s="9"/>
      <c r="MZN10" s="9"/>
      <c r="MZO10" s="9"/>
      <c r="MZP10" s="9"/>
      <c r="MZQ10" s="9"/>
      <c r="MZR10" s="9"/>
      <c r="MZS10" s="9"/>
      <c r="MZT10" s="9"/>
      <c r="MZU10" s="9"/>
      <c r="MZV10" s="9"/>
      <c r="MZW10" s="9"/>
      <c r="MZX10" s="9"/>
      <c r="MZY10" s="9"/>
      <c r="MZZ10" s="9"/>
      <c r="NAA10" s="9"/>
      <c r="NAB10" s="9"/>
      <c r="NAC10" s="9"/>
      <c r="NAD10" s="9"/>
      <c r="NAE10" s="9"/>
      <c r="NAF10" s="9"/>
      <c r="NAG10" s="9"/>
      <c r="NAH10" s="9"/>
      <c r="NAI10" s="9"/>
      <c r="NAJ10" s="9"/>
      <c r="NAK10" s="9"/>
      <c r="NAL10" s="9"/>
      <c r="NAM10" s="9"/>
      <c r="NAN10" s="9"/>
      <c r="NAO10" s="9"/>
      <c r="NAP10" s="9"/>
      <c r="NAQ10" s="9"/>
      <c r="NAR10" s="9"/>
      <c r="NAS10" s="9"/>
      <c r="NAT10" s="9"/>
      <c r="NAU10" s="9"/>
      <c r="NAV10" s="9"/>
      <c r="NAW10" s="9"/>
      <c r="NAX10" s="9"/>
      <c r="NAY10" s="9"/>
      <c r="NAZ10" s="9"/>
      <c r="NBA10" s="9"/>
      <c r="NBB10" s="9"/>
      <c r="NBC10" s="9"/>
      <c r="NBD10" s="9"/>
      <c r="NBE10" s="9"/>
      <c r="NBF10" s="9"/>
      <c r="NBG10" s="9"/>
      <c r="NBH10" s="9"/>
      <c r="NBI10" s="9"/>
      <c r="NBJ10" s="9"/>
      <c r="NBK10" s="9"/>
      <c r="NBL10" s="9"/>
      <c r="NBM10" s="9"/>
      <c r="NBN10" s="9"/>
      <c r="NBO10" s="9"/>
      <c r="NBP10" s="9"/>
      <c r="NBQ10" s="9"/>
      <c r="NBR10" s="9"/>
      <c r="NBS10" s="9"/>
      <c r="NBT10" s="9"/>
      <c r="NBU10" s="9"/>
      <c r="NBV10" s="9"/>
      <c r="NBW10" s="9"/>
      <c r="NBX10" s="9"/>
      <c r="NBY10" s="9"/>
      <c r="NBZ10" s="9"/>
      <c r="NCA10" s="9"/>
      <c r="NCB10" s="9"/>
      <c r="NCC10" s="9"/>
      <c r="NCD10" s="9"/>
      <c r="NCE10" s="9"/>
      <c r="NCF10" s="9"/>
      <c r="NCG10" s="9"/>
      <c r="NCH10" s="9"/>
      <c r="NCI10" s="9"/>
      <c r="NCJ10" s="9"/>
      <c r="NCK10" s="9"/>
      <c r="NCL10" s="9"/>
      <c r="NCM10" s="9"/>
      <c r="NCN10" s="9"/>
      <c r="NCO10" s="9"/>
      <c r="NCP10" s="9"/>
      <c r="NCQ10" s="9"/>
      <c r="NCR10" s="9"/>
      <c r="NCS10" s="9"/>
      <c r="NCT10" s="9"/>
      <c r="NCU10" s="9"/>
      <c r="NCV10" s="9"/>
      <c r="NCW10" s="9"/>
      <c r="NCX10" s="9"/>
      <c r="NCY10" s="9"/>
      <c r="NCZ10" s="9"/>
      <c r="NDA10" s="9"/>
      <c r="NDB10" s="9"/>
      <c r="NDC10" s="9"/>
      <c r="NDD10" s="9"/>
      <c r="NDE10" s="9"/>
      <c r="NDF10" s="9"/>
      <c r="NDG10" s="9"/>
      <c r="NDH10" s="9"/>
      <c r="NDI10" s="9"/>
      <c r="NDJ10" s="9"/>
      <c r="NDK10" s="9"/>
      <c r="NDL10" s="9"/>
      <c r="NDM10" s="9"/>
      <c r="NDN10" s="9"/>
      <c r="NDO10" s="9"/>
      <c r="NDP10" s="9"/>
      <c r="NDQ10" s="9"/>
      <c r="NDR10" s="9"/>
      <c r="NDS10" s="9"/>
      <c r="NDT10" s="9"/>
      <c r="NDU10" s="9"/>
      <c r="NDV10" s="9"/>
      <c r="NDW10" s="9"/>
      <c r="NDX10" s="9"/>
      <c r="NDY10" s="9"/>
      <c r="NDZ10" s="9"/>
      <c r="NEA10" s="9"/>
      <c r="NEB10" s="9"/>
      <c r="NEC10" s="9"/>
      <c r="NED10" s="9"/>
      <c r="NEE10" s="9"/>
      <c r="NEF10" s="9"/>
      <c r="NEG10" s="9"/>
      <c r="NEH10" s="9"/>
      <c r="NEI10" s="9"/>
      <c r="NEJ10" s="9"/>
      <c r="NEK10" s="9"/>
      <c r="NEL10" s="9"/>
      <c r="NEM10" s="9"/>
      <c r="NEN10" s="9"/>
      <c r="NEO10" s="9"/>
      <c r="NEP10" s="9"/>
      <c r="NEQ10" s="9"/>
      <c r="NER10" s="9"/>
      <c r="NES10" s="9"/>
      <c r="NET10" s="9"/>
      <c r="NEU10" s="9"/>
      <c r="NEV10" s="9"/>
      <c r="NEW10" s="9"/>
      <c r="NEX10" s="9"/>
      <c r="NEY10" s="9"/>
      <c r="NEZ10" s="9"/>
      <c r="NFA10" s="9"/>
      <c r="NFB10" s="9"/>
      <c r="NFC10" s="9"/>
      <c r="NFD10" s="9"/>
      <c r="NFE10" s="9"/>
      <c r="NFF10" s="9"/>
      <c r="NFG10" s="9"/>
      <c r="NFH10" s="9"/>
      <c r="NFI10" s="9"/>
      <c r="NFJ10" s="9"/>
      <c r="NFK10" s="9"/>
      <c r="NFL10" s="9"/>
      <c r="NFM10" s="9"/>
      <c r="NFN10" s="9"/>
      <c r="NFO10" s="9"/>
      <c r="NFP10" s="9"/>
      <c r="NFQ10" s="9"/>
      <c r="NFR10" s="9"/>
      <c r="NFS10" s="9"/>
      <c r="NFT10" s="9"/>
      <c r="NFU10" s="9"/>
      <c r="NFV10" s="9"/>
      <c r="NFW10" s="9"/>
      <c r="NFX10" s="9"/>
      <c r="NFY10" s="9"/>
      <c r="NFZ10" s="9"/>
      <c r="NGA10" s="9"/>
      <c r="NGB10" s="9"/>
      <c r="NGC10" s="9"/>
      <c r="NGD10" s="9"/>
      <c r="NGE10" s="9"/>
      <c r="NGF10" s="9"/>
      <c r="NGG10" s="9"/>
      <c r="NGH10" s="9"/>
      <c r="NGI10" s="9"/>
      <c r="NGJ10" s="9"/>
      <c r="NGK10" s="9"/>
      <c r="NGL10" s="9"/>
      <c r="NGM10" s="9"/>
      <c r="NGN10" s="9"/>
      <c r="NGO10" s="9"/>
      <c r="NGP10" s="9"/>
      <c r="NGQ10" s="9"/>
      <c r="NGR10" s="9"/>
      <c r="NGS10" s="9"/>
      <c r="NGT10" s="9"/>
      <c r="NGU10" s="9"/>
      <c r="NGV10" s="9"/>
      <c r="NGW10" s="9"/>
      <c r="NGX10" s="9"/>
      <c r="NGY10" s="9"/>
      <c r="NGZ10" s="9"/>
      <c r="NHA10" s="9"/>
      <c r="NHB10" s="9"/>
      <c r="NHC10" s="9"/>
      <c r="NHD10" s="9"/>
      <c r="NHE10" s="9"/>
      <c r="NHF10" s="9"/>
      <c r="NHG10" s="9"/>
      <c r="NHH10" s="9"/>
      <c r="NHI10" s="9"/>
      <c r="NHJ10" s="9"/>
      <c r="NHK10" s="9"/>
      <c r="NHL10" s="9"/>
      <c r="NHM10" s="9"/>
      <c r="NHN10" s="9"/>
      <c r="NHO10" s="9"/>
      <c r="NHP10" s="9"/>
      <c r="NHQ10" s="9"/>
      <c r="NHR10" s="9"/>
      <c r="NHS10" s="9"/>
      <c r="NHT10" s="9"/>
      <c r="NHU10" s="9"/>
      <c r="NHV10" s="9"/>
      <c r="NHW10" s="9"/>
      <c r="NHX10" s="9"/>
      <c r="NHY10" s="9"/>
      <c r="NHZ10" s="9"/>
      <c r="NIA10" s="9"/>
      <c r="NIB10" s="9"/>
      <c r="NIC10" s="9"/>
      <c r="NID10" s="9"/>
      <c r="NIE10" s="9"/>
      <c r="NIF10" s="9"/>
      <c r="NIG10" s="9"/>
      <c r="NIH10" s="9"/>
      <c r="NII10" s="9"/>
      <c r="NIJ10" s="9"/>
      <c r="NIK10" s="9"/>
      <c r="NIL10" s="9"/>
      <c r="NIM10" s="9"/>
      <c r="NIN10" s="9"/>
      <c r="NIO10" s="9"/>
      <c r="NIP10" s="9"/>
      <c r="NIQ10" s="9"/>
      <c r="NIR10" s="9"/>
      <c r="NIS10" s="9"/>
      <c r="NIT10" s="9"/>
      <c r="NIU10" s="9"/>
      <c r="NIV10" s="9"/>
      <c r="NIW10" s="9"/>
      <c r="NIX10" s="9"/>
      <c r="NIY10" s="9"/>
      <c r="NIZ10" s="9"/>
      <c r="NJA10" s="9"/>
      <c r="NJB10" s="9"/>
      <c r="NJC10" s="9"/>
      <c r="NJD10" s="9"/>
      <c r="NJE10" s="9"/>
      <c r="NJF10" s="9"/>
      <c r="NJG10" s="9"/>
      <c r="NJH10" s="9"/>
      <c r="NJI10" s="9"/>
      <c r="NJJ10" s="9"/>
      <c r="NJK10" s="9"/>
      <c r="NJL10" s="9"/>
      <c r="NJM10" s="9"/>
      <c r="NJN10" s="9"/>
      <c r="NJO10" s="9"/>
      <c r="NJP10" s="9"/>
      <c r="NJQ10" s="9"/>
      <c r="NJR10" s="9"/>
      <c r="NJS10" s="9"/>
      <c r="NJT10" s="9"/>
      <c r="NJU10" s="9"/>
      <c r="NJV10" s="9"/>
      <c r="NJW10" s="9"/>
      <c r="NJX10" s="9"/>
      <c r="NJY10" s="9"/>
      <c r="NJZ10" s="9"/>
      <c r="NKA10" s="9"/>
      <c r="NKB10" s="9"/>
      <c r="NKC10" s="9"/>
      <c r="NKD10" s="9"/>
      <c r="NKE10" s="9"/>
      <c r="NKF10" s="9"/>
      <c r="NKG10" s="9"/>
      <c r="NKH10" s="9"/>
      <c r="NKI10" s="9"/>
      <c r="NKJ10" s="9"/>
      <c r="NKK10" s="9"/>
      <c r="NKL10" s="9"/>
      <c r="NKM10" s="9"/>
      <c r="NKN10" s="9"/>
      <c r="NKO10" s="9"/>
      <c r="NKP10" s="9"/>
      <c r="NKQ10" s="9"/>
      <c r="NKR10" s="9"/>
      <c r="NKS10" s="9"/>
      <c r="NKT10" s="9"/>
      <c r="NKU10" s="9"/>
      <c r="NKV10" s="9"/>
      <c r="NKW10" s="9"/>
      <c r="NKX10" s="9"/>
      <c r="NKY10" s="9"/>
      <c r="NKZ10" s="9"/>
      <c r="NLA10" s="9"/>
      <c r="NLB10" s="9"/>
      <c r="NLC10" s="9"/>
      <c r="NLD10" s="9"/>
      <c r="NLE10" s="9"/>
      <c r="NLF10" s="9"/>
      <c r="NLG10" s="9"/>
      <c r="NLH10" s="9"/>
      <c r="NLI10" s="9"/>
      <c r="NLJ10" s="9"/>
      <c r="NLK10" s="9"/>
      <c r="NLL10" s="9"/>
      <c r="NLM10" s="9"/>
      <c r="NLN10" s="9"/>
      <c r="NLO10" s="9"/>
      <c r="NLP10" s="9"/>
      <c r="NLQ10" s="9"/>
      <c r="NLR10" s="9"/>
      <c r="NLS10" s="9"/>
      <c r="NLT10" s="9"/>
      <c r="NLU10" s="9"/>
      <c r="NLV10" s="9"/>
      <c r="NLW10" s="9"/>
      <c r="NLX10" s="9"/>
      <c r="NLY10" s="9"/>
      <c r="NLZ10" s="9"/>
      <c r="NMA10" s="9"/>
      <c r="NMB10" s="9"/>
      <c r="NMC10" s="9"/>
      <c r="NMD10" s="9"/>
      <c r="NME10" s="9"/>
      <c r="NMF10" s="9"/>
      <c r="NMG10" s="9"/>
      <c r="NMH10" s="9"/>
      <c r="NMI10" s="9"/>
      <c r="NMJ10" s="9"/>
      <c r="NMK10" s="9"/>
      <c r="NML10" s="9"/>
      <c r="NMM10" s="9"/>
      <c r="NMN10" s="9"/>
      <c r="NMO10" s="9"/>
      <c r="NMP10" s="9"/>
      <c r="NMQ10" s="9"/>
      <c r="NMR10" s="9"/>
      <c r="NMS10" s="9"/>
      <c r="NMT10" s="9"/>
      <c r="NMU10" s="9"/>
      <c r="NMV10" s="9"/>
      <c r="NMW10" s="9"/>
      <c r="NMX10" s="9"/>
      <c r="NMY10" s="9"/>
      <c r="NMZ10" s="9"/>
      <c r="NNA10" s="9"/>
      <c r="NNB10" s="9"/>
      <c r="NNC10" s="9"/>
      <c r="NND10" s="9"/>
      <c r="NNE10" s="9"/>
      <c r="NNF10" s="9"/>
      <c r="NNG10" s="9"/>
      <c r="NNH10" s="9"/>
      <c r="NNI10" s="9"/>
      <c r="NNJ10" s="9"/>
      <c r="NNK10" s="9"/>
      <c r="NNL10" s="9"/>
      <c r="NNM10" s="9"/>
      <c r="NNN10" s="9"/>
      <c r="NNO10" s="9"/>
      <c r="NNP10" s="9"/>
      <c r="NNQ10" s="9"/>
      <c r="NNR10" s="9"/>
      <c r="NNS10" s="9"/>
      <c r="NNT10" s="9"/>
      <c r="NNU10" s="9"/>
      <c r="NNV10" s="9"/>
      <c r="NNW10" s="9"/>
      <c r="NNX10" s="9"/>
      <c r="NNY10" s="9"/>
      <c r="NNZ10" s="9"/>
      <c r="NOA10" s="9"/>
      <c r="NOB10" s="9"/>
      <c r="NOC10" s="9"/>
      <c r="NOD10" s="9"/>
      <c r="NOE10" s="9"/>
      <c r="NOF10" s="9"/>
      <c r="NOG10" s="9"/>
      <c r="NOH10" s="9"/>
      <c r="NOI10" s="9"/>
      <c r="NOJ10" s="9"/>
      <c r="NOK10" s="9"/>
      <c r="NOL10" s="9"/>
      <c r="NOM10" s="9"/>
      <c r="NON10" s="9"/>
      <c r="NOO10" s="9"/>
      <c r="NOP10" s="9"/>
      <c r="NOQ10" s="9"/>
      <c r="NOR10" s="9"/>
      <c r="NOS10" s="9"/>
      <c r="NOT10" s="9"/>
      <c r="NOU10" s="9"/>
      <c r="NOV10" s="9"/>
      <c r="NOW10" s="9"/>
      <c r="NOX10" s="9"/>
      <c r="NOY10" s="9"/>
      <c r="NOZ10" s="9"/>
      <c r="NPA10" s="9"/>
      <c r="NPB10" s="9"/>
      <c r="NPC10" s="9"/>
      <c r="NPD10" s="9"/>
      <c r="NPE10" s="9"/>
      <c r="NPF10" s="9"/>
      <c r="NPG10" s="9"/>
      <c r="NPH10" s="9"/>
      <c r="NPI10" s="9"/>
      <c r="NPJ10" s="9"/>
      <c r="NPK10" s="9"/>
      <c r="NPL10" s="9"/>
      <c r="NPM10" s="9"/>
      <c r="NPN10" s="9"/>
      <c r="NPO10" s="9"/>
      <c r="NPP10" s="9"/>
      <c r="NPQ10" s="9"/>
      <c r="NPR10" s="9"/>
      <c r="NPS10" s="9"/>
      <c r="NPT10" s="9"/>
      <c r="NPU10" s="9"/>
      <c r="NPV10" s="9"/>
      <c r="NPW10" s="9"/>
      <c r="NPX10" s="9"/>
      <c r="NPY10" s="9"/>
      <c r="NPZ10" s="9"/>
      <c r="NQA10" s="9"/>
      <c r="NQB10" s="9"/>
      <c r="NQC10" s="9"/>
      <c r="NQD10" s="9"/>
      <c r="NQE10" s="9"/>
      <c r="NQF10" s="9"/>
      <c r="NQG10" s="9"/>
      <c r="NQH10" s="9"/>
      <c r="NQI10" s="9"/>
      <c r="NQJ10" s="9"/>
      <c r="NQK10" s="9"/>
      <c r="NQL10" s="9"/>
      <c r="NQM10" s="9"/>
      <c r="NQN10" s="9"/>
      <c r="NQO10" s="9"/>
      <c r="NQP10" s="9"/>
      <c r="NQQ10" s="9"/>
      <c r="NQR10" s="9"/>
      <c r="NQS10" s="9"/>
      <c r="NQT10" s="9"/>
      <c r="NQU10" s="9"/>
      <c r="NQV10" s="9"/>
      <c r="NQW10" s="9"/>
      <c r="NQX10" s="9"/>
      <c r="NQY10" s="9"/>
      <c r="NQZ10" s="9"/>
      <c r="NRA10" s="9"/>
      <c r="NRB10" s="9"/>
      <c r="NRC10" s="9"/>
      <c r="NRD10" s="9"/>
      <c r="NRE10" s="9"/>
      <c r="NRF10" s="9"/>
      <c r="NRG10" s="9"/>
      <c r="NRH10" s="9"/>
      <c r="NRI10" s="9"/>
      <c r="NRJ10" s="9"/>
      <c r="NRK10" s="9"/>
      <c r="NRL10" s="9"/>
      <c r="NRM10" s="9"/>
      <c r="NRN10" s="9"/>
      <c r="NRO10" s="9"/>
      <c r="NRP10" s="9"/>
      <c r="NRQ10" s="9"/>
      <c r="NRR10" s="9"/>
      <c r="NRS10" s="9"/>
      <c r="NRT10" s="9"/>
      <c r="NRU10" s="9"/>
      <c r="NRV10" s="9"/>
      <c r="NRW10" s="9"/>
      <c r="NRX10" s="9"/>
      <c r="NRY10" s="9"/>
      <c r="NRZ10" s="9"/>
      <c r="NSA10" s="9"/>
      <c r="NSB10" s="9"/>
      <c r="NSC10" s="9"/>
      <c r="NSD10" s="9"/>
      <c r="NSE10" s="9"/>
      <c r="NSF10" s="9"/>
      <c r="NSG10" s="9"/>
      <c r="NSH10" s="9"/>
      <c r="NSI10" s="9"/>
      <c r="NSJ10" s="9"/>
      <c r="NSK10" s="9"/>
      <c r="NSL10" s="9"/>
      <c r="NSM10" s="9"/>
      <c r="NSN10" s="9"/>
      <c r="NSO10" s="9"/>
      <c r="NSP10" s="9"/>
      <c r="NSQ10" s="9"/>
      <c r="NSR10" s="9"/>
      <c r="NSS10" s="9"/>
      <c r="NST10" s="9"/>
      <c r="NSU10" s="9"/>
      <c r="NSV10" s="9"/>
      <c r="NSW10" s="9"/>
      <c r="NSX10" s="9"/>
      <c r="NSY10" s="9"/>
      <c r="NSZ10" s="9"/>
      <c r="NTA10" s="9"/>
      <c r="NTB10" s="9"/>
      <c r="NTC10" s="9"/>
      <c r="NTD10" s="9"/>
      <c r="NTE10" s="9"/>
      <c r="NTF10" s="9"/>
      <c r="NTG10" s="9"/>
      <c r="NTH10" s="9"/>
      <c r="NTI10" s="9"/>
      <c r="NTJ10" s="9"/>
      <c r="NTK10" s="9"/>
      <c r="NTL10" s="9"/>
      <c r="NTM10" s="9"/>
      <c r="NTN10" s="9"/>
      <c r="NTO10" s="9"/>
      <c r="NTP10" s="9"/>
      <c r="NTQ10" s="9"/>
      <c r="NTR10" s="9"/>
      <c r="NTS10" s="9"/>
      <c r="NTT10" s="9"/>
      <c r="NTU10" s="9"/>
      <c r="NTV10" s="9"/>
      <c r="NTW10" s="9"/>
      <c r="NTX10" s="9"/>
      <c r="NTY10" s="9"/>
      <c r="NTZ10" s="9"/>
      <c r="NUA10" s="9"/>
      <c r="NUB10" s="9"/>
      <c r="NUC10" s="9"/>
      <c r="NUD10" s="9"/>
      <c r="NUE10" s="9"/>
      <c r="NUF10" s="9"/>
      <c r="NUG10" s="9"/>
      <c r="NUH10" s="9"/>
      <c r="NUI10" s="9"/>
      <c r="NUJ10" s="9"/>
      <c r="NUK10" s="9"/>
      <c r="NUL10" s="9"/>
      <c r="NUM10" s="9"/>
      <c r="NUN10" s="9"/>
      <c r="NUO10" s="9"/>
      <c r="NUP10" s="9"/>
      <c r="NUQ10" s="9"/>
      <c r="NUR10" s="9"/>
      <c r="NUS10" s="9"/>
      <c r="NUT10" s="9"/>
      <c r="NUU10" s="9"/>
      <c r="NUV10" s="9"/>
      <c r="NUW10" s="9"/>
      <c r="NUX10" s="9"/>
      <c r="NUY10" s="9"/>
      <c r="NUZ10" s="9"/>
      <c r="NVA10" s="9"/>
      <c r="NVB10" s="9"/>
      <c r="NVC10" s="9"/>
      <c r="NVD10" s="9"/>
      <c r="NVE10" s="9"/>
      <c r="NVF10" s="9"/>
      <c r="NVG10" s="9"/>
      <c r="NVH10" s="9"/>
      <c r="NVI10" s="9"/>
      <c r="NVJ10" s="9"/>
      <c r="NVK10" s="9"/>
      <c r="NVL10" s="9"/>
      <c r="NVM10" s="9"/>
      <c r="NVN10" s="9"/>
      <c r="NVO10" s="9"/>
      <c r="NVP10" s="9"/>
      <c r="NVQ10" s="9"/>
      <c r="NVR10" s="9"/>
      <c r="NVS10" s="9"/>
      <c r="NVT10" s="9"/>
      <c r="NVU10" s="9"/>
      <c r="NVV10" s="9"/>
      <c r="NVW10" s="9"/>
      <c r="NVX10" s="9"/>
      <c r="NVY10" s="9"/>
      <c r="NVZ10" s="9"/>
      <c r="NWA10" s="9"/>
      <c r="NWB10" s="9"/>
      <c r="NWC10" s="9"/>
      <c r="NWD10" s="9"/>
      <c r="NWE10" s="9"/>
      <c r="NWF10" s="9"/>
      <c r="NWG10" s="9"/>
      <c r="NWH10" s="9"/>
      <c r="NWI10" s="9"/>
      <c r="NWJ10" s="9"/>
      <c r="NWK10" s="9"/>
      <c r="NWL10" s="9"/>
      <c r="NWM10" s="9"/>
      <c r="NWN10" s="9"/>
      <c r="NWO10" s="9"/>
      <c r="NWP10" s="9"/>
      <c r="NWQ10" s="9"/>
      <c r="NWR10" s="9"/>
      <c r="NWS10" s="9"/>
      <c r="NWT10" s="9"/>
      <c r="NWU10" s="9"/>
      <c r="NWV10" s="9"/>
      <c r="NWW10" s="9"/>
      <c r="NWX10" s="9"/>
      <c r="NWY10" s="9"/>
      <c r="NWZ10" s="9"/>
      <c r="NXA10" s="9"/>
      <c r="NXB10" s="9"/>
      <c r="NXC10" s="9"/>
      <c r="NXD10" s="9"/>
      <c r="NXE10" s="9"/>
      <c r="NXF10" s="9"/>
      <c r="NXG10" s="9"/>
      <c r="NXH10" s="9"/>
      <c r="NXI10" s="9"/>
      <c r="NXJ10" s="9"/>
      <c r="NXK10" s="9"/>
      <c r="NXL10" s="9"/>
      <c r="NXM10" s="9"/>
      <c r="NXN10" s="9"/>
      <c r="NXO10" s="9"/>
      <c r="NXP10" s="9"/>
      <c r="NXQ10" s="9"/>
      <c r="NXR10" s="9"/>
      <c r="NXS10" s="9"/>
      <c r="NXT10" s="9"/>
      <c r="NXU10" s="9"/>
      <c r="NXV10" s="9"/>
      <c r="NXW10" s="9"/>
      <c r="NXX10" s="9"/>
      <c r="NXY10" s="9"/>
      <c r="NXZ10" s="9"/>
      <c r="NYA10" s="9"/>
      <c r="NYB10" s="9"/>
      <c r="NYC10" s="9"/>
      <c r="NYD10" s="9"/>
      <c r="NYE10" s="9"/>
      <c r="NYF10" s="9"/>
      <c r="NYG10" s="9"/>
      <c r="NYH10" s="9"/>
      <c r="NYI10" s="9"/>
      <c r="NYJ10" s="9"/>
      <c r="NYK10" s="9"/>
      <c r="NYL10" s="9"/>
      <c r="NYM10" s="9"/>
      <c r="NYN10" s="9"/>
      <c r="NYO10" s="9"/>
      <c r="NYP10" s="9"/>
      <c r="NYQ10" s="9"/>
      <c r="NYR10" s="9"/>
      <c r="NYS10" s="9"/>
      <c r="NYT10" s="9"/>
      <c r="NYU10" s="9"/>
      <c r="NYV10" s="9"/>
      <c r="NYW10" s="9"/>
      <c r="NYX10" s="9"/>
      <c r="NYY10" s="9"/>
      <c r="NYZ10" s="9"/>
      <c r="NZA10" s="9"/>
      <c r="NZB10" s="9"/>
      <c r="NZC10" s="9"/>
      <c r="NZD10" s="9"/>
      <c r="NZE10" s="9"/>
      <c r="NZF10" s="9"/>
      <c r="NZG10" s="9"/>
      <c r="NZH10" s="9"/>
      <c r="NZI10" s="9"/>
      <c r="NZJ10" s="9"/>
      <c r="NZK10" s="9"/>
      <c r="NZL10" s="9"/>
      <c r="NZM10" s="9"/>
      <c r="NZN10" s="9"/>
      <c r="NZO10" s="9"/>
      <c r="NZP10" s="9"/>
      <c r="NZQ10" s="9"/>
      <c r="NZR10" s="9"/>
      <c r="NZS10" s="9"/>
      <c r="NZT10" s="9"/>
      <c r="NZU10" s="9"/>
      <c r="NZV10" s="9"/>
      <c r="NZW10" s="9"/>
      <c r="NZX10" s="9"/>
      <c r="NZY10" s="9"/>
      <c r="NZZ10" s="9"/>
      <c r="OAA10" s="9"/>
      <c r="OAB10" s="9"/>
      <c r="OAC10" s="9"/>
      <c r="OAD10" s="9"/>
      <c r="OAE10" s="9"/>
      <c r="OAF10" s="9"/>
      <c r="OAG10" s="9"/>
      <c r="OAH10" s="9"/>
      <c r="OAI10" s="9"/>
      <c r="OAJ10" s="9"/>
      <c r="OAK10" s="9"/>
      <c r="OAL10" s="9"/>
      <c r="OAM10" s="9"/>
      <c r="OAN10" s="9"/>
      <c r="OAO10" s="9"/>
      <c r="OAP10" s="9"/>
      <c r="OAQ10" s="9"/>
      <c r="OAR10" s="9"/>
      <c r="OAS10" s="9"/>
      <c r="OAT10" s="9"/>
      <c r="OAU10" s="9"/>
      <c r="OAV10" s="9"/>
      <c r="OAW10" s="9"/>
      <c r="OAX10" s="9"/>
      <c r="OAY10" s="9"/>
      <c r="OAZ10" s="9"/>
      <c r="OBA10" s="9"/>
      <c r="OBB10" s="9"/>
      <c r="OBC10" s="9"/>
      <c r="OBD10" s="9"/>
      <c r="OBE10" s="9"/>
      <c r="OBF10" s="9"/>
      <c r="OBG10" s="9"/>
      <c r="OBH10" s="9"/>
      <c r="OBI10" s="9"/>
      <c r="OBJ10" s="9"/>
      <c r="OBK10" s="9"/>
      <c r="OBL10" s="9"/>
      <c r="OBM10" s="9"/>
      <c r="OBN10" s="9"/>
      <c r="OBO10" s="9"/>
      <c r="OBP10" s="9"/>
      <c r="OBQ10" s="9"/>
      <c r="OBR10" s="9"/>
      <c r="OBS10" s="9"/>
      <c r="OBT10" s="9"/>
      <c r="OBU10" s="9"/>
      <c r="OBV10" s="9"/>
      <c r="OBW10" s="9"/>
      <c r="OBX10" s="9"/>
      <c r="OBY10" s="9"/>
      <c r="OBZ10" s="9"/>
      <c r="OCA10" s="9"/>
      <c r="OCB10" s="9"/>
      <c r="OCC10" s="9"/>
      <c r="OCD10" s="9"/>
      <c r="OCE10" s="9"/>
      <c r="OCF10" s="9"/>
      <c r="OCG10" s="9"/>
      <c r="OCH10" s="9"/>
      <c r="OCI10" s="9"/>
      <c r="OCJ10" s="9"/>
      <c r="OCK10" s="9"/>
      <c r="OCL10" s="9"/>
      <c r="OCM10" s="9"/>
      <c r="OCN10" s="9"/>
      <c r="OCO10" s="9"/>
      <c r="OCP10" s="9"/>
      <c r="OCQ10" s="9"/>
      <c r="OCR10" s="9"/>
      <c r="OCS10" s="9"/>
      <c r="OCT10" s="9"/>
      <c r="OCU10" s="9"/>
      <c r="OCV10" s="9"/>
      <c r="OCW10" s="9"/>
      <c r="OCX10" s="9"/>
      <c r="OCY10" s="9"/>
      <c r="OCZ10" s="9"/>
      <c r="ODA10" s="9"/>
      <c r="ODB10" s="9"/>
      <c r="ODC10" s="9"/>
      <c r="ODD10" s="9"/>
      <c r="ODE10" s="9"/>
      <c r="ODF10" s="9"/>
      <c r="ODG10" s="9"/>
      <c r="ODH10" s="9"/>
      <c r="ODI10" s="9"/>
      <c r="ODJ10" s="9"/>
      <c r="ODK10" s="9"/>
      <c r="ODL10" s="9"/>
      <c r="ODM10" s="9"/>
      <c r="ODN10" s="9"/>
      <c r="ODO10" s="9"/>
      <c r="ODP10" s="9"/>
      <c r="ODQ10" s="9"/>
      <c r="ODR10" s="9"/>
      <c r="ODS10" s="9"/>
      <c r="ODT10" s="9"/>
      <c r="ODU10" s="9"/>
      <c r="ODV10" s="9"/>
      <c r="ODW10" s="9"/>
      <c r="ODX10" s="9"/>
      <c r="ODY10" s="9"/>
      <c r="ODZ10" s="9"/>
      <c r="OEA10" s="9"/>
      <c r="OEB10" s="9"/>
      <c r="OEC10" s="9"/>
      <c r="OED10" s="9"/>
      <c r="OEE10" s="9"/>
      <c r="OEF10" s="9"/>
      <c r="OEG10" s="9"/>
      <c r="OEH10" s="9"/>
      <c r="OEI10" s="9"/>
      <c r="OEJ10" s="9"/>
      <c r="OEK10" s="9"/>
      <c r="OEL10" s="9"/>
      <c r="OEM10" s="9"/>
      <c r="OEN10" s="9"/>
      <c r="OEO10" s="9"/>
      <c r="OEP10" s="9"/>
      <c r="OEQ10" s="9"/>
      <c r="OER10" s="9"/>
      <c r="OES10" s="9"/>
      <c r="OET10" s="9"/>
      <c r="OEU10" s="9"/>
      <c r="OEV10" s="9"/>
      <c r="OEW10" s="9"/>
      <c r="OEX10" s="9"/>
      <c r="OEY10" s="9"/>
      <c r="OEZ10" s="9"/>
      <c r="OFA10" s="9"/>
      <c r="OFB10" s="9"/>
      <c r="OFC10" s="9"/>
      <c r="OFD10" s="9"/>
      <c r="OFE10" s="9"/>
      <c r="OFF10" s="9"/>
      <c r="OFG10" s="9"/>
      <c r="OFH10" s="9"/>
      <c r="OFI10" s="9"/>
      <c r="OFJ10" s="9"/>
      <c r="OFK10" s="9"/>
      <c r="OFL10" s="9"/>
      <c r="OFM10" s="9"/>
      <c r="OFN10" s="9"/>
      <c r="OFO10" s="9"/>
      <c r="OFP10" s="9"/>
      <c r="OFQ10" s="9"/>
      <c r="OFR10" s="9"/>
      <c r="OFS10" s="9"/>
      <c r="OFT10" s="9"/>
      <c r="OFU10" s="9"/>
      <c r="OFV10" s="9"/>
      <c r="OFW10" s="9"/>
      <c r="OFX10" s="9"/>
      <c r="OFY10" s="9"/>
      <c r="OFZ10" s="9"/>
      <c r="OGA10" s="9"/>
      <c r="OGB10" s="9"/>
      <c r="OGC10" s="9"/>
      <c r="OGD10" s="9"/>
      <c r="OGE10" s="9"/>
      <c r="OGF10" s="9"/>
      <c r="OGG10" s="9"/>
      <c r="OGH10" s="9"/>
      <c r="OGI10" s="9"/>
      <c r="OGJ10" s="9"/>
      <c r="OGK10" s="9"/>
      <c r="OGL10" s="9"/>
      <c r="OGM10" s="9"/>
      <c r="OGN10" s="9"/>
      <c r="OGO10" s="9"/>
      <c r="OGP10" s="9"/>
      <c r="OGQ10" s="9"/>
      <c r="OGR10" s="9"/>
      <c r="OGS10" s="9"/>
      <c r="OGT10" s="9"/>
      <c r="OGU10" s="9"/>
      <c r="OGV10" s="9"/>
      <c r="OGW10" s="9"/>
      <c r="OGX10" s="9"/>
      <c r="OGY10" s="9"/>
      <c r="OGZ10" s="9"/>
      <c r="OHA10" s="9"/>
      <c r="OHB10" s="9"/>
      <c r="OHC10" s="9"/>
      <c r="OHD10" s="9"/>
      <c r="OHE10" s="9"/>
      <c r="OHF10" s="9"/>
      <c r="OHG10" s="9"/>
      <c r="OHH10" s="9"/>
      <c r="OHI10" s="9"/>
      <c r="OHJ10" s="9"/>
      <c r="OHK10" s="9"/>
      <c r="OHL10" s="9"/>
      <c r="OHM10" s="9"/>
      <c r="OHN10" s="9"/>
      <c r="OHO10" s="9"/>
      <c r="OHP10" s="9"/>
      <c r="OHQ10" s="9"/>
      <c r="OHR10" s="9"/>
      <c r="OHS10" s="9"/>
      <c r="OHT10" s="9"/>
      <c r="OHU10" s="9"/>
      <c r="OHV10" s="9"/>
      <c r="OHW10" s="9"/>
      <c r="OHX10" s="9"/>
      <c r="OHY10" s="9"/>
      <c r="OHZ10" s="9"/>
      <c r="OIA10" s="9"/>
      <c r="OIB10" s="9"/>
      <c r="OIC10" s="9"/>
      <c r="OID10" s="9"/>
      <c r="OIE10" s="9"/>
      <c r="OIF10" s="9"/>
      <c r="OIG10" s="9"/>
      <c r="OIH10" s="9"/>
      <c r="OII10" s="9"/>
      <c r="OIJ10" s="9"/>
      <c r="OIK10" s="9"/>
      <c r="OIL10" s="9"/>
      <c r="OIM10" s="9"/>
      <c r="OIN10" s="9"/>
      <c r="OIO10" s="9"/>
      <c r="OIP10" s="9"/>
      <c r="OIQ10" s="9"/>
      <c r="OIR10" s="9"/>
      <c r="OIS10" s="9"/>
      <c r="OIT10" s="9"/>
      <c r="OIU10" s="9"/>
      <c r="OIV10" s="9"/>
      <c r="OIW10" s="9"/>
      <c r="OIX10" s="9"/>
      <c r="OIY10" s="9"/>
      <c r="OIZ10" s="9"/>
      <c r="OJA10" s="9"/>
      <c r="OJB10" s="9"/>
      <c r="OJC10" s="9"/>
      <c r="OJD10" s="9"/>
      <c r="OJE10" s="9"/>
      <c r="OJF10" s="9"/>
      <c r="OJG10" s="9"/>
      <c r="OJH10" s="9"/>
      <c r="OJI10" s="9"/>
      <c r="OJJ10" s="9"/>
      <c r="OJK10" s="9"/>
      <c r="OJL10" s="9"/>
      <c r="OJM10" s="9"/>
      <c r="OJN10" s="9"/>
      <c r="OJO10" s="9"/>
      <c r="OJP10" s="9"/>
      <c r="OJQ10" s="9"/>
      <c r="OJR10" s="9"/>
      <c r="OJS10" s="9"/>
      <c r="OJT10" s="9"/>
      <c r="OJU10" s="9"/>
      <c r="OJV10" s="9"/>
      <c r="OJW10" s="9"/>
      <c r="OJX10" s="9"/>
      <c r="OJY10" s="9"/>
      <c r="OJZ10" s="9"/>
      <c r="OKA10" s="9"/>
      <c r="OKB10" s="9"/>
      <c r="OKC10" s="9"/>
      <c r="OKD10" s="9"/>
      <c r="OKE10" s="9"/>
      <c r="OKF10" s="9"/>
      <c r="OKG10" s="9"/>
      <c r="OKH10" s="9"/>
      <c r="OKI10" s="9"/>
      <c r="OKJ10" s="9"/>
      <c r="OKK10" s="9"/>
      <c r="OKL10" s="9"/>
      <c r="OKM10" s="9"/>
      <c r="OKN10" s="9"/>
      <c r="OKO10" s="9"/>
      <c r="OKP10" s="9"/>
      <c r="OKQ10" s="9"/>
      <c r="OKR10" s="9"/>
      <c r="OKS10" s="9"/>
      <c r="OKT10" s="9"/>
      <c r="OKU10" s="9"/>
      <c r="OKV10" s="9"/>
      <c r="OKW10" s="9"/>
      <c r="OKX10" s="9"/>
      <c r="OKY10" s="9"/>
      <c r="OKZ10" s="9"/>
      <c r="OLA10" s="9"/>
      <c r="OLB10" s="9"/>
      <c r="OLC10" s="9"/>
      <c r="OLD10" s="9"/>
      <c r="OLE10" s="9"/>
      <c r="OLF10" s="9"/>
      <c r="OLG10" s="9"/>
      <c r="OLH10" s="9"/>
      <c r="OLI10" s="9"/>
      <c r="OLJ10" s="9"/>
      <c r="OLK10" s="9"/>
      <c r="OLL10" s="9"/>
      <c r="OLM10" s="9"/>
      <c r="OLN10" s="9"/>
      <c r="OLO10" s="9"/>
      <c r="OLP10" s="9"/>
      <c r="OLQ10" s="9"/>
      <c r="OLR10" s="9"/>
      <c r="OLS10" s="9"/>
      <c r="OLT10" s="9"/>
      <c r="OLU10" s="9"/>
      <c r="OLV10" s="9"/>
      <c r="OLW10" s="9"/>
      <c r="OLX10" s="9"/>
      <c r="OLY10" s="9"/>
      <c r="OLZ10" s="9"/>
      <c r="OMA10" s="9"/>
      <c r="OMB10" s="9"/>
      <c r="OMC10" s="9"/>
      <c r="OMD10" s="9"/>
      <c r="OME10" s="9"/>
      <c r="OMF10" s="9"/>
      <c r="OMG10" s="9"/>
      <c r="OMH10" s="9"/>
      <c r="OMI10" s="9"/>
      <c r="OMJ10" s="9"/>
      <c r="OMK10" s="9"/>
      <c r="OML10" s="9"/>
      <c r="OMM10" s="9"/>
      <c r="OMN10" s="9"/>
      <c r="OMO10" s="9"/>
      <c r="OMP10" s="9"/>
      <c r="OMQ10" s="9"/>
      <c r="OMR10" s="9"/>
      <c r="OMS10" s="9"/>
      <c r="OMT10" s="9"/>
      <c r="OMU10" s="9"/>
      <c r="OMV10" s="9"/>
      <c r="OMW10" s="9"/>
      <c r="OMX10" s="9"/>
      <c r="OMY10" s="9"/>
      <c r="OMZ10" s="9"/>
      <c r="ONA10" s="9"/>
      <c r="ONB10" s="9"/>
      <c r="ONC10" s="9"/>
      <c r="OND10" s="9"/>
      <c r="ONE10" s="9"/>
      <c r="ONF10" s="9"/>
      <c r="ONG10" s="9"/>
      <c r="ONH10" s="9"/>
      <c r="ONI10" s="9"/>
      <c r="ONJ10" s="9"/>
      <c r="ONK10" s="9"/>
      <c r="ONL10" s="9"/>
      <c r="ONM10" s="9"/>
      <c r="ONN10" s="9"/>
      <c r="ONO10" s="9"/>
      <c r="ONP10" s="9"/>
      <c r="ONQ10" s="9"/>
      <c r="ONR10" s="9"/>
      <c r="ONS10" s="9"/>
      <c r="ONT10" s="9"/>
      <c r="ONU10" s="9"/>
      <c r="ONV10" s="9"/>
      <c r="ONW10" s="9"/>
      <c r="ONX10" s="9"/>
      <c r="ONY10" s="9"/>
      <c r="ONZ10" s="9"/>
      <c r="OOA10" s="9"/>
      <c r="OOB10" s="9"/>
      <c r="OOC10" s="9"/>
      <c r="OOD10" s="9"/>
      <c r="OOE10" s="9"/>
      <c r="OOF10" s="9"/>
      <c r="OOG10" s="9"/>
      <c r="OOH10" s="9"/>
      <c r="OOI10" s="9"/>
      <c r="OOJ10" s="9"/>
      <c r="OOK10" s="9"/>
      <c r="OOL10" s="9"/>
      <c r="OOM10" s="9"/>
      <c r="OON10" s="9"/>
      <c r="OOO10" s="9"/>
      <c r="OOP10" s="9"/>
      <c r="OOQ10" s="9"/>
      <c r="OOR10" s="9"/>
      <c r="OOS10" s="9"/>
      <c r="OOT10" s="9"/>
      <c r="OOU10" s="9"/>
      <c r="OOV10" s="9"/>
      <c r="OOW10" s="9"/>
      <c r="OOX10" s="9"/>
      <c r="OOY10" s="9"/>
      <c r="OOZ10" s="9"/>
      <c r="OPA10" s="9"/>
      <c r="OPB10" s="9"/>
      <c r="OPC10" s="9"/>
      <c r="OPD10" s="9"/>
      <c r="OPE10" s="9"/>
      <c r="OPF10" s="9"/>
      <c r="OPG10" s="9"/>
      <c r="OPH10" s="9"/>
      <c r="OPI10" s="9"/>
      <c r="OPJ10" s="9"/>
      <c r="OPK10" s="9"/>
      <c r="OPL10" s="9"/>
      <c r="OPM10" s="9"/>
      <c r="OPN10" s="9"/>
      <c r="OPO10" s="9"/>
      <c r="OPP10" s="9"/>
      <c r="OPQ10" s="9"/>
      <c r="OPR10" s="9"/>
      <c r="OPS10" s="9"/>
      <c r="OPT10" s="9"/>
      <c r="OPU10" s="9"/>
      <c r="OPV10" s="9"/>
      <c r="OPW10" s="9"/>
      <c r="OPX10" s="9"/>
      <c r="OPY10" s="9"/>
      <c r="OPZ10" s="9"/>
      <c r="OQA10" s="9"/>
      <c r="OQB10" s="9"/>
      <c r="OQC10" s="9"/>
      <c r="OQD10" s="9"/>
      <c r="OQE10" s="9"/>
      <c r="OQF10" s="9"/>
      <c r="OQG10" s="9"/>
      <c r="OQH10" s="9"/>
      <c r="OQI10" s="9"/>
      <c r="OQJ10" s="9"/>
      <c r="OQK10" s="9"/>
      <c r="OQL10" s="9"/>
      <c r="OQM10" s="9"/>
      <c r="OQN10" s="9"/>
      <c r="OQO10" s="9"/>
      <c r="OQP10" s="9"/>
      <c r="OQQ10" s="9"/>
      <c r="OQR10" s="9"/>
      <c r="OQS10" s="9"/>
      <c r="OQT10" s="9"/>
      <c r="OQU10" s="9"/>
      <c r="OQV10" s="9"/>
      <c r="OQW10" s="9"/>
      <c r="OQX10" s="9"/>
      <c r="OQY10" s="9"/>
      <c r="OQZ10" s="9"/>
      <c r="ORA10" s="9"/>
      <c r="ORB10" s="9"/>
      <c r="ORC10" s="9"/>
      <c r="ORD10" s="9"/>
      <c r="ORE10" s="9"/>
      <c r="ORF10" s="9"/>
      <c r="ORG10" s="9"/>
      <c r="ORH10" s="9"/>
      <c r="ORI10" s="9"/>
      <c r="ORJ10" s="9"/>
      <c r="ORK10" s="9"/>
      <c r="ORL10" s="9"/>
      <c r="ORM10" s="9"/>
      <c r="ORN10" s="9"/>
      <c r="ORO10" s="9"/>
      <c r="ORP10" s="9"/>
      <c r="ORQ10" s="9"/>
      <c r="ORR10" s="9"/>
      <c r="ORS10" s="9"/>
      <c r="ORT10" s="9"/>
      <c r="ORU10" s="9"/>
      <c r="ORV10" s="9"/>
      <c r="ORW10" s="9"/>
      <c r="ORX10" s="9"/>
      <c r="ORY10" s="9"/>
      <c r="ORZ10" s="9"/>
      <c r="OSA10" s="9"/>
      <c r="OSB10" s="9"/>
      <c r="OSC10" s="9"/>
      <c r="OSD10" s="9"/>
      <c r="OSE10" s="9"/>
      <c r="OSF10" s="9"/>
      <c r="OSG10" s="9"/>
      <c r="OSH10" s="9"/>
      <c r="OSI10" s="9"/>
      <c r="OSJ10" s="9"/>
      <c r="OSK10" s="9"/>
      <c r="OSL10" s="9"/>
      <c r="OSM10" s="9"/>
      <c r="OSN10" s="9"/>
      <c r="OSO10" s="9"/>
      <c r="OSP10" s="9"/>
      <c r="OSQ10" s="9"/>
      <c r="OSR10" s="9"/>
      <c r="OSS10" s="9"/>
      <c r="OST10" s="9"/>
      <c r="OSU10" s="9"/>
      <c r="OSV10" s="9"/>
      <c r="OSW10" s="9"/>
      <c r="OSX10" s="9"/>
      <c r="OSY10" s="9"/>
      <c r="OSZ10" s="9"/>
      <c r="OTA10" s="9"/>
      <c r="OTB10" s="9"/>
      <c r="OTC10" s="9"/>
      <c r="OTD10" s="9"/>
      <c r="OTE10" s="9"/>
      <c r="OTF10" s="9"/>
      <c r="OTG10" s="9"/>
      <c r="OTH10" s="9"/>
      <c r="OTI10" s="9"/>
      <c r="OTJ10" s="9"/>
      <c r="OTK10" s="9"/>
      <c r="OTL10" s="9"/>
      <c r="OTM10" s="9"/>
      <c r="OTN10" s="9"/>
      <c r="OTO10" s="9"/>
      <c r="OTP10" s="9"/>
      <c r="OTQ10" s="9"/>
      <c r="OTR10" s="9"/>
      <c r="OTS10" s="9"/>
      <c r="OTT10" s="9"/>
      <c r="OTU10" s="9"/>
      <c r="OTV10" s="9"/>
      <c r="OTW10" s="9"/>
      <c r="OTX10" s="9"/>
      <c r="OTY10" s="9"/>
      <c r="OTZ10" s="9"/>
      <c r="OUA10" s="9"/>
      <c r="OUB10" s="9"/>
      <c r="OUC10" s="9"/>
      <c r="OUD10" s="9"/>
      <c r="OUE10" s="9"/>
      <c r="OUF10" s="9"/>
      <c r="OUG10" s="9"/>
      <c r="OUH10" s="9"/>
      <c r="OUI10" s="9"/>
      <c r="OUJ10" s="9"/>
      <c r="OUK10" s="9"/>
      <c r="OUL10" s="9"/>
      <c r="OUM10" s="9"/>
      <c r="OUN10" s="9"/>
      <c r="OUO10" s="9"/>
      <c r="OUP10" s="9"/>
      <c r="OUQ10" s="9"/>
      <c r="OUR10" s="9"/>
      <c r="OUS10" s="9"/>
      <c r="OUT10" s="9"/>
      <c r="OUU10" s="9"/>
      <c r="OUV10" s="9"/>
      <c r="OUW10" s="9"/>
      <c r="OUX10" s="9"/>
      <c r="OUY10" s="9"/>
      <c r="OUZ10" s="9"/>
      <c r="OVA10" s="9"/>
      <c r="OVB10" s="9"/>
      <c r="OVC10" s="9"/>
      <c r="OVD10" s="9"/>
      <c r="OVE10" s="9"/>
      <c r="OVF10" s="9"/>
      <c r="OVG10" s="9"/>
      <c r="OVH10" s="9"/>
      <c r="OVI10" s="9"/>
      <c r="OVJ10" s="9"/>
      <c r="OVK10" s="9"/>
      <c r="OVL10" s="9"/>
      <c r="OVM10" s="9"/>
      <c r="OVN10" s="9"/>
      <c r="OVO10" s="9"/>
      <c r="OVP10" s="9"/>
      <c r="OVQ10" s="9"/>
      <c r="OVR10" s="9"/>
      <c r="OVS10" s="9"/>
      <c r="OVT10" s="9"/>
      <c r="OVU10" s="9"/>
      <c r="OVV10" s="9"/>
      <c r="OVW10" s="9"/>
      <c r="OVX10" s="9"/>
      <c r="OVY10" s="9"/>
      <c r="OVZ10" s="9"/>
      <c r="OWA10" s="9"/>
      <c r="OWB10" s="9"/>
      <c r="OWC10" s="9"/>
      <c r="OWD10" s="9"/>
      <c r="OWE10" s="9"/>
      <c r="OWF10" s="9"/>
      <c r="OWG10" s="9"/>
      <c r="OWH10" s="9"/>
      <c r="OWI10" s="9"/>
      <c r="OWJ10" s="9"/>
      <c r="OWK10" s="9"/>
      <c r="OWL10" s="9"/>
      <c r="OWM10" s="9"/>
      <c r="OWN10" s="9"/>
      <c r="OWO10" s="9"/>
      <c r="OWP10" s="9"/>
      <c r="OWQ10" s="9"/>
      <c r="OWR10" s="9"/>
      <c r="OWS10" s="9"/>
      <c r="OWT10" s="9"/>
      <c r="OWU10" s="9"/>
      <c r="OWV10" s="9"/>
      <c r="OWW10" s="9"/>
      <c r="OWX10" s="9"/>
      <c r="OWY10" s="9"/>
      <c r="OWZ10" s="9"/>
      <c r="OXA10" s="9"/>
      <c r="OXB10" s="9"/>
      <c r="OXC10" s="9"/>
      <c r="OXD10" s="9"/>
      <c r="OXE10" s="9"/>
      <c r="OXF10" s="9"/>
      <c r="OXG10" s="9"/>
      <c r="OXH10" s="9"/>
      <c r="OXI10" s="9"/>
      <c r="OXJ10" s="9"/>
      <c r="OXK10" s="9"/>
      <c r="OXL10" s="9"/>
      <c r="OXM10" s="9"/>
      <c r="OXN10" s="9"/>
      <c r="OXO10" s="9"/>
      <c r="OXP10" s="9"/>
      <c r="OXQ10" s="9"/>
      <c r="OXR10" s="9"/>
      <c r="OXS10" s="9"/>
      <c r="OXT10" s="9"/>
      <c r="OXU10" s="9"/>
      <c r="OXV10" s="9"/>
      <c r="OXW10" s="9"/>
      <c r="OXX10" s="9"/>
      <c r="OXY10" s="9"/>
      <c r="OXZ10" s="9"/>
      <c r="OYA10" s="9"/>
      <c r="OYB10" s="9"/>
      <c r="OYC10" s="9"/>
      <c r="OYD10" s="9"/>
      <c r="OYE10" s="9"/>
      <c r="OYF10" s="9"/>
      <c r="OYG10" s="9"/>
      <c r="OYH10" s="9"/>
      <c r="OYI10" s="9"/>
      <c r="OYJ10" s="9"/>
      <c r="OYK10" s="9"/>
      <c r="OYL10" s="9"/>
      <c r="OYM10" s="9"/>
      <c r="OYN10" s="9"/>
      <c r="OYO10" s="9"/>
      <c r="OYP10" s="9"/>
      <c r="OYQ10" s="9"/>
      <c r="OYR10" s="9"/>
      <c r="OYS10" s="9"/>
      <c r="OYT10" s="9"/>
      <c r="OYU10" s="9"/>
      <c r="OYV10" s="9"/>
      <c r="OYW10" s="9"/>
      <c r="OYX10" s="9"/>
      <c r="OYY10" s="9"/>
      <c r="OYZ10" s="9"/>
      <c r="OZA10" s="9"/>
      <c r="OZB10" s="9"/>
      <c r="OZC10" s="9"/>
      <c r="OZD10" s="9"/>
      <c r="OZE10" s="9"/>
      <c r="OZF10" s="9"/>
      <c r="OZG10" s="9"/>
      <c r="OZH10" s="9"/>
      <c r="OZI10" s="9"/>
      <c r="OZJ10" s="9"/>
      <c r="OZK10" s="9"/>
      <c r="OZL10" s="9"/>
      <c r="OZM10" s="9"/>
      <c r="OZN10" s="9"/>
      <c r="OZO10" s="9"/>
      <c r="OZP10" s="9"/>
      <c r="OZQ10" s="9"/>
      <c r="OZR10" s="9"/>
      <c r="OZS10" s="9"/>
      <c r="OZT10" s="9"/>
      <c r="OZU10" s="9"/>
      <c r="OZV10" s="9"/>
      <c r="OZW10" s="9"/>
      <c r="OZX10" s="9"/>
      <c r="OZY10" s="9"/>
      <c r="OZZ10" s="9"/>
      <c r="PAA10" s="9"/>
      <c r="PAB10" s="9"/>
      <c r="PAC10" s="9"/>
      <c r="PAD10" s="9"/>
      <c r="PAE10" s="9"/>
      <c r="PAF10" s="9"/>
      <c r="PAG10" s="9"/>
      <c r="PAH10" s="9"/>
      <c r="PAI10" s="9"/>
      <c r="PAJ10" s="9"/>
      <c r="PAK10" s="9"/>
      <c r="PAL10" s="9"/>
      <c r="PAM10" s="9"/>
      <c r="PAN10" s="9"/>
      <c r="PAO10" s="9"/>
      <c r="PAP10" s="9"/>
      <c r="PAQ10" s="9"/>
      <c r="PAR10" s="9"/>
      <c r="PAS10" s="9"/>
      <c r="PAT10" s="9"/>
      <c r="PAU10" s="9"/>
      <c r="PAV10" s="9"/>
      <c r="PAW10" s="9"/>
      <c r="PAX10" s="9"/>
      <c r="PAY10" s="9"/>
      <c r="PAZ10" s="9"/>
      <c r="PBA10" s="9"/>
      <c r="PBB10" s="9"/>
      <c r="PBC10" s="9"/>
      <c r="PBD10" s="9"/>
      <c r="PBE10" s="9"/>
      <c r="PBF10" s="9"/>
      <c r="PBG10" s="9"/>
      <c r="PBH10" s="9"/>
      <c r="PBI10" s="9"/>
      <c r="PBJ10" s="9"/>
      <c r="PBK10" s="9"/>
      <c r="PBL10" s="9"/>
      <c r="PBM10" s="9"/>
      <c r="PBN10" s="9"/>
      <c r="PBO10" s="9"/>
      <c r="PBP10" s="9"/>
      <c r="PBQ10" s="9"/>
      <c r="PBR10" s="9"/>
      <c r="PBS10" s="9"/>
      <c r="PBT10" s="9"/>
      <c r="PBU10" s="9"/>
      <c r="PBV10" s="9"/>
      <c r="PBW10" s="9"/>
      <c r="PBX10" s="9"/>
      <c r="PBY10" s="9"/>
      <c r="PBZ10" s="9"/>
      <c r="PCA10" s="9"/>
      <c r="PCB10" s="9"/>
      <c r="PCC10" s="9"/>
      <c r="PCD10" s="9"/>
      <c r="PCE10" s="9"/>
      <c r="PCF10" s="9"/>
      <c r="PCG10" s="9"/>
      <c r="PCH10" s="9"/>
      <c r="PCI10" s="9"/>
      <c r="PCJ10" s="9"/>
      <c r="PCK10" s="9"/>
      <c r="PCL10" s="9"/>
      <c r="PCM10" s="9"/>
      <c r="PCN10" s="9"/>
      <c r="PCO10" s="9"/>
      <c r="PCP10" s="9"/>
      <c r="PCQ10" s="9"/>
      <c r="PCR10" s="9"/>
      <c r="PCS10" s="9"/>
      <c r="PCT10" s="9"/>
      <c r="PCU10" s="9"/>
      <c r="PCV10" s="9"/>
      <c r="PCW10" s="9"/>
      <c r="PCX10" s="9"/>
      <c r="PCY10" s="9"/>
      <c r="PCZ10" s="9"/>
      <c r="PDA10" s="9"/>
      <c r="PDB10" s="9"/>
      <c r="PDC10" s="9"/>
      <c r="PDD10" s="9"/>
      <c r="PDE10" s="9"/>
      <c r="PDF10" s="9"/>
      <c r="PDG10" s="9"/>
      <c r="PDH10" s="9"/>
      <c r="PDI10" s="9"/>
      <c r="PDJ10" s="9"/>
      <c r="PDK10" s="9"/>
      <c r="PDL10" s="9"/>
      <c r="PDM10" s="9"/>
      <c r="PDN10" s="9"/>
      <c r="PDO10" s="9"/>
      <c r="PDP10" s="9"/>
      <c r="PDQ10" s="9"/>
      <c r="PDR10" s="9"/>
      <c r="PDS10" s="9"/>
      <c r="PDT10" s="9"/>
      <c r="PDU10" s="9"/>
      <c r="PDV10" s="9"/>
      <c r="PDW10" s="9"/>
      <c r="PDX10" s="9"/>
      <c r="PDY10" s="9"/>
      <c r="PDZ10" s="9"/>
      <c r="PEA10" s="9"/>
      <c r="PEB10" s="9"/>
      <c r="PEC10" s="9"/>
      <c r="PED10" s="9"/>
      <c r="PEE10" s="9"/>
      <c r="PEF10" s="9"/>
      <c r="PEG10" s="9"/>
      <c r="PEH10" s="9"/>
      <c r="PEI10" s="9"/>
      <c r="PEJ10" s="9"/>
      <c r="PEK10" s="9"/>
      <c r="PEL10" s="9"/>
      <c r="PEM10" s="9"/>
      <c r="PEN10" s="9"/>
      <c r="PEO10" s="9"/>
      <c r="PEP10" s="9"/>
      <c r="PEQ10" s="9"/>
      <c r="PER10" s="9"/>
      <c r="PES10" s="9"/>
      <c r="PET10" s="9"/>
      <c r="PEU10" s="9"/>
      <c r="PEV10" s="9"/>
      <c r="PEW10" s="9"/>
      <c r="PEX10" s="9"/>
      <c r="PEY10" s="9"/>
      <c r="PEZ10" s="9"/>
      <c r="PFA10" s="9"/>
      <c r="PFB10" s="9"/>
      <c r="PFC10" s="9"/>
      <c r="PFD10" s="9"/>
      <c r="PFE10" s="9"/>
      <c r="PFF10" s="9"/>
      <c r="PFG10" s="9"/>
      <c r="PFH10" s="9"/>
      <c r="PFI10" s="9"/>
      <c r="PFJ10" s="9"/>
      <c r="PFK10" s="9"/>
      <c r="PFL10" s="9"/>
      <c r="PFM10" s="9"/>
      <c r="PFN10" s="9"/>
      <c r="PFO10" s="9"/>
      <c r="PFP10" s="9"/>
      <c r="PFQ10" s="9"/>
      <c r="PFR10" s="9"/>
      <c r="PFS10" s="9"/>
      <c r="PFT10" s="9"/>
      <c r="PFU10" s="9"/>
      <c r="PFV10" s="9"/>
      <c r="PFW10" s="9"/>
      <c r="PFX10" s="9"/>
      <c r="PFY10" s="9"/>
      <c r="PFZ10" s="9"/>
      <c r="PGA10" s="9"/>
      <c r="PGB10" s="9"/>
      <c r="PGC10" s="9"/>
      <c r="PGD10" s="9"/>
      <c r="PGE10" s="9"/>
      <c r="PGF10" s="9"/>
      <c r="PGG10" s="9"/>
      <c r="PGH10" s="9"/>
      <c r="PGI10" s="9"/>
      <c r="PGJ10" s="9"/>
      <c r="PGK10" s="9"/>
      <c r="PGL10" s="9"/>
      <c r="PGM10" s="9"/>
      <c r="PGN10" s="9"/>
      <c r="PGO10" s="9"/>
      <c r="PGP10" s="9"/>
      <c r="PGQ10" s="9"/>
      <c r="PGR10" s="9"/>
      <c r="PGS10" s="9"/>
      <c r="PGT10" s="9"/>
      <c r="PGU10" s="9"/>
      <c r="PGV10" s="9"/>
      <c r="PGW10" s="9"/>
      <c r="PGX10" s="9"/>
      <c r="PGY10" s="9"/>
      <c r="PGZ10" s="9"/>
      <c r="PHA10" s="9"/>
      <c r="PHB10" s="9"/>
      <c r="PHC10" s="9"/>
      <c r="PHD10" s="9"/>
      <c r="PHE10" s="9"/>
      <c r="PHF10" s="9"/>
      <c r="PHG10" s="9"/>
      <c r="PHH10" s="9"/>
      <c r="PHI10" s="9"/>
      <c r="PHJ10" s="9"/>
      <c r="PHK10" s="9"/>
      <c r="PHL10" s="9"/>
      <c r="PHM10" s="9"/>
      <c r="PHN10" s="9"/>
      <c r="PHO10" s="9"/>
      <c r="PHP10" s="9"/>
      <c r="PHQ10" s="9"/>
      <c r="PHR10" s="9"/>
      <c r="PHS10" s="9"/>
      <c r="PHT10" s="9"/>
      <c r="PHU10" s="9"/>
      <c r="PHV10" s="9"/>
      <c r="PHW10" s="9"/>
      <c r="PHX10" s="9"/>
      <c r="PHY10" s="9"/>
      <c r="PHZ10" s="9"/>
      <c r="PIA10" s="9"/>
      <c r="PIB10" s="9"/>
      <c r="PIC10" s="9"/>
      <c r="PID10" s="9"/>
      <c r="PIE10" s="9"/>
      <c r="PIF10" s="9"/>
      <c r="PIG10" s="9"/>
      <c r="PIH10" s="9"/>
      <c r="PII10" s="9"/>
      <c r="PIJ10" s="9"/>
      <c r="PIK10" s="9"/>
      <c r="PIL10" s="9"/>
      <c r="PIM10" s="9"/>
      <c r="PIN10" s="9"/>
      <c r="PIO10" s="9"/>
      <c r="PIP10" s="9"/>
      <c r="PIQ10" s="9"/>
      <c r="PIR10" s="9"/>
      <c r="PIS10" s="9"/>
      <c r="PIT10" s="9"/>
      <c r="PIU10" s="9"/>
      <c r="PIV10" s="9"/>
      <c r="PIW10" s="9"/>
      <c r="PIX10" s="9"/>
      <c r="PIY10" s="9"/>
      <c r="PIZ10" s="9"/>
      <c r="PJA10" s="9"/>
      <c r="PJB10" s="9"/>
      <c r="PJC10" s="9"/>
      <c r="PJD10" s="9"/>
      <c r="PJE10" s="9"/>
      <c r="PJF10" s="9"/>
      <c r="PJG10" s="9"/>
      <c r="PJH10" s="9"/>
      <c r="PJI10" s="9"/>
      <c r="PJJ10" s="9"/>
      <c r="PJK10" s="9"/>
      <c r="PJL10" s="9"/>
      <c r="PJM10" s="9"/>
      <c r="PJN10" s="9"/>
      <c r="PJO10" s="9"/>
      <c r="PJP10" s="9"/>
      <c r="PJQ10" s="9"/>
      <c r="PJR10" s="9"/>
      <c r="PJS10" s="9"/>
      <c r="PJT10" s="9"/>
      <c r="PJU10" s="9"/>
      <c r="PJV10" s="9"/>
      <c r="PJW10" s="9"/>
      <c r="PJX10" s="9"/>
      <c r="PJY10" s="9"/>
      <c r="PJZ10" s="9"/>
      <c r="PKA10" s="9"/>
      <c r="PKB10" s="9"/>
      <c r="PKC10" s="9"/>
      <c r="PKD10" s="9"/>
      <c r="PKE10" s="9"/>
      <c r="PKF10" s="9"/>
      <c r="PKG10" s="9"/>
      <c r="PKH10" s="9"/>
      <c r="PKI10" s="9"/>
      <c r="PKJ10" s="9"/>
      <c r="PKK10" s="9"/>
      <c r="PKL10" s="9"/>
      <c r="PKM10" s="9"/>
      <c r="PKN10" s="9"/>
      <c r="PKO10" s="9"/>
      <c r="PKP10" s="9"/>
      <c r="PKQ10" s="9"/>
      <c r="PKR10" s="9"/>
      <c r="PKS10" s="9"/>
      <c r="PKT10" s="9"/>
      <c r="PKU10" s="9"/>
      <c r="PKV10" s="9"/>
      <c r="PKW10" s="9"/>
      <c r="PKX10" s="9"/>
      <c r="PKY10" s="9"/>
      <c r="PKZ10" s="9"/>
      <c r="PLA10" s="9"/>
      <c r="PLB10" s="9"/>
      <c r="PLC10" s="9"/>
      <c r="PLD10" s="9"/>
      <c r="PLE10" s="9"/>
      <c r="PLF10" s="9"/>
      <c r="PLG10" s="9"/>
      <c r="PLH10" s="9"/>
      <c r="PLI10" s="9"/>
      <c r="PLJ10" s="9"/>
      <c r="PLK10" s="9"/>
      <c r="PLL10" s="9"/>
      <c r="PLM10" s="9"/>
      <c r="PLN10" s="9"/>
      <c r="PLO10" s="9"/>
      <c r="PLP10" s="9"/>
      <c r="PLQ10" s="9"/>
      <c r="PLR10" s="9"/>
      <c r="PLS10" s="9"/>
      <c r="PLT10" s="9"/>
      <c r="PLU10" s="9"/>
      <c r="PLV10" s="9"/>
      <c r="PLW10" s="9"/>
      <c r="PLX10" s="9"/>
      <c r="PLY10" s="9"/>
      <c r="PLZ10" s="9"/>
      <c r="PMA10" s="9"/>
      <c r="PMB10" s="9"/>
      <c r="PMC10" s="9"/>
      <c r="PMD10" s="9"/>
      <c r="PME10" s="9"/>
      <c r="PMF10" s="9"/>
      <c r="PMG10" s="9"/>
      <c r="PMH10" s="9"/>
      <c r="PMI10" s="9"/>
      <c r="PMJ10" s="9"/>
      <c r="PMK10" s="9"/>
      <c r="PML10" s="9"/>
      <c r="PMM10" s="9"/>
      <c r="PMN10" s="9"/>
      <c r="PMO10" s="9"/>
      <c r="PMP10" s="9"/>
      <c r="PMQ10" s="9"/>
      <c r="PMR10" s="9"/>
      <c r="PMS10" s="9"/>
      <c r="PMT10" s="9"/>
      <c r="PMU10" s="9"/>
      <c r="PMV10" s="9"/>
      <c r="PMW10" s="9"/>
      <c r="PMX10" s="9"/>
      <c r="PMY10" s="9"/>
      <c r="PMZ10" s="9"/>
      <c r="PNA10" s="9"/>
      <c r="PNB10" s="9"/>
      <c r="PNC10" s="9"/>
      <c r="PND10" s="9"/>
      <c r="PNE10" s="9"/>
      <c r="PNF10" s="9"/>
      <c r="PNG10" s="9"/>
      <c r="PNH10" s="9"/>
      <c r="PNI10" s="9"/>
      <c r="PNJ10" s="9"/>
      <c r="PNK10" s="9"/>
      <c r="PNL10" s="9"/>
      <c r="PNM10" s="9"/>
      <c r="PNN10" s="9"/>
      <c r="PNO10" s="9"/>
      <c r="PNP10" s="9"/>
      <c r="PNQ10" s="9"/>
      <c r="PNR10" s="9"/>
      <c r="PNS10" s="9"/>
      <c r="PNT10" s="9"/>
      <c r="PNU10" s="9"/>
      <c r="PNV10" s="9"/>
      <c r="PNW10" s="9"/>
      <c r="PNX10" s="9"/>
      <c r="PNY10" s="9"/>
      <c r="PNZ10" s="9"/>
      <c r="POA10" s="9"/>
      <c r="POB10" s="9"/>
      <c r="POC10" s="9"/>
      <c r="POD10" s="9"/>
      <c r="POE10" s="9"/>
      <c r="POF10" s="9"/>
      <c r="POG10" s="9"/>
      <c r="POH10" s="9"/>
      <c r="POI10" s="9"/>
      <c r="POJ10" s="9"/>
      <c r="POK10" s="9"/>
      <c r="POL10" s="9"/>
      <c r="POM10" s="9"/>
      <c r="PON10" s="9"/>
      <c r="POO10" s="9"/>
      <c r="POP10" s="9"/>
      <c r="POQ10" s="9"/>
      <c r="POR10" s="9"/>
      <c r="POS10" s="9"/>
      <c r="POT10" s="9"/>
      <c r="POU10" s="9"/>
      <c r="POV10" s="9"/>
      <c r="POW10" s="9"/>
      <c r="POX10" s="9"/>
      <c r="POY10" s="9"/>
      <c r="POZ10" s="9"/>
      <c r="PPA10" s="9"/>
      <c r="PPB10" s="9"/>
      <c r="PPC10" s="9"/>
      <c r="PPD10" s="9"/>
      <c r="PPE10" s="9"/>
      <c r="PPF10" s="9"/>
      <c r="PPG10" s="9"/>
      <c r="PPH10" s="9"/>
      <c r="PPI10" s="9"/>
      <c r="PPJ10" s="9"/>
      <c r="PPK10" s="9"/>
      <c r="PPL10" s="9"/>
      <c r="PPM10" s="9"/>
      <c r="PPN10" s="9"/>
      <c r="PPO10" s="9"/>
      <c r="PPP10" s="9"/>
      <c r="PPQ10" s="9"/>
      <c r="PPR10" s="9"/>
      <c r="PPS10" s="9"/>
      <c r="PPT10" s="9"/>
      <c r="PPU10" s="9"/>
      <c r="PPV10" s="9"/>
      <c r="PPW10" s="9"/>
      <c r="PPX10" s="9"/>
      <c r="PPY10" s="9"/>
      <c r="PPZ10" s="9"/>
      <c r="PQA10" s="9"/>
      <c r="PQB10" s="9"/>
      <c r="PQC10" s="9"/>
      <c r="PQD10" s="9"/>
      <c r="PQE10" s="9"/>
      <c r="PQF10" s="9"/>
      <c r="PQG10" s="9"/>
      <c r="PQH10" s="9"/>
      <c r="PQI10" s="9"/>
      <c r="PQJ10" s="9"/>
      <c r="PQK10" s="9"/>
      <c r="PQL10" s="9"/>
      <c r="PQM10" s="9"/>
      <c r="PQN10" s="9"/>
      <c r="PQO10" s="9"/>
      <c r="PQP10" s="9"/>
      <c r="PQQ10" s="9"/>
      <c r="PQR10" s="9"/>
      <c r="PQS10" s="9"/>
      <c r="PQT10" s="9"/>
      <c r="PQU10" s="9"/>
      <c r="PQV10" s="9"/>
      <c r="PQW10" s="9"/>
      <c r="PQX10" s="9"/>
      <c r="PQY10" s="9"/>
      <c r="PQZ10" s="9"/>
      <c r="PRA10" s="9"/>
      <c r="PRB10" s="9"/>
      <c r="PRC10" s="9"/>
      <c r="PRD10" s="9"/>
      <c r="PRE10" s="9"/>
      <c r="PRF10" s="9"/>
      <c r="PRG10" s="9"/>
      <c r="PRH10" s="9"/>
      <c r="PRI10" s="9"/>
      <c r="PRJ10" s="9"/>
      <c r="PRK10" s="9"/>
      <c r="PRL10" s="9"/>
      <c r="PRM10" s="9"/>
      <c r="PRN10" s="9"/>
      <c r="PRO10" s="9"/>
      <c r="PRP10" s="9"/>
      <c r="PRQ10" s="9"/>
      <c r="PRR10" s="9"/>
      <c r="PRS10" s="9"/>
      <c r="PRT10" s="9"/>
      <c r="PRU10" s="9"/>
      <c r="PRV10" s="9"/>
      <c r="PRW10" s="9"/>
      <c r="PRX10" s="9"/>
      <c r="PRY10" s="9"/>
      <c r="PRZ10" s="9"/>
      <c r="PSA10" s="9"/>
      <c r="PSB10" s="9"/>
      <c r="PSC10" s="9"/>
      <c r="PSD10" s="9"/>
      <c r="PSE10" s="9"/>
      <c r="PSF10" s="9"/>
      <c r="PSG10" s="9"/>
      <c r="PSH10" s="9"/>
      <c r="PSI10" s="9"/>
      <c r="PSJ10" s="9"/>
      <c r="PSK10" s="9"/>
      <c r="PSL10" s="9"/>
      <c r="PSM10" s="9"/>
      <c r="PSN10" s="9"/>
      <c r="PSO10" s="9"/>
      <c r="PSP10" s="9"/>
      <c r="PSQ10" s="9"/>
      <c r="PSR10" s="9"/>
      <c r="PSS10" s="9"/>
      <c r="PST10" s="9"/>
      <c r="PSU10" s="9"/>
      <c r="PSV10" s="9"/>
      <c r="PSW10" s="9"/>
      <c r="PSX10" s="9"/>
      <c r="PSY10" s="9"/>
      <c r="PSZ10" s="9"/>
      <c r="PTA10" s="9"/>
      <c r="PTB10" s="9"/>
      <c r="PTC10" s="9"/>
      <c r="PTD10" s="9"/>
      <c r="PTE10" s="9"/>
      <c r="PTF10" s="9"/>
      <c r="PTG10" s="9"/>
      <c r="PTH10" s="9"/>
      <c r="PTI10" s="9"/>
      <c r="PTJ10" s="9"/>
      <c r="PTK10" s="9"/>
      <c r="PTL10" s="9"/>
      <c r="PTM10" s="9"/>
      <c r="PTN10" s="9"/>
      <c r="PTO10" s="9"/>
      <c r="PTP10" s="9"/>
      <c r="PTQ10" s="9"/>
      <c r="PTR10" s="9"/>
      <c r="PTS10" s="9"/>
      <c r="PTT10" s="9"/>
      <c r="PTU10" s="9"/>
      <c r="PTV10" s="9"/>
      <c r="PTW10" s="9"/>
      <c r="PTX10" s="9"/>
      <c r="PTY10" s="9"/>
      <c r="PTZ10" s="9"/>
      <c r="PUA10" s="9"/>
      <c r="PUB10" s="9"/>
      <c r="PUC10" s="9"/>
      <c r="PUD10" s="9"/>
      <c r="PUE10" s="9"/>
      <c r="PUF10" s="9"/>
      <c r="PUG10" s="9"/>
      <c r="PUH10" s="9"/>
      <c r="PUI10" s="9"/>
      <c r="PUJ10" s="9"/>
      <c r="PUK10" s="9"/>
      <c r="PUL10" s="9"/>
      <c r="PUM10" s="9"/>
      <c r="PUN10" s="9"/>
      <c r="PUO10" s="9"/>
      <c r="PUP10" s="9"/>
      <c r="PUQ10" s="9"/>
      <c r="PUR10" s="9"/>
      <c r="PUS10" s="9"/>
      <c r="PUT10" s="9"/>
      <c r="PUU10" s="9"/>
      <c r="PUV10" s="9"/>
      <c r="PUW10" s="9"/>
      <c r="PUX10" s="9"/>
      <c r="PUY10" s="9"/>
      <c r="PUZ10" s="9"/>
      <c r="PVA10" s="9"/>
      <c r="PVB10" s="9"/>
      <c r="PVC10" s="9"/>
      <c r="PVD10" s="9"/>
      <c r="PVE10" s="9"/>
      <c r="PVF10" s="9"/>
      <c r="PVG10" s="9"/>
      <c r="PVH10" s="9"/>
      <c r="PVI10" s="9"/>
      <c r="PVJ10" s="9"/>
      <c r="PVK10" s="9"/>
      <c r="PVL10" s="9"/>
      <c r="PVM10" s="9"/>
      <c r="PVN10" s="9"/>
      <c r="PVO10" s="9"/>
      <c r="PVP10" s="9"/>
      <c r="PVQ10" s="9"/>
      <c r="PVR10" s="9"/>
      <c r="PVS10" s="9"/>
      <c r="PVT10" s="9"/>
      <c r="PVU10" s="9"/>
      <c r="PVV10" s="9"/>
      <c r="PVW10" s="9"/>
      <c r="PVX10" s="9"/>
      <c r="PVY10" s="9"/>
      <c r="PVZ10" s="9"/>
      <c r="PWA10" s="9"/>
      <c r="PWB10" s="9"/>
      <c r="PWC10" s="9"/>
      <c r="PWD10" s="9"/>
      <c r="PWE10" s="9"/>
      <c r="PWF10" s="9"/>
      <c r="PWG10" s="9"/>
      <c r="PWH10" s="9"/>
      <c r="PWI10" s="9"/>
      <c r="PWJ10" s="9"/>
      <c r="PWK10" s="9"/>
      <c r="PWL10" s="9"/>
      <c r="PWM10" s="9"/>
      <c r="PWN10" s="9"/>
      <c r="PWO10" s="9"/>
      <c r="PWP10" s="9"/>
      <c r="PWQ10" s="9"/>
      <c r="PWR10" s="9"/>
      <c r="PWS10" s="9"/>
      <c r="PWT10" s="9"/>
      <c r="PWU10" s="9"/>
      <c r="PWV10" s="9"/>
      <c r="PWW10" s="9"/>
      <c r="PWX10" s="9"/>
      <c r="PWY10" s="9"/>
      <c r="PWZ10" s="9"/>
      <c r="PXA10" s="9"/>
      <c r="PXB10" s="9"/>
      <c r="PXC10" s="9"/>
      <c r="PXD10" s="9"/>
      <c r="PXE10" s="9"/>
      <c r="PXF10" s="9"/>
      <c r="PXG10" s="9"/>
      <c r="PXH10" s="9"/>
      <c r="PXI10" s="9"/>
      <c r="PXJ10" s="9"/>
      <c r="PXK10" s="9"/>
      <c r="PXL10" s="9"/>
      <c r="PXM10" s="9"/>
      <c r="PXN10" s="9"/>
      <c r="PXO10" s="9"/>
      <c r="PXP10" s="9"/>
      <c r="PXQ10" s="9"/>
      <c r="PXR10" s="9"/>
      <c r="PXS10" s="9"/>
      <c r="PXT10" s="9"/>
      <c r="PXU10" s="9"/>
      <c r="PXV10" s="9"/>
      <c r="PXW10" s="9"/>
      <c r="PXX10" s="9"/>
      <c r="PXY10" s="9"/>
      <c r="PXZ10" s="9"/>
      <c r="PYA10" s="9"/>
      <c r="PYB10" s="9"/>
      <c r="PYC10" s="9"/>
      <c r="PYD10" s="9"/>
      <c r="PYE10" s="9"/>
      <c r="PYF10" s="9"/>
      <c r="PYG10" s="9"/>
      <c r="PYH10" s="9"/>
      <c r="PYI10" s="9"/>
      <c r="PYJ10" s="9"/>
      <c r="PYK10" s="9"/>
      <c r="PYL10" s="9"/>
      <c r="PYM10" s="9"/>
      <c r="PYN10" s="9"/>
      <c r="PYO10" s="9"/>
      <c r="PYP10" s="9"/>
      <c r="PYQ10" s="9"/>
      <c r="PYR10" s="9"/>
      <c r="PYS10" s="9"/>
      <c r="PYT10" s="9"/>
      <c r="PYU10" s="9"/>
      <c r="PYV10" s="9"/>
      <c r="PYW10" s="9"/>
      <c r="PYX10" s="9"/>
      <c r="PYY10" s="9"/>
      <c r="PYZ10" s="9"/>
      <c r="PZA10" s="9"/>
      <c r="PZB10" s="9"/>
      <c r="PZC10" s="9"/>
      <c r="PZD10" s="9"/>
      <c r="PZE10" s="9"/>
      <c r="PZF10" s="9"/>
      <c r="PZG10" s="9"/>
      <c r="PZH10" s="9"/>
      <c r="PZI10" s="9"/>
      <c r="PZJ10" s="9"/>
      <c r="PZK10" s="9"/>
      <c r="PZL10" s="9"/>
      <c r="PZM10" s="9"/>
      <c r="PZN10" s="9"/>
      <c r="PZO10" s="9"/>
      <c r="PZP10" s="9"/>
      <c r="PZQ10" s="9"/>
      <c r="PZR10" s="9"/>
      <c r="PZS10" s="9"/>
      <c r="PZT10" s="9"/>
      <c r="PZU10" s="9"/>
      <c r="PZV10" s="9"/>
      <c r="PZW10" s="9"/>
      <c r="PZX10" s="9"/>
      <c r="PZY10" s="9"/>
      <c r="PZZ10" s="9"/>
      <c r="QAA10" s="9"/>
      <c r="QAB10" s="9"/>
      <c r="QAC10" s="9"/>
      <c r="QAD10" s="9"/>
      <c r="QAE10" s="9"/>
      <c r="QAF10" s="9"/>
      <c r="QAG10" s="9"/>
      <c r="QAH10" s="9"/>
      <c r="QAI10" s="9"/>
      <c r="QAJ10" s="9"/>
      <c r="QAK10" s="9"/>
      <c r="QAL10" s="9"/>
      <c r="QAM10" s="9"/>
      <c r="QAN10" s="9"/>
      <c r="QAO10" s="9"/>
      <c r="QAP10" s="9"/>
      <c r="QAQ10" s="9"/>
      <c r="QAR10" s="9"/>
      <c r="QAS10" s="9"/>
      <c r="QAT10" s="9"/>
      <c r="QAU10" s="9"/>
      <c r="QAV10" s="9"/>
      <c r="QAW10" s="9"/>
      <c r="QAX10" s="9"/>
      <c r="QAY10" s="9"/>
      <c r="QAZ10" s="9"/>
      <c r="QBA10" s="9"/>
      <c r="QBB10" s="9"/>
      <c r="QBC10" s="9"/>
      <c r="QBD10" s="9"/>
      <c r="QBE10" s="9"/>
      <c r="QBF10" s="9"/>
      <c r="QBG10" s="9"/>
      <c r="QBH10" s="9"/>
      <c r="QBI10" s="9"/>
      <c r="QBJ10" s="9"/>
      <c r="QBK10" s="9"/>
      <c r="QBL10" s="9"/>
      <c r="QBM10" s="9"/>
      <c r="QBN10" s="9"/>
      <c r="QBO10" s="9"/>
      <c r="QBP10" s="9"/>
      <c r="QBQ10" s="9"/>
      <c r="QBR10" s="9"/>
      <c r="QBS10" s="9"/>
      <c r="QBT10" s="9"/>
      <c r="QBU10" s="9"/>
      <c r="QBV10" s="9"/>
      <c r="QBW10" s="9"/>
      <c r="QBX10" s="9"/>
      <c r="QBY10" s="9"/>
      <c r="QBZ10" s="9"/>
      <c r="QCA10" s="9"/>
      <c r="QCB10" s="9"/>
      <c r="QCC10" s="9"/>
      <c r="QCD10" s="9"/>
      <c r="QCE10" s="9"/>
      <c r="QCF10" s="9"/>
      <c r="QCG10" s="9"/>
      <c r="QCH10" s="9"/>
      <c r="QCI10" s="9"/>
      <c r="QCJ10" s="9"/>
      <c r="QCK10" s="9"/>
      <c r="QCL10" s="9"/>
      <c r="QCM10" s="9"/>
      <c r="QCN10" s="9"/>
      <c r="QCO10" s="9"/>
      <c r="QCP10" s="9"/>
      <c r="QCQ10" s="9"/>
      <c r="QCR10" s="9"/>
      <c r="QCS10" s="9"/>
      <c r="QCT10" s="9"/>
      <c r="QCU10" s="9"/>
      <c r="QCV10" s="9"/>
      <c r="QCW10" s="9"/>
      <c r="QCX10" s="9"/>
      <c r="QCY10" s="9"/>
      <c r="QCZ10" s="9"/>
      <c r="QDA10" s="9"/>
      <c r="QDB10" s="9"/>
      <c r="QDC10" s="9"/>
      <c r="QDD10" s="9"/>
      <c r="QDE10" s="9"/>
      <c r="QDF10" s="9"/>
      <c r="QDG10" s="9"/>
      <c r="QDH10" s="9"/>
      <c r="QDI10" s="9"/>
      <c r="QDJ10" s="9"/>
      <c r="QDK10" s="9"/>
      <c r="QDL10" s="9"/>
      <c r="QDM10" s="9"/>
      <c r="QDN10" s="9"/>
      <c r="QDO10" s="9"/>
      <c r="QDP10" s="9"/>
      <c r="QDQ10" s="9"/>
      <c r="QDR10" s="9"/>
      <c r="QDS10" s="9"/>
      <c r="QDT10" s="9"/>
      <c r="QDU10" s="9"/>
      <c r="QDV10" s="9"/>
      <c r="QDW10" s="9"/>
      <c r="QDX10" s="9"/>
      <c r="QDY10" s="9"/>
      <c r="QDZ10" s="9"/>
      <c r="QEA10" s="9"/>
      <c r="QEB10" s="9"/>
      <c r="QEC10" s="9"/>
      <c r="QED10" s="9"/>
      <c r="QEE10" s="9"/>
      <c r="QEF10" s="9"/>
      <c r="QEG10" s="9"/>
      <c r="QEH10" s="9"/>
      <c r="QEI10" s="9"/>
      <c r="QEJ10" s="9"/>
      <c r="QEK10" s="9"/>
      <c r="QEL10" s="9"/>
      <c r="QEM10" s="9"/>
      <c r="QEN10" s="9"/>
      <c r="QEO10" s="9"/>
      <c r="QEP10" s="9"/>
      <c r="QEQ10" s="9"/>
      <c r="QER10" s="9"/>
      <c r="QES10" s="9"/>
      <c r="QET10" s="9"/>
      <c r="QEU10" s="9"/>
      <c r="QEV10" s="9"/>
      <c r="QEW10" s="9"/>
      <c r="QEX10" s="9"/>
      <c r="QEY10" s="9"/>
      <c r="QEZ10" s="9"/>
      <c r="QFA10" s="9"/>
      <c r="QFB10" s="9"/>
      <c r="QFC10" s="9"/>
      <c r="QFD10" s="9"/>
      <c r="QFE10" s="9"/>
      <c r="QFF10" s="9"/>
      <c r="QFG10" s="9"/>
      <c r="QFH10" s="9"/>
      <c r="QFI10" s="9"/>
      <c r="QFJ10" s="9"/>
      <c r="QFK10" s="9"/>
      <c r="QFL10" s="9"/>
      <c r="QFM10" s="9"/>
      <c r="QFN10" s="9"/>
      <c r="QFO10" s="9"/>
      <c r="QFP10" s="9"/>
      <c r="QFQ10" s="9"/>
      <c r="QFR10" s="9"/>
      <c r="QFS10" s="9"/>
      <c r="QFT10" s="9"/>
      <c r="QFU10" s="9"/>
      <c r="QFV10" s="9"/>
      <c r="QFW10" s="9"/>
      <c r="QFX10" s="9"/>
      <c r="QFY10" s="9"/>
      <c r="QFZ10" s="9"/>
      <c r="QGA10" s="9"/>
      <c r="QGB10" s="9"/>
      <c r="QGC10" s="9"/>
      <c r="QGD10" s="9"/>
      <c r="QGE10" s="9"/>
      <c r="QGF10" s="9"/>
      <c r="QGG10" s="9"/>
      <c r="QGH10" s="9"/>
      <c r="QGI10" s="9"/>
      <c r="QGJ10" s="9"/>
      <c r="QGK10" s="9"/>
      <c r="QGL10" s="9"/>
      <c r="QGM10" s="9"/>
      <c r="QGN10" s="9"/>
      <c r="QGO10" s="9"/>
      <c r="QGP10" s="9"/>
      <c r="QGQ10" s="9"/>
      <c r="QGR10" s="9"/>
      <c r="QGS10" s="9"/>
      <c r="QGT10" s="9"/>
      <c r="QGU10" s="9"/>
      <c r="QGV10" s="9"/>
      <c r="QGW10" s="9"/>
      <c r="QGX10" s="9"/>
      <c r="QGY10" s="9"/>
      <c r="QGZ10" s="9"/>
      <c r="QHA10" s="9"/>
      <c r="QHB10" s="9"/>
      <c r="QHC10" s="9"/>
      <c r="QHD10" s="9"/>
      <c r="QHE10" s="9"/>
      <c r="QHF10" s="9"/>
      <c r="QHG10" s="9"/>
      <c r="QHH10" s="9"/>
      <c r="QHI10" s="9"/>
      <c r="QHJ10" s="9"/>
      <c r="QHK10" s="9"/>
      <c r="QHL10" s="9"/>
      <c r="QHM10" s="9"/>
      <c r="QHN10" s="9"/>
      <c r="QHO10" s="9"/>
      <c r="QHP10" s="9"/>
      <c r="QHQ10" s="9"/>
      <c r="QHR10" s="9"/>
      <c r="QHS10" s="9"/>
      <c r="QHT10" s="9"/>
      <c r="QHU10" s="9"/>
      <c r="QHV10" s="9"/>
      <c r="QHW10" s="9"/>
      <c r="QHX10" s="9"/>
      <c r="QHY10" s="9"/>
      <c r="QHZ10" s="9"/>
      <c r="QIA10" s="9"/>
      <c r="QIB10" s="9"/>
      <c r="QIC10" s="9"/>
      <c r="QID10" s="9"/>
      <c r="QIE10" s="9"/>
      <c r="QIF10" s="9"/>
      <c r="QIG10" s="9"/>
      <c r="QIH10" s="9"/>
      <c r="QII10" s="9"/>
      <c r="QIJ10" s="9"/>
      <c r="QIK10" s="9"/>
      <c r="QIL10" s="9"/>
      <c r="QIM10" s="9"/>
      <c r="QIN10" s="9"/>
      <c r="QIO10" s="9"/>
      <c r="QIP10" s="9"/>
      <c r="QIQ10" s="9"/>
      <c r="QIR10" s="9"/>
      <c r="QIS10" s="9"/>
      <c r="QIT10" s="9"/>
      <c r="QIU10" s="9"/>
      <c r="QIV10" s="9"/>
      <c r="QIW10" s="9"/>
      <c r="QIX10" s="9"/>
      <c r="QIY10" s="9"/>
      <c r="QIZ10" s="9"/>
      <c r="QJA10" s="9"/>
      <c r="QJB10" s="9"/>
      <c r="QJC10" s="9"/>
      <c r="QJD10" s="9"/>
      <c r="QJE10" s="9"/>
      <c r="QJF10" s="9"/>
      <c r="QJG10" s="9"/>
      <c r="QJH10" s="9"/>
      <c r="QJI10" s="9"/>
      <c r="QJJ10" s="9"/>
      <c r="QJK10" s="9"/>
      <c r="QJL10" s="9"/>
      <c r="QJM10" s="9"/>
      <c r="QJN10" s="9"/>
      <c r="QJO10" s="9"/>
      <c r="QJP10" s="9"/>
      <c r="QJQ10" s="9"/>
      <c r="QJR10" s="9"/>
      <c r="QJS10" s="9"/>
      <c r="QJT10" s="9"/>
      <c r="QJU10" s="9"/>
      <c r="QJV10" s="9"/>
      <c r="QJW10" s="9"/>
      <c r="QJX10" s="9"/>
      <c r="QJY10" s="9"/>
      <c r="QJZ10" s="9"/>
      <c r="QKA10" s="9"/>
      <c r="QKB10" s="9"/>
      <c r="QKC10" s="9"/>
      <c r="QKD10" s="9"/>
      <c r="QKE10" s="9"/>
      <c r="QKF10" s="9"/>
      <c r="QKG10" s="9"/>
      <c r="QKH10" s="9"/>
      <c r="QKI10" s="9"/>
      <c r="QKJ10" s="9"/>
      <c r="QKK10" s="9"/>
      <c r="QKL10" s="9"/>
      <c r="QKM10" s="9"/>
      <c r="QKN10" s="9"/>
      <c r="QKO10" s="9"/>
      <c r="QKP10" s="9"/>
      <c r="QKQ10" s="9"/>
      <c r="QKR10" s="9"/>
      <c r="QKS10" s="9"/>
      <c r="QKT10" s="9"/>
      <c r="QKU10" s="9"/>
      <c r="QKV10" s="9"/>
      <c r="QKW10" s="9"/>
      <c r="QKX10" s="9"/>
      <c r="QKY10" s="9"/>
      <c r="QKZ10" s="9"/>
      <c r="QLA10" s="9"/>
      <c r="QLB10" s="9"/>
      <c r="QLC10" s="9"/>
      <c r="QLD10" s="9"/>
      <c r="QLE10" s="9"/>
      <c r="QLF10" s="9"/>
      <c r="QLG10" s="9"/>
      <c r="QLH10" s="9"/>
      <c r="QLI10" s="9"/>
      <c r="QLJ10" s="9"/>
      <c r="QLK10" s="9"/>
      <c r="QLL10" s="9"/>
      <c r="QLM10" s="9"/>
      <c r="QLN10" s="9"/>
      <c r="QLO10" s="9"/>
      <c r="QLP10" s="9"/>
      <c r="QLQ10" s="9"/>
      <c r="QLR10" s="9"/>
      <c r="QLS10" s="9"/>
      <c r="QLT10" s="9"/>
      <c r="QLU10" s="9"/>
      <c r="QLV10" s="9"/>
      <c r="QLW10" s="9"/>
      <c r="QLX10" s="9"/>
      <c r="QLY10" s="9"/>
      <c r="QLZ10" s="9"/>
      <c r="QMA10" s="9"/>
      <c r="QMB10" s="9"/>
      <c r="QMC10" s="9"/>
      <c r="QMD10" s="9"/>
      <c r="QME10" s="9"/>
      <c r="QMF10" s="9"/>
      <c r="QMG10" s="9"/>
      <c r="QMH10" s="9"/>
      <c r="QMI10" s="9"/>
      <c r="QMJ10" s="9"/>
      <c r="QMK10" s="9"/>
      <c r="QML10" s="9"/>
      <c r="QMM10" s="9"/>
      <c r="QMN10" s="9"/>
      <c r="QMO10" s="9"/>
      <c r="QMP10" s="9"/>
      <c r="QMQ10" s="9"/>
      <c r="QMR10" s="9"/>
      <c r="QMS10" s="9"/>
      <c r="QMT10" s="9"/>
      <c r="QMU10" s="9"/>
      <c r="QMV10" s="9"/>
      <c r="QMW10" s="9"/>
      <c r="QMX10" s="9"/>
      <c r="QMY10" s="9"/>
      <c r="QMZ10" s="9"/>
      <c r="QNA10" s="9"/>
      <c r="QNB10" s="9"/>
      <c r="QNC10" s="9"/>
      <c r="QND10" s="9"/>
      <c r="QNE10" s="9"/>
      <c r="QNF10" s="9"/>
      <c r="QNG10" s="9"/>
      <c r="QNH10" s="9"/>
      <c r="QNI10" s="9"/>
      <c r="QNJ10" s="9"/>
      <c r="QNK10" s="9"/>
      <c r="QNL10" s="9"/>
      <c r="QNM10" s="9"/>
      <c r="QNN10" s="9"/>
      <c r="QNO10" s="9"/>
      <c r="QNP10" s="9"/>
      <c r="QNQ10" s="9"/>
      <c r="QNR10" s="9"/>
      <c r="QNS10" s="9"/>
      <c r="QNT10" s="9"/>
      <c r="QNU10" s="9"/>
      <c r="QNV10" s="9"/>
      <c r="QNW10" s="9"/>
      <c r="QNX10" s="9"/>
      <c r="QNY10" s="9"/>
      <c r="QNZ10" s="9"/>
      <c r="QOA10" s="9"/>
      <c r="QOB10" s="9"/>
      <c r="QOC10" s="9"/>
      <c r="QOD10" s="9"/>
      <c r="QOE10" s="9"/>
      <c r="QOF10" s="9"/>
      <c r="QOG10" s="9"/>
      <c r="QOH10" s="9"/>
      <c r="QOI10" s="9"/>
      <c r="QOJ10" s="9"/>
      <c r="QOK10" s="9"/>
      <c r="QOL10" s="9"/>
      <c r="QOM10" s="9"/>
      <c r="QON10" s="9"/>
      <c r="QOO10" s="9"/>
      <c r="QOP10" s="9"/>
      <c r="QOQ10" s="9"/>
      <c r="QOR10" s="9"/>
      <c r="QOS10" s="9"/>
      <c r="QOT10" s="9"/>
      <c r="QOU10" s="9"/>
      <c r="QOV10" s="9"/>
      <c r="QOW10" s="9"/>
      <c r="QOX10" s="9"/>
      <c r="QOY10" s="9"/>
      <c r="QOZ10" s="9"/>
      <c r="QPA10" s="9"/>
      <c r="QPB10" s="9"/>
      <c r="QPC10" s="9"/>
      <c r="QPD10" s="9"/>
      <c r="QPE10" s="9"/>
      <c r="QPF10" s="9"/>
      <c r="QPG10" s="9"/>
      <c r="QPH10" s="9"/>
      <c r="QPI10" s="9"/>
      <c r="QPJ10" s="9"/>
      <c r="QPK10" s="9"/>
      <c r="QPL10" s="9"/>
      <c r="QPM10" s="9"/>
      <c r="QPN10" s="9"/>
      <c r="QPO10" s="9"/>
      <c r="QPP10" s="9"/>
      <c r="QPQ10" s="9"/>
      <c r="QPR10" s="9"/>
      <c r="QPS10" s="9"/>
      <c r="QPT10" s="9"/>
      <c r="QPU10" s="9"/>
      <c r="QPV10" s="9"/>
      <c r="QPW10" s="9"/>
      <c r="QPX10" s="9"/>
      <c r="QPY10" s="9"/>
      <c r="QPZ10" s="9"/>
      <c r="QQA10" s="9"/>
      <c r="QQB10" s="9"/>
      <c r="QQC10" s="9"/>
      <c r="QQD10" s="9"/>
      <c r="QQE10" s="9"/>
      <c r="QQF10" s="9"/>
      <c r="QQG10" s="9"/>
      <c r="QQH10" s="9"/>
      <c r="QQI10" s="9"/>
      <c r="QQJ10" s="9"/>
      <c r="QQK10" s="9"/>
      <c r="QQL10" s="9"/>
      <c r="QQM10" s="9"/>
      <c r="QQN10" s="9"/>
      <c r="QQO10" s="9"/>
      <c r="QQP10" s="9"/>
      <c r="QQQ10" s="9"/>
      <c r="QQR10" s="9"/>
      <c r="QQS10" s="9"/>
      <c r="QQT10" s="9"/>
      <c r="QQU10" s="9"/>
      <c r="QQV10" s="9"/>
      <c r="QQW10" s="9"/>
      <c r="QQX10" s="9"/>
      <c r="QQY10" s="9"/>
      <c r="QQZ10" s="9"/>
      <c r="QRA10" s="9"/>
      <c r="QRB10" s="9"/>
      <c r="QRC10" s="9"/>
      <c r="QRD10" s="9"/>
      <c r="QRE10" s="9"/>
      <c r="QRF10" s="9"/>
      <c r="QRG10" s="9"/>
      <c r="QRH10" s="9"/>
      <c r="QRI10" s="9"/>
      <c r="QRJ10" s="9"/>
      <c r="QRK10" s="9"/>
      <c r="QRL10" s="9"/>
      <c r="QRM10" s="9"/>
      <c r="QRN10" s="9"/>
      <c r="QRO10" s="9"/>
      <c r="QRP10" s="9"/>
      <c r="QRQ10" s="9"/>
      <c r="QRR10" s="9"/>
      <c r="QRS10" s="9"/>
      <c r="QRT10" s="9"/>
      <c r="QRU10" s="9"/>
      <c r="QRV10" s="9"/>
      <c r="QRW10" s="9"/>
      <c r="QRX10" s="9"/>
      <c r="QRY10" s="9"/>
      <c r="QRZ10" s="9"/>
      <c r="QSA10" s="9"/>
      <c r="QSB10" s="9"/>
      <c r="QSC10" s="9"/>
      <c r="QSD10" s="9"/>
      <c r="QSE10" s="9"/>
      <c r="QSF10" s="9"/>
      <c r="QSG10" s="9"/>
      <c r="QSH10" s="9"/>
      <c r="QSI10" s="9"/>
      <c r="QSJ10" s="9"/>
      <c r="QSK10" s="9"/>
      <c r="QSL10" s="9"/>
      <c r="QSM10" s="9"/>
      <c r="QSN10" s="9"/>
      <c r="QSO10" s="9"/>
      <c r="QSP10" s="9"/>
      <c r="QSQ10" s="9"/>
      <c r="QSR10" s="9"/>
      <c r="QSS10" s="9"/>
      <c r="QST10" s="9"/>
      <c r="QSU10" s="9"/>
      <c r="QSV10" s="9"/>
      <c r="QSW10" s="9"/>
      <c r="QSX10" s="9"/>
      <c r="QSY10" s="9"/>
      <c r="QSZ10" s="9"/>
      <c r="QTA10" s="9"/>
      <c r="QTB10" s="9"/>
      <c r="QTC10" s="9"/>
      <c r="QTD10" s="9"/>
      <c r="QTE10" s="9"/>
      <c r="QTF10" s="9"/>
      <c r="QTG10" s="9"/>
      <c r="QTH10" s="9"/>
      <c r="QTI10" s="9"/>
      <c r="QTJ10" s="9"/>
      <c r="QTK10" s="9"/>
      <c r="QTL10" s="9"/>
      <c r="QTM10" s="9"/>
      <c r="QTN10" s="9"/>
      <c r="QTO10" s="9"/>
      <c r="QTP10" s="9"/>
      <c r="QTQ10" s="9"/>
      <c r="QTR10" s="9"/>
      <c r="QTS10" s="9"/>
      <c r="QTT10" s="9"/>
      <c r="QTU10" s="9"/>
      <c r="QTV10" s="9"/>
      <c r="QTW10" s="9"/>
      <c r="QTX10" s="9"/>
      <c r="QTY10" s="9"/>
      <c r="QTZ10" s="9"/>
      <c r="QUA10" s="9"/>
      <c r="QUB10" s="9"/>
      <c r="QUC10" s="9"/>
      <c r="QUD10" s="9"/>
      <c r="QUE10" s="9"/>
      <c r="QUF10" s="9"/>
      <c r="QUG10" s="9"/>
      <c r="QUH10" s="9"/>
      <c r="QUI10" s="9"/>
      <c r="QUJ10" s="9"/>
      <c r="QUK10" s="9"/>
      <c r="QUL10" s="9"/>
      <c r="QUM10" s="9"/>
      <c r="QUN10" s="9"/>
      <c r="QUO10" s="9"/>
      <c r="QUP10" s="9"/>
      <c r="QUQ10" s="9"/>
      <c r="QUR10" s="9"/>
      <c r="QUS10" s="9"/>
      <c r="QUT10" s="9"/>
      <c r="QUU10" s="9"/>
      <c r="QUV10" s="9"/>
      <c r="QUW10" s="9"/>
      <c r="QUX10" s="9"/>
      <c r="QUY10" s="9"/>
      <c r="QUZ10" s="9"/>
      <c r="QVA10" s="9"/>
      <c r="QVB10" s="9"/>
      <c r="QVC10" s="9"/>
      <c r="QVD10" s="9"/>
      <c r="QVE10" s="9"/>
      <c r="QVF10" s="9"/>
      <c r="QVG10" s="9"/>
      <c r="QVH10" s="9"/>
      <c r="QVI10" s="9"/>
      <c r="QVJ10" s="9"/>
      <c r="QVK10" s="9"/>
      <c r="QVL10" s="9"/>
      <c r="QVM10" s="9"/>
      <c r="QVN10" s="9"/>
      <c r="QVO10" s="9"/>
      <c r="QVP10" s="9"/>
      <c r="QVQ10" s="9"/>
      <c r="QVR10" s="9"/>
      <c r="QVS10" s="9"/>
      <c r="QVT10" s="9"/>
      <c r="QVU10" s="9"/>
      <c r="QVV10" s="9"/>
      <c r="QVW10" s="9"/>
      <c r="QVX10" s="9"/>
      <c r="QVY10" s="9"/>
      <c r="QVZ10" s="9"/>
      <c r="QWA10" s="9"/>
      <c r="QWB10" s="9"/>
      <c r="QWC10" s="9"/>
      <c r="QWD10" s="9"/>
      <c r="QWE10" s="9"/>
      <c r="QWF10" s="9"/>
      <c r="QWG10" s="9"/>
      <c r="QWH10" s="9"/>
      <c r="QWI10" s="9"/>
      <c r="QWJ10" s="9"/>
      <c r="QWK10" s="9"/>
      <c r="QWL10" s="9"/>
      <c r="QWM10" s="9"/>
      <c r="QWN10" s="9"/>
      <c r="QWO10" s="9"/>
      <c r="QWP10" s="9"/>
      <c r="QWQ10" s="9"/>
      <c r="QWR10" s="9"/>
      <c r="QWS10" s="9"/>
      <c r="QWT10" s="9"/>
      <c r="QWU10" s="9"/>
      <c r="QWV10" s="9"/>
      <c r="QWW10" s="9"/>
      <c r="QWX10" s="9"/>
      <c r="QWY10" s="9"/>
      <c r="QWZ10" s="9"/>
      <c r="QXA10" s="9"/>
      <c r="QXB10" s="9"/>
      <c r="QXC10" s="9"/>
      <c r="QXD10" s="9"/>
      <c r="QXE10" s="9"/>
      <c r="QXF10" s="9"/>
      <c r="QXG10" s="9"/>
      <c r="QXH10" s="9"/>
      <c r="QXI10" s="9"/>
      <c r="QXJ10" s="9"/>
      <c r="QXK10" s="9"/>
      <c r="QXL10" s="9"/>
      <c r="QXM10" s="9"/>
      <c r="QXN10" s="9"/>
      <c r="QXO10" s="9"/>
      <c r="QXP10" s="9"/>
      <c r="QXQ10" s="9"/>
      <c r="QXR10" s="9"/>
      <c r="QXS10" s="9"/>
      <c r="QXT10" s="9"/>
      <c r="QXU10" s="9"/>
      <c r="QXV10" s="9"/>
      <c r="QXW10" s="9"/>
      <c r="QXX10" s="9"/>
      <c r="QXY10" s="9"/>
      <c r="QXZ10" s="9"/>
      <c r="QYA10" s="9"/>
      <c r="QYB10" s="9"/>
      <c r="QYC10" s="9"/>
      <c r="QYD10" s="9"/>
      <c r="QYE10" s="9"/>
      <c r="QYF10" s="9"/>
      <c r="QYG10" s="9"/>
      <c r="QYH10" s="9"/>
      <c r="QYI10" s="9"/>
      <c r="QYJ10" s="9"/>
      <c r="QYK10" s="9"/>
      <c r="QYL10" s="9"/>
      <c r="QYM10" s="9"/>
      <c r="QYN10" s="9"/>
      <c r="QYO10" s="9"/>
      <c r="QYP10" s="9"/>
      <c r="QYQ10" s="9"/>
      <c r="QYR10" s="9"/>
      <c r="QYS10" s="9"/>
      <c r="QYT10" s="9"/>
      <c r="QYU10" s="9"/>
      <c r="QYV10" s="9"/>
      <c r="QYW10" s="9"/>
      <c r="QYX10" s="9"/>
      <c r="QYY10" s="9"/>
      <c r="QYZ10" s="9"/>
      <c r="QZA10" s="9"/>
      <c r="QZB10" s="9"/>
      <c r="QZC10" s="9"/>
      <c r="QZD10" s="9"/>
      <c r="QZE10" s="9"/>
      <c r="QZF10" s="9"/>
      <c r="QZG10" s="9"/>
      <c r="QZH10" s="9"/>
      <c r="QZI10" s="9"/>
      <c r="QZJ10" s="9"/>
      <c r="QZK10" s="9"/>
      <c r="QZL10" s="9"/>
      <c r="QZM10" s="9"/>
      <c r="QZN10" s="9"/>
      <c r="QZO10" s="9"/>
      <c r="QZP10" s="9"/>
      <c r="QZQ10" s="9"/>
      <c r="QZR10" s="9"/>
      <c r="QZS10" s="9"/>
      <c r="QZT10" s="9"/>
      <c r="QZU10" s="9"/>
      <c r="QZV10" s="9"/>
      <c r="QZW10" s="9"/>
      <c r="QZX10" s="9"/>
      <c r="QZY10" s="9"/>
      <c r="QZZ10" s="9"/>
      <c r="RAA10" s="9"/>
      <c r="RAB10" s="9"/>
      <c r="RAC10" s="9"/>
      <c r="RAD10" s="9"/>
      <c r="RAE10" s="9"/>
      <c r="RAF10" s="9"/>
      <c r="RAG10" s="9"/>
      <c r="RAH10" s="9"/>
      <c r="RAI10" s="9"/>
      <c r="RAJ10" s="9"/>
      <c r="RAK10" s="9"/>
      <c r="RAL10" s="9"/>
      <c r="RAM10" s="9"/>
      <c r="RAN10" s="9"/>
      <c r="RAO10" s="9"/>
      <c r="RAP10" s="9"/>
      <c r="RAQ10" s="9"/>
      <c r="RAR10" s="9"/>
      <c r="RAS10" s="9"/>
      <c r="RAT10" s="9"/>
      <c r="RAU10" s="9"/>
      <c r="RAV10" s="9"/>
      <c r="RAW10" s="9"/>
      <c r="RAX10" s="9"/>
      <c r="RAY10" s="9"/>
      <c r="RAZ10" s="9"/>
      <c r="RBA10" s="9"/>
      <c r="RBB10" s="9"/>
      <c r="RBC10" s="9"/>
      <c r="RBD10" s="9"/>
      <c r="RBE10" s="9"/>
      <c r="RBF10" s="9"/>
      <c r="RBG10" s="9"/>
      <c r="RBH10" s="9"/>
      <c r="RBI10" s="9"/>
      <c r="RBJ10" s="9"/>
      <c r="RBK10" s="9"/>
      <c r="RBL10" s="9"/>
      <c r="RBM10" s="9"/>
      <c r="RBN10" s="9"/>
      <c r="RBO10" s="9"/>
      <c r="RBP10" s="9"/>
      <c r="RBQ10" s="9"/>
      <c r="RBR10" s="9"/>
      <c r="RBS10" s="9"/>
      <c r="RBT10" s="9"/>
      <c r="RBU10" s="9"/>
      <c r="RBV10" s="9"/>
      <c r="RBW10" s="9"/>
      <c r="RBX10" s="9"/>
      <c r="RBY10" s="9"/>
      <c r="RBZ10" s="9"/>
      <c r="RCA10" s="9"/>
      <c r="RCB10" s="9"/>
      <c r="RCC10" s="9"/>
      <c r="RCD10" s="9"/>
      <c r="RCE10" s="9"/>
      <c r="RCF10" s="9"/>
      <c r="RCG10" s="9"/>
      <c r="RCH10" s="9"/>
      <c r="RCI10" s="9"/>
      <c r="RCJ10" s="9"/>
      <c r="RCK10" s="9"/>
      <c r="RCL10" s="9"/>
      <c r="RCM10" s="9"/>
      <c r="RCN10" s="9"/>
      <c r="RCO10" s="9"/>
      <c r="RCP10" s="9"/>
      <c r="RCQ10" s="9"/>
      <c r="RCR10" s="9"/>
      <c r="RCS10" s="9"/>
      <c r="RCT10" s="9"/>
      <c r="RCU10" s="9"/>
      <c r="RCV10" s="9"/>
      <c r="RCW10" s="9"/>
      <c r="RCX10" s="9"/>
      <c r="RCY10" s="9"/>
      <c r="RCZ10" s="9"/>
      <c r="RDA10" s="9"/>
      <c r="RDB10" s="9"/>
      <c r="RDC10" s="9"/>
      <c r="RDD10" s="9"/>
      <c r="RDE10" s="9"/>
      <c r="RDF10" s="9"/>
      <c r="RDG10" s="9"/>
      <c r="RDH10" s="9"/>
      <c r="RDI10" s="9"/>
      <c r="RDJ10" s="9"/>
      <c r="RDK10" s="9"/>
      <c r="RDL10" s="9"/>
      <c r="RDM10" s="9"/>
      <c r="RDN10" s="9"/>
      <c r="RDO10" s="9"/>
      <c r="RDP10" s="9"/>
      <c r="RDQ10" s="9"/>
      <c r="RDR10" s="9"/>
      <c r="RDS10" s="9"/>
      <c r="RDT10" s="9"/>
      <c r="RDU10" s="9"/>
      <c r="RDV10" s="9"/>
      <c r="RDW10" s="9"/>
      <c r="RDX10" s="9"/>
      <c r="RDY10" s="9"/>
      <c r="RDZ10" s="9"/>
      <c r="REA10" s="9"/>
      <c r="REB10" s="9"/>
      <c r="REC10" s="9"/>
      <c r="RED10" s="9"/>
      <c r="REE10" s="9"/>
      <c r="REF10" s="9"/>
      <c r="REG10" s="9"/>
      <c r="REH10" s="9"/>
      <c r="REI10" s="9"/>
      <c r="REJ10" s="9"/>
      <c r="REK10" s="9"/>
      <c r="REL10" s="9"/>
      <c r="REM10" s="9"/>
      <c r="REN10" s="9"/>
      <c r="REO10" s="9"/>
      <c r="REP10" s="9"/>
      <c r="REQ10" s="9"/>
      <c r="RER10" s="9"/>
      <c r="RES10" s="9"/>
      <c r="RET10" s="9"/>
      <c r="REU10" s="9"/>
      <c r="REV10" s="9"/>
      <c r="REW10" s="9"/>
      <c r="REX10" s="9"/>
      <c r="REY10" s="9"/>
      <c r="REZ10" s="9"/>
      <c r="RFA10" s="9"/>
      <c r="RFB10" s="9"/>
      <c r="RFC10" s="9"/>
      <c r="RFD10" s="9"/>
      <c r="RFE10" s="9"/>
      <c r="RFF10" s="9"/>
      <c r="RFG10" s="9"/>
      <c r="RFH10" s="9"/>
      <c r="RFI10" s="9"/>
      <c r="RFJ10" s="9"/>
      <c r="RFK10" s="9"/>
      <c r="RFL10" s="9"/>
      <c r="RFM10" s="9"/>
      <c r="RFN10" s="9"/>
      <c r="RFO10" s="9"/>
      <c r="RFP10" s="9"/>
      <c r="RFQ10" s="9"/>
      <c r="RFR10" s="9"/>
      <c r="RFS10" s="9"/>
      <c r="RFT10" s="9"/>
      <c r="RFU10" s="9"/>
      <c r="RFV10" s="9"/>
      <c r="RFW10" s="9"/>
      <c r="RFX10" s="9"/>
      <c r="RFY10" s="9"/>
      <c r="RFZ10" s="9"/>
      <c r="RGA10" s="9"/>
      <c r="RGB10" s="9"/>
      <c r="RGC10" s="9"/>
      <c r="RGD10" s="9"/>
      <c r="RGE10" s="9"/>
      <c r="RGF10" s="9"/>
      <c r="RGG10" s="9"/>
      <c r="RGH10" s="9"/>
      <c r="RGI10" s="9"/>
      <c r="RGJ10" s="9"/>
      <c r="RGK10" s="9"/>
      <c r="RGL10" s="9"/>
      <c r="RGM10" s="9"/>
      <c r="RGN10" s="9"/>
      <c r="RGO10" s="9"/>
      <c r="RGP10" s="9"/>
      <c r="RGQ10" s="9"/>
      <c r="RGR10" s="9"/>
      <c r="RGS10" s="9"/>
      <c r="RGT10" s="9"/>
      <c r="RGU10" s="9"/>
      <c r="RGV10" s="9"/>
      <c r="RGW10" s="9"/>
      <c r="RGX10" s="9"/>
      <c r="RGY10" s="9"/>
      <c r="RGZ10" s="9"/>
      <c r="RHA10" s="9"/>
      <c r="RHB10" s="9"/>
      <c r="RHC10" s="9"/>
      <c r="RHD10" s="9"/>
      <c r="RHE10" s="9"/>
      <c r="RHF10" s="9"/>
      <c r="RHG10" s="9"/>
      <c r="RHH10" s="9"/>
      <c r="RHI10" s="9"/>
      <c r="RHJ10" s="9"/>
      <c r="RHK10" s="9"/>
      <c r="RHL10" s="9"/>
      <c r="RHM10" s="9"/>
      <c r="RHN10" s="9"/>
      <c r="RHO10" s="9"/>
      <c r="RHP10" s="9"/>
      <c r="RHQ10" s="9"/>
      <c r="RHR10" s="9"/>
      <c r="RHS10" s="9"/>
      <c r="RHT10" s="9"/>
      <c r="RHU10" s="9"/>
      <c r="RHV10" s="9"/>
      <c r="RHW10" s="9"/>
      <c r="RHX10" s="9"/>
      <c r="RHY10" s="9"/>
      <c r="RHZ10" s="9"/>
      <c r="RIA10" s="9"/>
      <c r="RIB10" s="9"/>
      <c r="RIC10" s="9"/>
      <c r="RID10" s="9"/>
      <c r="RIE10" s="9"/>
      <c r="RIF10" s="9"/>
      <c r="RIG10" s="9"/>
      <c r="RIH10" s="9"/>
      <c r="RII10" s="9"/>
      <c r="RIJ10" s="9"/>
      <c r="RIK10" s="9"/>
      <c r="RIL10" s="9"/>
      <c r="RIM10" s="9"/>
      <c r="RIN10" s="9"/>
      <c r="RIO10" s="9"/>
      <c r="RIP10" s="9"/>
      <c r="RIQ10" s="9"/>
      <c r="RIR10" s="9"/>
      <c r="RIS10" s="9"/>
      <c r="RIT10" s="9"/>
      <c r="RIU10" s="9"/>
      <c r="RIV10" s="9"/>
      <c r="RIW10" s="9"/>
      <c r="RIX10" s="9"/>
      <c r="RIY10" s="9"/>
      <c r="RIZ10" s="9"/>
      <c r="RJA10" s="9"/>
      <c r="RJB10" s="9"/>
      <c r="RJC10" s="9"/>
      <c r="RJD10" s="9"/>
      <c r="RJE10" s="9"/>
      <c r="RJF10" s="9"/>
      <c r="RJG10" s="9"/>
      <c r="RJH10" s="9"/>
      <c r="RJI10" s="9"/>
      <c r="RJJ10" s="9"/>
      <c r="RJK10" s="9"/>
      <c r="RJL10" s="9"/>
      <c r="RJM10" s="9"/>
      <c r="RJN10" s="9"/>
      <c r="RJO10" s="9"/>
      <c r="RJP10" s="9"/>
      <c r="RJQ10" s="9"/>
      <c r="RJR10" s="9"/>
      <c r="RJS10" s="9"/>
      <c r="RJT10" s="9"/>
      <c r="RJU10" s="9"/>
      <c r="RJV10" s="9"/>
      <c r="RJW10" s="9"/>
      <c r="RJX10" s="9"/>
      <c r="RJY10" s="9"/>
      <c r="RJZ10" s="9"/>
      <c r="RKA10" s="9"/>
      <c r="RKB10" s="9"/>
      <c r="RKC10" s="9"/>
      <c r="RKD10" s="9"/>
      <c r="RKE10" s="9"/>
      <c r="RKF10" s="9"/>
      <c r="RKG10" s="9"/>
      <c r="RKH10" s="9"/>
      <c r="RKI10" s="9"/>
      <c r="RKJ10" s="9"/>
      <c r="RKK10" s="9"/>
      <c r="RKL10" s="9"/>
      <c r="RKM10" s="9"/>
      <c r="RKN10" s="9"/>
      <c r="RKO10" s="9"/>
      <c r="RKP10" s="9"/>
      <c r="RKQ10" s="9"/>
      <c r="RKR10" s="9"/>
      <c r="RKS10" s="9"/>
      <c r="RKT10" s="9"/>
      <c r="RKU10" s="9"/>
      <c r="RKV10" s="9"/>
      <c r="RKW10" s="9"/>
      <c r="RKX10" s="9"/>
      <c r="RKY10" s="9"/>
      <c r="RKZ10" s="9"/>
      <c r="RLA10" s="9"/>
      <c r="RLB10" s="9"/>
      <c r="RLC10" s="9"/>
      <c r="RLD10" s="9"/>
      <c r="RLE10" s="9"/>
      <c r="RLF10" s="9"/>
      <c r="RLG10" s="9"/>
      <c r="RLH10" s="9"/>
      <c r="RLI10" s="9"/>
      <c r="RLJ10" s="9"/>
      <c r="RLK10" s="9"/>
      <c r="RLL10" s="9"/>
      <c r="RLM10" s="9"/>
      <c r="RLN10" s="9"/>
      <c r="RLO10" s="9"/>
      <c r="RLP10" s="9"/>
      <c r="RLQ10" s="9"/>
      <c r="RLR10" s="9"/>
      <c r="RLS10" s="9"/>
      <c r="RLT10" s="9"/>
      <c r="RLU10" s="9"/>
      <c r="RLV10" s="9"/>
      <c r="RLW10" s="9"/>
      <c r="RLX10" s="9"/>
      <c r="RLY10" s="9"/>
      <c r="RLZ10" s="9"/>
      <c r="RMA10" s="9"/>
      <c r="RMB10" s="9"/>
      <c r="RMC10" s="9"/>
      <c r="RMD10" s="9"/>
      <c r="RME10" s="9"/>
      <c r="RMF10" s="9"/>
      <c r="RMG10" s="9"/>
      <c r="RMH10" s="9"/>
      <c r="RMI10" s="9"/>
      <c r="RMJ10" s="9"/>
      <c r="RMK10" s="9"/>
      <c r="RML10" s="9"/>
      <c r="RMM10" s="9"/>
      <c r="RMN10" s="9"/>
      <c r="RMO10" s="9"/>
      <c r="RMP10" s="9"/>
      <c r="RMQ10" s="9"/>
      <c r="RMR10" s="9"/>
      <c r="RMS10" s="9"/>
      <c r="RMT10" s="9"/>
      <c r="RMU10" s="9"/>
      <c r="RMV10" s="9"/>
      <c r="RMW10" s="9"/>
      <c r="RMX10" s="9"/>
      <c r="RMY10" s="9"/>
      <c r="RMZ10" s="9"/>
      <c r="RNA10" s="9"/>
      <c r="RNB10" s="9"/>
      <c r="RNC10" s="9"/>
      <c r="RND10" s="9"/>
      <c r="RNE10" s="9"/>
      <c r="RNF10" s="9"/>
      <c r="RNG10" s="9"/>
      <c r="RNH10" s="9"/>
      <c r="RNI10" s="9"/>
      <c r="RNJ10" s="9"/>
      <c r="RNK10" s="9"/>
      <c r="RNL10" s="9"/>
      <c r="RNM10" s="9"/>
      <c r="RNN10" s="9"/>
      <c r="RNO10" s="9"/>
      <c r="RNP10" s="9"/>
      <c r="RNQ10" s="9"/>
      <c r="RNR10" s="9"/>
      <c r="RNS10" s="9"/>
      <c r="RNT10" s="9"/>
      <c r="RNU10" s="9"/>
      <c r="RNV10" s="9"/>
      <c r="RNW10" s="9"/>
      <c r="RNX10" s="9"/>
      <c r="RNY10" s="9"/>
      <c r="RNZ10" s="9"/>
      <c r="ROA10" s="9"/>
      <c r="ROB10" s="9"/>
      <c r="ROC10" s="9"/>
      <c r="ROD10" s="9"/>
      <c r="ROE10" s="9"/>
      <c r="ROF10" s="9"/>
      <c r="ROG10" s="9"/>
      <c r="ROH10" s="9"/>
      <c r="ROI10" s="9"/>
      <c r="ROJ10" s="9"/>
      <c r="ROK10" s="9"/>
      <c r="ROL10" s="9"/>
      <c r="ROM10" s="9"/>
      <c r="RON10" s="9"/>
      <c r="ROO10" s="9"/>
      <c r="ROP10" s="9"/>
      <c r="ROQ10" s="9"/>
      <c r="ROR10" s="9"/>
      <c r="ROS10" s="9"/>
      <c r="ROT10" s="9"/>
      <c r="ROU10" s="9"/>
      <c r="ROV10" s="9"/>
      <c r="ROW10" s="9"/>
      <c r="ROX10" s="9"/>
      <c r="ROY10" s="9"/>
      <c r="ROZ10" s="9"/>
      <c r="RPA10" s="9"/>
      <c r="RPB10" s="9"/>
      <c r="RPC10" s="9"/>
      <c r="RPD10" s="9"/>
      <c r="RPE10" s="9"/>
      <c r="RPF10" s="9"/>
      <c r="RPG10" s="9"/>
      <c r="RPH10" s="9"/>
      <c r="RPI10" s="9"/>
      <c r="RPJ10" s="9"/>
      <c r="RPK10" s="9"/>
      <c r="RPL10" s="9"/>
      <c r="RPM10" s="9"/>
      <c r="RPN10" s="9"/>
      <c r="RPO10" s="9"/>
      <c r="RPP10" s="9"/>
      <c r="RPQ10" s="9"/>
      <c r="RPR10" s="9"/>
      <c r="RPS10" s="9"/>
      <c r="RPT10" s="9"/>
      <c r="RPU10" s="9"/>
      <c r="RPV10" s="9"/>
      <c r="RPW10" s="9"/>
      <c r="RPX10" s="9"/>
      <c r="RPY10" s="9"/>
      <c r="RPZ10" s="9"/>
      <c r="RQA10" s="9"/>
      <c r="RQB10" s="9"/>
      <c r="RQC10" s="9"/>
      <c r="RQD10" s="9"/>
      <c r="RQE10" s="9"/>
      <c r="RQF10" s="9"/>
      <c r="RQG10" s="9"/>
      <c r="RQH10" s="9"/>
      <c r="RQI10" s="9"/>
      <c r="RQJ10" s="9"/>
      <c r="RQK10" s="9"/>
      <c r="RQL10" s="9"/>
      <c r="RQM10" s="9"/>
      <c r="RQN10" s="9"/>
      <c r="RQO10" s="9"/>
      <c r="RQP10" s="9"/>
      <c r="RQQ10" s="9"/>
      <c r="RQR10" s="9"/>
      <c r="RQS10" s="9"/>
      <c r="RQT10" s="9"/>
      <c r="RQU10" s="9"/>
      <c r="RQV10" s="9"/>
      <c r="RQW10" s="9"/>
      <c r="RQX10" s="9"/>
      <c r="RQY10" s="9"/>
      <c r="RQZ10" s="9"/>
      <c r="RRA10" s="9"/>
      <c r="RRB10" s="9"/>
      <c r="RRC10" s="9"/>
      <c r="RRD10" s="9"/>
      <c r="RRE10" s="9"/>
      <c r="RRF10" s="9"/>
      <c r="RRG10" s="9"/>
      <c r="RRH10" s="9"/>
      <c r="RRI10" s="9"/>
      <c r="RRJ10" s="9"/>
      <c r="RRK10" s="9"/>
      <c r="RRL10" s="9"/>
      <c r="RRM10" s="9"/>
      <c r="RRN10" s="9"/>
      <c r="RRO10" s="9"/>
      <c r="RRP10" s="9"/>
      <c r="RRQ10" s="9"/>
      <c r="RRR10" s="9"/>
      <c r="RRS10" s="9"/>
      <c r="RRT10" s="9"/>
      <c r="RRU10" s="9"/>
      <c r="RRV10" s="9"/>
      <c r="RRW10" s="9"/>
      <c r="RRX10" s="9"/>
      <c r="RRY10" s="9"/>
      <c r="RRZ10" s="9"/>
      <c r="RSA10" s="9"/>
      <c r="RSB10" s="9"/>
      <c r="RSC10" s="9"/>
      <c r="RSD10" s="9"/>
      <c r="RSE10" s="9"/>
      <c r="RSF10" s="9"/>
      <c r="RSG10" s="9"/>
      <c r="RSH10" s="9"/>
      <c r="RSI10" s="9"/>
      <c r="RSJ10" s="9"/>
      <c r="RSK10" s="9"/>
      <c r="RSL10" s="9"/>
      <c r="RSM10" s="9"/>
      <c r="RSN10" s="9"/>
      <c r="RSO10" s="9"/>
      <c r="RSP10" s="9"/>
      <c r="RSQ10" s="9"/>
      <c r="RSR10" s="9"/>
      <c r="RSS10" s="9"/>
      <c r="RST10" s="9"/>
      <c r="RSU10" s="9"/>
      <c r="RSV10" s="9"/>
      <c r="RSW10" s="9"/>
      <c r="RSX10" s="9"/>
      <c r="RSY10" s="9"/>
      <c r="RSZ10" s="9"/>
      <c r="RTA10" s="9"/>
      <c r="RTB10" s="9"/>
      <c r="RTC10" s="9"/>
      <c r="RTD10" s="9"/>
      <c r="RTE10" s="9"/>
      <c r="RTF10" s="9"/>
      <c r="RTG10" s="9"/>
      <c r="RTH10" s="9"/>
      <c r="RTI10" s="9"/>
      <c r="RTJ10" s="9"/>
      <c r="RTK10" s="9"/>
      <c r="RTL10" s="9"/>
      <c r="RTM10" s="9"/>
      <c r="RTN10" s="9"/>
      <c r="RTO10" s="9"/>
      <c r="RTP10" s="9"/>
      <c r="RTQ10" s="9"/>
      <c r="RTR10" s="9"/>
      <c r="RTS10" s="9"/>
      <c r="RTT10" s="9"/>
      <c r="RTU10" s="9"/>
      <c r="RTV10" s="9"/>
      <c r="RTW10" s="9"/>
      <c r="RTX10" s="9"/>
      <c r="RTY10" s="9"/>
      <c r="RTZ10" s="9"/>
      <c r="RUA10" s="9"/>
      <c r="RUB10" s="9"/>
      <c r="RUC10" s="9"/>
      <c r="RUD10" s="9"/>
      <c r="RUE10" s="9"/>
      <c r="RUF10" s="9"/>
      <c r="RUG10" s="9"/>
      <c r="RUH10" s="9"/>
      <c r="RUI10" s="9"/>
      <c r="RUJ10" s="9"/>
      <c r="RUK10" s="9"/>
      <c r="RUL10" s="9"/>
      <c r="RUM10" s="9"/>
      <c r="RUN10" s="9"/>
      <c r="RUO10" s="9"/>
      <c r="RUP10" s="9"/>
      <c r="RUQ10" s="9"/>
      <c r="RUR10" s="9"/>
      <c r="RUS10" s="9"/>
      <c r="RUT10" s="9"/>
      <c r="RUU10" s="9"/>
      <c r="RUV10" s="9"/>
      <c r="RUW10" s="9"/>
      <c r="RUX10" s="9"/>
      <c r="RUY10" s="9"/>
      <c r="RUZ10" s="9"/>
      <c r="RVA10" s="9"/>
      <c r="RVB10" s="9"/>
      <c r="RVC10" s="9"/>
      <c r="RVD10" s="9"/>
      <c r="RVE10" s="9"/>
      <c r="RVF10" s="9"/>
      <c r="RVG10" s="9"/>
      <c r="RVH10" s="9"/>
      <c r="RVI10" s="9"/>
      <c r="RVJ10" s="9"/>
      <c r="RVK10" s="9"/>
      <c r="RVL10" s="9"/>
      <c r="RVM10" s="9"/>
      <c r="RVN10" s="9"/>
      <c r="RVO10" s="9"/>
      <c r="RVP10" s="9"/>
      <c r="RVQ10" s="9"/>
      <c r="RVR10" s="9"/>
      <c r="RVS10" s="9"/>
      <c r="RVT10" s="9"/>
      <c r="RVU10" s="9"/>
      <c r="RVV10" s="9"/>
      <c r="RVW10" s="9"/>
      <c r="RVX10" s="9"/>
      <c r="RVY10" s="9"/>
      <c r="RVZ10" s="9"/>
      <c r="RWA10" s="9"/>
      <c r="RWB10" s="9"/>
      <c r="RWC10" s="9"/>
      <c r="RWD10" s="9"/>
      <c r="RWE10" s="9"/>
      <c r="RWF10" s="9"/>
      <c r="RWG10" s="9"/>
      <c r="RWH10" s="9"/>
      <c r="RWI10" s="9"/>
      <c r="RWJ10" s="9"/>
      <c r="RWK10" s="9"/>
      <c r="RWL10" s="9"/>
      <c r="RWM10" s="9"/>
      <c r="RWN10" s="9"/>
      <c r="RWO10" s="9"/>
      <c r="RWP10" s="9"/>
      <c r="RWQ10" s="9"/>
      <c r="RWR10" s="9"/>
      <c r="RWS10" s="9"/>
      <c r="RWT10" s="9"/>
      <c r="RWU10" s="9"/>
      <c r="RWV10" s="9"/>
      <c r="RWW10" s="9"/>
      <c r="RWX10" s="9"/>
      <c r="RWY10" s="9"/>
      <c r="RWZ10" s="9"/>
      <c r="RXA10" s="9"/>
      <c r="RXB10" s="9"/>
      <c r="RXC10" s="9"/>
      <c r="RXD10" s="9"/>
      <c r="RXE10" s="9"/>
      <c r="RXF10" s="9"/>
      <c r="RXG10" s="9"/>
      <c r="RXH10" s="9"/>
      <c r="RXI10" s="9"/>
      <c r="RXJ10" s="9"/>
      <c r="RXK10" s="9"/>
      <c r="RXL10" s="9"/>
      <c r="RXM10" s="9"/>
      <c r="RXN10" s="9"/>
      <c r="RXO10" s="9"/>
      <c r="RXP10" s="9"/>
      <c r="RXQ10" s="9"/>
      <c r="RXR10" s="9"/>
      <c r="RXS10" s="9"/>
      <c r="RXT10" s="9"/>
      <c r="RXU10" s="9"/>
      <c r="RXV10" s="9"/>
      <c r="RXW10" s="9"/>
      <c r="RXX10" s="9"/>
      <c r="RXY10" s="9"/>
      <c r="RXZ10" s="9"/>
      <c r="RYA10" s="9"/>
      <c r="RYB10" s="9"/>
      <c r="RYC10" s="9"/>
      <c r="RYD10" s="9"/>
      <c r="RYE10" s="9"/>
      <c r="RYF10" s="9"/>
      <c r="RYG10" s="9"/>
      <c r="RYH10" s="9"/>
      <c r="RYI10" s="9"/>
      <c r="RYJ10" s="9"/>
      <c r="RYK10" s="9"/>
      <c r="RYL10" s="9"/>
      <c r="RYM10" s="9"/>
      <c r="RYN10" s="9"/>
      <c r="RYO10" s="9"/>
      <c r="RYP10" s="9"/>
      <c r="RYQ10" s="9"/>
      <c r="RYR10" s="9"/>
      <c r="RYS10" s="9"/>
      <c r="RYT10" s="9"/>
      <c r="RYU10" s="9"/>
      <c r="RYV10" s="9"/>
      <c r="RYW10" s="9"/>
      <c r="RYX10" s="9"/>
      <c r="RYY10" s="9"/>
      <c r="RYZ10" s="9"/>
      <c r="RZA10" s="9"/>
      <c r="RZB10" s="9"/>
      <c r="RZC10" s="9"/>
      <c r="RZD10" s="9"/>
      <c r="RZE10" s="9"/>
      <c r="RZF10" s="9"/>
      <c r="RZG10" s="9"/>
      <c r="RZH10" s="9"/>
      <c r="RZI10" s="9"/>
      <c r="RZJ10" s="9"/>
      <c r="RZK10" s="9"/>
      <c r="RZL10" s="9"/>
      <c r="RZM10" s="9"/>
      <c r="RZN10" s="9"/>
      <c r="RZO10" s="9"/>
      <c r="RZP10" s="9"/>
      <c r="RZQ10" s="9"/>
      <c r="RZR10" s="9"/>
      <c r="RZS10" s="9"/>
      <c r="RZT10" s="9"/>
      <c r="RZU10" s="9"/>
      <c r="RZV10" s="9"/>
      <c r="RZW10" s="9"/>
      <c r="RZX10" s="9"/>
      <c r="RZY10" s="9"/>
      <c r="RZZ10" s="9"/>
      <c r="SAA10" s="9"/>
      <c r="SAB10" s="9"/>
      <c r="SAC10" s="9"/>
      <c r="SAD10" s="9"/>
      <c r="SAE10" s="9"/>
      <c r="SAF10" s="9"/>
      <c r="SAG10" s="9"/>
      <c r="SAH10" s="9"/>
      <c r="SAI10" s="9"/>
      <c r="SAJ10" s="9"/>
      <c r="SAK10" s="9"/>
      <c r="SAL10" s="9"/>
      <c r="SAM10" s="9"/>
      <c r="SAN10" s="9"/>
      <c r="SAO10" s="9"/>
      <c r="SAP10" s="9"/>
      <c r="SAQ10" s="9"/>
      <c r="SAR10" s="9"/>
      <c r="SAS10" s="9"/>
      <c r="SAT10" s="9"/>
      <c r="SAU10" s="9"/>
      <c r="SAV10" s="9"/>
      <c r="SAW10" s="9"/>
      <c r="SAX10" s="9"/>
      <c r="SAY10" s="9"/>
      <c r="SAZ10" s="9"/>
      <c r="SBA10" s="9"/>
      <c r="SBB10" s="9"/>
      <c r="SBC10" s="9"/>
      <c r="SBD10" s="9"/>
      <c r="SBE10" s="9"/>
      <c r="SBF10" s="9"/>
      <c r="SBG10" s="9"/>
      <c r="SBH10" s="9"/>
      <c r="SBI10" s="9"/>
      <c r="SBJ10" s="9"/>
      <c r="SBK10" s="9"/>
      <c r="SBL10" s="9"/>
      <c r="SBM10" s="9"/>
      <c r="SBN10" s="9"/>
      <c r="SBO10" s="9"/>
      <c r="SBP10" s="9"/>
      <c r="SBQ10" s="9"/>
      <c r="SBR10" s="9"/>
      <c r="SBS10" s="9"/>
      <c r="SBT10" s="9"/>
      <c r="SBU10" s="9"/>
      <c r="SBV10" s="9"/>
      <c r="SBW10" s="9"/>
      <c r="SBX10" s="9"/>
      <c r="SBY10" s="9"/>
      <c r="SBZ10" s="9"/>
      <c r="SCA10" s="9"/>
      <c r="SCB10" s="9"/>
      <c r="SCC10" s="9"/>
      <c r="SCD10" s="9"/>
      <c r="SCE10" s="9"/>
      <c r="SCF10" s="9"/>
      <c r="SCG10" s="9"/>
      <c r="SCH10" s="9"/>
      <c r="SCI10" s="9"/>
      <c r="SCJ10" s="9"/>
      <c r="SCK10" s="9"/>
      <c r="SCL10" s="9"/>
      <c r="SCM10" s="9"/>
      <c r="SCN10" s="9"/>
      <c r="SCO10" s="9"/>
      <c r="SCP10" s="9"/>
      <c r="SCQ10" s="9"/>
      <c r="SCR10" s="9"/>
      <c r="SCS10" s="9"/>
      <c r="SCT10" s="9"/>
      <c r="SCU10" s="9"/>
      <c r="SCV10" s="9"/>
      <c r="SCW10" s="9"/>
      <c r="SCX10" s="9"/>
      <c r="SCY10" s="9"/>
      <c r="SCZ10" s="9"/>
      <c r="SDA10" s="9"/>
      <c r="SDB10" s="9"/>
      <c r="SDC10" s="9"/>
      <c r="SDD10" s="9"/>
      <c r="SDE10" s="9"/>
      <c r="SDF10" s="9"/>
      <c r="SDG10" s="9"/>
      <c r="SDH10" s="9"/>
      <c r="SDI10" s="9"/>
      <c r="SDJ10" s="9"/>
      <c r="SDK10" s="9"/>
      <c r="SDL10" s="9"/>
      <c r="SDM10" s="9"/>
      <c r="SDN10" s="9"/>
      <c r="SDO10" s="9"/>
      <c r="SDP10" s="9"/>
      <c r="SDQ10" s="9"/>
      <c r="SDR10" s="9"/>
      <c r="SDS10" s="9"/>
      <c r="SDT10" s="9"/>
      <c r="SDU10" s="9"/>
      <c r="SDV10" s="9"/>
      <c r="SDW10" s="9"/>
      <c r="SDX10" s="9"/>
      <c r="SDY10" s="9"/>
      <c r="SDZ10" s="9"/>
      <c r="SEA10" s="9"/>
      <c r="SEB10" s="9"/>
      <c r="SEC10" s="9"/>
      <c r="SED10" s="9"/>
      <c r="SEE10" s="9"/>
      <c r="SEF10" s="9"/>
      <c r="SEG10" s="9"/>
      <c r="SEH10" s="9"/>
      <c r="SEI10" s="9"/>
      <c r="SEJ10" s="9"/>
      <c r="SEK10" s="9"/>
      <c r="SEL10" s="9"/>
      <c r="SEM10" s="9"/>
      <c r="SEN10" s="9"/>
      <c r="SEO10" s="9"/>
      <c r="SEP10" s="9"/>
      <c r="SEQ10" s="9"/>
      <c r="SER10" s="9"/>
      <c r="SES10" s="9"/>
      <c r="SET10" s="9"/>
      <c r="SEU10" s="9"/>
      <c r="SEV10" s="9"/>
      <c r="SEW10" s="9"/>
      <c r="SEX10" s="9"/>
      <c r="SEY10" s="9"/>
      <c r="SEZ10" s="9"/>
      <c r="SFA10" s="9"/>
      <c r="SFB10" s="9"/>
      <c r="SFC10" s="9"/>
      <c r="SFD10" s="9"/>
      <c r="SFE10" s="9"/>
      <c r="SFF10" s="9"/>
      <c r="SFG10" s="9"/>
      <c r="SFH10" s="9"/>
      <c r="SFI10" s="9"/>
      <c r="SFJ10" s="9"/>
      <c r="SFK10" s="9"/>
      <c r="SFL10" s="9"/>
      <c r="SFM10" s="9"/>
      <c r="SFN10" s="9"/>
      <c r="SFO10" s="9"/>
      <c r="SFP10" s="9"/>
      <c r="SFQ10" s="9"/>
      <c r="SFR10" s="9"/>
      <c r="SFS10" s="9"/>
      <c r="SFT10" s="9"/>
      <c r="SFU10" s="9"/>
      <c r="SFV10" s="9"/>
      <c r="SFW10" s="9"/>
      <c r="SFX10" s="9"/>
      <c r="SFY10" s="9"/>
      <c r="SFZ10" s="9"/>
      <c r="SGA10" s="9"/>
      <c r="SGB10" s="9"/>
      <c r="SGC10" s="9"/>
      <c r="SGD10" s="9"/>
      <c r="SGE10" s="9"/>
      <c r="SGF10" s="9"/>
      <c r="SGG10" s="9"/>
      <c r="SGH10" s="9"/>
      <c r="SGI10" s="9"/>
      <c r="SGJ10" s="9"/>
      <c r="SGK10" s="9"/>
      <c r="SGL10" s="9"/>
      <c r="SGM10" s="9"/>
      <c r="SGN10" s="9"/>
      <c r="SGO10" s="9"/>
      <c r="SGP10" s="9"/>
      <c r="SGQ10" s="9"/>
      <c r="SGR10" s="9"/>
      <c r="SGS10" s="9"/>
      <c r="SGT10" s="9"/>
      <c r="SGU10" s="9"/>
      <c r="SGV10" s="9"/>
      <c r="SGW10" s="9"/>
      <c r="SGX10" s="9"/>
      <c r="SGY10" s="9"/>
      <c r="SGZ10" s="9"/>
      <c r="SHA10" s="9"/>
      <c r="SHB10" s="9"/>
      <c r="SHC10" s="9"/>
      <c r="SHD10" s="9"/>
      <c r="SHE10" s="9"/>
      <c r="SHF10" s="9"/>
      <c r="SHG10" s="9"/>
      <c r="SHH10" s="9"/>
      <c r="SHI10" s="9"/>
      <c r="SHJ10" s="9"/>
      <c r="SHK10" s="9"/>
      <c r="SHL10" s="9"/>
      <c r="SHM10" s="9"/>
      <c r="SHN10" s="9"/>
      <c r="SHO10" s="9"/>
      <c r="SHP10" s="9"/>
      <c r="SHQ10" s="9"/>
      <c r="SHR10" s="9"/>
      <c r="SHS10" s="9"/>
      <c r="SHT10" s="9"/>
      <c r="SHU10" s="9"/>
      <c r="SHV10" s="9"/>
      <c r="SHW10" s="9"/>
      <c r="SHX10" s="9"/>
      <c r="SHY10" s="9"/>
      <c r="SHZ10" s="9"/>
      <c r="SIA10" s="9"/>
      <c r="SIB10" s="9"/>
      <c r="SIC10" s="9"/>
      <c r="SID10" s="9"/>
      <c r="SIE10" s="9"/>
      <c r="SIF10" s="9"/>
      <c r="SIG10" s="9"/>
      <c r="SIH10" s="9"/>
      <c r="SII10" s="9"/>
      <c r="SIJ10" s="9"/>
      <c r="SIK10" s="9"/>
      <c r="SIL10" s="9"/>
      <c r="SIM10" s="9"/>
      <c r="SIN10" s="9"/>
      <c r="SIO10" s="9"/>
      <c r="SIP10" s="9"/>
      <c r="SIQ10" s="9"/>
      <c r="SIR10" s="9"/>
      <c r="SIS10" s="9"/>
      <c r="SIT10" s="9"/>
      <c r="SIU10" s="9"/>
      <c r="SIV10" s="9"/>
      <c r="SIW10" s="9"/>
      <c r="SIX10" s="9"/>
      <c r="SIY10" s="9"/>
      <c r="SIZ10" s="9"/>
      <c r="SJA10" s="9"/>
      <c r="SJB10" s="9"/>
      <c r="SJC10" s="9"/>
      <c r="SJD10" s="9"/>
      <c r="SJE10" s="9"/>
      <c r="SJF10" s="9"/>
      <c r="SJG10" s="9"/>
      <c r="SJH10" s="9"/>
      <c r="SJI10" s="9"/>
      <c r="SJJ10" s="9"/>
      <c r="SJK10" s="9"/>
      <c r="SJL10" s="9"/>
      <c r="SJM10" s="9"/>
      <c r="SJN10" s="9"/>
      <c r="SJO10" s="9"/>
      <c r="SJP10" s="9"/>
      <c r="SJQ10" s="9"/>
      <c r="SJR10" s="9"/>
      <c r="SJS10" s="9"/>
      <c r="SJT10" s="9"/>
      <c r="SJU10" s="9"/>
      <c r="SJV10" s="9"/>
      <c r="SJW10" s="9"/>
      <c r="SJX10" s="9"/>
      <c r="SJY10" s="9"/>
      <c r="SJZ10" s="9"/>
      <c r="SKA10" s="9"/>
      <c r="SKB10" s="9"/>
      <c r="SKC10" s="9"/>
      <c r="SKD10" s="9"/>
      <c r="SKE10" s="9"/>
      <c r="SKF10" s="9"/>
      <c r="SKG10" s="9"/>
      <c r="SKH10" s="9"/>
      <c r="SKI10" s="9"/>
      <c r="SKJ10" s="9"/>
      <c r="SKK10" s="9"/>
      <c r="SKL10" s="9"/>
      <c r="SKM10" s="9"/>
      <c r="SKN10" s="9"/>
      <c r="SKO10" s="9"/>
      <c r="SKP10" s="9"/>
      <c r="SKQ10" s="9"/>
      <c r="SKR10" s="9"/>
      <c r="SKS10" s="9"/>
      <c r="SKT10" s="9"/>
      <c r="SKU10" s="9"/>
      <c r="SKV10" s="9"/>
      <c r="SKW10" s="9"/>
      <c r="SKX10" s="9"/>
      <c r="SKY10" s="9"/>
      <c r="SKZ10" s="9"/>
      <c r="SLA10" s="9"/>
      <c r="SLB10" s="9"/>
      <c r="SLC10" s="9"/>
      <c r="SLD10" s="9"/>
      <c r="SLE10" s="9"/>
      <c r="SLF10" s="9"/>
      <c r="SLG10" s="9"/>
      <c r="SLH10" s="9"/>
      <c r="SLI10" s="9"/>
      <c r="SLJ10" s="9"/>
      <c r="SLK10" s="9"/>
      <c r="SLL10" s="9"/>
      <c r="SLM10" s="9"/>
      <c r="SLN10" s="9"/>
      <c r="SLO10" s="9"/>
      <c r="SLP10" s="9"/>
      <c r="SLQ10" s="9"/>
      <c r="SLR10" s="9"/>
      <c r="SLS10" s="9"/>
      <c r="SLT10" s="9"/>
      <c r="SLU10" s="9"/>
      <c r="SLV10" s="9"/>
      <c r="SLW10" s="9"/>
      <c r="SLX10" s="9"/>
      <c r="SLY10" s="9"/>
      <c r="SLZ10" s="9"/>
      <c r="SMA10" s="9"/>
      <c r="SMB10" s="9"/>
      <c r="SMC10" s="9"/>
      <c r="SMD10" s="9"/>
      <c r="SME10" s="9"/>
      <c r="SMF10" s="9"/>
      <c r="SMG10" s="9"/>
      <c r="SMH10" s="9"/>
      <c r="SMI10" s="9"/>
      <c r="SMJ10" s="9"/>
      <c r="SMK10" s="9"/>
      <c r="SML10" s="9"/>
      <c r="SMM10" s="9"/>
      <c r="SMN10" s="9"/>
      <c r="SMO10" s="9"/>
      <c r="SMP10" s="9"/>
      <c r="SMQ10" s="9"/>
      <c r="SMR10" s="9"/>
      <c r="SMS10" s="9"/>
      <c r="SMT10" s="9"/>
      <c r="SMU10" s="9"/>
      <c r="SMV10" s="9"/>
      <c r="SMW10" s="9"/>
      <c r="SMX10" s="9"/>
      <c r="SMY10" s="9"/>
      <c r="SMZ10" s="9"/>
      <c r="SNA10" s="9"/>
      <c r="SNB10" s="9"/>
      <c r="SNC10" s="9"/>
      <c r="SND10" s="9"/>
      <c r="SNE10" s="9"/>
      <c r="SNF10" s="9"/>
      <c r="SNG10" s="9"/>
      <c r="SNH10" s="9"/>
      <c r="SNI10" s="9"/>
      <c r="SNJ10" s="9"/>
      <c r="SNK10" s="9"/>
      <c r="SNL10" s="9"/>
      <c r="SNM10" s="9"/>
      <c r="SNN10" s="9"/>
      <c r="SNO10" s="9"/>
      <c r="SNP10" s="9"/>
      <c r="SNQ10" s="9"/>
      <c r="SNR10" s="9"/>
      <c r="SNS10" s="9"/>
      <c r="SNT10" s="9"/>
      <c r="SNU10" s="9"/>
      <c r="SNV10" s="9"/>
      <c r="SNW10" s="9"/>
      <c r="SNX10" s="9"/>
      <c r="SNY10" s="9"/>
      <c r="SNZ10" s="9"/>
      <c r="SOA10" s="9"/>
      <c r="SOB10" s="9"/>
      <c r="SOC10" s="9"/>
      <c r="SOD10" s="9"/>
      <c r="SOE10" s="9"/>
      <c r="SOF10" s="9"/>
      <c r="SOG10" s="9"/>
      <c r="SOH10" s="9"/>
      <c r="SOI10" s="9"/>
      <c r="SOJ10" s="9"/>
      <c r="SOK10" s="9"/>
      <c r="SOL10" s="9"/>
      <c r="SOM10" s="9"/>
      <c r="SON10" s="9"/>
      <c r="SOO10" s="9"/>
      <c r="SOP10" s="9"/>
      <c r="SOQ10" s="9"/>
      <c r="SOR10" s="9"/>
      <c r="SOS10" s="9"/>
      <c r="SOT10" s="9"/>
      <c r="SOU10" s="9"/>
      <c r="SOV10" s="9"/>
      <c r="SOW10" s="9"/>
      <c r="SOX10" s="9"/>
      <c r="SOY10" s="9"/>
      <c r="SOZ10" s="9"/>
      <c r="SPA10" s="9"/>
      <c r="SPB10" s="9"/>
      <c r="SPC10" s="9"/>
      <c r="SPD10" s="9"/>
      <c r="SPE10" s="9"/>
      <c r="SPF10" s="9"/>
      <c r="SPG10" s="9"/>
      <c r="SPH10" s="9"/>
      <c r="SPI10" s="9"/>
      <c r="SPJ10" s="9"/>
      <c r="SPK10" s="9"/>
      <c r="SPL10" s="9"/>
      <c r="SPM10" s="9"/>
      <c r="SPN10" s="9"/>
      <c r="SPO10" s="9"/>
      <c r="SPP10" s="9"/>
      <c r="SPQ10" s="9"/>
      <c r="SPR10" s="9"/>
      <c r="SPS10" s="9"/>
      <c r="SPT10" s="9"/>
      <c r="SPU10" s="9"/>
      <c r="SPV10" s="9"/>
      <c r="SPW10" s="9"/>
      <c r="SPX10" s="9"/>
      <c r="SPY10" s="9"/>
      <c r="SPZ10" s="9"/>
      <c r="SQA10" s="9"/>
      <c r="SQB10" s="9"/>
      <c r="SQC10" s="9"/>
      <c r="SQD10" s="9"/>
      <c r="SQE10" s="9"/>
      <c r="SQF10" s="9"/>
      <c r="SQG10" s="9"/>
      <c r="SQH10" s="9"/>
      <c r="SQI10" s="9"/>
      <c r="SQJ10" s="9"/>
      <c r="SQK10" s="9"/>
      <c r="SQL10" s="9"/>
      <c r="SQM10" s="9"/>
      <c r="SQN10" s="9"/>
      <c r="SQO10" s="9"/>
      <c r="SQP10" s="9"/>
      <c r="SQQ10" s="9"/>
      <c r="SQR10" s="9"/>
      <c r="SQS10" s="9"/>
      <c r="SQT10" s="9"/>
      <c r="SQU10" s="9"/>
      <c r="SQV10" s="9"/>
      <c r="SQW10" s="9"/>
      <c r="SQX10" s="9"/>
      <c r="SQY10" s="9"/>
      <c r="SQZ10" s="9"/>
      <c r="SRA10" s="9"/>
      <c r="SRB10" s="9"/>
      <c r="SRC10" s="9"/>
      <c r="SRD10" s="9"/>
      <c r="SRE10" s="9"/>
      <c r="SRF10" s="9"/>
      <c r="SRG10" s="9"/>
      <c r="SRH10" s="9"/>
      <c r="SRI10" s="9"/>
      <c r="SRJ10" s="9"/>
      <c r="SRK10" s="9"/>
      <c r="SRL10" s="9"/>
      <c r="SRM10" s="9"/>
      <c r="SRN10" s="9"/>
      <c r="SRO10" s="9"/>
      <c r="SRP10" s="9"/>
      <c r="SRQ10" s="9"/>
      <c r="SRR10" s="9"/>
      <c r="SRS10" s="9"/>
      <c r="SRT10" s="9"/>
      <c r="SRU10" s="9"/>
      <c r="SRV10" s="9"/>
      <c r="SRW10" s="9"/>
      <c r="SRX10" s="9"/>
      <c r="SRY10" s="9"/>
      <c r="SRZ10" s="9"/>
      <c r="SSA10" s="9"/>
      <c r="SSB10" s="9"/>
      <c r="SSC10" s="9"/>
      <c r="SSD10" s="9"/>
      <c r="SSE10" s="9"/>
      <c r="SSF10" s="9"/>
      <c r="SSG10" s="9"/>
      <c r="SSH10" s="9"/>
      <c r="SSI10" s="9"/>
      <c r="SSJ10" s="9"/>
      <c r="SSK10" s="9"/>
      <c r="SSL10" s="9"/>
      <c r="SSM10" s="9"/>
      <c r="SSN10" s="9"/>
      <c r="SSO10" s="9"/>
      <c r="SSP10" s="9"/>
      <c r="SSQ10" s="9"/>
      <c r="SSR10" s="9"/>
      <c r="SSS10" s="9"/>
      <c r="SST10" s="9"/>
      <c r="SSU10" s="9"/>
      <c r="SSV10" s="9"/>
      <c r="SSW10" s="9"/>
      <c r="SSX10" s="9"/>
      <c r="SSY10" s="9"/>
      <c r="SSZ10" s="9"/>
      <c r="STA10" s="9"/>
      <c r="STB10" s="9"/>
      <c r="STC10" s="9"/>
      <c r="STD10" s="9"/>
      <c r="STE10" s="9"/>
      <c r="STF10" s="9"/>
      <c r="STG10" s="9"/>
      <c r="STH10" s="9"/>
      <c r="STI10" s="9"/>
      <c r="STJ10" s="9"/>
      <c r="STK10" s="9"/>
      <c r="STL10" s="9"/>
      <c r="STM10" s="9"/>
      <c r="STN10" s="9"/>
      <c r="STO10" s="9"/>
      <c r="STP10" s="9"/>
      <c r="STQ10" s="9"/>
      <c r="STR10" s="9"/>
      <c r="STS10" s="9"/>
      <c r="STT10" s="9"/>
      <c r="STU10" s="9"/>
      <c r="STV10" s="9"/>
      <c r="STW10" s="9"/>
      <c r="STX10" s="9"/>
      <c r="STY10" s="9"/>
      <c r="STZ10" s="9"/>
      <c r="SUA10" s="9"/>
      <c r="SUB10" s="9"/>
      <c r="SUC10" s="9"/>
      <c r="SUD10" s="9"/>
      <c r="SUE10" s="9"/>
      <c r="SUF10" s="9"/>
      <c r="SUG10" s="9"/>
      <c r="SUH10" s="9"/>
      <c r="SUI10" s="9"/>
      <c r="SUJ10" s="9"/>
      <c r="SUK10" s="9"/>
      <c r="SUL10" s="9"/>
      <c r="SUM10" s="9"/>
      <c r="SUN10" s="9"/>
      <c r="SUO10" s="9"/>
      <c r="SUP10" s="9"/>
      <c r="SUQ10" s="9"/>
      <c r="SUR10" s="9"/>
      <c r="SUS10" s="9"/>
      <c r="SUT10" s="9"/>
      <c r="SUU10" s="9"/>
      <c r="SUV10" s="9"/>
      <c r="SUW10" s="9"/>
      <c r="SUX10" s="9"/>
      <c r="SUY10" s="9"/>
      <c r="SUZ10" s="9"/>
      <c r="SVA10" s="9"/>
      <c r="SVB10" s="9"/>
      <c r="SVC10" s="9"/>
      <c r="SVD10" s="9"/>
      <c r="SVE10" s="9"/>
      <c r="SVF10" s="9"/>
      <c r="SVG10" s="9"/>
      <c r="SVH10" s="9"/>
      <c r="SVI10" s="9"/>
      <c r="SVJ10" s="9"/>
      <c r="SVK10" s="9"/>
      <c r="SVL10" s="9"/>
      <c r="SVM10" s="9"/>
      <c r="SVN10" s="9"/>
      <c r="SVO10" s="9"/>
      <c r="SVP10" s="9"/>
      <c r="SVQ10" s="9"/>
      <c r="SVR10" s="9"/>
      <c r="SVS10" s="9"/>
      <c r="SVT10" s="9"/>
      <c r="SVU10" s="9"/>
      <c r="SVV10" s="9"/>
      <c r="SVW10" s="9"/>
      <c r="SVX10" s="9"/>
      <c r="SVY10" s="9"/>
      <c r="SVZ10" s="9"/>
      <c r="SWA10" s="9"/>
      <c r="SWB10" s="9"/>
      <c r="SWC10" s="9"/>
      <c r="SWD10" s="9"/>
      <c r="SWE10" s="9"/>
      <c r="SWF10" s="9"/>
      <c r="SWG10" s="9"/>
      <c r="SWH10" s="9"/>
      <c r="SWI10" s="9"/>
      <c r="SWJ10" s="9"/>
      <c r="SWK10" s="9"/>
      <c r="SWL10" s="9"/>
      <c r="SWM10" s="9"/>
      <c r="SWN10" s="9"/>
      <c r="SWO10" s="9"/>
      <c r="SWP10" s="9"/>
      <c r="SWQ10" s="9"/>
      <c r="SWR10" s="9"/>
      <c r="SWS10" s="9"/>
      <c r="SWT10" s="9"/>
      <c r="SWU10" s="9"/>
      <c r="SWV10" s="9"/>
      <c r="SWW10" s="9"/>
      <c r="SWX10" s="9"/>
      <c r="SWY10" s="9"/>
      <c r="SWZ10" s="9"/>
      <c r="SXA10" s="9"/>
      <c r="SXB10" s="9"/>
      <c r="SXC10" s="9"/>
      <c r="SXD10" s="9"/>
      <c r="SXE10" s="9"/>
      <c r="SXF10" s="9"/>
      <c r="SXG10" s="9"/>
      <c r="SXH10" s="9"/>
      <c r="SXI10" s="9"/>
      <c r="SXJ10" s="9"/>
      <c r="SXK10" s="9"/>
      <c r="SXL10" s="9"/>
      <c r="SXM10" s="9"/>
      <c r="SXN10" s="9"/>
      <c r="SXO10" s="9"/>
      <c r="SXP10" s="9"/>
      <c r="SXQ10" s="9"/>
      <c r="SXR10" s="9"/>
      <c r="SXS10" s="9"/>
      <c r="SXT10" s="9"/>
      <c r="SXU10" s="9"/>
      <c r="SXV10" s="9"/>
      <c r="SXW10" s="9"/>
      <c r="SXX10" s="9"/>
      <c r="SXY10" s="9"/>
      <c r="SXZ10" s="9"/>
      <c r="SYA10" s="9"/>
      <c r="SYB10" s="9"/>
      <c r="SYC10" s="9"/>
      <c r="SYD10" s="9"/>
      <c r="SYE10" s="9"/>
      <c r="SYF10" s="9"/>
      <c r="SYG10" s="9"/>
      <c r="SYH10" s="9"/>
      <c r="SYI10" s="9"/>
      <c r="SYJ10" s="9"/>
      <c r="SYK10" s="9"/>
      <c r="SYL10" s="9"/>
      <c r="SYM10" s="9"/>
      <c r="SYN10" s="9"/>
      <c r="SYO10" s="9"/>
      <c r="SYP10" s="9"/>
      <c r="SYQ10" s="9"/>
      <c r="SYR10" s="9"/>
      <c r="SYS10" s="9"/>
      <c r="SYT10" s="9"/>
      <c r="SYU10" s="9"/>
      <c r="SYV10" s="9"/>
      <c r="SYW10" s="9"/>
      <c r="SYX10" s="9"/>
      <c r="SYY10" s="9"/>
      <c r="SYZ10" s="9"/>
      <c r="SZA10" s="9"/>
      <c r="SZB10" s="9"/>
      <c r="SZC10" s="9"/>
      <c r="SZD10" s="9"/>
      <c r="SZE10" s="9"/>
      <c r="SZF10" s="9"/>
      <c r="SZG10" s="9"/>
      <c r="SZH10" s="9"/>
      <c r="SZI10" s="9"/>
      <c r="SZJ10" s="9"/>
      <c r="SZK10" s="9"/>
      <c r="SZL10" s="9"/>
      <c r="SZM10" s="9"/>
      <c r="SZN10" s="9"/>
      <c r="SZO10" s="9"/>
      <c r="SZP10" s="9"/>
      <c r="SZQ10" s="9"/>
      <c r="SZR10" s="9"/>
      <c r="SZS10" s="9"/>
      <c r="SZT10" s="9"/>
      <c r="SZU10" s="9"/>
      <c r="SZV10" s="9"/>
      <c r="SZW10" s="9"/>
      <c r="SZX10" s="9"/>
      <c r="SZY10" s="9"/>
      <c r="SZZ10" s="9"/>
      <c r="TAA10" s="9"/>
      <c r="TAB10" s="9"/>
      <c r="TAC10" s="9"/>
      <c r="TAD10" s="9"/>
      <c r="TAE10" s="9"/>
      <c r="TAF10" s="9"/>
      <c r="TAG10" s="9"/>
      <c r="TAH10" s="9"/>
      <c r="TAI10" s="9"/>
      <c r="TAJ10" s="9"/>
      <c r="TAK10" s="9"/>
      <c r="TAL10" s="9"/>
      <c r="TAM10" s="9"/>
      <c r="TAN10" s="9"/>
      <c r="TAO10" s="9"/>
      <c r="TAP10" s="9"/>
      <c r="TAQ10" s="9"/>
      <c r="TAR10" s="9"/>
      <c r="TAS10" s="9"/>
      <c r="TAT10" s="9"/>
      <c r="TAU10" s="9"/>
      <c r="TAV10" s="9"/>
      <c r="TAW10" s="9"/>
      <c r="TAX10" s="9"/>
      <c r="TAY10" s="9"/>
      <c r="TAZ10" s="9"/>
      <c r="TBA10" s="9"/>
      <c r="TBB10" s="9"/>
      <c r="TBC10" s="9"/>
      <c r="TBD10" s="9"/>
      <c r="TBE10" s="9"/>
      <c r="TBF10" s="9"/>
      <c r="TBG10" s="9"/>
      <c r="TBH10" s="9"/>
      <c r="TBI10" s="9"/>
      <c r="TBJ10" s="9"/>
      <c r="TBK10" s="9"/>
      <c r="TBL10" s="9"/>
      <c r="TBM10" s="9"/>
      <c r="TBN10" s="9"/>
      <c r="TBO10" s="9"/>
      <c r="TBP10" s="9"/>
      <c r="TBQ10" s="9"/>
      <c r="TBR10" s="9"/>
      <c r="TBS10" s="9"/>
      <c r="TBT10" s="9"/>
      <c r="TBU10" s="9"/>
      <c r="TBV10" s="9"/>
      <c r="TBW10" s="9"/>
      <c r="TBX10" s="9"/>
      <c r="TBY10" s="9"/>
      <c r="TBZ10" s="9"/>
      <c r="TCA10" s="9"/>
      <c r="TCB10" s="9"/>
      <c r="TCC10" s="9"/>
      <c r="TCD10" s="9"/>
      <c r="TCE10" s="9"/>
      <c r="TCF10" s="9"/>
      <c r="TCG10" s="9"/>
      <c r="TCH10" s="9"/>
      <c r="TCI10" s="9"/>
      <c r="TCJ10" s="9"/>
      <c r="TCK10" s="9"/>
      <c r="TCL10" s="9"/>
      <c r="TCM10" s="9"/>
      <c r="TCN10" s="9"/>
      <c r="TCO10" s="9"/>
      <c r="TCP10" s="9"/>
      <c r="TCQ10" s="9"/>
      <c r="TCR10" s="9"/>
      <c r="TCS10" s="9"/>
      <c r="TCT10" s="9"/>
      <c r="TCU10" s="9"/>
      <c r="TCV10" s="9"/>
      <c r="TCW10" s="9"/>
      <c r="TCX10" s="9"/>
      <c r="TCY10" s="9"/>
      <c r="TCZ10" s="9"/>
      <c r="TDA10" s="9"/>
      <c r="TDB10" s="9"/>
      <c r="TDC10" s="9"/>
      <c r="TDD10" s="9"/>
      <c r="TDE10" s="9"/>
      <c r="TDF10" s="9"/>
      <c r="TDG10" s="9"/>
      <c r="TDH10" s="9"/>
      <c r="TDI10" s="9"/>
      <c r="TDJ10" s="9"/>
      <c r="TDK10" s="9"/>
      <c r="TDL10" s="9"/>
      <c r="TDM10" s="9"/>
      <c r="TDN10" s="9"/>
      <c r="TDO10" s="9"/>
      <c r="TDP10" s="9"/>
      <c r="TDQ10" s="9"/>
      <c r="TDR10" s="9"/>
      <c r="TDS10" s="9"/>
      <c r="TDT10" s="9"/>
      <c r="TDU10" s="9"/>
      <c r="TDV10" s="9"/>
      <c r="TDW10" s="9"/>
      <c r="TDX10" s="9"/>
      <c r="TDY10" s="9"/>
      <c r="TDZ10" s="9"/>
      <c r="TEA10" s="9"/>
      <c r="TEB10" s="9"/>
      <c r="TEC10" s="9"/>
      <c r="TED10" s="9"/>
      <c r="TEE10" s="9"/>
      <c r="TEF10" s="9"/>
      <c r="TEG10" s="9"/>
      <c r="TEH10" s="9"/>
      <c r="TEI10" s="9"/>
      <c r="TEJ10" s="9"/>
      <c r="TEK10" s="9"/>
      <c r="TEL10" s="9"/>
      <c r="TEM10" s="9"/>
      <c r="TEN10" s="9"/>
      <c r="TEO10" s="9"/>
      <c r="TEP10" s="9"/>
      <c r="TEQ10" s="9"/>
      <c r="TER10" s="9"/>
      <c r="TES10" s="9"/>
      <c r="TET10" s="9"/>
      <c r="TEU10" s="9"/>
      <c r="TEV10" s="9"/>
      <c r="TEW10" s="9"/>
      <c r="TEX10" s="9"/>
      <c r="TEY10" s="9"/>
      <c r="TEZ10" s="9"/>
      <c r="TFA10" s="9"/>
      <c r="TFB10" s="9"/>
      <c r="TFC10" s="9"/>
      <c r="TFD10" s="9"/>
      <c r="TFE10" s="9"/>
      <c r="TFF10" s="9"/>
      <c r="TFG10" s="9"/>
      <c r="TFH10" s="9"/>
      <c r="TFI10" s="9"/>
      <c r="TFJ10" s="9"/>
      <c r="TFK10" s="9"/>
      <c r="TFL10" s="9"/>
      <c r="TFM10" s="9"/>
      <c r="TFN10" s="9"/>
      <c r="TFO10" s="9"/>
      <c r="TFP10" s="9"/>
      <c r="TFQ10" s="9"/>
      <c r="TFR10" s="9"/>
      <c r="TFS10" s="9"/>
      <c r="TFT10" s="9"/>
      <c r="TFU10" s="9"/>
      <c r="TFV10" s="9"/>
      <c r="TFW10" s="9"/>
      <c r="TFX10" s="9"/>
      <c r="TFY10" s="9"/>
      <c r="TFZ10" s="9"/>
      <c r="TGA10" s="9"/>
      <c r="TGB10" s="9"/>
      <c r="TGC10" s="9"/>
      <c r="TGD10" s="9"/>
      <c r="TGE10" s="9"/>
      <c r="TGF10" s="9"/>
      <c r="TGG10" s="9"/>
      <c r="TGH10" s="9"/>
      <c r="TGI10" s="9"/>
      <c r="TGJ10" s="9"/>
      <c r="TGK10" s="9"/>
      <c r="TGL10" s="9"/>
      <c r="TGM10" s="9"/>
      <c r="TGN10" s="9"/>
      <c r="TGO10" s="9"/>
      <c r="TGP10" s="9"/>
      <c r="TGQ10" s="9"/>
      <c r="TGR10" s="9"/>
      <c r="TGS10" s="9"/>
      <c r="TGT10" s="9"/>
      <c r="TGU10" s="9"/>
      <c r="TGV10" s="9"/>
      <c r="TGW10" s="9"/>
      <c r="TGX10" s="9"/>
      <c r="TGY10" s="9"/>
      <c r="TGZ10" s="9"/>
      <c r="THA10" s="9"/>
      <c r="THB10" s="9"/>
      <c r="THC10" s="9"/>
      <c r="THD10" s="9"/>
      <c r="THE10" s="9"/>
      <c r="THF10" s="9"/>
      <c r="THG10" s="9"/>
      <c r="THH10" s="9"/>
      <c r="THI10" s="9"/>
      <c r="THJ10" s="9"/>
      <c r="THK10" s="9"/>
      <c r="THL10" s="9"/>
      <c r="THM10" s="9"/>
      <c r="THN10" s="9"/>
      <c r="THO10" s="9"/>
      <c r="THP10" s="9"/>
      <c r="THQ10" s="9"/>
      <c r="THR10" s="9"/>
      <c r="THS10" s="9"/>
      <c r="THT10" s="9"/>
      <c r="THU10" s="9"/>
      <c r="THV10" s="9"/>
      <c r="THW10" s="9"/>
      <c r="THX10" s="9"/>
      <c r="THY10" s="9"/>
      <c r="THZ10" s="9"/>
      <c r="TIA10" s="9"/>
      <c r="TIB10" s="9"/>
      <c r="TIC10" s="9"/>
      <c r="TID10" s="9"/>
      <c r="TIE10" s="9"/>
      <c r="TIF10" s="9"/>
      <c r="TIG10" s="9"/>
      <c r="TIH10" s="9"/>
      <c r="TII10" s="9"/>
      <c r="TIJ10" s="9"/>
      <c r="TIK10" s="9"/>
      <c r="TIL10" s="9"/>
      <c r="TIM10" s="9"/>
      <c r="TIN10" s="9"/>
      <c r="TIO10" s="9"/>
      <c r="TIP10" s="9"/>
      <c r="TIQ10" s="9"/>
      <c r="TIR10" s="9"/>
      <c r="TIS10" s="9"/>
      <c r="TIT10" s="9"/>
      <c r="TIU10" s="9"/>
      <c r="TIV10" s="9"/>
      <c r="TIW10" s="9"/>
      <c r="TIX10" s="9"/>
      <c r="TIY10" s="9"/>
      <c r="TIZ10" s="9"/>
      <c r="TJA10" s="9"/>
      <c r="TJB10" s="9"/>
      <c r="TJC10" s="9"/>
      <c r="TJD10" s="9"/>
      <c r="TJE10" s="9"/>
      <c r="TJF10" s="9"/>
      <c r="TJG10" s="9"/>
      <c r="TJH10" s="9"/>
      <c r="TJI10" s="9"/>
      <c r="TJJ10" s="9"/>
      <c r="TJK10" s="9"/>
      <c r="TJL10" s="9"/>
      <c r="TJM10" s="9"/>
      <c r="TJN10" s="9"/>
      <c r="TJO10" s="9"/>
      <c r="TJP10" s="9"/>
      <c r="TJQ10" s="9"/>
      <c r="TJR10" s="9"/>
      <c r="TJS10" s="9"/>
      <c r="TJT10" s="9"/>
      <c r="TJU10" s="9"/>
      <c r="TJV10" s="9"/>
      <c r="TJW10" s="9"/>
      <c r="TJX10" s="9"/>
      <c r="TJY10" s="9"/>
      <c r="TJZ10" s="9"/>
      <c r="TKA10" s="9"/>
      <c r="TKB10" s="9"/>
      <c r="TKC10" s="9"/>
      <c r="TKD10" s="9"/>
      <c r="TKE10" s="9"/>
      <c r="TKF10" s="9"/>
      <c r="TKG10" s="9"/>
      <c r="TKH10" s="9"/>
      <c r="TKI10" s="9"/>
      <c r="TKJ10" s="9"/>
      <c r="TKK10" s="9"/>
      <c r="TKL10" s="9"/>
      <c r="TKM10" s="9"/>
      <c r="TKN10" s="9"/>
      <c r="TKO10" s="9"/>
      <c r="TKP10" s="9"/>
      <c r="TKQ10" s="9"/>
      <c r="TKR10" s="9"/>
      <c r="TKS10" s="9"/>
      <c r="TKT10" s="9"/>
      <c r="TKU10" s="9"/>
      <c r="TKV10" s="9"/>
      <c r="TKW10" s="9"/>
      <c r="TKX10" s="9"/>
      <c r="TKY10" s="9"/>
      <c r="TKZ10" s="9"/>
      <c r="TLA10" s="9"/>
      <c r="TLB10" s="9"/>
      <c r="TLC10" s="9"/>
      <c r="TLD10" s="9"/>
      <c r="TLE10" s="9"/>
      <c r="TLF10" s="9"/>
      <c r="TLG10" s="9"/>
      <c r="TLH10" s="9"/>
      <c r="TLI10" s="9"/>
      <c r="TLJ10" s="9"/>
      <c r="TLK10" s="9"/>
      <c r="TLL10" s="9"/>
      <c r="TLM10" s="9"/>
      <c r="TLN10" s="9"/>
      <c r="TLO10" s="9"/>
      <c r="TLP10" s="9"/>
      <c r="TLQ10" s="9"/>
      <c r="TLR10" s="9"/>
      <c r="TLS10" s="9"/>
      <c r="TLT10" s="9"/>
      <c r="TLU10" s="9"/>
      <c r="TLV10" s="9"/>
      <c r="TLW10" s="9"/>
      <c r="TLX10" s="9"/>
      <c r="TLY10" s="9"/>
      <c r="TLZ10" s="9"/>
      <c r="TMA10" s="9"/>
      <c r="TMB10" s="9"/>
      <c r="TMC10" s="9"/>
      <c r="TMD10" s="9"/>
      <c r="TME10" s="9"/>
      <c r="TMF10" s="9"/>
      <c r="TMG10" s="9"/>
      <c r="TMH10" s="9"/>
      <c r="TMI10" s="9"/>
      <c r="TMJ10" s="9"/>
      <c r="TMK10" s="9"/>
      <c r="TML10" s="9"/>
      <c r="TMM10" s="9"/>
      <c r="TMN10" s="9"/>
      <c r="TMO10" s="9"/>
      <c r="TMP10" s="9"/>
      <c r="TMQ10" s="9"/>
      <c r="TMR10" s="9"/>
      <c r="TMS10" s="9"/>
      <c r="TMT10" s="9"/>
      <c r="TMU10" s="9"/>
      <c r="TMV10" s="9"/>
      <c r="TMW10" s="9"/>
      <c r="TMX10" s="9"/>
      <c r="TMY10" s="9"/>
      <c r="TMZ10" s="9"/>
      <c r="TNA10" s="9"/>
      <c r="TNB10" s="9"/>
      <c r="TNC10" s="9"/>
      <c r="TND10" s="9"/>
      <c r="TNE10" s="9"/>
      <c r="TNF10" s="9"/>
      <c r="TNG10" s="9"/>
      <c r="TNH10" s="9"/>
      <c r="TNI10" s="9"/>
      <c r="TNJ10" s="9"/>
      <c r="TNK10" s="9"/>
      <c r="TNL10" s="9"/>
      <c r="TNM10" s="9"/>
      <c r="TNN10" s="9"/>
      <c r="TNO10" s="9"/>
      <c r="TNP10" s="9"/>
      <c r="TNQ10" s="9"/>
      <c r="TNR10" s="9"/>
      <c r="TNS10" s="9"/>
      <c r="TNT10" s="9"/>
      <c r="TNU10" s="9"/>
      <c r="TNV10" s="9"/>
      <c r="TNW10" s="9"/>
      <c r="TNX10" s="9"/>
      <c r="TNY10" s="9"/>
      <c r="TNZ10" s="9"/>
      <c r="TOA10" s="9"/>
      <c r="TOB10" s="9"/>
      <c r="TOC10" s="9"/>
      <c r="TOD10" s="9"/>
      <c r="TOE10" s="9"/>
      <c r="TOF10" s="9"/>
      <c r="TOG10" s="9"/>
      <c r="TOH10" s="9"/>
      <c r="TOI10" s="9"/>
      <c r="TOJ10" s="9"/>
      <c r="TOK10" s="9"/>
      <c r="TOL10" s="9"/>
      <c r="TOM10" s="9"/>
      <c r="TON10" s="9"/>
      <c r="TOO10" s="9"/>
      <c r="TOP10" s="9"/>
      <c r="TOQ10" s="9"/>
      <c r="TOR10" s="9"/>
      <c r="TOS10" s="9"/>
      <c r="TOT10" s="9"/>
      <c r="TOU10" s="9"/>
      <c r="TOV10" s="9"/>
      <c r="TOW10" s="9"/>
      <c r="TOX10" s="9"/>
      <c r="TOY10" s="9"/>
      <c r="TOZ10" s="9"/>
      <c r="TPA10" s="9"/>
      <c r="TPB10" s="9"/>
      <c r="TPC10" s="9"/>
      <c r="TPD10" s="9"/>
      <c r="TPE10" s="9"/>
      <c r="TPF10" s="9"/>
      <c r="TPG10" s="9"/>
      <c r="TPH10" s="9"/>
      <c r="TPI10" s="9"/>
      <c r="TPJ10" s="9"/>
      <c r="TPK10" s="9"/>
      <c r="TPL10" s="9"/>
      <c r="TPM10" s="9"/>
      <c r="TPN10" s="9"/>
      <c r="TPO10" s="9"/>
      <c r="TPP10" s="9"/>
      <c r="TPQ10" s="9"/>
      <c r="TPR10" s="9"/>
      <c r="TPS10" s="9"/>
      <c r="TPT10" s="9"/>
      <c r="TPU10" s="9"/>
      <c r="TPV10" s="9"/>
      <c r="TPW10" s="9"/>
      <c r="TPX10" s="9"/>
      <c r="TPY10" s="9"/>
      <c r="TPZ10" s="9"/>
      <c r="TQA10" s="9"/>
      <c r="TQB10" s="9"/>
      <c r="TQC10" s="9"/>
      <c r="TQD10" s="9"/>
      <c r="TQE10" s="9"/>
      <c r="TQF10" s="9"/>
      <c r="TQG10" s="9"/>
      <c r="TQH10" s="9"/>
      <c r="TQI10" s="9"/>
      <c r="TQJ10" s="9"/>
      <c r="TQK10" s="9"/>
      <c r="TQL10" s="9"/>
      <c r="TQM10" s="9"/>
      <c r="TQN10" s="9"/>
      <c r="TQO10" s="9"/>
      <c r="TQP10" s="9"/>
      <c r="TQQ10" s="9"/>
      <c r="TQR10" s="9"/>
      <c r="TQS10" s="9"/>
      <c r="TQT10" s="9"/>
      <c r="TQU10" s="9"/>
      <c r="TQV10" s="9"/>
      <c r="TQW10" s="9"/>
      <c r="TQX10" s="9"/>
      <c r="TQY10" s="9"/>
      <c r="TQZ10" s="9"/>
      <c r="TRA10" s="9"/>
      <c r="TRB10" s="9"/>
      <c r="TRC10" s="9"/>
      <c r="TRD10" s="9"/>
      <c r="TRE10" s="9"/>
      <c r="TRF10" s="9"/>
      <c r="TRG10" s="9"/>
      <c r="TRH10" s="9"/>
      <c r="TRI10" s="9"/>
      <c r="TRJ10" s="9"/>
      <c r="TRK10" s="9"/>
      <c r="TRL10" s="9"/>
      <c r="TRM10" s="9"/>
      <c r="TRN10" s="9"/>
      <c r="TRO10" s="9"/>
      <c r="TRP10" s="9"/>
      <c r="TRQ10" s="9"/>
      <c r="TRR10" s="9"/>
      <c r="TRS10" s="9"/>
      <c r="TRT10" s="9"/>
      <c r="TRU10" s="9"/>
      <c r="TRV10" s="9"/>
      <c r="TRW10" s="9"/>
      <c r="TRX10" s="9"/>
      <c r="TRY10" s="9"/>
      <c r="TRZ10" s="9"/>
      <c r="TSA10" s="9"/>
      <c r="TSB10" s="9"/>
      <c r="TSC10" s="9"/>
      <c r="TSD10" s="9"/>
      <c r="TSE10" s="9"/>
      <c r="TSF10" s="9"/>
      <c r="TSG10" s="9"/>
      <c r="TSH10" s="9"/>
      <c r="TSI10" s="9"/>
      <c r="TSJ10" s="9"/>
      <c r="TSK10" s="9"/>
      <c r="TSL10" s="9"/>
      <c r="TSM10" s="9"/>
      <c r="TSN10" s="9"/>
      <c r="TSO10" s="9"/>
      <c r="TSP10" s="9"/>
      <c r="TSQ10" s="9"/>
      <c r="TSR10" s="9"/>
      <c r="TSS10" s="9"/>
      <c r="TST10" s="9"/>
      <c r="TSU10" s="9"/>
      <c r="TSV10" s="9"/>
      <c r="TSW10" s="9"/>
      <c r="TSX10" s="9"/>
      <c r="TSY10" s="9"/>
      <c r="TSZ10" s="9"/>
      <c r="TTA10" s="9"/>
      <c r="TTB10" s="9"/>
      <c r="TTC10" s="9"/>
      <c r="TTD10" s="9"/>
      <c r="TTE10" s="9"/>
      <c r="TTF10" s="9"/>
      <c r="TTG10" s="9"/>
      <c r="TTH10" s="9"/>
      <c r="TTI10" s="9"/>
      <c r="TTJ10" s="9"/>
      <c r="TTK10" s="9"/>
      <c r="TTL10" s="9"/>
      <c r="TTM10" s="9"/>
      <c r="TTN10" s="9"/>
      <c r="TTO10" s="9"/>
      <c r="TTP10" s="9"/>
      <c r="TTQ10" s="9"/>
      <c r="TTR10" s="9"/>
      <c r="TTS10" s="9"/>
      <c r="TTT10" s="9"/>
      <c r="TTU10" s="9"/>
      <c r="TTV10" s="9"/>
      <c r="TTW10" s="9"/>
      <c r="TTX10" s="9"/>
      <c r="TTY10" s="9"/>
      <c r="TTZ10" s="9"/>
      <c r="TUA10" s="9"/>
      <c r="TUB10" s="9"/>
      <c r="TUC10" s="9"/>
      <c r="TUD10" s="9"/>
      <c r="TUE10" s="9"/>
      <c r="TUF10" s="9"/>
      <c r="TUG10" s="9"/>
      <c r="TUH10" s="9"/>
      <c r="TUI10" s="9"/>
      <c r="TUJ10" s="9"/>
      <c r="TUK10" s="9"/>
      <c r="TUL10" s="9"/>
      <c r="TUM10" s="9"/>
      <c r="TUN10" s="9"/>
      <c r="TUO10" s="9"/>
      <c r="TUP10" s="9"/>
      <c r="TUQ10" s="9"/>
      <c r="TUR10" s="9"/>
      <c r="TUS10" s="9"/>
      <c r="TUT10" s="9"/>
      <c r="TUU10" s="9"/>
      <c r="TUV10" s="9"/>
      <c r="TUW10" s="9"/>
      <c r="TUX10" s="9"/>
      <c r="TUY10" s="9"/>
      <c r="TUZ10" s="9"/>
      <c r="TVA10" s="9"/>
      <c r="TVB10" s="9"/>
      <c r="TVC10" s="9"/>
      <c r="TVD10" s="9"/>
      <c r="TVE10" s="9"/>
      <c r="TVF10" s="9"/>
      <c r="TVG10" s="9"/>
      <c r="TVH10" s="9"/>
      <c r="TVI10" s="9"/>
      <c r="TVJ10" s="9"/>
      <c r="TVK10" s="9"/>
      <c r="TVL10" s="9"/>
      <c r="TVM10" s="9"/>
      <c r="TVN10" s="9"/>
      <c r="TVO10" s="9"/>
      <c r="TVP10" s="9"/>
      <c r="TVQ10" s="9"/>
      <c r="TVR10" s="9"/>
      <c r="TVS10" s="9"/>
      <c r="TVT10" s="9"/>
      <c r="TVU10" s="9"/>
      <c r="TVV10" s="9"/>
      <c r="TVW10" s="9"/>
      <c r="TVX10" s="9"/>
      <c r="TVY10" s="9"/>
      <c r="TVZ10" s="9"/>
      <c r="TWA10" s="9"/>
      <c r="TWB10" s="9"/>
      <c r="TWC10" s="9"/>
      <c r="TWD10" s="9"/>
      <c r="TWE10" s="9"/>
      <c r="TWF10" s="9"/>
      <c r="TWG10" s="9"/>
      <c r="TWH10" s="9"/>
      <c r="TWI10" s="9"/>
      <c r="TWJ10" s="9"/>
      <c r="TWK10" s="9"/>
      <c r="TWL10" s="9"/>
      <c r="TWM10" s="9"/>
      <c r="TWN10" s="9"/>
      <c r="TWO10" s="9"/>
      <c r="TWP10" s="9"/>
      <c r="TWQ10" s="9"/>
      <c r="TWR10" s="9"/>
      <c r="TWS10" s="9"/>
      <c r="TWT10" s="9"/>
      <c r="TWU10" s="9"/>
      <c r="TWV10" s="9"/>
      <c r="TWW10" s="9"/>
      <c r="TWX10" s="9"/>
      <c r="TWY10" s="9"/>
      <c r="TWZ10" s="9"/>
      <c r="TXA10" s="9"/>
      <c r="TXB10" s="9"/>
      <c r="TXC10" s="9"/>
      <c r="TXD10" s="9"/>
      <c r="TXE10" s="9"/>
      <c r="TXF10" s="9"/>
      <c r="TXG10" s="9"/>
      <c r="TXH10" s="9"/>
      <c r="TXI10" s="9"/>
      <c r="TXJ10" s="9"/>
      <c r="TXK10" s="9"/>
      <c r="TXL10" s="9"/>
      <c r="TXM10" s="9"/>
      <c r="TXN10" s="9"/>
      <c r="TXO10" s="9"/>
      <c r="TXP10" s="9"/>
      <c r="TXQ10" s="9"/>
      <c r="TXR10" s="9"/>
      <c r="TXS10" s="9"/>
      <c r="TXT10" s="9"/>
      <c r="TXU10" s="9"/>
      <c r="TXV10" s="9"/>
      <c r="TXW10" s="9"/>
      <c r="TXX10" s="9"/>
      <c r="TXY10" s="9"/>
      <c r="TXZ10" s="9"/>
      <c r="TYA10" s="9"/>
      <c r="TYB10" s="9"/>
      <c r="TYC10" s="9"/>
      <c r="TYD10" s="9"/>
      <c r="TYE10" s="9"/>
      <c r="TYF10" s="9"/>
      <c r="TYG10" s="9"/>
      <c r="TYH10" s="9"/>
      <c r="TYI10" s="9"/>
      <c r="TYJ10" s="9"/>
      <c r="TYK10" s="9"/>
      <c r="TYL10" s="9"/>
      <c r="TYM10" s="9"/>
      <c r="TYN10" s="9"/>
      <c r="TYO10" s="9"/>
      <c r="TYP10" s="9"/>
      <c r="TYQ10" s="9"/>
      <c r="TYR10" s="9"/>
      <c r="TYS10" s="9"/>
      <c r="TYT10" s="9"/>
      <c r="TYU10" s="9"/>
      <c r="TYV10" s="9"/>
      <c r="TYW10" s="9"/>
      <c r="TYX10" s="9"/>
      <c r="TYY10" s="9"/>
      <c r="TYZ10" s="9"/>
      <c r="TZA10" s="9"/>
      <c r="TZB10" s="9"/>
      <c r="TZC10" s="9"/>
      <c r="TZD10" s="9"/>
      <c r="TZE10" s="9"/>
      <c r="TZF10" s="9"/>
      <c r="TZG10" s="9"/>
      <c r="TZH10" s="9"/>
      <c r="TZI10" s="9"/>
      <c r="TZJ10" s="9"/>
      <c r="TZK10" s="9"/>
      <c r="TZL10" s="9"/>
      <c r="TZM10" s="9"/>
      <c r="TZN10" s="9"/>
      <c r="TZO10" s="9"/>
      <c r="TZP10" s="9"/>
      <c r="TZQ10" s="9"/>
      <c r="TZR10" s="9"/>
      <c r="TZS10" s="9"/>
      <c r="TZT10" s="9"/>
      <c r="TZU10" s="9"/>
      <c r="TZV10" s="9"/>
      <c r="TZW10" s="9"/>
      <c r="TZX10" s="9"/>
      <c r="TZY10" s="9"/>
      <c r="TZZ10" s="9"/>
      <c r="UAA10" s="9"/>
      <c r="UAB10" s="9"/>
      <c r="UAC10" s="9"/>
      <c r="UAD10" s="9"/>
      <c r="UAE10" s="9"/>
      <c r="UAF10" s="9"/>
      <c r="UAG10" s="9"/>
      <c r="UAH10" s="9"/>
      <c r="UAI10" s="9"/>
      <c r="UAJ10" s="9"/>
      <c r="UAK10" s="9"/>
      <c r="UAL10" s="9"/>
      <c r="UAM10" s="9"/>
      <c r="UAN10" s="9"/>
      <c r="UAO10" s="9"/>
      <c r="UAP10" s="9"/>
      <c r="UAQ10" s="9"/>
      <c r="UAR10" s="9"/>
      <c r="UAS10" s="9"/>
      <c r="UAT10" s="9"/>
      <c r="UAU10" s="9"/>
      <c r="UAV10" s="9"/>
      <c r="UAW10" s="9"/>
      <c r="UAX10" s="9"/>
      <c r="UAY10" s="9"/>
      <c r="UAZ10" s="9"/>
      <c r="UBA10" s="9"/>
      <c r="UBB10" s="9"/>
      <c r="UBC10" s="9"/>
      <c r="UBD10" s="9"/>
      <c r="UBE10" s="9"/>
      <c r="UBF10" s="9"/>
      <c r="UBG10" s="9"/>
      <c r="UBH10" s="9"/>
      <c r="UBI10" s="9"/>
      <c r="UBJ10" s="9"/>
      <c r="UBK10" s="9"/>
      <c r="UBL10" s="9"/>
      <c r="UBM10" s="9"/>
      <c r="UBN10" s="9"/>
      <c r="UBO10" s="9"/>
      <c r="UBP10" s="9"/>
      <c r="UBQ10" s="9"/>
      <c r="UBR10" s="9"/>
      <c r="UBS10" s="9"/>
      <c r="UBT10" s="9"/>
      <c r="UBU10" s="9"/>
      <c r="UBV10" s="9"/>
      <c r="UBW10" s="9"/>
      <c r="UBX10" s="9"/>
      <c r="UBY10" s="9"/>
      <c r="UBZ10" s="9"/>
      <c r="UCA10" s="9"/>
      <c r="UCB10" s="9"/>
      <c r="UCC10" s="9"/>
      <c r="UCD10" s="9"/>
      <c r="UCE10" s="9"/>
      <c r="UCF10" s="9"/>
      <c r="UCG10" s="9"/>
      <c r="UCH10" s="9"/>
      <c r="UCI10" s="9"/>
      <c r="UCJ10" s="9"/>
      <c r="UCK10" s="9"/>
      <c r="UCL10" s="9"/>
      <c r="UCM10" s="9"/>
      <c r="UCN10" s="9"/>
      <c r="UCO10" s="9"/>
      <c r="UCP10" s="9"/>
      <c r="UCQ10" s="9"/>
      <c r="UCR10" s="9"/>
      <c r="UCS10" s="9"/>
      <c r="UCT10" s="9"/>
      <c r="UCU10" s="9"/>
      <c r="UCV10" s="9"/>
      <c r="UCW10" s="9"/>
      <c r="UCX10" s="9"/>
      <c r="UCY10" s="9"/>
      <c r="UCZ10" s="9"/>
      <c r="UDA10" s="9"/>
      <c r="UDB10" s="9"/>
      <c r="UDC10" s="9"/>
      <c r="UDD10" s="9"/>
      <c r="UDE10" s="9"/>
      <c r="UDF10" s="9"/>
      <c r="UDG10" s="9"/>
      <c r="UDH10" s="9"/>
      <c r="UDI10" s="9"/>
      <c r="UDJ10" s="9"/>
      <c r="UDK10" s="9"/>
      <c r="UDL10" s="9"/>
      <c r="UDM10" s="9"/>
      <c r="UDN10" s="9"/>
      <c r="UDO10" s="9"/>
      <c r="UDP10" s="9"/>
      <c r="UDQ10" s="9"/>
      <c r="UDR10" s="9"/>
      <c r="UDS10" s="9"/>
      <c r="UDT10" s="9"/>
      <c r="UDU10" s="9"/>
      <c r="UDV10" s="9"/>
      <c r="UDW10" s="9"/>
      <c r="UDX10" s="9"/>
      <c r="UDY10" s="9"/>
      <c r="UDZ10" s="9"/>
      <c r="UEA10" s="9"/>
      <c r="UEB10" s="9"/>
      <c r="UEC10" s="9"/>
      <c r="UED10" s="9"/>
      <c r="UEE10" s="9"/>
      <c r="UEF10" s="9"/>
      <c r="UEG10" s="9"/>
      <c r="UEH10" s="9"/>
      <c r="UEI10" s="9"/>
      <c r="UEJ10" s="9"/>
      <c r="UEK10" s="9"/>
      <c r="UEL10" s="9"/>
      <c r="UEM10" s="9"/>
      <c r="UEN10" s="9"/>
      <c r="UEO10" s="9"/>
      <c r="UEP10" s="9"/>
      <c r="UEQ10" s="9"/>
      <c r="UER10" s="9"/>
      <c r="UES10" s="9"/>
      <c r="UET10" s="9"/>
      <c r="UEU10" s="9"/>
      <c r="UEV10" s="9"/>
      <c r="UEW10" s="9"/>
      <c r="UEX10" s="9"/>
      <c r="UEY10" s="9"/>
      <c r="UEZ10" s="9"/>
      <c r="UFA10" s="9"/>
      <c r="UFB10" s="9"/>
      <c r="UFC10" s="9"/>
      <c r="UFD10" s="9"/>
      <c r="UFE10" s="9"/>
      <c r="UFF10" s="9"/>
      <c r="UFG10" s="9"/>
      <c r="UFH10" s="9"/>
      <c r="UFI10" s="9"/>
      <c r="UFJ10" s="9"/>
      <c r="UFK10" s="9"/>
      <c r="UFL10" s="9"/>
      <c r="UFM10" s="9"/>
      <c r="UFN10" s="9"/>
      <c r="UFO10" s="9"/>
      <c r="UFP10" s="9"/>
      <c r="UFQ10" s="9"/>
      <c r="UFR10" s="9"/>
      <c r="UFS10" s="9"/>
      <c r="UFT10" s="9"/>
      <c r="UFU10" s="9"/>
      <c r="UFV10" s="9"/>
      <c r="UFW10" s="9"/>
      <c r="UFX10" s="9"/>
      <c r="UFY10" s="9"/>
      <c r="UFZ10" s="9"/>
      <c r="UGA10" s="9"/>
      <c r="UGB10" s="9"/>
      <c r="UGC10" s="9"/>
      <c r="UGD10" s="9"/>
      <c r="UGE10" s="9"/>
      <c r="UGF10" s="9"/>
      <c r="UGG10" s="9"/>
      <c r="UGH10" s="9"/>
      <c r="UGI10" s="9"/>
      <c r="UGJ10" s="9"/>
      <c r="UGK10" s="9"/>
      <c r="UGL10" s="9"/>
      <c r="UGM10" s="9"/>
      <c r="UGN10" s="9"/>
      <c r="UGO10" s="9"/>
      <c r="UGP10" s="9"/>
      <c r="UGQ10" s="9"/>
      <c r="UGR10" s="9"/>
      <c r="UGS10" s="9"/>
      <c r="UGT10" s="9"/>
      <c r="UGU10" s="9"/>
      <c r="UGV10" s="9"/>
      <c r="UGW10" s="9"/>
      <c r="UGX10" s="9"/>
      <c r="UGY10" s="9"/>
      <c r="UGZ10" s="9"/>
      <c r="UHA10" s="9"/>
      <c r="UHB10" s="9"/>
      <c r="UHC10" s="9"/>
      <c r="UHD10" s="9"/>
      <c r="UHE10" s="9"/>
      <c r="UHF10" s="9"/>
      <c r="UHG10" s="9"/>
      <c r="UHH10" s="9"/>
      <c r="UHI10" s="9"/>
      <c r="UHJ10" s="9"/>
      <c r="UHK10" s="9"/>
      <c r="UHL10" s="9"/>
      <c r="UHM10" s="9"/>
      <c r="UHN10" s="9"/>
      <c r="UHO10" s="9"/>
      <c r="UHP10" s="9"/>
      <c r="UHQ10" s="9"/>
      <c r="UHR10" s="9"/>
      <c r="UHS10" s="9"/>
      <c r="UHT10" s="9"/>
      <c r="UHU10" s="9"/>
      <c r="UHV10" s="9"/>
      <c r="UHW10" s="9"/>
      <c r="UHX10" s="9"/>
      <c r="UHY10" s="9"/>
      <c r="UHZ10" s="9"/>
      <c r="UIA10" s="9"/>
      <c r="UIB10" s="9"/>
      <c r="UIC10" s="9"/>
      <c r="UID10" s="9"/>
      <c r="UIE10" s="9"/>
      <c r="UIF10" s="9"/>
      <c r="UIG10" s="9"/>
      <c r="UIH10" s="9"/>
      <c r="UII10" s="9"/>
      <c r="UIJ10" s="9"/>
      <c r="UIK10" s="9"/>
      <c r="UIL10" s="9"/>
      <c r="UIM10" s="9"/>
      <c r="UIN10" s="9"/>
      <c r="UIO10" s="9"/>
      <c r="UIP10" s="9"/>
      <c r="UIQ10" s="9"/>
      <c r="UIR10" s="9"/>
      <c r="UIS10" s="9"/>
      <c r="UIT10" s="9"/>
      <c r="UIU10" s="9"/>
      <c r="UIV10" s="9"/>
      <c r="UIW10" s="9"/>
      <c r="UIX10" s="9"/>
      <c r="UIY10" s="9"/>
      <c r="UIZ10" s="9"/>
      <c r="UJA10" s="9"/>
      <c r="UJB10" s="9"/>
      <c r="UJC10" s="9"/>
      <c r="UJD10" s="9"/>
      <c r="UJE10" s="9"/>
      <c r="UJF10" s="9"/>
      <c r="UJG10" s="9"/>
      <c r="UJH10" s="9"/>
      <c r="UJI10" s="9"/>
      <c r="UJJ10" s="9"/>
      <c r="UJK10" s="9"/>
      <c r="UJL10" s="9"/>
      <c r="UJM10" s="9"/>
      <c r="UJN10" s="9"/>
      <c r="UJO10" s="9"/>
      <c r="UJP10" s="9"/>
      <c r="UJQ10" s="9"/>
      <c r="UJR10" s="9"/>
      <c r="UJS10" s="9"/>
      <c r="UJT10" s="9"/>
      <c r="UJU10" s="9"/>
      <c r="UJV10" s="9"/>
      <c r="UJW10" s="9"/>
      <c r="UJX10" s="9"/>
      <c r="UJY10" s="9"/>
      <c r="UJZ10" s="9"/>
      <c r="UKA10" s="9"/>
      <c r="UKB10" s="9"/>
      <c r="UKC10" s="9"/>
      <c r="UKD10" s="9"/>
      <c r="UKE10" s="9"/>
      <c r="UKF10" s="9"/>
      <c r="UKG10" s="9"/>
      <c r="UKH10" s="9"/>
      <c r="UKI10" s="9"/>
      <c r="UKJ10" s="9"/>
      <c r="UKK10" s="9"/>
      <c r="UKL10" s="9"/>
      <c r="UKM10" s="9"/>
      <c r="UKN10" s="9"/>
      <c r="UKO10" s="9"/>
      <c r="UKP10" s="9"/>
      <c r="UKQ10" s="9"/>
      <c r="UKR10" s="9"/>
      <c r="UKS10" s="9"/>
      <c r="UKT10" s="9"/>
      <c r="UKU10" s="9"/>
      <c r="UKV10" s="9"/>
      <c r="UKW10" s="9"/>
      <c r="UKX10" s="9"/>
      <c r="UKY10" s="9"/>
      <c r="UKZ10" s="9"/>
      <c r="ULA10" s="9"/>
      <c r="ULB10" s="9"/>
      <c r="ULC10" s="9"/>
      <c r="ULD10" s="9"/>
      <c r="ULE10" s="9"/>
      <c r="ULF10" s="9"/>
      <c r="ULG10" s="9"/>
      <c r="ULH10" s="9"/>
      <c r="ULI10" s="9"/>
      <c r="ULJ10" s="9"/>
      <c r="ULK10" s="9"/>
      <c r="ULL10" s="9"/>
      <c r="ULM10" s="9"/>
      <c r="ULN10" s="9"/>
      <c r="ULO10" s="9"/>
      <c r="ULP10" s="9"/>
      <c r="ULQ10" s="9"/>
      <c r="ULR10" s="9"/>
      <c r="ULS10" s="9"/>
      <c r="ULT10" s="9"/>
      <c r="ULU10" s="9"/>
      <c r="ULV10" s="9"/>
      <c r="ULW10" s="9"/>
      <c r="ULX10" s="9"/>
      <c r="ULY10" s="9"/>
      <c r="ULZ10" s="9"/>
      <c r="UMA10" s="9"/>
      <c r="UMB10" s="9"/>
      <c r="UMC10" s="9"/>
      <c r="UMD10" s="9"/>
      <c r="UME10" s="9"/>
      <c r="UMF10" s="9"/>
      <c r="UMG10" s="9"/>
      <c r="UMH10" s="9"/>
      <c r="UMI10" s="9"/>
      <c r="UMJ10" s="9"/>
      <c r="UMK10" s="9"/>
      <c r="UML10" s="9"/>
      <c r="UMM10" s="9"/>
      <c r="UMN10" s="9"/>
      <c r="UMO10" s="9"/>
      <c r="UMP10" s="9"/>
      <c r="UMQ10" s="9"/>
      <c r="UMR10" s="9"/>
      <c r="UMS10" s="9"/>
      <c r="UMT10" s="9"/>
      <c r="UMU10" s="9"/>
      <c r="UMV10" s="9"/>
      <c r="UMW10" s="9"/>
      <c r="UMX10" s="9"/>
      <c r="UMY10" s="9"/>
      <c r="UMZ10" s="9"/>
      <c r="UNA10" s="9"/>
      <c r="UNB10" s="9"/>
      <c r="UNC10" s="9"/>
      <c r="UND10" s="9"/>
      <c r="UNE10" s="9"/>
      <c r="UNF10" s="9"/>
      <c r="UNG10" s="9"/>
      <c r="UNH10" s="9"/>
      <c r="UNI10" s="9"/>
      <c r="UNJ10" s="9"/>
      <c r="UNK10" s="9"/>
      <c r="UNL10" s="9"/>
      <c r="UNM10" s="9"/>
      <c r="UNN10" s="9"/>
      <c r="UNO10" s="9"/>
      <c r="UNP10" s="9"/>
      <c r="UNQ10" s="9"/>
      <c r="UNR10" s="9"/>
      <c r="UNS10" s="9"/>
      <c r="UNT10" s="9"/>
      <c r="UNU10" s="9"/>
      <c r="UNV10" s="9"/>
      <c r="UNW10" s="9"/>
      <c r="UNX10" s="9"/>
      <c r="UNY10" s="9"/>
      <c r="UNZ10" s="9"/>
      <c r="UOA10" s="9"/>
      <c r="UOB10" s="9"/>
      <c r="UOC10" s="9"/>
      <c r="UOD10" s="9"/>
      <c r="UOE10" s="9"/>
      <c r="UOF10" s="9"/>
      <c r="UOG10" s="9"/>
      <c r="UOH10" s="9"/>
      <c r="UOI10" s="9"/>
      <c r="UOJ10" s="9"/>
      <c r="UOK10" s="9"/>
      <c r="UOL10" s="9"/>
      <c r="UOM10" s="9"/>
      <c r="UON10" s="9"/>
      <c r="UOO10" s="9"/>
      <c r="UOP10" s="9"/>
      <c r="UOQ10" s="9"/>
      <c r="UOR10" s="9"/>
      <c r="UOS10" s="9"/>
      <c r="UOT10" s="9"/>
      <c r="UOU10" s="9"/>
      <c r="UOV10" s="9"/>
      <c r="UOW10" s="9"/>
      <c r="UOX10" s="9"/>
      <c r="UOY10" s="9"/>
      <c r="UOZ10" s="9"/>
      <c r="UPA10" s="9"/>
      <c r="UPB10" s="9"/>
      <c r="UPC10" s="9"/>
      <c r="UPD10" s="9"/>
      <c r="UPE10" s="9"/>
      <c r="UPF10" s="9"/>
      <c r="UPG10" s="9"/>
      <c r="UPH10" s="9"/>
      <c r="UPI10" s="9"/>
      <c r="UPJ10" s="9"/>
      <c r="UPK10" s="9"/>
      <c r="UPL10" s="9"/>
      <c r="UPM10" s="9"/>
      <c r="UPN10" s="9"/>
      <c r="UPO10" s="9"/>
      <c r="UPP10" s="9"/>
      <c r="UPQ10" s="9"/>
      <c r="UPR10" s="9"/>
      <c r="UPS10" s="9"/>
      <c r="UPT10" s="9"/>
      <c r="UPU10" s="9"/>
      <c r="UPV10" s="9"/>
      <c r="UPW10" s="9"/>
      <c r="UPX10" s="9"/>
      <c r="UPY10" s="9"/>
      <c r="UPZ10" s="9"/>
      <c r="UQA10" s="9"/>
      <c r="UQB10" s="9"/>
      <c r="UQC10" s="9"/>
      <c r="UQD10" s="9"/>
      <c r="UQE10" s="9"/>
      <c r="UQF10" s="9"/>
      <c r="UQG10" s="9"/>
      <c r="UQH10" s="9"/>
      <c r="UQI10" s="9"/>
      <c r="UQJ10" s="9"/>
      <c r="UQK10" s="9"/>
      <c r="UQL10" s="9"/>
      <c r="UQM10" s="9"/>
      <c r="UQN10" s="9"/>
      <c r="UQO10" s="9"/>
      <c r="UQP10" s="9"/>
      <c r="UQQ10" s="9"/>
      <c r="UQR10" s="9"/>
      <c r="UQS10" s="9"/>
      <c r="UQT10" s="9"/>
      <c r="UQU10" s="9"/>
      <c r="UQV10" s="9"/>
      <c r="UQW10" s="9"/>
      <c r="UQX10" s="9"/>
      <c r="UQY10" s="9"/>
      <c r="UQZ10" s="9"/>
      <c r="URA10" s="9"/>
      <c r="URB10" s="9"/>
      <c r="URC10" s="9"/>
      <c r="URD10" s="9"/>
      <c r="URE10" s="9"/>
      <c r="URF10" s="9"/>
      <c r="URG10" s="9"/>
      <c r="URH10" s="9"/>
      <c r="URI10" s="9"/>
      <c r="URJ10" s="9"/>
      <c r="URK10" s="9"/>
      <c r="URL10" s="9"/>
      <c r="URM10" s="9"/>
      <c r="URN10" s="9"/>
      <c r="URO10" s="9"/>
      <c r="URP10" s="9"/>
      <c r="URQ10" s="9"/>
      <c r="URR10" s="9"/>
      <c r="URS10" s="9"/>
      <c r="URT10" s="9"/>
      <c r="URU10" s="9"/>
      <c r="URV10" s="9"/>
      <c r="URW10" s="9"/>
      <c r="URX10" s="9"/>
      <c r="URY10" s="9"/>
      <c r="URZ10" s="9"/>
      <c r="USA10" s="9"/>
      <c r="USB10" s="9"/>
      <c r="USC10" s="9"/>
      <c r="USD10" s="9"/>
      <c r="USE10" s="9"/>
      <c r="USF10" s="9"/>
      <c r="USG10" s="9"/>
      <c r="USH10" s="9"/>
      <c r="USI10" s="9"/>
      <c r="USJ10" s="9"/>
      <c r="USK10" s="9"/>
      <c r="USL10" s="9"/>
      <c r="USM10" s="9"/>
      <c r="USN10" s="9"/>
      <c r="USO10" s="9"/>
      <c r="USP10" s="9"/>
      <c r="USQ10" s="9"/>
      <c r="USR10" s="9"/>
      <c r="USS10" s="9"/>
      <c r="UST10" s="9"/>
      <c r="USU10" s="9"/>
      <c r="USV10" s="9"/>
      <c r="USW10" s="9"/>
      <c r="USX10" s="9"/>
      <c r="USY10" s="9"/>
      <c r="USZ10" s="9"/>
      <c r="UTA10" s="9"/>
      <c r="UTB10" s="9"/>
      <c r="UTC10" s="9"/>
      <c r="UTD10" s="9"/>
      <c r="UTE10" s="9"/>
      <c r="UTF10" s="9"/>
      <c r="UTG10" s="9"/>
      <c r="UTH10" s="9"/>
      <c r="UTI10" s="9"/>
      <c r="UTJ10" s="9"/>
      <c r="UTK10" s="9"/>
      <c r="UTL10" s="9"/>
      <c r="UTM10" s="9"/>
      <c r="UTN10" s="9"/>
      <c r="UTO10" s="9"/>
      <c r="UTP10" s="9"/>
      <c r="UTQ10" s="9"/>
      <c r="UTR10" s="9"/>
      <c r="UTS10" s="9"/>
      <c r="UTT10" s="9"/>
      <c r="UTU10" s="9"/>
      <c r="UTV10" s="9"/>
      <c r="UTW10" s="9"/>
      <c r="UTX10" s="9"/>
      <c r="UTY10" s="9"/>
      <c r="UTZ10" s="9"/>
      <c r="UUA10" s="9"/>
      <c r="UUB10" s="9"/>
      <c r="UUC10" s="9"/>
      <c r="UUD10" s="9"/>
      <c r="UUE10" s="9"/>
      <c r="UUF10" s="9"/>
      <c r="UUG10" s="9"/>
      <c r="UUH10" s="9"/>
      <c r="UUI10" s="9"/>
      <c r="UUJ10" s="9"/>
      <c r="UUK10" s="9"/>
      <c r="UUL10" s="9"/>
      <c r="UUM10" s="9"/>
      <c r="UUN10" s="9"/>
      <c r="UUO10" s="9"/>
      <c r="UUP10" s="9"/>
      <c r="UUQ10" s="9"/>
      <c r="UUR10" s="9"/>
      <c r="UUS10" s="9"/>
      <c r="UUT10" s="9"/>
      <c r="UUU10" s="9"/>
      <c r="UUV10" s="9"/>
      <c r="UUW10" s="9"/>
      <c r="UUX10" s="9"/>
      <c r="UUY10" s="9"/>
      <c r="UUZ10" s="9"/>
      <c r="UVA10" s="9"/>
      <c r="UVB10" s="9"/>
      <c r="UVC10" s="9"/>
      <c r="UVD10" s="9"/>
      <c r="UVE10" s="9"/>
      <c r="UVF10" s="9"/>
      <c r="UVG10" s="9"/>
      <c r="UVH10" s="9"/>
      <c r="UVI10" s="9"/>
      <c r="UVJ10" s="9"/>
      <c r="UVK10" s="9"/>
      <c r="UVL10" s="9"/>
      <c r="UVM10" s="9"/>
      <c r="UVN10" s="9"/>
      <c r="UVO10" s="9"/>
      <c r="UVP10" s="9"/>
      <c r="UVQ10" s="9"/>
      <c r="UVR10" s="9"/>
      <c r="UVS10" s="9"/>
      <c r="UVT10" s="9"/>
      <c r="UVU10" s="9"/>
      <c r="UVV10" s="9"/>
      <c r="UVW10" s="9"/>
      <c r="UVX10" s="9"/>
      <c r="UVY10" s="9"/>
      <c r="UVZ10" s="9"/>
      <c r="UWA10" s="9"/>
      <c r="UWB10" s="9"/>
      <c r="UWC10" s="9"/>
      <c r="UWD10" s="9"/>
      <c r="UWE10" s="9"/>
      <c r="UWF10" s="9"/>
      <c r="UWG10" s="9"/>
      <c r="UWH10" s="9"/>
      <c r="UWI10" s="9"/>
      <c r="UWJ10" s="9"/>
      <c r="UWK10" s="9"/>
      <c r="UWL10" s="9"/>
      <c r="UWM10" s="9"/>
      <c r="UWN10" s="9"/>
      <c r="UWO10" s="9"/>
      <c r="UWP10" s="9"/>
      <c r="UWQ10" s="9"/>
      <c r="UWR10" s="9"/>
      <c r="UWS10" s="9"/>
      <c r="UWT10" s="9"/>
      <c r="UWU10" s="9"/>
      <c r="UWV10" s="9"/>
      <c r="UWW10" s="9"/>
      <c r="UWX10" s="9"/>
      <c r="UWY10" s="9"/>
      <c r="UWZ10" s="9"/>
      <c r="UXA10" s="9"/>
      <c r="UXB10" s="9"/>
      <c r="UXC10" s="9"/>
      <c r="UXD10" s="9"/>
      <c r="UXE10" s="9"/>
      <c r="UXF10" s="9"/>
      <c r="UXG10" s="9"/>
      <c r="UXH10" s="9"/>
      <c r="UXI10" s="9"/>
      <c r="UXJ10" s="9"/>
      <c r="UXK10" s="9"/>
      <c r="UXL10" s="9"/>
      <c r="UXM10" s="9"/>
      <c r="UXN10" s="9"/>
      <c r="UXO10" s="9"/>
      <c r="UXP10" s="9"/>
      <c r="UXQ10" s="9"/>
      <c r="UXR10" s="9"/>
      <c r="UXS10" s="9"/>
      <c r="UXT10" s="9"/>
      <c r="UXU10" s="9"/>
      <c r="UXV10" s="9"/>
      <c r="UXW10" s="9"/>
      <c r="UXX10" s="9"/>
      <c r="UXY10" s="9"/>
      <c r="UXZ10" s="9"/>
      <c r="UYA10" s="9"/>
      <c r="UYB10" s="9"/>
      <c r="UYC10" s="9"/>
      <c r="UYD10" s="9"/>
      <c r="UYE10" s="9"/>
      <c r="UYF10" s="9"/>
      <c r="UYG10" s="9"/>
      <c r="UYH10" s="9"/>
      <c r="UYI10" s="9"/>
      <c r="UYJ10" s="9"/>
      <c r="UYK10" s="9"/>
      <c r="UYL10" s="9"/>
      <c r="UYM10" s="9"/>
      <c r="UYN10" s="9"/>
      <c r="UYO10" s="9"/>
      <c r="UYP10" s="9"/>
      <c r="UYQ10" s="9"/>
      <c r="UYR10" s="9"/>
      <c r="UYS10" s="9"/>
      <c r="UYT10" s="9"/>
      <c r="UYU10" s="9"/>
      <c r="UYV10" s="9"/>
      <c r="UYW10" s="9"/>
      <c r="UYX10" s="9"/>
      <c r="UYY10" s="9"/>
      <c r="UYZ10" s="9"/>
      <c r="UZA10" s="9"/>
      <c r="UZB10" s="9"/>
      <c r="UZC10" s="9"/>
      <c r="UZD10" s="9"/>
      <c r="UZE10" s="9"/>
      <c r="UZF10" s="9"/>
      <c r="UZG10" s="9"/>
      <c r="UZH10" s="9"/>
      <c r="UZI10" s="9"/>
      <c r="UZJ10" s="9"/>
      <c r="UZK10" s="9"/>
      <c r="UZL10" s="9"/>
      <c r="UZM10" s="9"/>
      <c r="UZN10" s="9"/>
      <c r="UZO10" s="9"/>
      <c r="UZP10" s="9"/>
      <c r="UZQ10" s="9"/>
      <c r="UZR10" s="9"/>
      <c r="UZS10" s="9"/>
      <c r="UZT10" s="9"/>
      <c r="UZU10" s="9"/>
      <c r="UZV10" s="9"/>
      <c r="UZW10" s="9"/>
      <c r="UZX10" s="9"/>
      <c r="UZY10" s="9"/>
      <c r="UZZ10" s="9"/>
      <c r="VAA10" s="9"/>
      <c r="VAB10" s="9"/>
      <c r="VAC10" s="9"/>
      <c r="VAD10" s="9"/>
      <c r="VAE10" s="9"/>
      <c r="VAF10" s="9"/>
      <c r="VAG10" s="9"/>
      <c r="VAH10" s="9"/>
      <c r="VAI10" s="9"/>
      <c r="VAJ10" s="9"/>
      <c r="VAK10" s="9"/>
      <c r="VAL10" s="9"/>
      <c r="VAM10" s="9"/>
      <c r="VAN10" s="9"/>
      <c r="VAO10" s="9"/>
      <c r="VAP10" s="9"/>
      <c r="VAQ10" s="9"/>
      <c r="VAR10" s="9"/>
      <c r="VAS10" s="9"/>
      <c r="VAT10" s="9"/>
      <c r="VAU10" s="9"/>
      <c r="VAV10" s="9"/>
      <c r="VAW10" s="9"/>
      <c r="VAX10" s="9"/>
      <c r="VAY10" s="9"/>
      <c r="VAZ10" s="9"/>
      <c r="VBA10" s="9"/>
      <c r="VBB10" s="9"/>
      <c r="VBC10" s="9"/>
      <c r="VBD10" s="9"/>
      <c r="VBE10" s="9"/>
      <c r="VBF10" s="9"/>
      <c r="VBG10" s="9"/>
      <c r="VBH10" s="9"/>
      <c r="VBI10" s="9"/>
      <c r="VBJ10" s="9"/>
      <c r="VBK10" s="9"/>
      <c r="VBL10" s="9"/>
      <c r="VBM10" s="9"/>
      <c r="VBN10" s="9"/>
      <c r="VBO10" s="9"/>
      <c r="VBP10" s="9"/>
      <c r="VBQ10" s="9"/>
      <c r="VBR10" s="9"/>
      <c r="VBS10" s="9"/>
      <c r="VBT10" s="9"/>
      <c r="VBU10" s="9"/>
      <c r="VBV10" s="9"/>
      <c r="VBW10" s="9"/>
      <c r="VBX10" s="9"/>
      <c r="VBY10" s="9"/>
      <c r="VBZ10" s="9"/>
      <c r="VCA10" s="9"/>
      <c r="VCB10" s="9"/>
      <c r="VCC10" s="9"/>
      <c r="VCD10" s="9"/>
      <c r="VCE10" s="9"/>
      <c r="VCF10" s="9"/>
      <c r="VCG10" s="9"/>
      <c r="VCH10" s="9"/>
      <c r="VCI10" s="9"/>
      <c r="VCJ10" s="9"/>
      <c r="VCK10" s="9"/>
      <c r="VCL10" s="9"/>
      <c r="VCM10" s="9"/>
      <c r="VCN10" s="9"/>
      <c r="VCO10" s="9"/>
      <c r="VCP10" s="9"/>
      <c r="VCQ10" s="9"/>
      <c r="VCR10" s="9"/>
      <c r="VCS10" s="9"/>
      <c r="VCT10" s="9"/>
      <c r="VCU10" s="9"/>
      <c r="VCV10" s="9"/>
      <c r="VCW10" s="9"/>
      <c r="VCX10" s="9"/>
      <c r="VCY10" s="9"/>
      <c r="VCZ10" s="9"/>
      <c r="VDA10" s="9"/>
      <c r="VDB10" s="9"/>
      <c r="VDC10" s="9"/>
      <c r="VDD10" s="9"/>
      <c r="VDE10" s="9"/>
      <c r="VDF10" s="9"/>
      <c r="VDG10" s="9"/>
      <c r="VDH10" s="9"/>
      <c r="VDI10" s="9"/>
      <c r="VDJ10" s="9"/>
      <c r="VDK10" s="9"/>
      <c r="VDL10" s="9"/>
      <c r="VDM10" s="9"/>
      <c r="VDN10" s="9"/>
      <c r="VDO10" s="9"/>
      <c r="VDP10" s="9"/>
      <c r="VDQ10" s="9"/>
      <c r="VDR10" s="9"/>
      <c r="VDS10" s="9"/>
      <c r="VDT10" s="9"/>
      <c r="VDU10" s="9"/>
      <c r="VDV10" s="9"/>
      <c r="VDW10" s="9"/>
      <c r="VDX10" s="9"/>
      <c r="VDY10" s="9"/>
      <c r="VDZ10" s="9"/>
      <c r="VEA10" s="9"/>
      <c r="VEB10" s="9"/>
      <c r="VEC10" s="9"/>
      <c r="VED10" s="9"/>
      <c r="VEE10" s="9"/>
      <c r="VEF10" s="9"/>
      <c r="VEG10" s="9"/>
      <c r="VEH10" s="9"/>
      <c r="VEI10" s="9"/>
      <c r="VEJ10" s="9"/>
      <c r="VEK10" s="9"/>
      <c r="VEL10" s="9"/>
      <c r="VEM10" s="9"/>
      <c r="VEN10" s="9"/>
      <c r="VEO10" s="9"/>
      <c r="VEP10" s="9"/>
      <c r="VEQ10" s="9"/>
      <c r="VER10" s="9"/>
      <c r="VES10" s="9"/>
      <c r="VET10" s="9"/>
      <c r="VEU10" s="9"/>
      <c r="VEV10" s="9"/>
      <c r="VEW10" s="9"/>
      <c r="VEX10" s="9"/>
      <c r="VEY10" s="9"/>
      <c r="VEZ10" s="9"/>
      <c r="VFA10" s="9"/>
      <c r="VFB10" s="9"/>
      <c r="VFC10" s="9"/>
      <c r="VFD10" s="9"/>
      <c r="VFE10" s="9"/>
      <c r="VFF10" s="9"/>
      <c r="VFG10" s="9"/>
      <c r="VFH10" s="9"/>
      <c r="VFI10" s="9"/>
      <c r="VFJ10" s="9"/>
      <c r="VFK10" s="9"/>
      <c r="VFL10" s="9"/>
      <c r="VFM10" s="9"/>
      <c r="VFN10" s="9"/>
      <c r="VFO10" s="9"/>
      <c r="VFP10" s="9"/>
      <c r="VFQ10" s="9"/>
      <c r="VFR10" s="9"/>
      <c r="VFS10" s="9"/>
      <c r="VFT10" s="9"/>
      <c r="VFU10" s="9"/>
      <c r="VFV10" s="9"/>
      <c r="VFW10" s="9"/>
      <c r="VFX10" s="9"/>
      <c r="VFY10" s="9"/>
      <c r="VFZ10" s="9"/>
      <c r="VGA10" s="9"/>
      <c r="VGB10" s="9"/>
      <c r="VGC10" s="9"/>
      <c r="VGD10" s="9"/>
      <c r="VGE10" s="9"/>
      <c r="VGF10" s="9"/>
      <c r="VGG10" s="9"/>
      <c r="VGH10" s="9"/>
      <c r="VGI10" s="9"/>
      <c r="VGJ10" s="9"/>
      <c r="VGK10" s="9"/>
      <c r="VGL10" s="9"/>
      <c r="VGM10" s="9"/>
      <c r="VGN10" s="9"/>
      <c r="VGO10" s="9"/>
      <c r="VGP10" s="9"/>
      <c r="VGQ10" s="9"/>
      <c r="VGR10" s="9"/>
      <c r="VGS10" s="9"/>
      <c r="VGT10" s="9"/>
      <c r="VGU10" s="9"/>
      <c r="VGV10" s="9"/>
      <c r="VGW10" s="9"/>
      <c r="VGX10" s="9"/>
      <c r="VGY10" s="9"/>
      <c r="VGZ10" s="9"/>
      <c r="VHA10" s="9"/>
      <c r="VHB10" s="9"/>
      <c r="VHC10" s="9"/>
      <c r="VHD10" s="9"/>
      <c r="VHE10" s="9"/>
      <c r="VHF10" s="9"/>
      <c r="VHG10" s="9"/>
      <c r="VHH10" s="9"/>
      <c r="VHI10" s="9"/>
      <c r="VHJ10" s="9"/>
      <c r="VHK10" s="9"/>
      <c r="VHL10" s="9"/>
      <c r="VHM10" s="9"/>
      <c r="VHN10" s="9"/>
      <c r="VHO10" s="9"/>
      <c r="VHP10" s="9"/>
      <c r="VHQ10" s="9"/>
      <c r="VHR10" s="9"/>
      <c r="VHS10" s="9"/>
      <c r="VHT10" s="9"/>
      <c r="VHU10" s="9"/>
      <c r="VHV10" s="9"/>
      <c r="VHW10" s="9"/>
      <c r="VHX10" s="9"/>
      <c r="VHY10" s="9"/>
      <c r="VHZ10" s="9"/>
      <c r="VIA10" s="9"/>
      <c r="VIB10" s="9"/>
      <c r="VIC10" s="9"/>
      <c r="VID10" s="9"/>
      <c r="VIE10" s="9"/>
      <c r="VIF10" s="9"/>
      <c r="VIG10" s="9"/>
      <c r="VIH10" s="9"/>
      <c r="VII10" s="9"/>
      <c r="VIJ10" s="9"/>
      <c r="VIK10" s="9"/>
      <c r="VIL10" s="9"/>
      <c r="VIM10" s="9"/>
      <c r="VIN10" s="9"/>
      <c r="VIO10" s="9"/>
      <c r="VIP10" s="9"/>
      <c r="VIQ10" s="9"/>
      <c r="VIR10" s="9"/>
      <c r="VIS10" s="9"/>
      <c r="VIT10" s="9"/>
      <c r="VIU10" s="9"/>
      <c r="VIV10" s="9"/>
      <c r="VIW10" s="9"/>
      <c r="VIX10" s="9"/>
      <c r="VIY10" s="9"/>
      <c r="VIZ10" s="9"/>
      <c r="VJA10" s="9"/>
      <c r="VJB10" s="9"/>
      <c r="VJC10" s="9"/>
      <c r="VJD10" s="9"/>
      <c r="VJE10" s="9"/>
      <c r="VJF10" s="9"/>
      <c r="VJG10" s="9"/>
      <c r="VJH10" s="9"/>
      <c r="VJI10" s="9"/>
      <c r="VJJ10" s="9"/>
      <c r="VJK10" s="9"/>
      <c r="VJL10" s="9"/>
      <c r="VJM10" s="9"/>
      <c r="VJN10" s="9"/>
      <c r="VJO10" s="9"/>
      <c r="VJP10" s="9"/>
      <c r="VJQ10" s="9"/>
      <c r="VJR10" s="9"/>
      <c r="VJS10" s="9"/>
      <c r="VJT10" s="9"/>
      <c r="VJU10" s="9"/>
      <c r="VJV10" s="9"/>
      <c r="VJW10" s="9"/>
      <c r="VJX10" s="9"/>
      <c r="VJY10" s="9"/>
      <c r="VJZ10" s="9"/>
      <c r="VKA10" s="9"/>
      <c r="VKB10" s="9"/>
      <c r="VKC10" s="9"/>
      <c r="VKD10" s="9"/>
      <c r="VKE10" s="9"/>
      <c r="VKF10" s="9"/>
      <c r="VKG10" s="9"/>
      <c r="VKH10" s="9"/>
      <c r="VKI10" s="9"/>
      <c r="VKJ10" s="9"/>
      <c r="VKK10" s="9"/>
      <c r="VKL10" s="9"/>
      <c r="VKM10" s="9"/>
      <c r="VKN10" s="9"/>
      <c r="VKO10" s="9"/>
      <c r="VKP10" s="9"/>
      <c r="VKQ10" s="9"/>
      <c r="VKR10" s="9"/>
      <c r="VKS10" s="9"/>
      <c r="VKT10" s="9"/>
      <c r="VKU10" s="9"/>
      <c r="VKV10" s="9"/>
      <c r="VKW10" s="9"/>
      <c r="VKX10" s="9"/>
      <c r="VKY10" s="9"/>
      <c r="VKZ10" s="9"/>
      <c r="VLA10" s="9"/>
      <c r="VLB10" s="9"/>
      <c r="VLC10" s="9"/>
      <c r="VLD10" s="9"/>
      <c r="VLE10" s="9"/>
      <c r="VLF10" s="9"/>
      <c r="VLG10" s="9"/>
      <c r="VLH10" s="9"/>
      <c r="VLI10" s="9"/>
      <c r="VLJ10" s="9"/>
      <c r="VLK10" s="9"/>
      <c r="VLL10" s="9"/>
      <c r="VLM10" s="9"/>
      <c r="VLN10" s="9"/>
      <c r="VLO10" s="9"/>
      <c r="VLP10" s="9"/>
      <c r="VLQ10" s="9"/>
      <c r="VLR10" s="9"/>
      <c r="VLS10" s="9"/>
      <c r="VLT10" s="9"/>
      <c r="VLU10" s="9"/>
      <c r="VLV10" s="9"/>
      <c r="VLW10" s="9"/>
      <c r="VLX10" s="9"/>
      <c r="VLY10" s="9"/>
      <c r="VLZ10" s="9"/>
      <c r="VMA10" s="9"/>
      <c r="VMB10" s="9"/>
      <c r="VMC10" s="9"/>
      <c r="VMD10" s="9"/>
      <c r="VME10" s="9"/>
      <c r="VMF10" s="9"/>
      <c r="VMG10" s="9"/>
      <c r="VMH10" s="9"/>
      <c r="VMI10" s="9"/>
      <c r="VMJ10" s="9"/>
      <c r="VMK10" s="9"/>
      <c r="VML10" s="9"/>
      <c r="VMM10" s="9"/>
      <c r="VMN10" s="9"/>
      <c r="VMO10" s="9"/>
      <c r="VMP10" s="9"/>
      <c r="VMQ10" s="9"/>
      <c r="VMR10" s="9"/>
      <c r="VMS10" s="9"/>
      <c r="VMT10" s="9"/>
      <c r="VMU10" s="9"/>
      <c r="VMV10" s="9"/>
      <c r="VMW10" s="9"/>
      <c r="VMX10" s="9"/>
      <c r="VMY10" s="9"/>
      <c r="VMZ10" s="9"/>
      <c r="VNA10" s="9"/>
      <c r="VNB10" s="9"/>
      <c r="VNC10" s="9"/>
      <c r="VND10" s="9"/>
      <c r="VNE10" s="9"/>
      <c r="VNF10" s="9"/>
      <c r="VNG10" s="9"/>
      <c r="VNH10" s="9"/>
      <c r="VNI10" s="9"/>
      <c r="VNJ10" s="9"/>
      <c r="VNK10" s="9"/>
      <c r="VNL10" s="9"/>
      <c r="VNM10" s="9"/>
      <c r="VNN10" s="9"/>
      <c r="VNO10" s="9"/>
      <c r="VNP10" s="9"/>
      <c r="VNQ10" s="9"/>
      <c r="VNR10" s="9"/>
      <c r="VNS10" s="9"/>
      <c r="VNT10" s="9"/>
      <c r="VNU10" s="9"/>
      <c r="VNV10" s="9"/>
      <c r="VNW10" s="9"/>
      <c r="VNX10" s="9"/>
      <c r="VNY10" s="9"/>
      <c r="VNZ10" s="9"/>
      <c r="VOA10" s="9"/>
      <c r="VOB10" s="9"/>
      <c r="VOC10" s="9"/>
      <c r="VOD10" s="9"/>
      <c r="VOE10" s="9"/>
      <c r="VOF10" s="9"/>
      <c r="VOG10" s="9"/>
      <c r="VOH10" s="9"/>
      <c r="VOI10" s="9"/>
      <c r="VOJ10" s="9"/>
      <c r="VOK10" s="9"/>
      <c r="VOL10" s="9"/>
      <c r="VOM10" s="9"/>
      <c r="VON10" s="9"/>
      <c r="VOO10" s="9"/>
      <c r="VOP10" s="9"/>
      <c r="VOQ10" s="9"/>
      <c r="VOR10" s="9"/>
      <c r="VOS10" s="9"/>
      <c r="VOT10" s="9"/>
      <c r="VOU10" s="9"/>
      <c r="VOV10" s="9"/>
      <c r="VOW10" s="9"/>
      <c r="VOX10" s="9"/>
      <c r="VOY10" s="9"/>
      <c r="VOZ10" s="9"/>
      <c r="VPA10" s="9"/>
      <c r="VPB10" s="9"/>
      <c r="VPC10" s="9"/>
      <c r="VPD10" s="9"/>
      <c r="VPE10" s="9"/>
      <c r="VPF10" s="9"/>
      <c r="VPG10" s="9"/>
      <c r="VPH10" s="9"/>
      <c r="VPI10" s="9"/>
      <c r="VPJ10" s="9"/>
      <c r="VPK10" s="9"/>
      <c r="VPL10" s="9"/>
      <c r="VPM10" s="9"/>
      <c r="VPN10" s="9"/>
      <c r="VPO10" s="9"/>
      <c r="VPP10" s="9"/>
      <c r="VPQ10" s="9"/>
      <c r="VPR10" s="9"/>
      <c r="VPS10" s="9"/>
      <c r="VPT10" s="9"/>
      <c r="VPU10" s="9"/>
      <c r="VPV10" s="9"/>
      <c r="VPW10" s="9"/>
      <c r="VPX10" s="9"/>
      <c r="VPY10" s="9"/>
      <c r="VPZ10" s="9"/>
      <c r="VQA10" s="9"/>
      <c r="VQB10" s="9"/>
      <c r="VQC10" s="9"/>
      <c r="VQD10" s="9"/>
      <c r="VQE10" s="9"/>
      <c r="VQF10" s="9"/>
      <c r="VQG10" s="9"/>
      <c r="VQH10" s="9"/>
      <c r="VQI10" s="9"/>
      <c r="VQJ10" s="9"/>
      <c r="VQK10" s="9"/>
      <c r="VQL10" s="9"/>
      <c r="VQM10" s="9"/>
      <c r="VQN10" s="9"/>
      <c r="VQO10" s="9"/>
      <c r="VQP10" s="9"/>
      <c r="VQQ10" s="9"/>
      <c r="VQR10" s="9"/>
      <c r="VQS10" s="9"/>
      <c r="VQT10" s="9"/>
      <c r="VQU10" s="9"/>
      <c r="VQV10" s="9"/>
      <c r="VQW10" s="9"/>
      <c r="VQX10" s="9"/>
      <c r="VQY10" s="9"/>
      <c r="VQZ10" s="9"/>
      <c r="VRA10" s="9"/>
      <c r="VRB10" s="9"/>
      <c r="VRC10" s="9"/>
      <c r="VRD10" s="9"/>
      <c r="VRE10" s="9"/>
      <c r="VRF10" s="9"/>
      <c r="VRG10" s="9"/>
      <c r="VRH10" s="9"/>
      <c r="VRI10" s="9"/>
      <c r="VRJ10" s="9"/>
      <c r="VRK10" s="9"/>
      <c r="VRL10" s="9"/>
      <c r="VRM10" s="9"/>
      <c r="VRN10" s="9"/>
      <c r="VRO10" s="9"/>
      <c r="VRP10" s="9"/>
      <c r="VRQ10" s="9"/>
      <c r="VRR10" s="9"/>
      <c r="VRS10" s="9"/>
      <c r="VRT10" s="9"/>
      <c r="VRU10" s="9"/>
      <c r="VRV10" s="9"/>
      <c r="VRW10" s="9"/>
      <c r="VRX10" s="9"/>
      <c r="VRY10" s="9"/>
      <c r="VRZ10" s="9"/>
      <c r="VSA10" s="9"/>
      <c r="VSB10" s="9"/>
      <c r="VSC10" s="9"/>
      <c r="VSD10" s="9"/>
      <c r="VSE10" s="9"/>
      <c r="VSF10" s="9"/>
      <c r="VSG10" s="9"/>
      <c r="VSH10" s="9"/>
      <c r="VSI10" s="9"/>
      <c r="VSJ10" s="9"/>
      <c r="VSK10" s="9"/>
      <c r="VSL10" s="9"/>
      <c r="VSM10" s="9"/>
      <c r="VSN10" s="9"/>
      <c r="VSO10" s="9"/>
      <c r="VSP10" s="9"/>
      <c r="VSQ10" s="9"/>
      <c r="VSR10" s="9"/>
      <c r="VSS10" s="9"/>
      <c r="VST10" s="9"/>
      <c r="VSU10" s="9"/>
      <c r="VSV10" s="9"/>
      <c r="VSW10" s="9"/>
      <c r="VSX10" s="9"/>
      <c r="VSY10" s="9"/>
      <c r="VSZ10" s="9"/>
      <c r="VTA10" s="9"/>
      <c r="VTB10" s="9"/>
      <c r="VTC10" s="9"/>
      <c r="VTD10" s="9"/>
      <c r="VTE10" s="9"/>
      <c r="VTF10" s="9"/>
      <c r="VTG10" s="9"/>
      <c r="VTH10" s="9"/>
      <c r="VTI10" s="9"/>
      <c r="VTJ10" s="9"/>
      <c r="VTK10" s="9"/>
      <c r="VTL10" s="9"/>
      <c r="VTM10" s="9"/>
      <c r="VTN10" s="9"/>
      <c r="VTO10" s="9"/>
      <c r="VTP10" s="9"/>
      <c r="VTQ10" s="9"/>
      <c r="VTR10" s="9"/>
      <c r="VTS10" s="9"/>
      <c r="VTT10" s="9"/>
      <c r="VTU10" s="9"/>
      <c r="VTV10" s="9"/>
      <c r="VTW10" s="9"/>
      <c r="VTX10" s="9"/>
      <c r="VTY10" s="9"/>
      <c r="VTZ10" s="9"/>
      <c r="VUA10" s="9"/>
      <c r="VUB10" s="9"/>
      <c r="VUC10" s="9"/>
      <c r="VUD10" s="9"/>
      <c r="VUE10" s="9"/>
      <c r="VUF10" s="9"/>
      <c r="VUG10" s="9"/>
      <c r="VUH10" s="9"/>
      <c r="VUI10" s="9"/>
      <c r="VUJ10" s="9"/>
      <c r="VUK10" s="9"/>
      <c r="VUL10" s="9"/>
      <c r="VUM10" s="9"/>
      <c r="VUN10" s="9"/>
      <c r="VUO10" s="9"/>
      <c r="VUP10" s="9"/>
      <c r="VUQ10" s="9"/>
      <c r="VUR10" s="9"/>
      <c r="VUS10" s="9"/>
      <c r="VUT10" s="9"/>
      <c r="VUU10" s="9"/>
      <c r="VUV10" s="9"/>
      <c r="VUW10" s="9"/>
      <c r="VUX10" s="9"/>
      <c r="VUY10" s="9"/>
      <c r="VUZ10" s="9"/>
      <c r="VVA10" s="9"/>
      <c r="VVB10" s="9"/>
      <c r="VVC10" s="9"/>
      <c r="VVD10" s="9"/>
      <c r="VVE10" s="9"/>
      <c r="VVF10" s="9"/>
      <c r="VVG10" s="9"/>
      <c r="VVH10" s="9"/>
      <c r="VVI10" s="9"/>
      <c r="VVJ10" s="9"/>
      <c r="VVK10" s="9"/>
      <c r="VVL10" s="9"/>
      <c r="VVM10" s="9"/>
      <c r="VVN10" s="9"/>
      <c r="VVO10" s="9"/>
      <c r="VVP10" s="9"/>
      <c r="VVQ10" s="9"/>
      <c r="VVR10" s="9"/>
      <c r="VVS10" s="9"/>
      <c r="VVT10" s="9"/>
      <c r="VVU10" s="9"/>
      <c r="VVV10" s="9"/>
      <c r="VVW10" s="9"/>
      <c r="VVX10" s="9"/>
      <c r="VVY10" s="9"/>
      <c r="VVZ10" s="9"/>
      <c r="VWA10" s="9"/>
      <c r="VWB10" s="9"/>
      <c r="VWC10" s="9"/>
      <c r="VWD10" s="9"/>
      <c r="VWE10" s="9"/>
      <c r="VWF10" s="9"/>
      <c r="VWG10" s="9"/>
      <c r="VWH10" s="9"/>
      <c r="VWI10" s="9"/>
      <c r="VWJ10" s="9"/>
      <c r="VWK10" s="9"/>
      <c r="VWL10" s="9"/>
      <c r="VWM10" s="9"/>
      <c r="VWN10" s="9"/>
      <c r="VWO10" s="9"/>
      <c r="VWP10" s="9"/>
      <c r="VWQ10" s="9"/>
      <c r="VWR10" s="9"/>
      <c r="VWS10" s="9"/>
      <c r="VWT10" s="9"/>
      <c r="VWU10" s="9"/>
      <c r="VWV10" s="9"/>
      <c r="VWW10" s="9"/>
      <c r="VWX10" s="9"/>
      <c r="VWY10" s="9"/>
      <c r="VWZ10" s="9"/>
      <c r="VXA10" s="9"/>
      <c r="VXB10" s="9"/>
      <c r="VXC10" s="9"/>
      <c r="VXD10" s="9"/>
      <c r="VXE10" s="9"/>
      <c r="VXF10" s="9"/>
      <c r="VXG10" s="9"/>
      <c r="VXH10" s="9"/>
      <c r="VXI10" s="9"/>
      <c r="VXJ10" s="9"/>
      <c r="VXK10" s="9"/>
      <c r="VXL10" s="9"/>
      <c r="VXM10" s="9"/>
      <c r="VXN10" s="9"/>
      <c r="VXO10" s="9"/>
      <c r="VXP10" s="9"/>
      <c r="VXQ10" s="9"/>
      <c r="VXR10" s="9"/>
      <c r="VXS10" s="9"/>
      <c r="VXT10" s="9"/>
      <c r="VXU10" s="9"/>
      <c r="VXV10" s="9"/>
      <c r="VXW10" s="9"/>
      <c r="VXX10" s="9"/>
      <c r="VXY10" s="9"/>
      <c r="VXZ10" s="9"/>
      <c r="VYA10" s="9"/>
      <c r="VYB10" s="9"/>
      <c r="VYC10" s="9"/>
      <c r="VYD10" s="9"/>
      <c r="VYE10" s="9"/>
      <c r="VYF10" s="9"/>
      <c r="VYG10" s="9"/>
      <c r="VYH10" s="9"/>
      <c r="VYI10" s="9"/>
      <c r="VYJ10" s="9"/>
      <c r="VYK10" s="9"/>
      <c r="VYL10" s="9"/>
      <c r="VYM10" s="9"/>
      <c r="VYN10" s="9"/>
      <c r="VYO10" s="9"/>
      <c r="VYP10" s="9"/>
      <c r="VYQ10" s="9"/>
      <c r="VYR10" s="9"/>
      <c r="VYS10" s="9"/>
      <c r="VYT10" s="9"/>
      <c r="VYU10" s="9"/>
      <c r="VYV10" s="9"/>
      <c r="VYW10" s="9"/>
      <c r="VYX10" s="9"/>
      <c r="VYY10" s="9"/>
      <c r="VYZ10" s="9"/>
      <c r="VZA10" s="9"/>
      <c r="VZB10" s="9"/>
      <c r="VZC10" s="9"/>
      <c r="VZD10" s="9"/>
      <c r="VZE10" s="9"/>
      <c r="VZF10" s="9"/>
      <c r="VZG10" s="9"/>
      <c r="VZH10" s="9"/>
      <c r="VZI10" s="9"/>
      <c r="VZJ10" s="9"/>
      <c r="VZK10" s="9"/>
      <c r="VZL10" s="9"/>
      <c r="VZM10" s="9"/>
      <c r="VZN10" s="9"/>
      <c r="VZO10" s="9"/>
      <c r="VZP10" s="9"/>
      <c r="VZQ10" s="9"/>
      <c r="VZR10" s="9"/>
      <c r="VZS10" s="9"/>
      <c r="VZT10" s="9"/>
      <c r="VZU10" s="9"/>
      <c r="VZV10" s="9"/>
      <c r="VZW10" s="9"/>
      <c r="VZX10" s="9"/>
      <c r="VZY10" s="9"/>
      <c r="VZZ10" s="9"/>
      <c r="WAA10" s="9"/>
      <c r="WAB10" s="9"/>
      <c r="WAC10" s="9"/>
      <c r="WAD10" s="9"/>
      <c r="WAE10" s="9"/>
      <c r="WAF10" s="9"/>
      <c r="WAG10" s="9"/>
      <c r="WAH10" s="9"/>
      <c r="WAI10" s="9"/>
      <c r="WAJ10" s="9"/>
      <c r="WAK10" s="9"/>
      <c r="WAL10" s="9"/>
      <c r="WAM10" s="9"/>
      <c r="WAN10" s="9"/>
      <c r="WAO10" s="9"/>
      <c r="WAP10" s="9"/>
      <c r="WAQ10" s="9"/>
      <c r="WAR10" s="9"/>
      <c r="WAS10" s="9"/>
      <c r="WAT10" s="9"/>
      <c r="WAU10" s="9"/>
      <c r="WAV10" s="9"/>
      <c r="WAW10" s="9"/>
      <c r="WAX10" s="9"/>
      <c r="WAY10" s="9"/>
      <c r="WAZ10" s="9"/>
      <c r="WBA10" s="9"/>
      <c r="WBB10" s="9"/>
      <c r="WBC10" s="9"/>
      <c r="WBD10" s="9"/>
      <c r="WBE10" s="9"/>
      <c r="WBF10" s="9"/>
      <c r="WBG10" s="9"/>
      <c r="WBH10" s="9"/>
      <c r="WBI10" s="9"/>
      <c r="WBJ10" s="9"/>
      <c r="WBK10" s="9"/>
      <c r="WBL10" s="9"/>
      <c r="WBM10" s="9"/>
      <c r="WBN10" s="9"/>
      <c r="WBO10" s="9"/>
      <c r="WBP10" s="9"/>
      <c r="WBQ10" s="9"/>
      <c r="WBR10" s="9"/>
      <c r="WBS10" s="9"/>
      <c r="WBT10" s="9"/>
      <c r="WBU10" s="9"/>
      <c r="WBV10" s="9"/>
      <c r="WBW10" s="9"/>
      <c r="WBX10" s="9"/>
      <c r="WBY10" s="9"/>
      <c r="WBZ10" s="9"/>
      <c r="WCA10" s="9"/>
      <c r="WCB10" s="9"/>
      <c r="WCC10" s="9"/>
      <c r="WCD10" s="9"/>
      <c r="WCE10" s="9"/>
      <c r="WCF10" s="9"/>
      <c r="WCG10" s="9"/>
      <c r="WCH10" s="9"/>
      <c r="WCI10" s="9"/>
      <c r="WCJ10" s="9"/>
      <c r="WCK10" s="9"/>
      <c r="WCL10" s="9"/>
      <c r="WCM10" s="9"/>
      <c r="WCN10" s="9"/>
      <c r="WCO10" s="9"/>
      <c r="WCP10" s="9"/>
      <c r="WCQ10" s="9"/>
      <c r="WCR10" s="9"/>
      <c r="WCS10" s="9"/>
      <c r="WCT10" s="9"/>
      <c r="WCU10" s="9"/>
      <c r="WCV10" s="9"/>
      <c r="WCW10" s="9"/>
      <c r="WCX10" s="9"/>
      <c r="WCY10" s="9"/>
      <c r="WCZ10" s="9"/>
      <c r="WDA10" s="9"/>
      <c r="WDB10" s="9"/>
      <c r="WDC10" s="9"/>
      <c r="WDD10" s="9"/>
      <c r="WDE10" s="9"/>
      <c r="WDF10" s="9"/>
      <c r="WDG10" s="9"/>
      <c r="WDH10" s="9"/>
      <c r="WDI10" s="9"/>
      <c r="WDJ10" s="9"/>
      <c r="WDK10" s="9"/>
      <c r="WDL10" s="9"/>
      <c r="WDM10" s="9"/>
      <c r="WDN10" s="9"/>
      <c r="WDO10" s="9"/>
      <c r="WDP10" s="9"/>
      <c r="WDQ10" s="9"/>
      <c r="WDR10" s="9"/>
      <c r="WDS10" s="9"/>
      <c r="WDT10" s="9"/>
      <c r="WDU10" s="9"/>
      <c r="WDV10" s="9"/>
      <c r="WDW10" s="9"/>
      <c r="WDX10" s="9"/>
      <c r="WDY10" s="9"/>
      <c r="WDZ10" s="9"/>
      <c r="WEA10" s="9"/>
      <c r="WEB10" s="9"/>
      <c r="WEC10" s="9"/>
      <c r="WED10" s="9"/>
      <c r="WEE10" s="9"/>
      <c r="WEF10" s="9"/>
      <c r="WEG10" s="9"/>
      <c r="WEH10" s="9"/>
      <c r="WEI10" s="9"/>
      <c r="WEJ10" s="9"/>
      <c r="WEK10" s="9"/>
      <c r="WEL10" s="9"/>
      <c r="WEM10" s="9"/>
      <c r="WEN10" s="9"/>
      <c r="WEO10" s="9"/>
      <c r="WEP10" s="9"/>
      <c r="WEQ10" s="9"/>
      <c r="WER10" s="9"/>
      <c r="WES10" s="9"/>
      <c r="WET10" s="9"/>
      <c r="WEU10" s="9"/>
      <c r="WEV10" s="9"/>
      <c r="WEW10" s="9"/>
      <c r="WEX10" s="9"/>
      <c r="WEY10" s="9"/>
      <c r="WEZ10" s="9"/>
      <c r="WFA10" s="9"/>
      <c r="WFB10" s="9"/>
      <c r="WFC10" s="9"/>
      <c r="WFD10" s="9"/>
      <c r="WFE10" s="9"/>
      <c r="WFF10" s="9"/>
      <c r="WFG10" s="9"/>
      <c r="WFH10" s="9"/>
      <c r="WFI10" s="9"/>
      <c r="WFJ10" s="9"/>
      <c r="WFK10" s="9"/>
      <c r="WFL10" s="9"/>
      <c r="WFM10" s="9"/>
      <c r="WFN10" s="9"/>
      <c r="WFO10" s="9"/>
      <c r="WFP10" s="9"/>
      <c r="WFQ10" s="9"/>
      <c r="WFR10" s="9"/>
      <c r="WFS10" s="9"/>
      <c r="WFT10" s="9"/>
      <c r="WFU10" s="9"/>
      <c r="WFV10" s="9"/>
      <c r="WFW10" s="9"/>
      <c r="WFX10" s="9"/>
      <c r="WFY10" s="9"/>
      <c r="WFZ10" s="9"/>
      <c r="WGA10" s="9"/>
      <c r="WGB10" s="9"/>
      <c r="WGC10" s="9"/>
      <c r="WGD10" s="9"/>
      <c r="WGE10" s="9"/>
      <c r="WGF10" s="9"/>
      <c r="WGG10" s="9"/>
      <c r="WGH10" s="9"/>
      <c r="WGI10" s="9"/>
      <c r="WGJ10" s="9"/>
      <c r="WGK10" s="9"/>
      <c r="WGL10" s="9"/>
      <c r="WGM10" s="9"/>
      <c r="WGN10" s="9"/>
      <c r="WGO10" s="9"/>
      <c r="WGP10" s="9"/>
      <c r="WGQ10" s="9"/>
      <c r="WGR10" s="9"/>
      <c r="WGS10" s="9"/>
      <c r="WGT10" s="9"/>
      <c r="WGU10" s="9"/>
      <c r="WGV10" s="9"/>
      <c r="WGW10" s="9"/>
      <c r="WGX10" s="9"/>
      <c r="WGY10" s="9"/>
      <c r="WGZ10" s="9"/>
      <c r="WHA10" s="9"/>
      <c r="WHB10" s="9"/>
      <c r="WHC10" s="9"/>
      <c r="WHD10" s="9"/>
      <c r="WHE10" s="9"/>
      <c r="WHF10" s="9"/>
      <c r="WHG10" s="9"/>
      <c r="WHH10" s="9"/>
      <c r="WHI10" s="9"/>
      <c r="WHJ10" s="9"/>
      <c r="WHK10" s="9"/>
      <c r="WHL10" s="9"/>
      <c r="WHM10" s="9"/>
      <c r="WHN10" s="9"/>
      <c r="WHO10" s="9"/>
      <c r="WHP10" s="9"/>
      <c r="WHQ10" s="9"/>
      <c r="WHR10" s="9"/>
      <c r="WHS10" s="9"/>
      <c r="WHT10" s="9"/>
      <c r="WHU10" s="9"/>
      <c r="WHV10" s="9"/>
      <c r="WHW10" s="9"/>
      <c r="WHX10" s="9"/>
      <c r="WHY10" s="9"/>
      <c r="WHZ10" s="9"/>
      <c r="WIA10" s="9"/>
      <c r="WIB10" s="9"/>
      <c r="WIC10" s="9"/>
      <c r="WID10" s="9"/>
      <c r="WIE10" s="9"/>
      <c r="WIF10" s="9"/>
      <c r="WIG10" s="9"/>
      <c r="WIH10" s="9"/>
      <c r="WII10" s="9"/>
      <c r="WIJ10" s="9"/>
      <c r="WIK10" s="9"/>
      <c r="WIL10" s="9"/>
      <c r="WIM10" s="9"/>
      <c r="WIN10" s="9"/>
      <c r="WIO10" s="9"/>
      <c r="WIP10" s="9"/>
      <c r="WIQ10" s="9"/>
      <c r="WIR10" s="9"/>
      <c r="WIS10" s="9"/>
      <c r="WIT10" s="9"/>
      <c r="WIU10" s="9"/>
      <c r="WIV10" s="9"/>
      <c r="WIW10" s="9"/>
      <c r="WIX10" s="9"/>
      <c r="WIY10" s="9"/>
      <c r="WIZ10" s="9"/>
      <c r="WJA10" s="9"/>
      <c r="WJB10" s="9"/>
      <c r="WJC10" s="9"/>
      <c r="WJD10" s="9"/>
      <c r="WJE10" s="9"/>
      <c r="WJF10" s="9"/>
      <c r="WJG10" s="9"/>
      <c r="WJH10" s="9"/>
      <c r="WJI10" s="9"/>
      <c r="WJJ10" s="9"/>
      <c r="WJK10" s="9"/>
      <c r="WJL10" s="9"/>
      <c r="WJM10" s="9"/>
      <c r="WJN10" s="9"/>
      <c r="WJO10" s="9"/>
      <c r="WJP10" s="9"/>
      <c r="WJQ10" s="9"/>
      <c r="WJR10" s="9"/>
      <c r="WJS10" s="9"/>
      <c r="WJT10" s="9"/>
      <c r="WJU10" s="9"/>
      <c r="WJV10" s="9"/>
      <c r="WJW10" s="9"/>
      <c r="WJX10" s="9"/>
      <c r="WJY10" s="9"/>
      <c r="WJZ10" s="9"/>
      <c r="WKA10" s="9"/>
      <c r="WKB10" s="9"/>
      <c r="WKC10" s="9"/>
      <c r="WKD10" s="9"/>
      <c r="WKE10" s="9"/>
      <c r="WKF10" s="9"/>
      <c r="WKG10" s="9"/>
      <c r="WKH10" s="9"/>
      <c r="WKI10" s="9"/>
      <c r="WKJ10" s="9"/>
      <c r="WKK10" s="9"/>
      <c r="WKL10" s="9"/>
      <c r="WKM10" s="9"/>
      <c r="WKN10" s="9"/>
      <c r="WKO10" s="9"/>
      <c r="WKP10" s="9"/>
      <c r="WKQ10" s="9"/>
      <c r="WKR10" s="9"/>
      <c r="WKS10" s="9"/>
      <c r="WKT10" s="9"/>
      <c r="WKU10" s="9"/>
      <c r="WKV10" s="9"/>
      <c r="WKW10" s="9"/>
      <c r="WKX10" s="9"/>
      <c r="WKY10" s="9"/>
      <c r="WKZ10" s="9"/>
      <c r="WLA10" s="9"/>
      <c r="WLB10" s="9"/>
      <c r="WLC10" s="9"/>
      <c r="WLD10" s="9"/>
      <c r="WLE10" s="9"/>
      <c r="WLF10" s="9"/>
      <c r="WLG10" s="9"/>
      <c r="WLH10" s="9"/>
      <c r="WLI10" s="9"/>
      <c r="WLJ10" s="9"/>
      <c r="WLK10" s="9"/>
      <c r="WLL10" s="9"/>
      <c r="WLM10" s="9"/>
      <c r="WLN10" s="9"/>
      <c r="WLO10" s="9"/>
      <c r="WLP10" s="9"/>
      <c r="WLQ10" s="9"/>
      <c r="WLR10" s="9"/>
      <c r="WLS10" s="9"/>
      <c r="WLT10" s="9"/>
      <c r="WLU10" s="9"/>
      <c r="WLV10" s="9"/>
      <c r="WLW10" s="9"/>
      <c r="WLX10" s="9"/>
      <c r="WLY10" s="9"/>
      <c r="WLZ10" s="9"/>
      <c r="WMA10" s="9"/>
      <c r="WMB10" s="9"/>
      <c r="WMC10" s="9"/>
      <c r="WMD10" s="9"/>
      <c r="WME10" s="9"/>
      <c r="WMF10" s="9"/>
      <c r="WMG10" s="9"/>
      <c r="WMH10" s="9"/>
      <c r="WMI10" s="9"/>
      <c r="WMJ10" s="9"/>
      <c r="WMK10" s="9"/>
      <c r="WML10" s="9"/>
      <c r="WMM10" s="9"/>
      <c r="WMN10" s="9"/>
      <c r="WMO10" s="9"/>
      <c r="WMP10" s="9"/>
      <c r="WMQ10" s="9"/>
      <c r="WMR10" s="9"/>
      <c r="WMS10" s="9"/>
      <c r="WMT10" s="9"/>
      <c r="WMU10" s="9"/>
      <c r="WMV10" s="9"/>
      <c r="WMW10" s="9"/>
      <c r="WMX10" s="9"/>
      <c r="WMY10" s="9"/>
      <c r="WMZ10" s="9"/>
      <c r="WNA10" s="9"/>
      <c r="WNB10" s="9"/>
      <c r="WNC10" s="9"/>
      <c r="WND10" s="9"/>
      <c r="WNE10" s="9"/>
      <c r="WNF10" s="9"/>
      <c r="WNG10" s="9"/>
      <c r="WNH10" s="9"/>
      <c r="WNI10" s="9"/>
      <c r="WNJ10" s="9"/>
      <c r="WNK10" s="9"/>
      <c r="WNL10" s="9"/>
      <c r="WNM10" s="9"/>
      <c r="WNN10" s="9"/>
      <c r="WNO10" s="9"/>
      <c r="WNP10" s="9"/>
      <c r="WNQ10" s="9"/>
      <c r="WNR10" s="9"/>
      <c r="WNS10" s="9"/>
      <c r="WNT10" s="9"/>
      <c r="WNU10" s="9"/>
      <c r="WNV10" s="9"/>
      <c r="WNW10" s="9"/>
      <c r="WNX10" s="9"/>
      <c r="WNY10" s="9"/>
      <c r="WNZ10" s="9"/>
      <c r="WOA10" s="9"/>
      <c r="WOB10" s="9"/>
      <c r="WOC10" s="9"/>
      <c r="WOD10" s="9"/>
      <c r="WOE10" s="9"/>
      <c r="WOF10" s="9"/>
      <c r="WOG10" s="9"/>
      <c r="WOH10" s="9"/>
      <c r="WOI10" s="9"/>
      <c r="WOJ10" s="9"/>
      <c r="WOK10" s="9"/>
      <c r="WOL10" s="9"/>
      <c r="WOM10" s="9"/>
      <c r="WON10" s="9"/>
      <c r="WOO10" s="9"/>
      <c r="WOP10" s="9"/>
      <c r="WOQ10" s="9"/>
      <c r="WOR10" s="9"/>
      <c r="WOS10" s="9"/>
      <c r="WOT10" s="9"/>
      <c r="WOU10" s="9"/>
      <c r="WOV10" s="9"/>
      <c r="WOW10" s="9"/>
      <c r="WOX10" s="9"/>
      <c r="WOY10" s="9"/>
      <c r="WOZ10" s="9"/>
      <c r="WPA10" s="9"/>
      <c r="WPB10" s="9"/>
      <c r="WPC10" s="9"/>
      <c r="WPD10" s="9"/>
      <c r="WPE10" s="9"/>
      <c r="WPF10" s="9"/>
      <c r="WPG10" s="9"/>
      <c r="WPH10" s="9"/>
      <c r="WPI10" s="9"/>
      <c r="WPJ10" s="9"/>
      <c r="WPK10" s="9"/>
      <c r="WPL10" s="9"/>
      <c r="WPM10" s="9"/>
      <c r="WPN10" s="9"/>
      <c r="WPO10" s="9"/>
      <c r="WPP10" s="9"/>
      <c r="WPQ10" s="9"/>
      <c r="WPR10" s="9"/>
      <c r="WPS10" s="9"/>
      <c r="WPT10" s="9"/>
      <c r="WPU10" s="9"/>
      <c r="WPV10" s="9"/>
      <c r="WPW10" s="9"/>
      <c r="WPX10" s="9"/>
      <c r="WPY10" s="9"/>
      <c r="WPZ10" s="9"/>
      <c r="WQA10" s="9"/>
      <c r="WQB10" s="9"/>
      <c r="WQC10" s="9"/>
      <c r="WQD10" s="9"/>
      <c r="WQE10" s="9"/>
      <c r="WQF10" s="9"/>
      <c r="WQG10" s="9"/>
      <c r="WQH10" s="9"/>
      <c r="WQI10" s="9"/>
      <c r="WQJ10" s="9"/>
      <c r="WQK10" s="9"/>
      <c r="WQL10" s="9"/>
      <c r="WQM10" s="9"/>
      <c r="WQN10" s="9"/>
      <c r="WQO10" s="9"/>
      <c r="WQP10" s="9"/>
      <c r="WQQ10" s="9"/>
      <c r="WQR10" s="9"/>
      <c r="WQS10" s="9"/>
      <c r="WQT10" s="9"/>
      <c r="WQU10" s="9"/>
      <c r="WQV10" s="9"/>
      <c r="WQW10" s="9"/>
      <c r="WQX10" s="9"/>
      <c r="WQY10" s="9"/>
      <c r="WQZ10" s="9"/>
      <c r="WRA10" s="9"/>
      <c r="WRB10" s="9"/>
      <c r="WRC10" s="9"/>
      <c r="WRD10" s="9"/>
      <c r="WRE10" s="9"/>
      <c r="WRF10" s="9"/>
      <c r="WRG10" s="9"/>
      <c r="WRH10" s="9"/>
      <c r="WRI10" s="9"/>
      <c r="WRJ10" s="9"/>
      <c r="WRK10" s="9"/>
      <c r="WRL10" s="9"/>
      <c r="WRM10" s="9"/>
      <c r="WRN10" s="9"/>
      <c r="WRO10" s="9"/>
      <c r="WRP10" s="9"/>
      <c r="WRQ10" s="9"/>
      <c r="WRR10" s="9"/>
      <c r="WRS10" s="9"/>
      <c r="WRT10" s="9"/>
      <c r="WRU10" s="9"/>
      <c r="WRV10" s="9"/>
      <c r="WRW10" s="9"/>
      <c r="WRX10" s="9"/>
      <c r="WRY10" s="9"/>
      <c r="WRZ10" s="9"/>
      <c r="WSA10" s="9"/>
      <c r="WSB10" s="9"/>
      <c r="WSC10" s="9"/>
      <c r="WSD10" s="9"/>
      <c r="WSE10" s="9"/>
      <c r="WSF10" s="9"/>
      <c r="WSG10" s="9"/>
      <c r="WSH10" s="9"/>
      <c r="WSI10" s="9"/>
      <c r="WSJ10" s="9"/>
      <c r="WSK10" s="9"/>
      <c r="WSL10" s="9"/>
      <c r="WSM10" s="9"/>
      <c r="WSN10" s="9"/>
      <c r="WSO10" s="9"/>
      <c r="WSP10" s="9"/>
      <c r="WSQ10" s="9"/>
      <c r="WSR10" s="9"/>
      <c r="WSS10" s="9"/>
      <c r="WST10" s="9"/>
      <c r="WSU10" s="9"/>
      <c r="WSV10" s="9"/>
      <c r="WSW10" s="9"/>
      <c r="WSX10" s="9"/>
      <c r="WSY10" s="9"/>
      <c r="WSZ10" s="9"/>
      <c r="WTA10" s="9"/>
      <c r="WTB10" s="9"/>
      <c r="WTC10" s="9"/>
      <c r="WTD10" s="9"/>
      <c r="WTE10" s="9"/>
      <c r="WTF10" s="9"/>
      <c r="WTG10" s="9"/>
      <c r="WTH10" s="9"/>
      <c r="WTI10" s="9"/>
      <c r="WTJ10" s="9"/>
      <c r="WTK10" s="9"/>
      <c r="WTL10" s="9"/>
      <c r="WTM10" s="9"/>
      <c r="WTN10" s="9"/>
      <c r="WTO10" s="9"/>
      <c r="WTP10" s="9"/>
      <c r="WTQ10" s="9"/>
      <c r="WTR10" s="9"/>
      <c r="WTS10" s="9"/>
      <c r="WTT10" s="9"/>
      <c r="WTU10" s="9"/>
      <c r="WTV10" s="9"/>
      <c r="WTW10" s="9"/>
      <c r="WTX10" s="9"/>
      <c r="WTY10" s="9"/>
      <c r="WTZ10" s="9"/>
      <c r="WUA10" s="9"/>
      <c r="WUB10" s="9"/>
      <c r="WUC10" s="9"/>
      <c r="WUD10" s="9"/>
      <c r="WUE10" s="9"/>
      <c r="WUF10" s="9"/>
      <c r="WUG10" s="9"/>
      <c r="WUH10" s="9"/>
      <c r="WUI10" s="9"/>
      <c r="WUJ10" s="9"/>
      <c r="WUK10" s="9"/>
      <c r="WUL10" s="9"/>
      <c r="WUM10" s="9"/>
      <c r="WUN10" s="9"/>
      <c r="WUO10" s="9"/>
      <c r="WUP10" s="9"/>
      <c r="WUQ10" s="9"/>
      <c r="WUR10" s="9"/>
      <c r="WUS10" s="9"/>
      <c r="WUT10" s="9"/>
      <c r="WUU10" s="9"/>
      <c r="WUV10" s="9"/>
      <c r="WUW10" s="9"/>
      <c r="WUX10" s="9"/>
      <c r="WUY10" s="9"/>
      <c r="WUZ10" s="9"/>
      <c r="WVA10" s="9"/>
      <c r="WVB10" s="9"/>
      <c r="WVC10" s="9"/>
      <c r="WVD10" s="9"/>
      <c r="WVE10" s="9"/>
      <c r="WVF10" s="9"/>
      <c r="WVG10" s="9"/>
      <c r="WVH10" s="9"/>
      <c r="WVI10" s="9"/>
      <c r="WVJ10" s="9"/>
      <c r="WVK10" s="9"/>
      <c r="WVL10" s="9"/>
      <c r="WVM10" s="9"/>
      <c r="WVN10" s="9"/>
      <c r="WVO10" s="9"/>
      <c r="WVP10" s="9"/>
      <c r="WVQ10" s="9"/>
      <c r="WVR10" s="9"/>
      <c r="WVS10" s="9"/>
      <c r="WVT10" s="9"/>
      <c r="WVU10" s="9"/>
      <c r="WVV10" s="9"/>
      <c r="WVW10" s="9"/>
      <c r="WVX10" s="9"/>
      <c r="WVY10" s="9"/>
      <c r="WVZ10" s="9"/>
      <c r="WWA10" s="9"/>
      <c r="WWB10" s="9"/>
      <c r="WWC10" s="9"/>
      <c r="WWD10" s="9"/>
      <c r="WWE10" s="9"/>
      <c r="WWF10" s="9"/>
      <c r="WWG10" s="9"/>
      <c r="WWH10" s="9"/>
      <c r="WWI10" s="9"/>
      <c r="WWJ10" s="9"/>
      <c r="WWK10" s="9"/>
      <c r="WWL10" s="9"/>
      <c r="WWM10" s="9"/>
      <c r="WWN10" s="9"/>
      <c r="WWO10" s="9"/>
      <c r="WWP10" s="9"/>
      <c r="WWQ10" s="9"/>
      <c r="WWR10" s="9"/>
      <c r="WWS10" s="9"/>
      <c r="WWT10" s="9"/>
      <c r="WWU10" s="9"/>
      <c r="WWV10" s="9"/>
      <c r="WWW10" s="9"/>
      <c r="WWX10" s="9"/>
      <c r="WWY10" s="9"/>
      <c r="WWZ10" s="9"/>
      <c r="WXA10" s="9"/>
      <c r="WXB10" s="9"/>
      <c r="WXC10" s="9"/>
      <c r="WXD10" s="9"/>
      <c r="WXE10" s="9"/>
      <c r="WXF10" s="9"/>
      <c r="WXG10" s="9"/>
      <c r="WXH10" s="9"/>
      <c r="WXI10" s="9"/>
      <c r="WXJ10" s="9"/>
      <c r="WXK10" s="9"/>
      <c r="WXL10" s="9"/>
      <c r="WXM10" s="9"/>
      <c r="WXN10" s="9"/>
      <c r="WXO10" s="9"/>
      <c r="WXP10" s="9"/>
      <c r="WXQ10" s="9"/>
      <c r="WXR10" s="9"/>
      <c r="WXS10" s="9"/>
      <c r="WXT10" s="9"/>
      <c r="WXU10" s="9"/>
      <c r="WXV10" s="9"/>
      <c r="WXW10" s="9"/>
      <c r="WXX10" s="9"/>
      <c r="WXY10" s="9"/>
      <c r="WXZ10" s="9"/>
      <c r="WYA10" s="9"/>
      <c r="WYB10" s="9"/>
      <c r="WYC10" s="9"/>
      <c r="WYD10" s="9"/>
      <c r="WYE10" s="9"/>
      <c r="WYF10" s="9"/>
      <c r="WYG10" s="9"/>
      <c r="WYH10" s="9"/>
      <c r="WYI10" s="9"/>
      <c r="WYJ10" s="9"/>
      <c r="WYK10" s="9"/>
      <c r="WYL10" s="9"/>
      <c r="WYM10" s="9"/>
      <c r="WYN10" s="9"/>
      <c r="WYO10" s="9"/>
      <c r="WYP10" s="9"/>
      <c r="WYQ10" s="9"/>
      <c r="WYR10" s="9"/>
      <c r="WYS10" s="9"/>
      <c r="WYT10" s="9"/>
      <c r="WYU10" s="9"/>
      <c r="WYV10" s="9"/>
      <c r="WYW10" s="9"/>
      <c r="WYX10" s="9"/>
      <c r="WYY10" s="9"/>
      <c r="WYZ10" s="9"/>
      <c r="WZA10" s="9"/>
      <c r="WZB10" s="9"/>
      <c r="WZC10" s="9"/>
      <c r="WZD10" s="9"/>
      <c r="WZE10" s="9"/>
      <c r="WZF10" s="9"/>
      <c r="WZG10" s="9"/>
      <c r="WZH10" s="9"/>
      <c r="WZI10" s="9"/>
      <c r="WZJ10" s="9"/>
      <c r="WZK10" s="9"/>
      <c r="WZL10" s="9"/>
      <c r="WZM10" s="9"/>
      <c r="WZN10" s="9"/>
      <c r="WZO10" s="9"/>
      <c r="WZP10" s="9"/>
      <c r="WZQ10" s="9"/>
      <c r="WZR10" s="9"/>
      <c r="WZS10" s="9"/>
      <c r="WZT10" s="9"/>
      <c r="WZU10" s="9"/>
      <c r="WZV10" s="9"/>
      <c r="WZW10" s="9"/>
      <c r="WZX10" s="9"/>
      <c r="WZY10" s="9"/>
      <c r="WZZ10" s="9"/>
      <c r="XAA10" s="9"/>
      <c r="XAB10" s="9"/>
      <c r="XAC10" s="9"/>
      <c r="XAD10" s="9"/>
      <c r="XAE10" s="9"/>
      <c r="XAF10" s="9"/>
      <c r="XAG10" s="9"/>
      <c r="XAH10" s="9"/>
      <c r="XAI10" s="9"/>
      <c r="XAJ10" s="9"/>
      <c r="XAK10" s="9"/>
      <c r="XAL10" s="9"/>
      <c r="XAM10" s="9"/>
      <c r="XAN10" s="9"/>
      <c r="XAO10" s="9"/>
      <c r="XAP10" s="9"/>
      <c r="XAQ10" s="9"/>
      <c r="XAR10" s="9"/>
      <c r="XAS10" s="9"/>
      <c r="XAT10" s="9"/>
      <c r="XAU10" s="9"/>
      <c r="XAV10" s="9"/>
      <c r="XAW10" s="9"/>
      <c r="XAX10" s="9"/>
      <c r="XAY10" s="9"/>
      <c r="XAZ10" s="9"/>
      <c r="XBA10" s="9"/>
      <c r="XBB10" s="9"/>
      <c r="XBC10" s="9"/>
      <c r="XBD10" s="9"/>
      <c r="XBE10" s="9"/>
      <c r="XBF10" s="9"/>
      <c r="XBG10" s="9"/>
      <c r="XBH10" s="9"/>
      <c r="XBI10" s="9"/>
      <c r="XBJ10" s="9"/>
      <c r="XBK10" s="9"/>
      <c r="XBL10" s="9"/>
      <c r="XBM10" s="9"/>
      <c r="XBN10" s="9"/>
      <c r="XBO10" s="9"/>
      <c r="XBP10" s="9"/>
      <c r="XBQ10" s="9"/>
      <c r="XBR10" s="9"/>
      <c r="XBS10" s="9"/>
      <c r="XBT10" s="9"/>
      <c r="XBU10" s="9"/>
      <c r="XBV10" s="9"/>
      <c r="XBW10" s="9"/>
      <c r="XBX10" s="9"/>
      <c r="XBY10" s="9"/>
      <c r="XBZ10" s="9"/>
      <c r="XCA10" s="9"/>
      <c r="XCB10" s="9"/>
      <c r="XCC10" s="9"/>
      <c r="XCD10" s="9"/>
      <c r="XCE10" s="9"/>
      <c r="XCF10" s="9"/>
      <c r="XCG10" s="9"/>
      <c r="XCH10" s="9"/>
      <c r="XCI10" s="9"/>
      <c r="XCJ10" s="9"/>
      <c r="XCK10" s="9"/>
      <c r="XCL10" s="9"/>
      <c r="XCM10" s="9"/>
      <c r="XCN10" s="9"/>
      <c r="XCO10" s="9"/>
      <c r="XCP10" s="9"/>
      <c r="XCQ10" s="9"/>
      <c r="XCR10" s="9"/>
      <c r="XCS10" s="9"/>
      <c r="XCT10" s="9"/>
      <c r="XCU10" s="9"/>
      <c r="XCV10" s="9"/>
      <c r="XCW10" s="9"/>
      <c r="XCX10" s="9"/>
      <c r="XCY10" s="9"/>
      <c r="XCZ10" s="9"/>
      <c r="XDA10" s="9"/>
      <c r="XDB10" s="9"/>
      <c r="XDC10" s="9"/>
      <c r="XDD10" s="9"/>
      <c r="XDE10" s="9"/>
      <c r="XDF10" s="9"/>
      <c r="XDG10" s="9"/>
      <c r="XDH10" s="9"/>
      <c r="XDI10" s="9"/>
      <c r="XDJ10" s="9"/>
      <c r="XDK10" s="9"/>
      <c r="XDL10" s="9"/>
      <c r="XDM10" s="9"/>
      <c r="XDN10" s="9"/>
      <c r="XDO10" s="9"/>
      <c r="XDP10" s="9"/>
      <c r="XDQ10" s="9"/>
      <c r="XDR10" s="9"/>
      <c r="XDS10" s="9"/>
      <c r="XDT10" s="9"/>
      <c r="XDU10" s="9"/>
      <c r="XDV10" s="9"/>
      <c r="XDW10" s="9"/>
      <c r="XDX10" s="9"/>
      <c r="XDY10" s="9"/>
      <c r="XDZ10" s="9"/>
      <c r="XEA10" s="9"/>
      <c r="XEB10" s="9"/>
      <c r="XEC10" s="9"/>
      <c r="XED10" s="9"/>
      <c r="XEE10" s="9"/>
      <c r="XEF10" s="9"/>
      <c r="XEG10" s="9"/>
      <c r="XEH10" s="9"/>
      <c r="XEI10" s="9"/>
      <c r="XEJ10" s="9"/>
      <c r="XEK10" s="9"/>
      <c r="XEL10" s="9"/>
      <c r="XEM10" s="9"/>
      <c r="XEN10" s="9"/>
      <c r="XEO10" s="9"/>
      <c r="XEP10" s="9"/>
      <c r="XEQ10" s="9"/>
      <c r="XER10" s="9"/>
      <c r="XES10" s="9"/>
      <c r="XET10" s="9"/>
      <c r="XEU10" s="9"/>
      <c r="XEV10" s="9"/>
      <c r="XEW10" s="9"/>
      <c r="XEX10" s="9"/>
      <c r="XEY10" s="9"/>
      <c r="XEZ10" s="9"/>
      <c r="XFA10" s="9"/>
      <c r="XFB10" s="9"/>
      <c r="XFC10" s="9"/>
      <c r="XFD10" s="9"/>
    </row>
    <row r="12" spans="3:16384" ht="15.6" x14ac:dyDescent="0.3">
      <c r="J12" s="32"/>
    </row>
    <row r="15" spans="3:16384" ht="17.399999999999999" x14ac:dyDescent="0.35">
      <c r="D15" s="176" t="s">
        <v>260</v>
      </c>
      <c r="E15" s="175"/>
      <c r="F15" s="175"/>
      <c r="G15" s="175"/>
      <c r="H15" s="175"/>
      <c r="I15" s="175"/>
      <c r="J15" s="174"/>
    </row>
    <row r="16" spans="3:16384" ht="17.399999999999999" x14ac:dyDescent="0.35">
      <c r="D16" s="173" t="s">
        <v>259</v>
      </c>
      <c r="E16" s="165"/>
      <c r="F16" s="165"/>
      <c r="G16" s="165"/>
      <c r="H16" s="165"/>
      <c r="I16" s="165"/>
      <c r="J16" s="172" t="s">
        <v>258</v>
      </c>
    </row>
    <row r="17" spans="4:10" ht="17.399999999999999" x14ac:dyDescent="0.35">
      <c r="D17" s="166" t="s">
        <v>257</v>
      </c>
      <c r="E17" s="165"/>
      <c r="F17" s="165"/>
      <c r="G17" s="165"/>
      <c r="H17" s="165"/>
      <c r="I17" s="165"/>
      <c r="J17" s="171" t="str">
        <f>Tickers</f>
        <v>CNVRG</v>
      </c>
    </row>
    <row r="18" spans="4:10" ht="17.399999999999999" x14ac:dyDescent="0.35">
      <c r="D18" s="166"/>
      <c r="E18" s="165"/>
      <c r="F18" s="165"/>
      <c r="G18" s="165"/>
      <c r="H18" s="165"/>
      <c r="I18" s="165"/>
      <c r="J18" s="164"/>
    </row>
    <row r="19" spans="4:10" ht="17.399999999999999" x14ac:dyDescent="0.35">
      <c r="D19" s="166" t="s">
        <v>256</v>
      </c>
      <c r="E19" s="165"/>
      <c r="F19" s="165"/>
      <c r="G19" s="165"/>
      <c r="H19" s="165"/>
      <c r="I19" s="165"/>
      <c r="J19" s="179" t="s">
        <v>263</v>
      </c>
    </row>
    <row r="20" spans="4:10" ht="17.399999999999999" x14ac:dyDescent="0.35">
      <c r="D20" s="166" t="s">
        <v>255</v>
      </c>
      <c r="E20" s="165"/>
      <c r="F20" s="165"/>
      <c r="G20" s="165"/>
      <c r="H20" s="165"/>
      <c r="I20" s="165"/>
      <c r="J20" s="168">
        <f>Current_Share_Price</f>
        <v>9.3699999999999992</v>
      </c>
    </row>
    <row r="21" spans="4:10" ht="17.399999999999999" x14ac:dyDescent="0.35">
      <c r="D21" s="170" t="s">
        <v>280</v>
      </c>
      <c r="E21" s="169"/>
      <c r="F21" s="169"/>
      <c r="G21" s="169"/>
      <c r="H21" s="169"/>
      <c r="I21" s="169"/>
      <c r="J21" s="168">
        <f>Target_Price</f>
        <v>22.964050986884239</v>
      </c>
    </row>
    <row r="22" spans="4:10" ht="17.399999999999999" x14ac:dyDescent="0.35">
      <c r="D22" s="166" t="s">
        <v>101</v>
      </c>
      <c r="E22" s="165"/>
      <c r="F22" s="165"/>
      <c r="G22" s="165"/>
      <c r="H22" s="165"/>
      <c r="I22" s="165"/>
      <c r="J22" s="167">
        <f>J21/J20-1</f>
        <v>1.4508058683974645</v>
      </c>
    </row>
    <row r="23" spans="4:10" ht="17.399999999999999" x14ac:dyDescent="0.35">
      <c r="D23" s="166"/>
      <c r="E23" s="165"/>
      <c r="F23" s="165"/>
      <c r="G23" s="165"/>
      <c r="H23" s="165"/>
      <c r="I23" s="165"/>
      <c r="J23" s="164"/>
    </row>
    <row r="24" spans="4:10" ht="17.399999999999999" x14ac:dyDescent="0.35">
      <c r="D24" s="163" t="s">
        <v>267</v>
      </c>
      <c r="E24" s="162"/>
      <c r="F24" s="162"/>
      <c r="G24" s="162"/>
      <c r="H24" s="162"/>
      <c r="I24" s="162"/>
      <c r="J24" s="161">
        <f>Market_Cap</f>
        <v>68088.604199999987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FC197"/>
  <sheetViews>
    <sheetView showGridLines="0" topLeftCell="B1" zoomScale="85" zoomScaleNormal="85" workbookViewId="0">
      <selection activeCell="E13" sqref="E13"/>
    </sheetView>
  </sheetViews>
  <sheetFormatPr defaultRowHeight="15.6" outlineLevelRow="1" outlineLevelCol="2" x14ac:dyDescent="0.3"/>
  <cols>
    <col min="1" max="1" width="1.77734375" style="8" customWidth="1"/>
    <col min="2" max="2" width="2.77734375" style="8" customWidth="1"/>
    <col min="3" max="3" width="47.6640625" style="16" bestFit="1" customWidth="1"/>
    <col min="4" max="4" width="14.88671875" style="12" bestFit="1" customWidth="1"/>
    <col min="5" max="6" width="14.44140625" style="12" customWidth="1" outlineLevel="2"/>
    <col min="7" max="7" width="13.77734375" style="8" customWidth="1" outlineLevel="1"/>
    <col min="8" max="9" width="13.21875" style="8" customWidth="1" outlineLevel="1"/>
    <col min="10" max="19" width="14.44140625" style="8" bestFit="1" customWidth="1"/>
    <col min="20" max="22" width="14" style="8" bestFit="1" customWidth="1"/>
    <col min="23" max="16384" width="8.88671875" style="8"/>
  </cols>
  <sheetData>
    <row r="1" spans="1:19" ht="19.8" x14ac:dyDescent="0.4">
      <c r="A1" s="11" t="s">
        <v>1</v>
      </c>
    </row>
    <row r="2" spans="1:19" x14ac:dyDescent="0.3">
      <c r="A2" s="9"/>
    </row>
    <row r="3" spans="1:19" x14ac:dyDescent="0.3">
      <c r="B3" s="1" t="s">
        <v>149</v>
      </c>
      <c r="C3" s="18"/>
      <c r="D3" s="29"/>
      <c r="E3" s="29"/>
      <c r="F3" s="29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3">
      <c r="C4" s="16" t="s">
        <v>8</v>
      </c>
      <c r="D4" s="13" t="s">
        <v>0</v>
      </c>
      <c r="E4" s="8"/>
      <c r="F4" s="8"/>
    </row>
    <row r="5" spans="1:19" x14ac:dyDescent="0.3">
      <c r="C5" s="16" t="s">
        <v>10</v>
      </c>
      <c r="D5" s="13" t="s">
        <v>9</v>
      </c>
      <c r="E5" s="8"/>
      <c r="F5" s="8"/>
    </row>
    <row r="6" spans="1:19" x14ac:dyDescent="0.3">
      <c r="C6" s="16" t="s">
        <v>11</v>
      </c>
      <c r="D6" s="45">
        <f>-I119/I118</f>
        <v>0.23952042505482454</v>
      </c>
      <c r="E6" s="8"/>
      <c r="F6" s="8"/>
    </row>
    <row r="7" spans="1:19" x14ac:dyDescent="0.3">
      <c r="C7" s="16" t="s">
        <v>12</v>
      </c>
      <c r="D7" s="63">
        <v>1000000</v>
      </c>
      <c r="E7" s="8"/>
      <c r="F7" s="8"/>
    </row>
    <row r="8" spans="1:19" x14ac:dyDescent="0.3">
      <c r="C8" s="16" t="s">
        <v>90</v>
      </c>
      <c r="D8" s="64">
        <f>Current_Share_Price</f>
        <v>9.3699999999999992</v>
      </c>
      <c r="E8" s="8"/>
      <c r="F8" s="8"/>
      <c r="H8" s="54"/>
    </row>
    <row r="9" spans="1:19" x14ac:dyDescent="0.3">
      <c r="C9" s="16" t="s">
        <v>92</v>
      </c>
      <c r="D9" s="64">
        <f>Diluted_Share_Counts</f>
        <v>7266.66</v>
      </c>
      <c r="E9" s="8"/>
      <c r="F9" s="8"/>
    </row>
    <row r="10" spans="1:19" x14ac:dyDescent="0.3">
      <c r="C10" s="16" t="s">
        <v>99</v>
      </c>
      <c r="D10" s="65">
        <v>1.78E-2</v>
      </c>
      <c r="E10" s="8"/>
      <c r="F10" s="8"/>
    </row>
    <row r="11" spans="1:19" x14ac:dyDescent="0.3">
      <c r="D11" s="8"/>
      <c r="E11" s="8"/>
      <c r="F11" s="8"/>
    </row>
    <row r="12" spans="1:19" x14ac:dyDescent="0.3">
      <c r="C12" s="16" t="s">
        <v>100</v>
      </c>
      <c r="D12" s="61" t="str">
        <f>Cases</f>
        <v>Neutral</v>
      </c>
      <c r="E12" s="8"/>
      <c r="F12" s="8"/>
    </row>
    <row r="13" spans="1:19" x14ac:dyDescent="0.3">
      <c r="C13" s="16" t="s">
        <v>108</v>
      </c>
      <c r="D13" s="61">
        <v>6.2E-2</v>
      </c>
      <c r="E13" s="8"/>
      <c r="F13" s="8"/>
    </row>
    <row r="14" spans="1:19" x14ac:dyDescent="0.3">
      <c r="C14" s="16" t="s">
        <v>109</v>
      </c>
      <c r="D14" s="61">
        <v>5.1999999999999998E-2</v>
      </c>
      <c r="E14" s="8"/>
      <c r="F14" s="8"/>
    </row>
    <row r="16" spans="1:19" x14ac:dyDescent="0.3">
      <c r="B16" s="1"/>
      <c r="C16" s="18"/>
      <c r="D16" s="41"/>
      <c r="E16" s="2"/>
      <c r="F16" s="2"/>
      <c r="G16" s="2" t="s">
        <v>3</v>
      </c>
      <c r="H16" s="2"/>
      <c r="I16" s="3"/>
      <c r="J16" s="3" t="s">
        <v>4</v>
      </c>
      <c r="K16" s="2"/>
      <c r="L16" s="2"/>
      <c r="M16" s="2"/>
      <c r="N16" s="2"/>
      <c r="O16" s="2"/>
      <c r="P16" s="2"/>
      <c r="Q16" s="2"/>
      <c r="R16" s="2"/>
      <c r="S16" s="3"/>
    </row>
    <row r="17" spans="1:19" s="10" customFormat="1" x14ac:dyDescent="0.3">
      <c r="A17" s="8"/>
      <c r="B17" s="1" t="s">
        <v>216</v>
      </c>
      <c r="C17" s="18"/>
      <c r="D17" s="29" t="s">
        <v>2</v>
      </c>
      <c r="E17" s="4">
        <f>DATE(2018,12,31)</f>
        <v>43465</v>
      </c>
      <c r="F17" s="4">
        <f>EDATE(E17,12)</f>
        <v>43830</v>
      </c>
      <c r="G17" s="4">
        <f>DATE(2020,12,31)</f>
        <v>44196</v>
      </c>
      <c r="H17" s="4">
        <f>EDATE(G17,12)</f>
        <v>44561</v>
      </c>
      <c r="I17" s="5">
        <f>EDATE(H17,12)</f>
        <v>44926</v>
      </c>
      <c r="J17" s="4">
        <f t="shared" ref="J17:N17" si="0">EDATE(I17,12)</f>
        <v>45291</v>
      </c>
      <c r="K17" s="4">
        <f t="shared" si="0"/>
        <v>45657</v>
      </c>
      <c r="L17" s="4">
        <f t="shared" si="0"/>
        <v>46022</v>
      </c>
      <c r="M17" s="4">
        <f t="shared" si="0"/>
        <v>46387</v>
      </c>
      <c r="N17" s="4">
        <f t="shared" si="0"/>
        <v>46752</v>
      </c>
      <c r="O17" s="4">
        <f t="shared" ref="O17:S17" si="1">EDATE(N17,12)</f>
        <v>47118</v>
      </c>
      <c r="P17" s="4">
        <f t="shared" si="1"/>
        <v>47483</v>
      </c>
      <c r="Q17" s="4">
        <f t="shared" si="1"/>
        <v>47848</v>
      </c>
      <c r="R17" s="4">
        <f t="shared" si="1"/>
        <v>48213</v>
      </c>
      <c r="S17" s="4">
        <f t="shared" si="1"/>
        <v>48579</v>
      </c>
    </row>
    <row r="18" spans="1:19" outlineLevel="1" x14ac:dyDescent="0.3">
      <c r="B18" s="7" t="s">
        <v>7</v>
      </c>
      <c r="C18" s="19"/>
      <c r="D18" s="42"/>
      <c r="E18" s="42"/>
      <c r="F18" s="42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</row>
    <row r="19" spans="1:19" s="9" customFormat="1" outlineLevel="1" x14ac:dyDescent="0.3">
      <c r="C19" s="20" t="s">
        <v>21</v>
      </c>
      <c r="D19" s="34"/>
      <c r="E19" s="34"/>
      <c r="F19" s="34"/>
    </row>
    <row r="20" spans="1:19" s="14" customFormat="1" outlineLevel="1" x14ac:dyDescent="0.3">
      <c r="C20" s="22" t="s">
        <v>98</v>
      </c>
      <c r="D20" s="32" t="s">
        <v>20</v>
      </c>
      <c r="E20" s="53">
        <v>3150</v>
      </c>
      <c r="F20" s="53">
        <v>6353.9</v>
      </c>
      <c r="G20" s="47">
        <v>12628.3</v>
      </c>
      <c r="H20" s="47">
        <v>23129.1</v>
      </c>
      <c r="I20" s="47">
        <v>29462.2</v>
      </c>
      <c r="J20" s="14">
        <f t="shared" ref="J20:S20" si="2">J34*J40/Conversion_Unit</f>
        <v>35106.06622921391</v>
      </c>
      <c r="K20" s="14">
        <f t="shared" si="2"/>
        <v>40161.339766220721</v>
      </c>
      <c r="L20" s="14">
        <f t="shared" si="2"/>
        <v>45735.733725772145</v>
      </c>
      <c r="M20" s="14">
        <f t="shared" si="2"/>
        <v>50876.430196548943</v>
      </c>
      <c r="N20" s="14">
        <f t="shared" si="2"/>
        <v>55526.535916513531</v>
      </c>
      <c r="O20" s="14">
        <f t="shared" si="2"/>
        <v>60403.431566060906</v>
      </c>
      <c r="P20" s="14">
        <f t="shared" si="2"/>
        <v>65503.806722351736</v>
      </c>
      <c r="Q20" s="14">
        <f t="shared" si="2"/>
        <v>70823.801553803118</v>
      </c>
      <c r="R20" s="14">
        <f t="shared" si="2"/>
        <v>76359.088616502515</v>
      </c>
      <c r="S20" s="14">
        <f t="shared" si="2"/>
        <v>82104.954181221998</v>
      </c>
    </row>
    <row r="21" spans="1:19" s="14" customFormat="1" outlineLevel="1" x14ac:dyDescent="0.3">
      <c r="C21" s="24" t="s">
        <v>110</v>
      </c>
      <c r="D21" s="32" t="s">
        <v>20</v>
      </c>
      <c r="E21" s="59" t="str">
        <f>IFERROR(E20/D20-1," ")</f>
        <v xml:space="preserve"> </v>
      </c>
      <c r="F21" s="60">
        <f t="shared" ref="F21" si="3">IFERROR(F20/E20-1," ")</f>
        <v>1.0171111111111109</v>
      </c>
      <c r="G21" s="60">
        <f t="shared" ref="G21" si="4">IFERROR(G20/F20-1," ")</f>
        <v>0.98748799949637234</v>
      </c>
      <c r="H21" s="60">
        <f t="shared" ref="H21" si="5">IFERROR(H20/G20-1," ")</f>
        <v>0.83152918445079704</v>
      </c>
      <c r="I21" s="60">
        <f t="shared" ref="I21" si="6">IFERROR(I20/H20-1," ")</f>
        <v>0.27381523708229039</v>
      </c>
      <c r="J21" s="62">
        <f t="shared" ref="J21" si="7">IFERROR(J20/I20-1," ")</f>
        <v>0.19156295963009917</v>
      </c>
      <c r="K21" s="62">
        <f t="shared" ref="K21" si="8">IFERROR(K20/J20-1," ")</f>
        <v>0.14400000000000013</v>
      </c>
      <c r="L21" s="62">
        <f t="shared" ref="L21" si="9">IFERROR(L20/K20-1," ")</f>
        <v>0.13879999999999959</v>
      </c>
      <c r="M21" s="62">
        <f t="shared" ref="M21" si="10">IFERROR(M20/L20-1," ")</f>
        <v>0.11240000000000028</v>
      </c>
      <c r="N21" s="62">
        <f t="shared" ref="N21" si="11">IFERROR(N20/M20-1," ")</f>
        <v>9.140000000000037E-2</v>
      </c>
      <c r="O21" s="62">
        <f t="shared" ref="O21" si="12">IFERROR(O20/N20-1," ")</f>
        <v>8.7829999999999853E-2</v>
      </c>
      <c r="P21" s="62">
        <f t="shared" ref="P21" si="13">IFERROR(P20/O20-1," ")</f>
        <v>8.4438499999999861E-2</v>
      </c>
      <c r="Q21" s="62">
        <f t="shared" ref="Q21" si="14">IFERROR(Q20/P20-1," ")</f>
        <v>8.1216575000000013E-2</v>
      </c>
      <c r="R21" s="62">
        <f t="shared" ref="R21" si="15">IFERROR(R20/Q20-1," ")</f>
        <v>7.8155746249999991E-2</v>
      </c>
      <c r="S21" s="62">
        <f t="shared" ref="S21" si="16">IFERROR(S20/R20-1," ")</f>
        <v>7.5247958937499693E-2</v>
      </c>
    </row>
    <row r="22" spans="1:19" s="51" customFormat="1" outlineLevel="1" x14ac:dyDescent="0.3">
      <c r="C22" s="58" t="s">
        <v>112</v>
      </c>
      <c r="D22" s="32" t="s">
        <v>213</v>
      </c>
      <c r="E22" s="66">
        <f t="shared" ref="E22:S22" si="17">E20/E26</f>
        <v>0.62328103049130379</v>
      </c>
      <c r="F22" s="66">
        <f t="shared" si="17"/>
        <v>0.69521308605503584</v>
      </c>
      <c r="G22" s="66">
        <f t="shared" si="17"/>
        <v>0.80680155632079631</v>
      </c>
      <c r="H22" s="66">
        <f t="shared" si="17"/>
        <v>0.87349502243304078</v>
      </c>
      <c r="I22" s="66">
        <f t="shared" si="17"/>
        <v>0.87437379804838677</v>
      </c>
      <c r="J22" s="62">
        <f t="shared" si="17"/>
        <v>0.86184826149624372</v>
      </c>
      <c r="K22" s="62">
        <f t="shared" si="17"/>
        <v>0.84082286382533489</v>
      </c>
      <c r="L22" s="62">
        <f t="shared" si="17"/>
        <v>0.8207483382791213</v>
      </c>
      <c r="M22" s="62">
        <f t="shared" si="17"/>
        <v>0.80527123011970025</v>
      </c>
      <c r="N22" s="62">
        <f t="shared" si="17"/>
        <v>0.79657315291298525</v>
      </c>
      <c r="O22" s="62">
        <f t="shared" si="17"/>
        <v>0.79286792997141264</v>
      </c>
      <c r="P22" s="62">
        <f t="shared" si="17"/>
        <v>0.79304947348533728</v>
      </c>
      <c r="Q22" s="62">
        <f t="shared" si="17"/>
        <v>0.79274244896159596</v>
      </c>
      <c r="R22" s="62">
        <f t="shared" si="17"/>
        <v>0.79196840801448221</v>
      </c>
      <c r="S22" s="62">
        <f t="shared" si="17"/>
        <v>0.79171290552995011</v>
      </c>
    </row>
    <row r="23" spans="1:19" s="14" customFormat="1" outlineLevel="1" x14ac:dyDescent="0.3">
      <c r="C23" s="22" t="s">
        <v>93</v>
      </c>
      <c r="D23" s="32" t="s">
        <v>20</v>
      </c>
      <c r="E23" s="53">
        <v>1903.9</v>
      </c>
      <c r="F23" s="53">
        <v>2785.6</v>
      </c>
      <c r="G23" s="47">
        <v>3024</v>
      </c>
      <c r="H23" s="47">
        <v>3349.7</v>
      </c>
      <c r="I23" s="47">
        <v>4233</v>
      </c>
      <c r="J23" s="14">
        <f t="shared" ref="J23:S23" si="18">J52*J46/Conversion_Unit</f>
        <v>5627.3990425808224</v>
      </c>
      <c r="K23" s="14">
        <f t="shared" si="18"/>
        <v>7602.9890764872034</v>
      </c>
      <c r="L23" s="14">
        <f t="shared" si="18"/>
        <v>9988.6967636847457</v>
      </c>
      <c r="M23" s="14">
        <f t="shared" si="18"/>
        <v>12302.817109959669</v>
      </c>
      <c r="N23" s="14">
        <f t="shared" si="18"/>
        <v>14180.227000939514</v>
      </c>
      <c r="O23" s="14">
        <f t="shared" si="18"/>
        <v>15780.040211185511</v>
      </c>
      <c r="P23" s="14">
        <f t="shared" si="18"/>
        <v>17093.570758364596</v>
      </c>
      <c r="Q23" s="14">
        <f t="shared" si="18"/>
        <v>18516.439588290868</v>
      </c>
      <c r="R23" s="14">
        <f t="shared" si="18"/>
        <v>20057.748019620201</v>
      </c>
      <c r="S23" s="14">
        <f t="shared" si="18"/>
        <v>21600.509766297309</v>
      </c>
    </row>
    <row r="24" spans="1:19" s="14" customFormat="1" outlineLevel="1" x14ac:dyDescent="0.3">
      <c r="C24" s="24" t="s">
        <v>111</v>
      </c>
      <c r="D24" s="32" t="s">
        <v>213</v>
      </c>
      <c r="E24" s="59" t="str">
        <f t="shared" ref="E24:J24" si="19">IFERROR(E23/D23-1," ")</f>
        <v xml:space="preserve"> </v>
      </c>
      <c r="F24" s="60">
        <f t="shared" si="19"/>
        <v>0.4631020536792898</v>
      </c>
      <c r="G24" s="60">
        <f t="shared" si="19"/>
        <v>8.558299827685234E-2</v>
      </c>
      <c r="H24" s="60">
        <f t="shared" si="19"/>
        <v>0.10770502645502633</v>
      </c>
      <c r="I24" s="60">
        <f t="shared" si="19"/>
        <v>0.26369525629160817</v>
      </c>
      <c r="J24" s="62">
        <f t="shared" si="19"/>
        <v>0.32941153852606253</v>
      </c>
      <c r="K24" s="62">
        <f t="shared" ref="K24:S24" si="20">IFERROR(K23/J23-1," ")</f>
        <v>0.35106627750363706</v>
      </c>
      <c r="L24" s="62">
        <f t="shared" si="20"/>
        <v>0.31378549452024296</v>
      </c>
      <c r="M24" s="62">
        <f t="shared" si="20"/>
        <v>0.23167390111272779</v>
      </c>
      <c r="N24" s="62">
        <f t="shared" si="20"/>
        <v>0.15259999999999985</v>
      </c>
      <c r="O24" s="62">
        <f t="shared" si="20"/>
        <v>0.11282000000000014</v>
      </c>
      <c r="P24" s="62">
        <f t="shared" si="20"/>
        <v>8.3240000000000203E-2</v>
      </c>
      <c r="Q24" s="62">
        <f t="shared" si="20"/>
        <v>8.3240000000000203E-2</v>
      </c>
      <c r="R24" s="62">
        <f t="shared" si="20"/>
        <v>8.3239999999999981E-2</v>
      </c>
      <c r="S24" s="62">
        <f t="shared" si="20"/>
        <v>7.6915999999999984E-2</v>
      </c>
    </row>
    <row r="25" spans="1:19" s="14" customFormat="1" outlineLevel="1" x14ac:dyDescent="0.3">
      <c r="C25" s="58" t="s">
        <v>279</v>
      </c>
      <c r="D25" s="32" t="s">
        <v>213</v>
      </c>
      <c r="E25" s="66">
        <f t="shared" ref="E25:S25" si="21">E23/E26</f>
        <v>0.37671896950869632</v>
      </c>
      <c r="F25" s="66">
        <f t="shared" si="21"/>
        <v>0.30478691394496416</v>
      </c>
      <c r="G25" s="66">
        <f t="shared" si="21"/>
        <v>0.19319844367920369</v>
      </c>
      <c r="H25" s="66">
        <f t="shared" si="21"/>
        <v>0.12650497756695922</v>
      </c>
      <c r="I25" s="66">
        <f t="shared" si="21"/>
        <v>0.12562620195161331</v>
      </c>
      <c r="J25" s="62">
        <f t="shared" si="21"/>
        <v>0.13815173850375626</v>
      </c>
      <c r="K25" s="62">
        <f t="shared" si="21"/>
        <v>0.15917713617466511</v>
      </c>
      <c r="L25" s="62">
        <f t="shared" si="21"/>
        <v>0.1792516617208787</v>
      </c>
      <c r="M25" s="62">
        <f t="shared" si="21"/>
        <v>0.19472876988029986</v>
      </c>
      <c r="N25" s="62">
        <f t="shared" si="21"/>
        <v>0.20342684708701481</v>
      </c>
      <c r="O25" s="62">
        <f t="shared" si="21"/>
        <v>0.20713207002858733</v>
      </c>
      <c r="P25" s="62">
        <f t="shared" si="21"/>
        <v>0.20695052651466281</v>
      </c>
      <c r="Q25" s="62">
        <f t="shared" si="21"/>
        <v>0.20725755103840401</v>
      </c>
      <c r="R25" s="62">
        <f t="shared" si="21"/>
        <v>0.20803159198551774</v>
      </c>
      <c r="S25" s="62">
        <f t="shared" si="21"/>
        <v>0.20828709447004989</v>
      </c>
    </row>
    <row r="26" spans="1:19" s="21" customFormat="1" outlineLevel="1" x14ac:dyDescent="0.3">
      <c r="C26" s="26" t="s">
        <v>13</v>
      </c>
      <c r="D26" s="32" t="s">
        <v>20</v>
      </c>
      <c r="E26" s="69">
        <f t="shared" ref="E26:S26" si="22">E23+E20</f>
        <v>5053.8999999999996</v>
      </c>
      <c r="F26" s="69">
        <f t="shared" si="22"/>
        <v>9139.5</v>
      </c>
      <c r="G26" s="69">
        <f t="shared" si="22"/>
        <v>15652.3</v>
      </c>
      <c r="H26" s="69">
        <f t="shared" si="22"/>
        <v>26478.799999999999</v>
      </c>
      <c r="I26" s="69">
        <f t="shared" si="22"/>
        <v>33695.199999999997</v>
      </c>
      <c r="J26" s="21">
        <f t="shared" si="22"/>
        <v>40733.465271794732</v>
      </c>
      <c r="K26" s="21">
        <f t="shared" si="22"/>
        <v>47764.328842707924</v>
      </c>
      <c r="L26" s="21">
        <f t="shared" si="22"/>
        <v>55724.430489456892</v>
      </c>
      <c r="M26" s="21">
        <f t="shared" si="22"/>
        <v>63179.247306508609</v>
      </c>
      <c r="N26" s="21">
        <f t="shared" si="22"/>
        <v>69706.762917453045</v>
      </c>
      <c r="O26" s="21">
        <f t="shared" si="22"/>
        <v>76183.471777246421</v>
      </c>
      <c r="P26" s="21">
        <f t="shared" si="22"/>
        <v>82597.377480716328</v>
      </c>
      <c r="Q26" s="21">
        <f t="shared" si="22"/>
        <v>89340.24114209399</v>
      </c>
      <c r="R26" s="21">
        <f t="shared" si="22"/>
        <v>96416.836636122724</v>
      </c>
      <c r="S26" s="21">
        <f t="shared" si="22"/>
        <v>103705.46394751931</v>
      </c>
    </row>
    <row r="27" spans="1:19" s="51" customFormat="1" outlineLevel="1" x14ac:dyDescent="0.3">
      <c r="C27" s="70" t="s">
        <v>113</v>
      </c>
      <c r="D27" s="32" t="s">
        <v>213</v>
      </c>
      <c r="E27" s="71"/>
      <c r="F27" s="71"/>
      <c r="G27" s="72">
        <f>-G107/G26</f>
        <v>0.45134713933415543</v>
      </c>
      <c r="H27" s="72">
        <f>-H107/H26</f>
        <v>0.39682416389715547</v>
      </c>
      <c r="I27" s="72">
        <f>-I107/I26</f>
        <v>0.39879995785749905</v>
      </c>
      <c r="J27" s="61">
        <v>0.4156570870296033</v>
      </c>
      <c r="K27" s="61">
        <v>0.4156570870296033</v>
      </c>
      <c r="L27" s="61">
        <v>0.4156570870296033</v>
      </c>
      <c r="M27" s="61">
        <v>0.4156570870296033</v>
      </c>
      <c r="N27" s="61">
        <v>0.4156570870296033</v>
      </c>
      <c r="O27" s="61">
        <v>0.4156570870296033</v>
      </c>
      <c r="P27" s="61">
        <v>0.4156570870296033</v>
      </c>
      <c r="Q27" s="61">
        <v>0.4156570870296033</v>
      </c>
      <c r="R27" s="61">
        <v>0.4156570870296033</v>
      </c>
      <c r="S27" s="61">
        <v>0.4156570870296033</v>
      </c>
    </row>
    <row r="28" spans="1:19" s="51" customFormat="1" outlineLevel="1" x14ac:dyDescent="0.3">
      <c r="C28" s="70" t="s">
        <v>117</v>
      </c>
      <c r="D28" s="32" t="s">
        <v>213</v>
      </c>
      <c r="E28" s="71"/>
      <c r="F28" s="71"/>
      <c r="G28" s="72">
        <f>-G111/G26</f>
        <v>4.6029926464481258E-2</v>
      </c>
      <c r="H28" s="72">
        <f>-H111/H26</f>
        <v>3.7958683701678327E-2</v>
      </c>
      <c r="I28" s="72">
        <f>-I111/I26</f>
        <v>4.9274884582967311E-2</v>
      </c>
      <c r="J28" s="61">
        <v>0</v>
      </c>
      <c r="K28" s="61">
        <v>0</v>
      </c>
      <c r="L28" s="61">
        <v>0</v>
      </c>
      <c r="M28" s="61">
        <v>0</v>
      </c>
      <c r="N28" s="61">
        <v>0</v>
      </c>
      <c r="O28" s="61">
        <v>0</v>
      </c>
      <c r="P28" s="61">
        <v>0</v>
      </c>
      <c r="Q28" s="61">
        <v>0</v>
      </c>
      <c r="R28" s="61">
        <v>0</v>
      </c>
      <c r="S28" s="61">
        <v>0</v>
      </c>
    </row>
    <row r="29" spans="1:19" s="51" customFormat="1" outlineLevel="1" x14ac:dyDescent="0.3">
      <c r="C29" s="70"/>
      <c r="D29" s="32"/>
      <c r="E29" s="71"/>
      <c r="F29" s="71"/>
      <c r="G29" s="72"/>
      <c r="H29" s="72"/>
      <c r="I29" s="72"/>
      <c r="J29" s="67"/>
      <c r="K29" s="67"/>
      <c r="L29" s="67"/>
      <c r="M29" s="67"/>
      <c r="N29" s="67"/>
      <c r="O29" s="67"/>
      <c r="P29" s="67"/>
      <c r="Q29" s="67"/>
      <c r="R29" s="67"/>
      <c r="S29" s="67"/>
    </row>
    <row r="30" spans="1:19" s="14" customFormat="1" outlineLevel="1" x14ac:dyDescent="0.3">
      <c r="C30" s="25" t="s">
        <v>114</v>
      </c>
      <c r="D30" s="30" t="s">
        <v>214</v>
      </c>
      <c r="E30" s="55">
        <f>E34+E46</f>
        <v>271404</v>
      </c>
      <c r="F30" s="55">
        <f t="shared" ref="F30:S30" si="23">F34+F46</f>
        <v>539712</v>
      </c>
      <c r="G30" s="55">
        <f t="shared" si="23"/>
        <v>1049411</v>
      </c>
      <c r="H30" s="55">
        <f t="shared" si="23"/>
        <v>1717588</v>
      </c>
      <c r="I30" s="55">
        <f t="shared" si="23"/>
        <v>1914924</v>
      </c>
      <c r="J30" s="52">
        <f t="shared" si="23"/>
        <v>2136170.9048097902</v>
      </c>
      <c r="K30" s="52">
        <f t="shared" si="23"/>
        <v>2362935.0452907691</v>
      </c>
      <c r="L30" s="52">
        <f t="shared" si="23"/>
        <v>2600547.777543392</v>
      </c>
      <c r="M30" s="52">
        <f t="shared" si="23"/>
        <v>2819496.2888988638</v>
      </c>
      <c r="N30" s="52">
        <f t="shared" si="23"/>
        <v>3023403.8426129846</v>
      </c>
      <c r="O30" s="52">
        <f t="shared" si="23"/>
        <v>3227479.1613384788</v>
      </c>
      <c r="P30" s="52">
        <f t="shared" si="23"/>
        <v>3431217.1947278921</v>
      </c>
      <c r="Q30" s="52">
        <f t="shared" si="23"/>
        <v>3637429.2063140646</v>
      </c>
      <c r="R30" s="52">
        <f t="shared" si="23"/>
        <v>3845574.5989597454</v>
      </c>
      <c r="S30" s="52">
        <f t="shared" si="23"/>
        <v>4054132.1889813538</v>
      </c>
    </row>
    <row r="31" spans="1:19" s="14" customFormat="1" outlineLevel="1" x14ac:dyDescent="0.3">
      <c r="C31" s="22" t="s">
        <v>115</v>
      </c>
      <c r="D31" s="30" t="s">
        <v>213</v>
      </c>
      <c r="E31" s="57"/>
      <c r="F31" s="57"/>
      <c r="G31" s="57">
        <f>-Conversion_Unit*G110/G30</f>
        <v>2641.5470907013555</v>
      </c>
      <c r="H31" s="57">
        <f>-Conversion_Unit*H110/H30</f>
        <v>2777.4484835711473</v>
      </c>
      <c r="I31" s="57">
        <f>-Conversion_Unit*I110/I30</f>
        <v>3447.1406144578064</v>
      </c>
      <c r="J31" s="73">
        <f>I31*(1+J32)</f>
        <v>4067.6259250602111</v>
      </c>
      <c r="K31" s="73">
        <f t="shared" ref="K31:S31" si="24">J31*(1+K32)</f>
        <v>4637.0935545686416</v>
      </c>
      <c r="L31" s="73">
        <f t="shared" si="24"/>
        <v>5239.9157166625646</v>
      </c>
      <c r="M31" s="73">
        <f t="shared" si="24"/>
        <v>5868.705602662073</v>
      </c>
      <c r="N31" s="73">
        <f t="shared" si="24"/>
        <v>6455.5761629282806</v>
      </c>
      <c r="O31" s="73">
        <f t="shared" si="24"/>
        <v>7101.1337792211089</v>
      </c>
      <c r="P31" s="73">
        <f t="shared" si="24"/>
        <v>7811.2471571432206</v>
      </c>
      <c r="Q31" s="73">
        <f t="shared" si="24"/>
        <v>8592.3718728575441</v>
      </c>
      <c r="R31" s="73">
        <f t="shared" si="24"/>
        <v>9451.6090601432988</v>
      </c>
      <c r="S31" s="73">
        <f t="shared" si="24"/>
        <v>10396.76996615763</v>
      </c>
    </row>
    <row r="32" spans="1:19" s="14" customFormat="1" outlineLevel="1" x14ac:dyDescent="0.3">
      <c r="C32" s="24" t="s">
        <v>116</v>
      </c>
      <c r="D32" s="30" t="s">
        <v>213</v>
      </c>
      <c r="E32" s="55"/>
      <c r="F32" s="55"/>
      <c r="G32" s="55"/>
      <c r="H32" s="59">
        <f>H31/G31-1</f>
        <v>5.144765101791493E-2</v>
      </c>
      <c r="I32" s="59">
        <f>I31/H31-1</f>
        <v>0.24111775064342211</v>
      </c>
      <c r="J32" s="61">
        <v>0.18</v>
      </c>
      <c r="K32" s="61">
        <v>0.14000000000000001</v>
      </c>
      <c r="L32" s="61">
        <v>0.13</v>
      </c>
      <c r="M32" s="61">
        <v>0.12</v>
      </c>
      <c r="N32" s="61">
        <v>0.1</v>
      </c>
      <c r="O32" s="61">
        <v>0.1</v>
      </c>
      <c r="P32" s="61">
        <v>0.1</v>
      </c>
      <c r="Q32" s="61">
        <v>0.1</v>
      </c>
      <c r="R32" s="61">
        <v>0.1</v>
      </c>
      <c r="S32" s="61">
        <v>0.1</v>
      </c>
    </row>
    <row r="33" spans="1:19" s="74" customFormat="1" outlineLevel="1" x14ac:dyDescent="0.3">
      <c r="A33" s="14"/>
      <c r="B33" s="14"/>
      <c r="C33" s="16"/>
      <c r="D33" s="32"/>
      <c r="E33" s="32"/>
      <c r="F33" s="32"/>
      <c r="G33" s="14"/>
      <c r="H33" s="14"/>
      <c r="I33" s="14"/>
    </row>
    <row r="34" spans="1:19" s="74" customFormat="1" outlineLevel="1" x14ac:dyDescent="0.3">
      <c r="A34" s="14"/>
      <c r="B34" s="14"/>
      <c r="C34" s="16" t="s">
        <v>97</v>
      </c>
      <c r="D34" s="32" t="s">
        <v>214</v>
      </c>
      <c r="E34" s="55">
        <v>264865</v>
      </c>
      <c r="F34" s="55">
        <v>529629</v>
      </c>
      <c r="G34" s="55">
        <v>1038321</v>
      </c>
      <c r="H34" s="55">
        <v>1691550</v>
      </c>
      <c r="I34" s="55">
        <v>1877361</v>
      </c>
      <c r="J34" s="75">
        <f>I34*(1+J35)</f>
        <v>2083582.70480979</v>
      </c>
      <c r="K34" s="75">
        <f t="shared" ref="K34:S34" si="25">J34*(1+K35)</f>
        <v>2291940.9752907692</v>
      </c>
      <c r="L34" s="75">
        <f t="shared" si="25"/>
        <v>2509675.3679433921</v>
      </c>
      <c r="M34" s="75">
        <f t="shared" si="25"/>
        <v>2710449.3973788638</v>
      </c>
      <c r="N34" s="75">
        <f t="shared" si="25"/>
        <v>2900180.8551953845</v>
      </c>
      <c r="O34" s="75">
        <f t="shared" si="25"/>
        <v>3093042.8820658773</v>
      </c>
      <c r="P34" s="75">
        <f t="shared" si="25"/>
        <v>3288445.8661403889</v>
      </c>
      <c r="Q34" s="75">
        <f t="shared" si="25"/>
        <v>3485806.0553541365</v>
      </c>
      <c r="R34" s="75">
        <f t="shared" si="25"/>
        <v>3684550.8126403019</v>
      </c>
      <c r="S34" s="75">
        <f t="shared" si="25"/>
        <v>3884123.2753852853</v>
      </c>
    </row>
    <row r="35" spans="1:19" s="14" customFormat="1" outlineLevel="1" x14ac:dyDescent="0.3">
      <c r="C35" s="22" t="s">
        <v>272</v>
      </c>
      <c r="D35" s="32" t="s">
        <v>213</v>
      </c>
      <c r="E35" s="59" t="str">
        <f>IFERROR(E34/D34-1," ")</f>
        <v xml:space="preserve"> </v>
      </c>
      <c r="F35" s="60">
        <f t="shared" ref="F35:I35" si="26">IFERROR(F34/E34-1," ")</f>
        <v>0.99961867366394208</v>
      </c>
      <c r="G35" s="60">
        <f t="shared" si="26"/>
        <v>0.96046855440317658</v>
      </c>
      <c r="H35" s="60">
        <f t="shared" si="26"/>
        <v>0.62912047430418916</v>
      </c>
      <c r="I35" s="60">
        <f t="shared" si="26"/>
        <v>0.10984659040524969</v>
      </c>
      <c r="J35" s="62">
        <f t="shared" ref="J35:S35" si="27">INDEX(J36:J38,MATCH(Cases,$C$36:$C$38,0))</f>
        <v>0.10984659040524969</v>
      </c>
      <c r="K35" s="62">
        <f t="shared" si="27"/>
        <v>0.1</v>
      </c>
      <c r="L35" s="62">
        <f t="shared" si="27"/>
        <v>9.5000000000000001E-2</v>
      </c>
      <c r="M35" s="62">
        <f t="shared" si="27"/>
        <v>0.08</v>
      </c>
      <c r="N35" s="62">
        <f t="shared" si="27"/>
        <v>7.0000000000000007E-2</v>
      </c>
      <c r="O35" s="62">
        <f t="shared" si="27"/>
        <v>6.6500000000000004E-2</v>
      </c>
      <c r="P35" s="62">
        <f t="shared" si="27"/>
        <v>6.3174999999999995E-2</v>
      </c>
      <c r="Q35" s="62">
        <f t="shared" si="27"/>
        <v>6.0016249999999993E-2</v>
      </c>
      <c r="R35" s="62">
        <f t="shared" si="27"/>
        <v>5.7015437499999988E-2</v>
      </c>
      <c r="S35" s="62">
        <f t="shared" si="27"/>
        <v>5.4164665624999983E-2</v>
      </c>
    </row>
    <row r="36" spans="1:19" s="14" customFormat="1" outlineLevel="1" x14ac:dyDescent="0.3">
      <c r="C36" s="24" t="s">
        <v>101</v>
      </c>
      <c r="D36" s="32"/>
      <c r="E36" s="55"/>
      <c r="F36" s="56"/>
      <c r="G36" s="55"/>
      <c r="H36" s="55"/>
      <c r="I36" s="55"/>
      <c r="J36" s="61">
        <v>0.15</v>
      </c>
      <c r="K36" s="61">
        <v>0.14000000000000001</v>
      </c>
      <c r="L36" s="61">
        <v>0.12</v>
      </c>
      <c r="M36" s="61">
        <f t="shared" ref="M36:N36" si="28">L36*0.8</f>
        <v>9.6000000000000002E-2</v>
      </c>
      <c r="N36" s="61">
        <f t="shared" si="28"/>
        <v>7.6800000000000007E-2</v>
      </c>
      <c r="O36" s="61">
        <v>7.0000000000000007E-2</v>
      </c>
      <c r="P36" s="61">
        <v>7.0000000000000007E-2</v>
      </c>
      <c r="Q36" s="61">
        <v>7.0000000000000007E-2</v>
      </c>
      <c r="R36" s="61">
        <v>0.06</v>
      </c>
      <c r="S36" s="61">
        <v>0.06</v>
      </c>
    </row>
    <row r="37" spans="1:19" s="14" customFormat="1" outlineLevel="1" x14ac:dyDescent="0.3">
      <c r="C37" s="24" t="s">
        <v>103</v>
      </c>
      <c r="D37" s="32"/>
      <c r="E37" s="55"/>
      <c r="F37" s="56"/>
      <c r="G37" s="55"/>
      <c r="H37" s="55"/>
      <c r="I37" s="55"/>
      <c r="J37" s="61">
        <f>I35</f>
        <v>0.10984659040524969</v>
      </c>
      <c r="K37" s="61">
        <v>0.1</v>
      </c>
      <c r="L37" s="61">
        <f t="shared" ref="L37:S37" si="29">K37*0.95</f>
        <v>9.5000000000000001E-2</v>
      </c>
      <c r="M37" s="61">
        <v>0.08</v>
      </c>
      <c r="N37" s="61">
        <v>7.0000000000000007E-2</v>
      </c>
      <c r="O37" s="61">
        <f t="shared" si="29"/>
        <v>6.6500000000000004E-2</v>
      </c>
      <c r="P37" s="61">
        <f t="shared" si="29"/>
        <v>6.3174999999999995E-2</v>
      </c>
      <c r="Q37" s="61">
        <f t="shared" si="29"/>
        <v>6.0016249999999993E-2</v>
      </c>
      <c r="R37" s="61">
        <f t="shared" si="29"/>
        <v>5.7015437499999988E-2</v>
      </c>
      <c r="S37" s="61">
        <f t="shared" si="29"/>
        <v>5.4164665624999983E-2</v>
      </c>
    </row>
    <row r="38" spans="1:19" s="14" customFormat="1" outlineLevel="1" x14ac:dyDescent="0.3">
      <c r="C38" s="24" t="s">
        <v>104</v>
      </c>
      <c r="D38" s="32"/>
      <c r="E38" s="55"/>
      <c r="F38" s="56"/>
      <c r="G38" s="55"/>
      <c r="H38" s="55"/>
      <c r="I38" s="55"/>
      <c r="J38" s="61">
        <f>AVERAGE(I35,$D$13)</f>
        <v>8.5923295202624844E-2</v>
      </c>
      <c r="K38" s="61">
        <f>Philipine_GDP_Growth_Rate</f>
        <v>6.2E-2</v>
      </c>
      <c r="L38" s="61">
        <f>Philipine_GDP_Growth_Rate</f>
        <v>6.2E-2</v>
      </c>
      <c r="M38" s="61">
        <f>Philipine_GDP_Growth_Rate*0.8</f>
        <v>4.9600000000000005E-2</v>
      </c>
      <c r="N38" s="61">
        <f>Philipine_GDP_Growth_Rate*0.8</f>
        <v>4.9600000000000005E-2</v>
      </c>
      <c r="O38" s="61">
        <f>Philipine_GDP_Growth_Rate*0.8</f>
        <v>4.9600000000000005E-2</v>
      </c>
      <c r="P38" s="61">
        <f>Philipine_GDP_Growth_Rate*0.6</f>
        <v>3.7199999999999997E-2</v>
      </c>
      <c r="Q38" s="61">
        <f>Philipine_GDP_Growth_Rate*0.6</f>
        <v>3.7199999999999997E-2</v>
      </c>
      <c r="R38" s="61">
        <f>Philipine_GDP_Growth_Rate*0.4</f>
        <v>2.4800000000000003E-2</v>
      </c>
      <c r="S38" s="61">
        <f>Philipine_GDP_Growth_Rate*0.4</f>
        <v>2.4800000000000003E-2</v>
      </c>
    </row>
    <row r="39" spans="1:19" s="55" customFormat="1" outlineLevel="1" x14ac:dyDescent="0.3"/>
    <row r="40" spans="1:19" s="14" customFormat="1" outlineLevel="1" x14ac:dyDescent="0.3">
      <c r="C40" s="16" t="s">
        <v>96</v>
      </c>
      <c r="D40" s="32" t="s">
        <v>215</v>
      </c>
      <c r="E40" s="57">
        <f>E20*Conversion_Unit/E34</f>
        <v>11892.851075075981</v>
      </c>
      <c r="F40" s="57">
        <f>F20*Conversion_Unit/F34</f>
        <v>11996.888387909272</v>
      </c>
      <c r="G40" s="57">
        <f>G20*Conversion_Unit/G34</f>
        <v>12162.231140466194</v>
      </c>
      <c r="H40" s="57">
        <f>H20*Conversion_Unit/H34</f>
        <v>13673.317371641395</v>
      </c>
      <c r="I40" s="57">
        <f>I20*Conversion_Unit/I34</f>
        <v>15693.412188705315</v>
      </c>
      <c r="J40" s="73">
        <f>I40*(1+J41)</f>
        <v>16848.895005787035</v>
      </c>
      <c r="K40" s="73">
        <f t="shared" ref="K40:S40" si="30">J40*(1+K41)</f>
        <v>17522.850806018516</v>
      </c>
      <c r="L40" s="73">
        <f t="shared" si="30"/>
        <v>18223.764838259256</v>
      </c>
      <c r="M40" s="73">
        <f t="shared" si="30"/>
        <v>18770.477783407034</v>
      </c>
      <c r="N40" s="73">
        <f t="shared" si="30"/>
        <v>19145.887339075176</v>
      </c>
      <c r="O40" s="73">
        <f t="shared" si="30"/>
        <v>19528.805085856678</v>
      </c>
      <c r="P40" s="73">
        <f t="shared" si="30"/>
        <v>19919.381187573814</v>
      </c>
      <c r="Q40" s="73">
        <f t="shared" si="30"/>
        <v>20317.768811325292</v>
      </c>
      <c r="R40" s="73">
        <f t="shared" si="30"/>
        <v>20724.124187551799</v>
      </c>
      <c r="S40" s="73">
        <f t="shared" si="30"/>
        <v>21138.606671302834</v>
      </c>
    </row>
    <row r="41" spans="1:19" s="14" customFormat="1" outlineLevel="1" x14ac:dyDescent="0.3">
      <c r="C41" s="22" t="s">
        <v>273</v>
      </c>
      <c r="D41" s="32" t="s">
        <v>213</v>
      </c>
      <c r="E41" s="60" t="str">
        <f>IFERROR(E40/D40-1," ")</f>
        <v xml:space="preserve"> </v>
      </c>
      <c r="F41" s="60">
        <f t="shared" ref="F41:I41" si="31">IFERROR(F40/E40-1," ")</f>
        <v>8.7478866233616781E-3</v>
      </c>
      <c r="G41" s="60">
        <f t="shared" si="31"/>
        <v>1.3782136434940861E-2</v>
      </c>
      <c r="H41" s="60">
        <f t="shared" si="31"/>
        <v>0.12424416323971288</v>
      </c>
      <c r="I41" s="60">
        <f t="shared" si="31"/>
        <v>0.14773992017866999</v>
      </c>
      <c r="J41" s="62">
        <f t="shared" ref="J41:S41" si="32">INDEX(J42:J44,MATCH(Cases,$C$36:$C$38,0))</f>
        <v>7.3628526619171353E-2</v>
      </c>
      <c r="K41" s="62">
        <f t="shared" si="32"/>
        <v>0.04</v>
      </c>
      <c r="L41" s="62">
        <f t="shared" si="32"/>
        <v>0.04</v>
      </c>
      <c r="M41" s="62">
        <f t="shared" si="32"/>
        <v>0.03</v>
      </c>
      <c r="N41" s="62">
        <f t="shared" si="32"/>
        <v>0.02</v>
      </c>
      <c r="O41" s="62">
        <f t="shared" si="32"/>
        <v>0.02</v>
      </c>
      <c r="P41" s="62">
        <f t="shared" si="32"/>
        <v>0.02</v>
      </c>
      <c r="Q41" s="62">
        <f t="shared" si="32"/>
        <v>0.02</v>
      </c>
      <c r="R41" s="62">
        <f t="shared" si="32"/>
        <v>0.02</v>
      </c>
      <c r="S41" s="62">
        <f t="shared" si="32"/>
        <v>0.02</v>
      </c>
    </row>
    <row r="42" spans="1:19" s="14" customFormat="1" outlineLevel="1" x14ac:dyDescent="0.3">
      <c r="C42" s="24" t="s">
        <v>105</v>
      </c>
      <c r="D42" s="32"/>
      <c r="E42" s="55"/>
      <c r="F42" s="56"/>
      <c r="G42" s="55"/>
      <c r="H42" s="55"/>
      <c r="I42" s="55"/>
      <c r="J42" s="61">
        <f>AVERAGE(H41:I41)</f>
        <v>0.13599204170919144</v>
      </c>
      <c r="K42" s="61">
        <f t="shared" ref="K42:N42" si="33">AVERAGE(J42,Philipine_Inflation_Rate)</f>
        <v>9.3996020854595713E-2</v>
      </c>
      <c r="L42" s="61">
        <f t="shared" si="33"/>
        <v>7.2998010427297852E-2</v>
      </c>
      <c r="M42" s="61">
        <f t="shared" si="33"/>
        <v>6.2499005213648928E-2</v>
      </c>
      <c r="N42" s="61">
        <f t="shared" si="33"/>
        <v>5.7249502606824459E-2</v>
      </c>
      <c r="O42" s="61">
        <v>0.04</v>
      </c>
      <c r="P42" s="61">
        <v>0.03</v>
      </c>
      <c r="Q42" s="61">
        <v>0.03</v>
      </c>
      <c r="R42" s="61">
        <v>0.03</v>
      </c>
      <c r="S42" s="61">
        <v>0.03</v>
      </c>
    </row>
    <row r="43" spans="1:19" s="14" customFormat="1" outlineLevel="1" x14ac:dyDescent="0.3">
      <c r="C43" s="24" t="s">
        <v>102</v>
      </c>
      <c r="D43" s="32"/>
      <c r="E43" s="55"/>
      <c r="F43" s="56"/>
      <c r="G43" s="55"/>
      <c r="H43" s="55"/>
      <c r="I43" s="55"/>
      <c r="J43" s="61">
        <f>AVERAGE(F41:I41)</f>
        <v>7.3628526619171353E-2</v>
      </c>
      <c r="K43" s="61">
        <v>0.04</v>
      </c>
      <c r="L43" s="61">
        <v>0.04</v>
      </c>
      <c r="M43" s="61">
        <v>0.03</v>
      </c>
      <c r="N43" s="61">
        <v>0.02</v>
      </c>
      <c r="O43" s="61">
        <v>0.02</v>
      </c>
      <c r="P43" s="61">
        <v>0.02</v>
      </c>
      <c r="Q43" s="61">
        <v>0.02</v>
      </c>
      <c r="R43" s="61">
        <v>0.02</v>
      </c>
      <c r="S43" s="61">
        <v>0.02</v>
      </c>
    </row>
    <row r="44" spans="1:19" s="14" customFormat="1" outlineLevel="1" x14ac:dyDescent="0.3">
      <c r="C44" s="24" t="s">
        <v>106</v>
      </c>
      <c r="D44" s="32"/>
      <c r="E44" s="55"/>
      <c r="F44" s="56"/>
      <c r="G44" s="55"/>
      <c r="H44" s="55"/>
      <c r="I44" s="55"/>
      <c r="J44" s="61">
        <v>0.04</v>
      </c>
      <c r="K44" s="61">
        <f>J44*0.8</f>
        <v>3.2000000000000001E-2</v>
      </c>
      <c r="L44" s="61">
        <f t="shared" ref="L44" si="34">K44*0.8</f>
        <v>2.5600000000000001E-2</v>
      </c>
      <c r="M44" s="61">
        <v>0.02</v>
      </c>
      <c r="N44" s="61">
        <v>0.02</v>
      </c>
      <c r="O44" s="61">
        <v>0.02</v>
      </c>
      <c r="P44" s="61">
        <v>1.4999999999999999E-2</v>
      </c>
      <c r="Q44" s="61">
        <v>1.4999999999999999E-2</v>
      </c>
      <c r="R44" s="61">
        <v>1.4999999999999999E-2</v>
      </c>
      <c r="S44" s="61">
        <v>1.4999999999999999E-2</v>
      </c>
    </row>
    <row r="45" spans="1:19" s="14" customFormat="1" outlineLevel="1" x14ac:dyDescent="0.3">
      <c r="C45" s="16"/>
      <c r="D45" s="32"/>
      <c r="E45" s="32"/>
      <c r="F45" s="32"/>
    </row>
    <row r="46" spans="1:19" s="14" customFormat="1" outlineLevel="1" x14ac:dyDescent="0.3">
      <c r="C46" s="16" t="s">
        <v>95</v>
      </c>
      <c r="D46" s="32" t="s">
        <v>214</v>
      </c>
      <c r="E46" s="55">
        <v>6539</v>
      </c>
      <c r="F46" s="56">
        <v>10083</v>
      </c>
      <c r="G46" s="55">
        <v>11090</v>
      </c>
      <c r="H46" s="55">
        <v>26038</v>
      </c>
      <c r="I46" s="55">
        <v>37563</v>
      </c>
      <c r="J46" s="52">
        <f>I46*(1+J47)</f>
        <v>52588.2</v>
      </c>
      <c r="K46" s="52">
        <f t="shared" ref="K46:S46" si="35">J46*(1+K47)</f>
        <v>70994.070000000007</v>
      </c>
      <c r="L46" s="52">
        <f t="shared" si="35"/>
        <v>90872.409600000014</v>
      </c>
      <c r="M46" s="52">
        <f t="shared" si="35"/>
        <v>109046.89152000002</v>
      </c>
      <c r="N46" s="52">
        <f t="shared" si="35"/>
        <v>123222.98741760002</v>
      </c>
      <c r="O46" s="52">
        <f t="shared" si="35"/>
        <v>134436.27927260162</v>
      </c>
      <c r="P46" s="52">
        <f t="shared" si="35"/>
        <v>142771.32858750294</v>
      </c>
      <c r="Q46" s="52">
        <f t="shared" si="35"/>
        <v>151623.15095992814</v>
      </c>
      <c r="R46" s="52">
        <f t="shared" si="35"/>
        <v>161023.78631944369</v>
      </c>
      <c r="S46" s="52">
        <f t="shared" si="35"/>
        <v>170008.91359606865</v>
      </c>
    </row>
    <row r="47" spans="1:19" s="14" customFormat="1" outlineLevel="1" x14ac:dyDescent="0.3">
      <c r="C47" s="22" t="s">
        <v>107</v>
      </c>
      <c r="D47" s="32" t="s">
        <v>213</v>
      </c>
      <c r="E47" s="59" t="str">
        <f>IFERROR(E46/D46-1," ")</f>
        <v xml:space="preserve"> </v>
      </c>
      <c r="F47" s="60">
        <f t="shared" ref="F47" si="36">IFERROR(F46/E46-1," ")</f>
        <v>0.54197889585563552</v>
      </c>
      <c r="G47" s="60">
        <f t="shared" ref="G47" si="37">IFERROR(G46/F46-1," ")</f>
        <v>9.9871070118020322E-2</v>
      </c>
      <c r="H47" s="60">
        <f t="shared" ref="H47" si="38">IFERROR(H46/G46-1," ")</f>
        <v>1.3478809738503155</v>
      </c>
      <c r="I47" s="60">
        <f t="shared" ref="I47" si="39">IFERROR(I46/H46-1," ")</f>
        <v>0.44262232122282819</v>
      </c>
      <c r="J47" s="62">
        <f t="shared" ref="J47:S47" si="40">INDEX(J48:J50,MATCH(Cases,$C$36:$C$38,0))</f>
        <v>0.4</v>
      </c>
      <c r="K47" s="62">
        <f t="shared" si="40"/>
        <v>0.35</v>
      </c>
      <c r="L47" s="62">
        <f t="shared" si="40"/>
        <v>0.27999999999999997</v>
      </c>
      <c r="M47" s="62">
        <f t="shared" si="40"/>
        <v>0.2</v>
      </c>
      <c r="N47" s="62">
        <f t="shared" si="40"/>
        <v>0.13</v>
      </c>
      <c r="O47" s="62">
        <f t="shared" si="40"/>
        <v>9.0999999999999998E-2</v>
      </c>
      <c r="P47" s="62">
        <f t="shared" si="40"/>
        <v>6.2E-2</v>
      </c>
      <c r="Q47" s="62">
        <f t="shared" si="40"/>
        <v>6.2E-2</v>
      </c>
      <c r="R47" s="62">
        <f t="shared" si="40"/>
        <v>6.2E-2</v>
      </c>
      <c r="S47" s="62">
        <f t="shared" si="40"/>
        <v>5.5800000000000002E-2</v>
      </c>
    </row>
    <row r="48" spans="1:19" s="14" customFormat="1" outlineLevel="1" x14ac:dyDescent="0.3">
      <c r="C48" s="24" t="s">
        <v>101</v>
      </c>
      <c r="D48" s="32"/>
      <c r="E48" s="55"/>
      <c r="F48" s="56"/>
      <c r="G48" s="55"/>
      <c r="H48" s="55"/>
      <c r="I48" s="55"/>
      <c r="J48" s="61">
        <v>0.5</v>
      </c>
      <c r="K48" s="61">
        <f>J48*0.8</f>
        <v>0.4</v>
      </c>
      <c r="L48" s="61">
        <f>K48*0.85</f>
        <v>0.34</v>
      </c>
      <c r="M48" s="61">
        <f>L48*0.85</f>
        <v>0.28900000000000003</v>
      </c>
      <c r="N48" s="61">
        <f t="shared" ref="N48:S48" si="41">AVERAGE(M48,Philipine_GDP_Growth_Rate)</f>
        <v>0.17550000000000002</v>
      </c>
      <c r="O48" s="61">
        <f t="shared" si="41"/>
        <v>0.11875000000000001</v>
      </c>
      <c r="P48" s="61">
        <f t="shared" si="41"/>
        <v>9.0375000000000011E-2</v>
      </c>
      <c r="Q48" s="61">
        <f t="shared" si="41"/>
        <v>7.6187500000000005E-2</v>
      </c>
      <c r="R48" s="61">
        <f t="shared" si="41"/>
        <v>6.9093750000000009E-2</v>
      </c>
      <c r="S48" s="61">
        <f t="shared" si="41"/>
        <v>6.5546875000000004E-2</v>
      </c>
    </row>
    <row r="49" spans="2:19" s="14" customFormat="1" outlineLevel="1" x14ac:dyDescent="0.3">
      <c r="C49" s="24" t="s">
        <v>103</v>
      </c>
      <c r="D49" s="32"/>
      <c r="E49" s="55"/>
      <c r="F49" s="56"/>
      <c r="G49" s="55"/>
      <c r="H49" s="55"/>
      <c r="I49" s="59"/>
      <c r="J49" s="61">
        <v>0.4</v>
      </c>
      <c r="K49" s="61">
        <v>0.35</v>
      </c>
      <c r="L49" s="61">
        <f t="shared" ref="L49" si="42">K49*0.8</f>
        <v>0.27999999999999997</v>
      </c>
      <c r="M49" s="61">
        <v>0.2</v>
      </c>
      <c r="N49" s="61">
        <v>0.13</v>
      </c>
      <c r="O49" s="61">
        <f>N49*0.7</f>
        <v>9.0999999999999998E-2</v>
      </c>
      <c r="P49" s="61">
        <v>6.2E-2</v>
      </c>
      <c r="Q49" s="61">
        <f>Philipine_GDP_Growth_Rate</f>
        <v>6.2E-2</v>
      </c>
      <c r="R49" s="61">
        <f>Philipine_GDP_Growth_Rate</f>
        <v>6.2E-2</v>
      </c>
      <c r="S49" s="61">
        <f>Philipine_GDP_Growth_Rate*0.9</f>
        <v>5.5800000000000002E-2</v>
      </c>
    </row>
    <row r="50" spans="2:19" s="14" customFormat="1" outlineLevel="1" x14ac:dyDescent="0.3">
      <c r="C50" s="24" t="s">
        <v>104</v>
      </c>
      <c r="D50" s="32"/>
      <c r="E50" s="55"/>
      <c r="F50" s="56"/>
      <c r="G50" s="55"/>
      <c r="H50" s="55"/>
      <c r="I50" s="55"/>
      <c r="J50" s="61">
        <v>0.15</v>
      </c>
      <c r="K50" s="61">
        <v>0.1</v>
      </c>
      <c r="L50" s="61">
        <f t="shared" ref="L50:O50" si="43">AVERAGE(K50,$D$13)</f>
        <v>8.1000000000000003E-2</v>
      </c>
      <c r="M50" s="61">
        <f t="shared" si="43"/>
        <v>7.1500000000000008E-2</v>
      </c>
      <c r="N50" s="61">
        <f t="shared" si="43"/>
        <v>6.6750000000000004E-2</v>
      </c>
      <c r="O50" s="61">
        <f t="shared" si="43"/>
        <v>6.4375000000000002E-2</v>
      </c>
      <c r="P50" s="61">
        <f>Philipine_GDP_Growth_Rate</f>
        <v>6.2E-2</v>
      </c>
      <c r="Q50" s="61">
        <f>P50*0.9</f>
        <v>5.5800000000000002E-2</v>
      </c>
      <c r="R50" s="61">
        <f t="shared" ref="R50:S50" si="44">Q50*0.9</f>
        <v>5.0220000000000001E-2</v>
      </c>
      <c r="S50" s="61">
        <f t="shared" si="44"/>
        <v>4.5198000000000002E-2</v>
      </c>
    </row>
    <row r="51" spans="2:19" s="14" customFormat="1" outlineLevel="1" x14ac:dyDescent="0.3">
      <c r="C51" s="16"/>
      <c r="D51" s="32"/>
      <c r="E51" s="55"/>
      <c r="F51" s="56"/>
      <c r="G51" s="55"/>
      <c r="H51" s="55"/>
      <c r="I51" s="55"/>
      <c r="J51" s="52"/>
      <c r="K51" s="52"/>
      <c r="L51" s="52"/>
      <c r="M51" s="52"/>
      <c r="N51" s="52"/>
      <c r="O51" s="52"/>
      <c r="P51" s="52"/>
      <c r="Q51" s="52"/>
      <c r="R51" s="52"/>
      <c r="S51" s="52"/>
    </row>
    <row r="52" spans="2:19" s="14" customFormat="1" outlineLevel="1" x14ac:dyDescent="0.3">
      <c r="C52" s="16" t="s">
        <v>94</v>
      </c>
      <c r="D52" s="32" t="s">
        <v>215</v>
      </c>
      <c r="E52" s="57">
        <f>E23*Conversion_Unit/E46</f>
        <v>291160.72794005199</v>
      </c>
      <c r="F52" s="57">
        <f>F23*Conversion_Unit/F46</f>
        <v>276266.98403252999</v>
      </c>
      <c r="G52" s="57">
        <f>G23*Conversion_Unit/G46</f>
        <v>272678.08836789901</v>
      </c>
      <c r="H52" s="57">
        <f>H23*Conversion_Unit/H46</f>
        <v>128646.5934403564</v>
      </c>
      <c r="I52" s="57">
        <f>I23*Conversion_Unit/I46</f>
        <v>112690.67965817427</v>
      </c>
      <c r="J52" s="73">
        <f>I52*(1+J53)</f>
        <v>107008.77844422935</v>
      </c>
      <c r="K52" s="73">
        <f t="shared" ref="K52" si="45">J52*(1+K53)</f>
        <v>107093.29774285659</v>
      </c>
      <c r="L52" s="73">
        <f t="shared" ref="L52" si="46">K52*(1+L53)</f>
        <v>109920.01651164255</v>
      </c>
      <c r="M52" s="73">
        <f t="shared" ref="M52" si="47">L52*(1+M53)</f>
        <v>112821.34628939185</v>
      </c>
      <c r="N52" s="73">
        <f t="shared" ref="N52" si="48">M52*(1+N53)</f>
        <v>115077.77321517968</v>
      </c>
      <c r="O52" s="73">
        <f t="shared" ref="O52" si="49">N52*(1+O53)</f>
        <v>117379.32867948328</v>
      </c>
      <c r="P52" s="73">
        <f t="shared" ref="P52" si="50">O52*(1+P53)</f>
        <v>119726.91525307295</v>
      </c>
      <c r="Q52" s="73">
        <f t="shared" ref="Q52" si="51">P52*(1+Q53)</f>
        <v>122121.45355813441</v>
      </c>
      <c r="R52" s="73">
        <f t="shared" ref="R52" si="52">Q52*(1+R53)</f>
        <v>124563.88262929711</v>
      </c>
      <c r="S52" s="73">
        <f t="shared" ref="S52" si="53">R52*(1+S53)</f>
        <v>127055.16028188304</v>
      </c>
    </row>
    <row r="53" spans="2:19" s="14" customFormat="1" outlineLevel="1" x14ac:dyDescent="0.3">
      <c r="C53" s="22" t="s">
        <v>274</v>
      </c>
      <c r="D53" s="32" t="s">
        <v>213</v>
      </c>
      <c r="E53" s="55"/>
      <c r="F53" s="60">
        <f t="shared" ref="F53" si="54">IFERROR(F52/E52-1," ")</f>
        <v>-5.1152997222168373E-2</v>
      </c>
      <c r="G53" s="60">
        <f t="shared" ref="G53" si="55">IFERROR(G52/F52-1," ")</f>
        <v>-1.2990678843507353E-2</v>
      </c>
      <c r="H53" s="60">
        <f t="shared" ref="H53" si="56">IFERROR(H52/G52-1," ")</f>
        <v>-0.52821074032620619</v>
      </c>
      <c r="I53" s="60">
        <f t="shared" ref="I53" si="57">IFERROR(I52/H52-1," ")</f>
        <v>-0.12402904232034462</v>
      </c>
      <c r="J53" s="62">
        <f t="shared" ref="J53:S53" si="58">INDEX(J54:J56,MATCH(Cases,$C$36:$C$38,0))</f>
        <v>-5.0420329624241235E-2</v>
      </c>
      <c r="K53" s="62">
        <f t="shared" si="58"/>
        <v>7.8983518787938134E-4</v>
      </c>
      <c r="L53" s="62">
        <f t="shared" si="58"/>
        <v>2.6394917593939689E-2</v>
      </c>
      <c r="M53" s="62">
        <f t="shared" si="58"/>
        <v>2.6394917593939689E-2</v>
      </c>
      <c r="N53" s="62">
        <f t="shared" si="58"/>
        <v>0.02</v>
      </c>
      <c r="O53" s="62">
        <f t="shared" si="58"/>
        <v>0.02</v>
      </c>
      <c r="P53" s="62">
        <f t="shared" si="58"/>
        <v>0.02</v>
      </c>
      <c r="Q53" s="62">
        <f t="shared" si="58"/>
        <v>0.02</v>
      </c>
      <c r="R53" s="62">
        <f t="shared" si="58"/>
        <v>0.02</v>
      </c>
      <c r="S53" s="62">
        <f t="shared" si="58"/>
        <v>0.02</v>
      </c>
    </row>
    <row r="54" spans="2:19" s="14" customFormat="1" outlineLevel="1" x14ac:dyDescent="0.3">
      <c r="C54" s="24" t="s">
        <v>101</v>
      </c>
      <c r="D54" s="32"/>
      <c r="E54" s="55"/>
      <c r="F54" s="56"/>
      <c r="G54" s="55"/>
      <c r="H54" s="55"/>
      <c r="I54" s="55"/>
      <c r="J54" s="68">
        <f>-3%</f>
        <v>-0.03</v>
      </c>
      <c r="K54" s="68">
        <v>3.5000000000000003E-2</v>
      </c>
      <c r="L54" s="68">
        <f>AVERAGE(K54,Philipine_Inflation_Rate)</f>
        <v>4.3499999999999997E-2</v>
      </c>
      <c r="M54" s="68">
        <f>Philipine_Inflation_Rate</f>
        <v>5.1999999999999998E-2</v>
      </c>
      <c r="N54" s="68">
        <f t="shared" ref="N54:O54" si="59">AVERAGE(M54,Philipine_GDP_Growth_Rate)</f>
        <v>5.6999999999999995E-2</v>
      </c>
      <c r="O54" s="68">
        <f t="shared" si="59"/>
        <v>5.9499999999999997E-2</v>
      </c>
      <c r="P54" s="68">
        <f>O54</f>
        <v>5.9499999999999997E-2</v>
      </c>
      <c r="Q54" s="68">
        <f t="shared" ref="Q54:S54" si="60">P54</f>
        <v>5.9499999999999997E-2</v>
      </c>
      <c r="R54" s="68">
        <f t="shared" si="60"/>
        <v>5.9499999999999997E-2</v>
      </c>
      <c r="S54" s="68">
        <f t="shared" si="60"/>
        <v>5.9499999999999997E-2</v>
      </c>
    </row>
    <row r="55" spans="2:19" s="14" customFormat="1" outlineLevel="1" x14ac:dyDescent="0.3">
      <c r="C55" s="24" t="s">
        <v>103</v>
      </c>
      <c r="D55" s="32"/>
      <c r="E55" s="55"/>
      <c r="F55" s="56"/>
      <c r="G55" s="55"/>
      <c r="H55" s="55"/>
      <c r="I55" s="55"/>
      <c r="J55" s="68">
        <f>AVERAGE(I53,Philipine_Inflation_Rate)*1.4</f>
        <v>-5.0420329624241235E-2</v>
      </c>
      <c r="K55" s="68">
        <f>AVERAGE(J53,Philipine_Inflation_Rate)</f>
        <v>7.8983518787938134E-4</v>
      </c>
      <c r="L55" s="68">
        <f>AVERAGE(K53,Philipine_Inflation_Rate)</f>
        <v>2.6394917593939689E-2</v>
      </c>
      <c r="M55" s="68">
        <f>L55</f>
        <v>2.6394917593939689E-2</v>
      </c>
      <c r="N55" s="68">
        <v>0.02</v>
      </c>
      <c r="O55" s="68">
        <v>0.02</v>
      </c>
      <c r="P55" s="68">
        <v>0.02</v>
      </c>
      <c r="Q55" s="68">
        <v>0.02</v>
      </c>
      <c r="R55" s="68">
        <f t="shared" ref="R55:S55" si="61">Q55</f>
        <v>0.02</v>
      </c>
      <c r="S55" s="68">
        <f t="shared" si="61"/>
        <v>0.02</v>
      </c>
    </row>
    <row r="56" spans="2:19" s="14" customFormat="1" outlineLevel="1" x14ac:dyDescent="0.3">
      <c r="C56" s="24" t="s">
        <v>104</v>
      </c>
      <c r="D56" s="32"/>
      <c r="E56" s="55"/>
      <c r="F56" s="56"/>
      <c r="G56" s="55"/>
      <c r="H56" s="55"/>
      <c r="I56" s="55"/>
      <c r="J56" s="68">
        <f>I53</f>
        <v>-0.12402904232034462</v>
      </c>
      <c r="K56" s="68">
        <f>AVERAGE(J56,Philipine_Inflation_Rate)*1.6</f>
        <v>-5.7623233856275706E-2</v>
      </c>
      <c r="L56" s="68">
        <f>AVERAGE(K56,Philipine_Inflation_Rate)*1.4</f>
        <v>-3.9362636993929955E-3</v>
      </c>
      <c r="M56" s="68">
        <v>5.0000000000000001E-4</v>
      </c>
      <c r="N56" s="68">
        <v>5.0000000000000001E-4</v>
      </c>
      <c r="O56" s="68">
        <v>5.0000000000000001E-4</v>
      </c>
      <c r="P56" s="68">
        <v>5.0000000000000001E-4</v>
      </c>
      <c r="Q56" s="68">
        <v>5.0000000000000001E-4</v>
      </c>
      <c r="R56" s="68">
        <v>5.0000000000000001E-4</v>
      </c>
      <c r="S56" s="68">
        <v>5.0000000000000001E-4</v>
      </c>
    </row>
    <row r="57" spans="2:19" outlineLevel="1" x14ac:dyDescent="0.3"/>
    <row r="58" spans="2:19" outlineLevel="1" x14ac:dyDescent="0.3">
      <c r="B58" s="7" t="s">
        <v>88</v>
      </c>
      <c r="C58" s="19"/>
      <c r="D58" s="42"/>
      <c r="E58" s="42"/>
      <c r="F58" s="42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</row>
    <row r="59" spans="2:19" outlineLevel="1" x14ac:dyDescent="0.3">
      <c r="C59" s="16" t="s">
        <v>134</v>
      </c>
      <c r="D59" s="12" t="s">
        <v>213</v>
      </c>
      <c r="G59" s="62">
        <f>G127/G26</f>
        <v>0.23922053551235281</v>
      </c>
      <c r="H59" s="62">
        <f>H127/H26</f>
        <v>0.16527795696934905</v>
      </c>
      <c r="I59" s="62">
        <f>I127/I26</f>
        <v>0.12178526045252737</v>
      </c>
      <c r="J59" s="61">
        <f>12%</f>
        <v>0.12</v>
      </c>
      <c r="K59" s="61">
        <v>0.115</v>
      </c>
      <c r="L59" s="61">
        <v>0.11</v>
      </c>
      <c r="M59" s="61">
        <v>0.105</v>
      </c>
      <c r="N59" s="61">
        <v>0.105</v>
      </c>
      <c r="O59" s="61">
        <v>0.105</v>
      </c>
      <c r="P59" s="61">
        <v>0.105</v>
      </c>
      <c r="Q59" s="61">
        <v>0.105</v>
      </c>
      <c r="R59" s="61">
        <v>0.105</v>
      </c>
      <c r="S59" s="61">
        <v>0.105</v>
      </c>
    </row>
    <row r="60" spans="2:19" outlineLevel="1" x14ac:dyDescent="0.3">
      <c r="C60" s="16" t="s">
        <v>135</v>
      </c>
      <c r="D60" s="12" t="s">
        <v>213</v>
      </c>
      <c r="G60" s="62">
        <f>-G128/G107</f>
        <v>0.28753958919654282</v>
      </c>
      <c r="H60" s="62">
        <f t="shared" ref="H60:I60" si="62">-H128/H107</f>
        <v>0.3316592890397066</v>
      </c>
      <c r="I60" s="62">
        <f t="shared" si="62"/>
        <v>0.32633263889465314</v>
      </c>
      <c r="J60" s="61">
        <f>AVERAGE(G60:I60)</f>
        <v>0.31517717237696752</v>
      </c>
      <c r="K60" s="61">
        <f t="shared" ref="K60:S60" si="63">AVERAGE(H60:J60)</f>
        <v>0.32438970010377577</v>
      </c>
      <c r="L60" s="61">
        <f t="shared" si="63"/>
        <v>0.32196650379179881</v>
      </c>
      <c r="M60" s="61">
        <f t="shared" si="63"/>
        <v>0.3205111254241807</v>
      </c>
      <c r="N60" s="61">
        <f t="shared" si="63"/>
        <v>0.32228910977325176</v>
      </c>
      <c r="O60" s="61">
        <f t="shared" si="63"/>
        <v>0.3215889129964104</v>
      </c>
      <c r="P60" s="61">
        <f t="shared" si="63"/>
        <v>0.32146304939794762</v>
      </c>
      <c r="Q60" s="61">
        <f t="shared" si="63"/>
        <v>0.32178035738920324</v>
      </c>
      <c r="R60" s="61">
        <f t="shared" si="63"/>
        <v>0.32161077326118709</v>
      </c>
      <c r="S60" s="61">
        <f t="shared" si="63"/>
        <v>0.32161806001611265</v>
      </c>
    </row>
    <row r="61" spans="2:19" outlineLevel="1" x14ac:dyDescent="0.3">
      <c r="C61" s="16" t="s">
        <v>136</v>
      </c>
      <c r="D61" s="12" t="s">
        <v>213</v>
      </c>
      <c r="G61" s="62">
        <f>-G129/(G110+G111+G107)</f>
        <v>0.39411693948965082</v>
      </c>
      <c r="H61" s="62">
        <f t="shared" ref="H61:I61" si="64">-H129/(H110+H111+H107)</f>
        <v>0.42116045783150596</v>
      </c>
      <c r="I61" s="62">
        <f t="shared" si="64"/>
        <v>0.25751255495722536</v>
      </c>
      <c r="J61" s="61">
        <f>AVERAGE(G61:I61)</f>
        <v>0.35759665075946073</v>
      </c>
      <c r="K61" s="61">
        <v>0.35759665075946073</v>
      </c>
      <c r="L61" s="61">
        <v>0.35759665075946073</v>
      </c>
      <c r="M61" s="61">
        <v>0.35759665075946073</v>
      </c>
      <c r="N61" s="61">
        <v>0.35759665075946073</v>
      </c>
      <c r="O61" s="61">
        <v>0.35759665075946073</v>
      </c>
      <c r="P61" s="61">
        <v>0.35759665075946073</v>
      </c>
      <c r="Q61" s="61">
        <v>0.35759665075946073</v>
      </c>
      <c r="R61" s="61">
        <v>0.35759665075946073</v>
      </c>
      <c r="S61" s="61">
        <v>0.35759665075946073</v>
      </c>
    </row>
    <row r="62" spans="2:19" outlineLevel="1" x14ac:dyDescent="0.3">
      <c r="C62" s="16" t="s">
        <v>137</v>
      </c>
      <c r="D62" s="12" t="s">
        <v>213</v>
      </c>
      <c r="G62" s="62">
        <f>G130/G105</f>
        <v>0.10167333802695504</v>
      </c>
      <c r="H62" s="62">
        <f t="shared" ref="H62:I62" si="65">H130/H105</f>
        <v>0.12797360895947021</v>
      </c>
      <c r="I62" s="62">
        <f t="shared" si="65"/>
        <v>9.0400657308911544E-2</v>
      </c>
      <c r="J62" s="61">
        <f>AVERAGE(G62:I62)</f>
        <v>0.10668253476511226</v>
      </c>
      <c r="K62" s="61">
        <v>0.10668253476511226</v>
      </c>
      <c r="L62" s="61">
        <v>0.10668253476511226</v>
      </c>
      <c r="M62" s="61">
        <v>0.10668253476511226</v>
      </c>
      <c r="N62" s="61">
        <v>0.10668253476511226</v>
      </c>
      <c r="O62" s="61">
        <v>0.10668253476511226</v>
      </c>
      <c r="P62" s="61">
        <v>0.10668253476511226</v>
      </c>
      <c r="Q62" s="61">
        <v>0.10668253476511226</v>
      </c>
      <c r="R62" s="61">
        <v>0.10668253476511226</v>
      </c>
      <c r="S62" s="61">
        <v>0.10668253476511226</v>
      </c>
    </row>
    <row r="63" spans="2:19" outlineLevel="1" x14ac:dyDescent="0.3">
      <c r="C63" s="16" t="s">
        <v>138</v>
      </c>
      <c r="D63" s="12" t="s">
        <v>213</v>
      </c>
      <c r="G63" s="62">
        <f>G145/G105</f>
        <v>0.78854467640934989</v>
      </c>
      <c r="H63" s="62">
        <f t="shared" ref="H63:I63" si="66">H145/H105</f>
        <v>0.70238807517592017</v>
      </c>
      <c r="I63" s="62">
        <f t="shared" si="66"/>
        <v>0.50615946415347746</v>
      </c>
      <c r="J63" s="61">
        <v>0.6656974052462491</v>
      </c>
      <c r="K63" s="61">
        <v>0.6656974052462491</v>
      </c>
      <c r="L63" s="61">
        <v>0.6656974052462491</v>
      </c>
      <c r="M63" s="61">
        <v>0.6656974052462491</v>
      </c>
      <c r="N63" s="61">
        <v>0.6656974052462491</v>
      </c>
      <c r="O63" s="61">
        <v>0.6656974052462491</v>
      </c>
      <c r="P63" s="61">
        <v>0.6656974052462491</v>
      </c>
      <c r="Q63" s="61">
        <v>0.6656974052462491</v>
      </c>
      <c r="R63" s="61">
        <v>0.6656974052462491</v>
      </c>
      <c r="S63" s="61">
        <v>0.6656974052462491</v>
      </c>
    </row>
    <row r="64" spans="2:19" outlineLevel="1" x14ac:dyDescent="0.3">
      <c r="C64" s="16" t="s">
        <v>141</v>
      </c>
      <c r="D64" s="12" t="s">
        <v>213</v>
      </c>
      <c r="G64" s="62">
        <f>-G146/G107</f>
        <v>3.0854609790976512E-2</v>
      </c>
      <c r="H64" s="62">
        <f t="shared" ref="H64:I64" si="67">-H146/H107</f>
        <v>5.2849522393823962E-2</v>
      </c>
      <c r="I64" s="62">
        <f t="shared" si="67"/>
        <v>8.2671479605479718E-3</v>
      </c>
      <c r="J64" s="61">
        <v>3.0657093381782814E-2</v>
      </c>
      <c r="K64" s="61">
        <v>3.0657093381782814E-2</v>
      </c>
      <c r="L64" s="61">
        <v>3.0657093381782814E-2</v>
      </c>
      <c r="M64" s="61">
        <v>3.0657093381782814E-2</v>
      </c>
      <c r="N64" s="61">
        <v>3.0657093381782814E-2</v>
      </c>
      <c r="O64" s="61">
        <v>3.0657093381782814E-2</v>
      </c>
      <c r="P64" s="61">
        <v>3.0657093381782814E-2</v>
      </c>
      <c r="Q64" s="61">
        <v>3.0657093381782814E-2</v>
      </c>
      <c r="R64" s="61">
        <v>3.0657093381782814E-2</v>
      </c>
      <c r="S64" s="61">
        <v>3.0657093381782814E-2</v>
      </c>
    </row>
    <row r="65" spans="2:20" outlineLevel="1" x14ac:dyDescent="0.3">
      <c r="C65" s="16" t="s">
        <v>140</v>
      </c>
      <c r="D65" s="12" t="s">
        <v>213</v>
      </c>
      <c r="G65" s="62">
        <f>G147/G105</f>
        <v>0.17325892944586749</v>
      </c>
      <c r="H65" s="62">
        <f t="shared" ref="H65:I65" si="68">H147/H105</f>
        <v>0.13928595169231109</v>
      </c>
      <c r="I65" s="62">
        <f t="shared" si="68"/>
        <v>8.8715152281476264E-2</v>
      </c>
      <c r="J65" s="61">
        <v>8.8715152281476264E-2</v>
      </c>
      <c r="K65" s="61">
        <v>8.8715152281476264E-2</v>
      </c>
      <c r="L65" s="61">
        <v>8.8715152281476264E-2</v>
      </c>
      <c r="M65" s="61">
        <v>8.8715152281476264E-2</v>
      </c>
      <c r="N65" s="61">
        <v>8.8715152281476264E-2</v>
      </c>
      <c r="O65" s="61">
        <v>8.8715152281476264E-2</v>
      </c>
      <c r="P65" s="61">
        <v>8.8715152281476264E-2</v>
      </c>
      <c r="Q65" s="61">
        <v>8.8715152281476264E-2</v>
      </c>
      <c r="R65" s="61">
        <v>8.8715152281476264E-2</v>
      </c>
      <c r="S65" s="61">
        <v>8.8715152281476264E-2</v>
      </c>
    </row>
    <row r="66" spans="2:20" outlineLevel="1" x14ac:dyDescent="0.3">
      <c r="C66" s="16" t="s">
        <v>139</v>
      </c>
      <c r="D66" s="12" t="s">
        <v>213</v>
      </c>
      <c r="G66" s="62">
        <f>-G148/G119</f>
        <v>0.2642225653048747</v>
      </c>
      <c r="H66" s="62">
        <f>-H148/H119</f>
        <v>0.4186209797711502</v>
      </c>
      <c r="I66" s="62">
        <f>-I148/I119</f>
        <v>0.3399164304204994</v>
      </c>
      <c r="J66" s="61">
        <v>0.34058706215265111</v>
      </c>
      <c r="K66" s="61">
        <v>0.34058706215265111</v>
      </c>
      <c r="L66" s="61">
        <v>0.34058706215265111</v>
      </c>
      <c r="M66" s="61">
        <v>0.34058706215265111</v>
      </c>
      <c r="N66" s="61">
        <v>0.34058706215265111</v>
      </c>
      <c r="O66" s="61">
        <v>0.34058706215265111</v>
      </c>
      <c r="P66" s="61">
        <v>0.34058706215265111</v>
      </c>
      <c r="Q66" s="61">
        <v>0.34058706215265111</v>
      </c>
      <c r="R66" s="61">
        <v>0.34058706215265111</v>
      </c>
      <c r="S66" s="61">
        <v>0.34058706215265111</v>
      </c>
    </row>
    <row r="67" spans="2:20" outlineLevel="1" x14ac:dyDescent="0.3">
      <c r="G67" s="62"/>
      <c r="H67" s="62"/>
      <c r="I67" s="62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2"/>
    </row>
    <row r="68" spans="2:20" outlineLevel="1" x14ac:dyDescent="0.3">
      <c r="C68" s="16" t="s">
        <v>152</v>
      </c>
      <c r="D68" s="32" t="s">
        <v>20</v>
      </c>
      <c r="G68" s="14">
        <f>F137-G137</f>
        <v>-312.65558199999998</v>
      </c>
      <c r="H68" s="14">
        <f t="shared" ref="H68:I68" si="69">G137-H137</f>
        <v>-470.47889800000007</v>
      </c>
      <c r="I68" s="14">
        <f t="shared" si="69"/>
        <v>-603.87993000000006</v>
      </c>
      <c r="J68" s="74">
        <f t="shared" ref="J68:S68" si="70">J69*J119</f>
        <v>-653.26701525895044</v>
      </c>
      <c r="K68" s="74">
        <f t="shared" si="70"/>
        <v>-711.16937998676974</v>
      </c>
      <c r="L68" s="74">
        <f t="shared" si="70"/>
        <v>-810.09017741580749</v>
      </c>
      <c r="M68" s="74">
        <f t="shared" si="70"/>
        <v>-877.51658760499424</v>
      </c>
      <c r="N68" s="74">
        <f t="shared" si="70"/>
        <v>-913.6885938806272</v>
      </c>
      <c r="O68" s="74">
        <f t="shared" si="70"/>
        <v>-925.54866610796796</v>
      </c>
      <c r="P68" s="74">
        <f t="shared" si="70"/>
        <v>-914.07879108136888</v>
      </c>
      <c r="Q68" s="74">
        <f t="shared" si="70"/>
        <v>-882.8515167203725</v>
      </c>
      <c r="R68" s="74">
        <f t="shared" si="70"/>
        <v>-828.23392427686304</v>
      </c>
      <c r="S68" s="74">
        <f t="shared" si="70"/>
        <v>-742.84454071922619</v>
      </c>
      <c r="T68" s="82"/>
    </row>
    <row r="69" spans="2:20" outlineLevel="1" x14ac:dyDescent="0.3">
      <c r="C69" s="22" t="s">
        <v>153</v>
      </c>
      <c r="D69" s="32" t="s">
        <v>20</v>
      </c>
      <c r="G69" s="62">
        <f>G68/G119</f>
        <v>0.20971190311224147</v>
      </c>
      <c r="H69" s="62">
        <f>H68/H119</f>
        <v>0.19643906005089162</v>
      </c>
      <c r="I69" s="62">
        <f>I68/I119</f>
        <v>0.24991829750755837</v>
      </c>
      <c r="J69" s="61">
        <v>0.21868975355689715</v>
      </c>
      <c r="K69" s="61">
        <v>0.21868975355689715</v>
      </c>
      <c r="L69" s="61">
        <v>0.21868975355689715</v>
      </c>
      <c r="M69" s="61">
        <v>0.21868975355689715</v>
      </c>
      <c r="N69" s="61">
        <v>0.21868975355689715</v>
      </c>
      <c r="O69" s="61">
        <v>0.21868975355689715</v>
      </c>
      <c r="P69" s="61">
        <v>0.21868975355689715</v>
      </c>
      <c r="Q69" s="61">
        <v>0.21868975355689715</v>
      </c>
      <c r="R69" s="61">
        <v>0.21868975355689715</v>
      </c>
      <c r="S69" s="61">
        <v>0.21868975355689715</v>
      </c>
      <c r="T69" s="82"/>
    </row>
    <row r="70" spans="2:20" outlineLevel="1" x14ac:dyDescent="0.3">
      <c r="G70" s="62"/>
      <c r="H70" s="62"/>
      <c r="I70" s="62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2"/>
    </row>
    <row r="71" spans="2:20" outlineLevel="1" x14ac:dyDescent="0.3">
      <c r="B71" s="7" t="s">
        <v>89</v>
      </c>
      <c r="C71" s="19"/>
      <c r="D71" s="42"/>
      <c r="E71" s="42"/>
      <c r="F71" s="42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</row>
    <row r="72" spans="2:20" outlineLevel="1" x14ac:dyDescent="0.3">
      <c r="C72" s="16" t="s">
        <v>144</v>
      </c>
      <c r="D72" s="32" t="s">
        <v>20</v>
      </c>
      <c r="G72" s="80">
        <f>G170</f>
        <v>3286.1501309999999</v>
      </c>
      <c r="H72" s="80">
        <f t="shared" ref="H72:I72" si="71">H170</f>
        <v>5845.021017</v>
      </c>
      <c r="I72" s="80">
        <f t="shared" si="71"/>
        <v>9381.3640439999999</v>
      </c>
      <c r="J72" s="14">
        <f>J73+J75</f>
        <v>12321.345662465188</v>
      </c>
      <c r="K72" s="14">
        <f t="shared" ref="K72:S72" si="72">K73+K75</f>
        <v>15356.311516653532</v>
      </c>
      <c r="L72" s="14">
        <f t="shared" si="72"/>
        <v>17299.513354300678</v>
      </c>
      <c r="M72" s="14">
        <f t="shared" si="72"/>
        <v>18930.604195395048</v>
      </c>
      <c r="N72" s="14">
        <f t="shared" si="72"/>
        <v>22239.019907559039</v>
      </c>
      <c r="O72" s="14">
        <f t="shared" si="72"/>
        <v>22740.29206356392</v>
      </c>
      <c r="P72" s="14">
        <f t="shared" si="72"/>
        <v>23788.177990254593</v>
      </c>
      <c r="Q72" s="14">
        <f t="shared" si="72"/>
        <v>24793.917653927227</v>
      </c>
      <c r="R72" s="14">
        <f t="shared" si="72"/>
        <v>26713.573973710918</v>
      </c>
      <c r="S72" s="14">
        <f t="shared" si="72"/>
        <v>28688.734806171909</v>
      </c>
    </row>
    <row r="73" spans="2:20" outlineLevel="1" x14ac:dyDescent="0.3">
      <c r="C73" s="22" t="s">
        <v>145</v>
      </c>
      <c r="D73" s="32" t="s">
        <v>20</v>
      </c>
      <c r="G73" s="47">
        <v>256.47786300000001</v>
      </c>
      <c r="H73" s="47">
        <v>277.97070300000001</v>
      </c>
      <c r="I73" s="47">
        <v>501.31435699999997</v>
      </c>
      <c r="J73" s="14">
        <f t="shared" ref="J73:S73" si="73">-J74*J98</f>
        <v>508.6407336447179</v>
      </c>
      <c r="K73" s="14">
        <f t="shared" si="73"/>
        <v>549.36957541407537</v>
      </c>
      <c r="L73" s="14">
        <f t="shared" si="73"/>
        <v>582.18420746361187</v>
      </c>
      <c r="M73" s="14">
        <f t="shared" si="73"/>
        <v>608.62247650755489</v>
      </c>
      <c r="N73" s="14">
        <f t="shared" si="73"/>
        <v>629.92340314859553</v>
      </c>
      <c r="O73" s="14">
        <f t="shared" si="73"/>
        <v>647.08524816245983</v>
      </c>
      <c r="P73" s="14">
        <f t="shared" si="73"/>
        <v>660.91229565401943</v>
      </c>
      <c r="Q73" s="14">
        <f t="shared" si="73"/>
        <v>672.05254556184673</v>
      </c>
      <c r="R73" s="14">
        <f t="shared" si="73"/>
        <v>681.0280819577838</v>
      </c>
      <c r="S73" s="14">
        <f t="shared" si="73"/>
        <v>688.25954034169217</v>
      </c>
    </row>
    <row r="74" spans="2:20" outlineLevel="1" x14ac:dyDescent="0.3">
      <c r="C74" s="24" t="s">
        <v>146</v>
      </c>
      <c r="D74" s="32" t="s">
        <v>20</v>
      </c>
      <c r="G74" s="62">
        <f>-G73/G98</f>
        <v>1.0280475044315678</v>
      </c>
      <c r="H74" s="62">
        <f>-H73/H98</f>
        <v>0.61570749190325769</v>
      </c>
      <c r="I74" s="62">
        <f>-I73/I98</f>
        <v>0.88551172491078201</v>
      </c>
      <c r="J74" s="61">
        <v>1</v>
      </c>
      <c r="K74" s="61">
        <v>1</v>
      </c>
      <c r="L74" s="61">
        <v>1</v>
      </c>
      <c r="M74" s="61">
        <v>1</v>
      </c>
      <c r="N74" s="61">
        <v>1</v>
      </c>
      <c r="O74" s="61">
        <v>1</v>
      </c>
      <c r="P74" s="61">
        <v>1</v>
      </c>
      <c r="Q74" s="61">
        <v>1</v>
      </c>
      <c r="R74" s="61">
        <v>1</v>
      </c>
      <c r="S74" s="61">
        <v>1</v>
      </c>
    </row>
    <row r="75" spans="2:20" outlineLevel="1" x14ac:dyDescent="0.3">
      <c r="C75" s="22" t="s">
        <v>147</v>
      </c>
      <c r="D75" s="32" t="s">
        <v>20</v>
      </c>
      <c r="G75" s="14">
        <f>G72-G73</f>
        <v>3029.6722679999998</v>
      </c>
      <c r="H75" s="14">
        <f t="shared" ref="H75:I75" si="74">H72-H73</f>
        <v>5567.0503140000001</v>
      </c>
      <c r="I75" s="14">
        <f t="shared" si="74"/>
        <v>8880.0496870000006</v>
      </c>
      <c r="J75" s="14">
        <f t="shared" ref="J75:S75" si="75">J76*J105</f>
        <v>11812.704928820471</v>
      </c>
      <c r="K75" s="14">
        <f t="shared" si="75"/>
        <v>14806.941941239456</v>
      </c>
      <c r="L75" s="14">
        <f t="shared" si="75"/>
        <v>16717.329146837066</v>
      </c>
      <c r="M75" s="14">
        <f t="shared" si="75"/>
        <v>18321.981718887495</v>
      </c>
      <c r="N75" s="14">
        <f t="shared" si="75"/>
        <v>21609.096504410445</v>
      </c>
      <c r="O75" s="14">
        <f t="shared" si="75"/>
        <v>22093.20681540146</v>
      </c>
      <c r="P75" s="14">
        <f t="shared" si="75"/>
        <v>23127.265694600574</v>
      </c>
      <c r="Q75" s="14">
        <f t="shared" si="75"/>
        <v>24121.865108365379</v>
      </c>
      <c r="R75" s="14">
        <f t="shared" si="75"/>
        <v>26032.545891753136</v>
      </c>
      <c r="S75" s="14">
        <f t="shared" si="75"/>
        <v>28000.475265830217</v>
      </c>
    </row>
    <row r="76" spans="2:20" outlineLevel="1" x14ac:dyDescent="0.3">
      <c r="C76" s="24" t="s">
        <v>148</v>
      </c>
      <c r="D76" s="32" t="s">
        <v>213</v>
      </c>
      <c r="G76" s="62">
        <f>G75/G105</f>
        <v>0.1935604358463324</v>
      </c>
      <c r="H76" s="62">
        <f>H75/H105</f>
        <v>0.21024577017218141</v>
      </c>
      <c r="I76" s="62">
        <f>I75/I105</f>
        <v>0.26353714471959694</v>
      </c>
      <c r="J76" s="61">
        <v>0.28999999999999998</v>
      </c>
      <c r="K76" s="61">
        <v>0.31</v>
      </c>
      <c r="L76" s="61">
        <v>0.3</v>
      </c>
      <c r="M76" s="61">
        <v>0.28999999999999998</v>
      </c>
      <c r="N76" s="61">
        <v>0.31</v>
      </c>
      <c r="O76" s="61">
        <v>0.28999999999999998</v>
      </c>
      <c r="P76" s="61">
        <v>0.28000000000000003</v>
      </c>
      <c r="Q76" s="61">
        <v>0.27</v>
      </c>
      <c r="R76" s="61">
        <v>0.27</v>
      </c>
      <c r="S76" s="61">
        <v>0.27</v>
      </c>
    </row>
    <row r="77" spans="2:20" outlineLevel="1" x14ac:dyDescent="0.3"/>
    <row r="78" spans="2:20" outlineLevel="1" x14ac:dyDescent="0.3">
      <c r="C78" s="16" t="s">
        <v>143</v>
      </c>
      <c r="D78" s="32" t="s">
        <v>20</v>
      </c>
      <c r="G78" s="14">
        <f>-G180</f>
        <v>13597.488927</v>
      </c>
      <c r="H78" s="14">
        <f t="shared" ref="H78:I78" si="76">-H180</f>
        <v>18146.811312000002</v>
      </c>
      <c r="I78" s="14">
        <f t="shared" si="76"/>
        <v>18387.721960999999</v>
      </c>
      <c r="J78" s="14">
        <f t="shared" ref="J78:S78" si="77">J79*J105</f>
        <v>16700.720761435838</v>
      </c>
      <c r="K78" s="14">
        <f t="shared" si="77"/>
        <v>16717.515094947772</v>
      </c>
      <c r="L78" s="14">
        <f t="shared" si="77"/>
        <v>16717.329146837066</v>
      </c>
      <c r="M78" s="14">
        <f t="shared" si="77"/>
        <v>15794.811826627152</v>
      </c>
      <c r="N78" s="14">
        <f t="shared" si="77"/>
        <v>17426.690729363261</v>
      </c>
      <c r="O78" s="14">
        <f t="shared" si="77"/>
        <v>15236.694355449285</v>
      </c>
      <c r="P78" s="14">
        <f t="shared" si="77"/>
        <v>16519.475496143266</v>
      </c>
      <c r="Q78" s="14">
        <f t="shared" si="77"/>
        <v>17868.0482284188</v>
      </c>
      <c r="R78" s="14">
        <f t="shared" si="77"/>
        <v>19283.367327224547</v>
      </c>
      <c r="S78" s="14">
        <f t="shared" si="77"/>
        <v>20741.092789503862</v>
      </c>
    </row>
    <row r="79" spans="2:20" outlineLevel="1" x14ac:dyDescent="0.3">
      <c r="C79" s="16" t="s">
        <v>142</v>
      </c>
      <c r="D79" s="12" t="s">
        <v>213</v>
      </c>
      <c r="G79" s="62">
        <f>-G180/G105</f>
        <v>0.86871966678535761</v>
      </c>
      <c r="H79" s="62">
        <f>-H180/H105</f>
        <v>0.68533426235901163</v>
      </c>
      <c r="I79" s="62">
        <f>-I180/I105</f>
        <v>0.54570052131508606</v>
      </c>
      <c r="J79" s="61">
        <v>0.41</v>
      </c>
      <c r="K79" s="61">
        <v>0.35</v>
      </c>
      <c r="L79" s="61">
        <v>0.3</v>
      </c>
      <c r="M79" s="61">
        <v>0.25</v>
      </c>
      <c r="N79" s="61">
        <v>0.25</v>
      </c>
      <c r="O79" s="61">
        <v>0.2</v>
      </c>
      <c r="P79" s="61">
        <v>0.2</v>
      </c>
      <c r="Q79" s="61">
        <v>0.2</v>
      </c>
      <c r="R79" s="61">
        <v>0.2</v>
      </c>
      <c r="S79" s="61">
        <v>0.2</v>
      </c>
    </row>
    <row r="80" spans="2:20" outlineLevel="1" x14ac:dyDescent="0.3"/>
    <row r="81" spans="2:19" outlineLevel="1" x14ac:dyDescent="0.3">
      <c r="C81" s="20" t="s">
        <v>155</v>
      </c>
      <c r="D81" s="32" t="s">
        <v>20</v>
      </c>
      <c r="H81" s="14">
        <f>H82+H83</f>
        <v>1127.8595839999989</v>
      </c>
      <c r="I81" s="14">
        <f t="shared" ref="I81:S81" si="78">I82+I83</f>
        <v>-2486.1771560000025</v>
      </c>
      <c r="J81" s="14">
        <f t="shared" si="78"/>
        <v>-11818.240350382088</v>
      </c>
      <c r="K81" s="14">
        <f t="shared" si="78"/>
        <v>-2277.2209771692378</v>
      </c>
      <c r="L81" s="14">
        <f t="shared" si="78"/>
        <v>-2286.7809984753321</v>
      </c>
      <c r="M81" s="14">
        <f t="shared" si="78"/>
        <v>-2364.5671381711727</v>
      </c>
      <c r="N81" s="14">
        <f t="shared" si="78"/>
        <v>-2724.4610788732434</v>
      </c>
      <c r="O81" s="14">
        <f t="shared" si="78"/>
        <v>-2853.1612909772784</v>
      </c>
      <c r="P81" s="14">
        <f t="shared" si="78"/>
        <v>-3059.2136004503791</v>
      </c>
      <c r="Q81" s="14">
        <f t="shared" si="78"/>
        <v>-3315.9891893466947</v>
      </c>
      <c r="R81" s="14">
        <f t="shared" si="78"/>
        <v>-3547.8919685382916</v>
      </c>
      <c r="S81" s="14">
        <f t="shared" si="78"/>
        <v>-3795.5967718421816</v>
      </c>
    </row>
    <row r="82" spans="2:19" outlineLevel="1" x14ac:dyDescent="0.3">
      <c r="C82" s="22" t="s">
        <v>150</v>
      </c>
      <c r="D82" s="32" t="s">
        <v>20</v>
      </c>
      <c r="G82" s="14"/>
      <c r="H82" s="14">
        <f t="shared" ref="H82:S82" si="79">SUM(G127:G130)-SUM(H127:H130)+H68</f>
        <v>-7050.1922110000005</v>
      </c>
      <c r="I82" s="14">
        <f t="shared" si="79"/>
        <v>381.13669699999718</v>
      </c>
      <c r="J82" s="14">
        <f t="shared" si="79"/>
        <v>-7262.2895662514002</v>
      </c>
      <c r="K82" s="14">
        <f t="shared" si="79"/>
        <v>-5026.1882305931704</v>
      </c>
      <c r="L82" s="14">
        <f t="shared" si="79"/>
        <v>-5451.0308086326795</v>
      </c>
      <c r="M82" s="14">
        <f t="shared" si="79"/>
        <v>-5288.6892138061012</v>
      </c>
      <c r="N82" s="14">
        <f t="shared" si="79"/>
        <v>-5249.2395264701963</v>
      </c>
      <c r="O82" s="14">
        <f t="shared" si="79"/>
        <v>-5320.8632998950316</v>
      </c>
      <c r="P82" s="14">
        <f t="shared" si="79"/>
        <v>-5466.8319567085364</v>
      </c>
      <c r="Q82" s="14">
        <f t="shared" si="79"/>
        <v>-5817.2360914013834</v>
      </c>
      <c r="R82" s="14">
        <f t="shared" si="79"/>
        <v>-6138.914802396137</v>
      </c>
      <c r="S82" s="14">
        <f t="shared" si="79"/>
        <v>-6418.8775858910449</v>
      </c>
    </row>
    <row r="83" spans="2:19" outlineLevel="1" x14ac:dyDescent="0.3">
      <c r="C83" s="22" t="s">
        <v>151</v>
      </c>
      <c r="D83" s="32" t="s">
        <v>20</v>
      </c>
      <c r="G83" s="39"/>
      <c r="H83" s="14">
        <f>SUM(H145:H148)-SUM(G145:G148)</f>
        <v>8178.0517949999994</v>
      </c>
      <c r="I83" s="14">
        <f t="shared" ref="I83:S83" si="80">SUM(I145:I148)-SUM(H145:H148)</f>
        <v>-2867.3138529999997</v>
      </c>
      <c r="J83" s="14">
        <f t="shared" si="80"/>
        <v>-4555.9507841306877</v>
      </c>
      <c r="K83" s="14">
        <f t="shared" si="80"/>
        <v>2748.9672534239326</v>
      </c>
      <c r="L83" s="14">
        <f t="shared" si="80"/>
        <v>3164.2498101573474</v>
      </c>
      <c r="M83" s="14">
        <f t="shared" si="80"/>
        <v>2924.1220756349285</v>
      </c>
      <c r="N83" s="14">
        <f t="shared" si="80"/>
        <v>2524.7784475969529</v>
      </c>
      <c r="O83" s="14">
        <f t="shared" si="80"/>
        <v>2467.7020089177531</v>
      </c>
      <c r="P83" s="14">
        <f t="shared" si="80"/>
        <v>2407.6183562581573</v>
      </c>
      <c r="Q83" s="14">
        <f t="shared" si="80"/>
        <v>2501.2469020546887</v>
      </c>
      <c r="R83" s="14">
        <f t="shared" si="80"/>
        <v>2591.0228338578454</v>
      </c>
      <c r="S83" s="14">
        <f t="shared" si="80"/>
        <v>2623.2808140488632</v>
      </c>
    </row>
    <row r="84" spans="2:19" outlineLevel="1" x14ac:dyDescent="0.3"/>
    <row r="85" spans="2:19" outlineLevel="1" x14ac:dyDescent="0.3">
      <c r="B85" s="7" t="s">
        <v>118</v>
      </c>
      <c r="C85" s="19"/>
      <c r="D85" s="42"/>
      <c r="E85" s="42"/>
      <c r="F85" s="42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</row>
    <row r="86" spans="2:19" outlineLevel="1" x14ac:dyDescent="0.3">
      <c r="C86" s="16" t="s">
        <v>119</v>
      </c>
      <c r="D86" s="32" t="s">
        <v>20</v>
      </c>
      <c r="G86" s="53">
        <v>-568.80006500000002</v>
      </c>
      <c r="H86" s="53">
        <v>-621.99610600000005</v>
      </c>
      <c r="I86" s="47">
        <v>-1525.6773069999999</v>
      </c>
      <c r="J86" s="14">
        <f>-J87*J88</f>
        <v>-2592.6534626678731</v>
      </c>
      <c r="K86" s="14">
        <f t="shared" ref="K86:S86" si="81">-K87*K88</f>
        <v>-3313.4265317343829</v>
      </c>
      <c r="L86" s="14">
        <f t="shared" si="81"/>
        <v>-3395.3833583904957</v>
      </c>
      <c r="M86" s="14">
        <f t="shared" si="81"/>
        <v>-3534.9276526509325</v>
      </c>
      <c r="N86" s="14">
        <f t="shared" si="81"/>
        <v>-3680.2069723872187</v>
      </c>
      <c r="O86" s="14">
        <f t="shared" si="81"/>
        <v>-3831.457017076591</v>
      </c>
      <c r="P86" s="14">
        <f t="shared" si="81"/>
        <v>-3910.1900950537706</v>
      </c>
      <c r="Q86" s="14">
        <f t="shared" si="81"/>
        <v>-3990.5410686618116</v>
      </c>
      <c r="R86" s="14">
        <f t="shared" si="81"/>
        <v>-4072.5431842355401</v>
      </c>
      <c r="S86" s="14">
        <f t="shared" si="81"/>
        <v>-4156.230371292776</v>
      </c>
    </row>
    <row r="87" spans="2:19" outlineLevel="1" x14ac:dyDescent="0.3">
      <c r="C87" s="22" t="s">
        <v>124</v>
      </c>
      <c r="D87" s="32" t="s">
        <v>213</v>
      </c>
      <c r="G87" s="60">
        <f>-G86/G88</f>
        <v>7.154825796112646E-2</v>
      </c>
      <c r="H87" s="60">
        <f t="shared" ref="H87:I87" si="82">-H86/H88</f>
        <v>5.4976634996421511E-2</v>
      </c>
      <c r="I87" s="60">
        <f t="shared" si="82"/>
        <v>7.6874887944756956E-2</v>
      </c>
      <c r="J87" s="68">
        <f>AVERAGE(G87:I87)</f>
        <v>6.7799926967434976E-2</v>
      </c>
      <c r="K87" s="68">
        <v>6.7799926967434976E-2</v>
      </c>
      <c r="L87" s="68">
        <v>6.7799926967434976E-2</v>
      </c>
      <c r="M87" s="68">
        <v>6.7799926967434976E-2</v>
      </c>
      <c r="N87" s="68">
        <v>6.7799926967434976E-2</v>
      </c>
      <c r="O87" s="68">
        <v>6.7799926967434976E-2</v>
      </c>
      <c r="P87" s="68">
        <v>6.7799926967434976E-2</v>
      </c>
      <c r="Q87" s="68">
        <v>6.7799926967434976E-2</v>
      </c>
      <c r="R87" s="68">
        <v>6.7799926967434976E-2</v>
      </c>
      <c r="S87" s="68">
        <v>6.7799926967434976E-2</v>
      </c>
    </row>
    <row r="88" spans="2:19" outlineLevel="1" x14ac:dyDescent="0.3">
      <c r="C88" s="16" t="s">
        <v>120</v>
      </c>
      <c r="D88" s="32" t="s">
        <v>20</v>
      </c>
      <c r="G88" s="53">
        <v>7949.88</v>
      </c>
      <c r="H88" s="53">
        <f>G93</f>
        <v>11313.826429000001</v>
      </c>
      <c r="I88" s="53">
        <f>H93</f>
        <v>19846.237800000003</v>
      </c>
      <c r="J88" s="14">
        <f>I93</f>
        <v>38239.767779000002</v>
      </c>
      <c r="K88" s="14">
        <f t="shared" ref="K88:S88" si="83">J93</f>
        <v>48870.650455506489</v>
      </c>
      <c r="L88" s="14">
        <f t="shared" si="83"/>
        <v>50079.454510641794</v>
      </c>
      <c r="M88" s="14">
        <f t="shared" si="83"/>
        <v>52137.632159232206</v>
      </c>
      <c r="N88" s="14">
        <f t="shared" si="83"/>
        <v>54280.397295337221</v>
      </c>
      <c r="O88" s="14">
        <f t="shared" si="83"/>
        <v>56511.226316171116</v>
      </c>
      <c r="P88" s="14">
        <f t="shared" si="83"/>
        <v>57672.482404470386</v>
      </c>
      <c r="Q88" s="14">
        <f t="shared" si="83"/>
        <v>58857.601285890923</v>
      </c>
      <c r="R88" s="14">
        <f t="shared" si="83"/>
        <v>60067.073319881682</v>
      </c>
      <c r="S88" s="14">
        <f t="shared" si="83"/>
        <v>61301.398942347791</v>
      </c>
    </row>
    <row r="89" spans="2:19" outlineLevel="1" x14ac:dyDescent="0.3">
      <c r="C89" s="16" t="s">
        <v>121</v>
      </c>
      <c r="D89" s="32" t="s">
        <v>20</v>
      </c>
      <c r="G89" s="53">
        <f>G191</f>
        <v>-2098.25</v>
      </c>
      <c r="H89" s="53">
        <f>H191</f>
        <v>-2285.8386289999999</v>
      </c>
      <c r="I89" s="53">
        <f>I191</f>
        <v>-2986.8482180000001</v>
      </c>
      <c r="J89" s="14">
        <f>J90*J88*-1</f>
        <v>-7857.9365629173508</v>
      </c>
      <c r="K89" s="14">
        <f t="shared" ref="K89:S89" si="84">K90*K88*-1</f>
        <v>-10042.489621989027</v>
      </c>
      <c r="L89" s="14">
        <f t="shared" si="84"/>
        <v>-10290.888242952067</v>
      </c>
      <c r="M89" s="14">
        <f t="shared" si="84"/>
        <v>-10713.825680525093</v>
      </c>
      <c r="N89" s="14">
        <f t="shared" si="84"/>
        <v>-11154.145104169473</v>
      </c>
      <c r="O89" s="14">
        <f t="shared" si="84"/>
        <v>-11612.560882992651</v>
      </c>
      <c r="P89" s="14">
        <f t="shared" si="84"/>
        <v>-11851.188814205361</v>
      </c>
      <c r="Q89" s="14">
        <f t="shared" si="84"/>
        <v>-12094.720339907573</v>
      </c>
      <c r="R89" s="14">
        <f t="shared" si="84"/>
        <v>-12343.256224661069</v>
      </c>
      <c r="S89" s="14">
        <f t="shared" si="84"/>
        <v>-12596.899303650911</v>
      </c>
    </row>
    <row r="90" spans="2:19" outlineLevel="1" x14ac:dyDescent="0.3">
      <c r="C90" s="22" t="s">
        <v>125</v>
      </c>
      <c r="D90" s="32" t="s">
        <v>213</v>
      </c>
      <c r="E90" s="8"/>
      <c r="F90" s="8"/>
      <c r="G90" s="60">
        <f>-G89/G88</f>
        <v>0.26393480153159543</v>
      </c>
      <c r="H90" s="60">
        <f>-H89/H88</f>
        <v>0.20203939342226934</v>
      </c>
      <c r="I90" s="60">
        <f>-I89/I88</f>
        <v>0.15049946736000511</v>
      </c>
      <c r="J90" s="68">
        <f>AVERAGE(G90:I90)</f>
        <v>0.20549122077128998</v>
      </c>
      <c r="K90" s="68">
        <v>0.20549122077128998</v>
      </c>
      <c r="L90" s="68">
        <v>0.20549122077128998</v>
      </c>
      <c r="M90" s="68">
        <v>0.20549122077128998</v>
      </c>
      <c r="N90" s="68">
        <v>0.20549122077128998</v>
      </c>
      <c r="O90" s="68">
        <v>0.20549122077128998</v>
      </c>
      <c r="P90" s="68">
        <v>0.20549122077128998</v>
      </c>
      <c r="Q90" s="68">
        <v>0.20549122077128998</v>
      </c>
      <c r="R90" s="68">
        <v>0.20549122077128998</v>
      </c>
      <c r="S90" s="68">
        <v>0.20549122077128998</v>
      </c>
    </row>
    <row r="91" spans="2:19" outlineLevel="1" x14ac:dyDescent="0.3">
      <c r="C91" s="16" t="s">
        <v>122</v>
      </c>
      <c r="D91" s="32" t="s">
        <v>20</v>
      </c>
      <c r="G91" s="53">
        <f>G188</f>
        <v>5462.1964289999996</v>
      </c>
      <c r="H91" s="53">
        <f>H188</f>
        <v>10818.25</v>
      </c>
      <c r="I91" s="53">
        <f>I188</f>
        <v>21267.527410999999</v>
      </c>
      <c r="J91" s="14">
        <f>J92*(I91+1)</f>
        <v>18488.819239423836</v>
      </c>
      <c r="K91" s="14">
        <f t="shared" ref="K91" si="85">K92*(J91+1)</f>
        <v>11251.293677124333</v>
      </c>
      <c r="L91" s="44">
        <f>L89*-1.2</f>
        <v>12349.065891542481</v>
      </c>
      <c r="M91" s="44">
        <f>M89*-1.2</f>
        <v>12856.590816630111</v>
      </c>
      <c r="N91" s="44">
        <f t="shared" ref="N91" si="86">N89*-1.2</f>
        <v>13384.974125003368</v>
      </c>
      <c r="O91" s="44">
        <f>O89*-1.1</f>
        <v>12773.816971291917</v>
      </c>
      <c r="P91" s="44">
        <f t="shared" ref="P91:S91" si="87">P89*-1.1</f>
        <v>13036.307695625899</v>
      </c>
      <c r="Q91" s="44">
        <f t="shared" si="87"/>
        <v>13304.192373898331</v>
      </c>
      <c r="R91" s="44">
        <f t="shared" si="87"/>
        <v>13577.581847127176</v>
      </c>
      <c r="S91" s="44">
        <f t="shared" si="87"/>
        <v>13856.589234016003</v>
      </c>
    </row>
    <row r="92" spans="2:19" outlineLevel="1" x14ac:dyDescent="0.3">
      <c r="C92" s="22" t="s">
        <v>126</v>
      </c>
      <c r="D92" s="32" t="s">
        <v>20</v>
      </c>
      <c r="G92" s="47"/>
      <c r="H92" s="60">
        <f>H91/G91-1</f>
        <v>0.98056773325901214</v>
      </c>
      <c r="I92" s="60">
        <f>I91/H91-1</f>
        <v>0.9658935050493378</v>
      </c>
      <c r="J92" s="68">
        <f>I92*0.9</f>
        <v>0.86930415454440402</v>
      </c>
      <c r="K92" s="68">
        <f t="shared" ref="K92" si="88">J92*0.7</f>
        <v>0.60851290818108272</v>
      </c>
      <c r="L92" s="14"/>
      <c r="M92" s="14"/>
      <c r="N92" s="14"/>
      <c r="O92" s="14"/>
      <c r="P92" s="14"/>
      <c r="Q92" s="14"/>
      <c r="R92" s="14"/>
      <c r="S92" s="14"/>
    </row>
    <row r="93" spans="2:19" outlineLevel="1" x14ac:dyDescent="0.3">
      <c r="C93" s="16" t="s">
        <v>123</v>
      </c>
      <c r="D93" s="32" t="s">
        <v>20</v>
      </c>
      <c r="G93" s="53">
        <f>G91+G89+G88</f>
        <v>11313.826429000001</v>
      </c>
      <c r="H93" s="53">
        <f>H91+H89+H88</f>
        <v>19846.237800000003</v>
      </c>
      <c r="I93" s="53">
        <f>Total_Debt_FY2022-0.002706</f>
        <v>38239.767779000002</v>
      </c>
      <c r="J93" s="14">
        <f>J91+J89+J88</f>
        <v>48870.650455506489</v>
      </c>
      <c r="K93" s="14">
        <f t="shared" ref="K93:S93" si="89">K91+K89+K88</f>
        <v>50079.454510641794</v>
      </c>
      <c r="L93" s="14">
        <f t="shared" si="89"/>
        <v>52137.632159232206</v>
      </c>
      <c r="M93" s="14">
        <f t="shared" si="89"/>
        <v>54280.397295337221</v>
      </c>
      <c r="N93" s="14">
        <f t="shared" si="89"/>
        <v>56511.226316171116</v>
      </c>
      <c r="O93" s="14">
        <f t="shared" si="89"/>
        <v>57672.482404470386</v>
      </c>
      <c r="P93" s="14">
        <f t="shared" si="89"/>
        <v>58857.601285890923</v>
      </c>
      <c r="Q93" s="14">
        <f t="shared" si="89"/>
        <v>60067.073319881682</v>
      </c>
      <c r="R93" s="14">
        <f t="shared" si="89"/>
        <v>61301.398942347791</v>
      </c>
      <c r="S93" s="14">
        <f t="shared" si="89"/>
        <v>62561.088872712884</v>
      </c>
    </row>
    <row r="94" spans="2:19" outlineLevel="1" x14ac:dyDescent="0.3">
      <c r="E94" s="30"/>
      <c r="F94" s="30"/>
      <c r="G94" s="14"/>
      <c r="H94" s="14"/>
      <c r="I94" s="47"/>
      <c r="J94" s="14"/>
      <c r="K94" s="14"/>
      <c r="L94" s="14"/>
      <c r="M94" s="14"/>
      <c r="N94" s="14"/>
      <c r="O94" s="14"/>
      <c r="P94" s="14"/>
      <c r="Q94" s="14"/>
      <c r="R94" s="14"/>
      <c r="S94" s="14"/>
    </row>
    <row r="95" spans="2:19" outlineLevel="1" x14ac:dyDescent="0.3">
      <c r="C95" s="8" t="s">
        <v>127</v>
      </c>
      <c r="D95" s="32" t="s">
        <v>20</v>
      </c>
      <c r="E95" s="30"/>
      <c r="F95" s="30"/>
      <c r="G95" s="47">
        <v>-115.173554</v>
      </c>
      <c r="H95" s="47">
        <v>-134.34366399999999</v>
      </c>
      <c r="I95" s="47">
        <v>-188.14625899999999</v>
      </c>
      <c r="J95" s="14">
        <f>J96*J97*-1</f>
        <v>-177.84350595446415</v>
      </c>
      <c r="K95" s="14">
        <f t="shared" ref="K95:S95" si="90">K96*K97*-1</f>
        <v>-192.08412715250333</v>
      </c>
      <c r="L95" s="14">
        <f t="shared" si="90"/>
        <v>-203.55758734606223</v>
      </c>
      <c r="M95" s="14">
        <f t="shared" si="90"/>
        <v>-212.80158639515616</v>
      </c>
      <c r="N95" s="14">
        <f t="shared" si="90"/>
        <v>-220.24934121175639</v>
      </c>
      <c r="O95" s="14">
        <f t="shared" si="90"/>
        <v>-226.24988832492693</v>
      </c>
      <c r="P95" s="14">
        <f t="shared" si="90"/>
        <v>-231.08444136057798</v>
      </c>
      <c r="Q95" s="14">
        <f t="shared" si="90"/>
        <v>-234.97957002363304</v>
      </c>
      <c r="R95" s="14">
        <f t="shared" si="90"/>
        <v>-238.11781821118444</v>
      </c>
      <c r="S95" s="14">
        <f t="shared" si="90"/>
        <v>-240.64625887094564</v>
      </c>
    </row>
    <row r="96" spans="2:19" outlineLevel="1" x14ac:dyDescent="0.3">
      <c r="C96" s="22" t="s">
        <v>128</v>
      </c>
      <c r="D96" s="32" t="s">
        <v>213</v>
      </c>
      <c r="E96" s="30"/>
      <c r="F96" s="30"/>
      <c r="G96" s="60">
        <f>-G95/G97</f>
        <v>6.6575847996485457E-2</v>
      </c>
      <c r="H96" s="60">
        <f t="shared" ref="H96:I96" si="91">-H95/H97</f>
        <v>7.3268054938421159E-2</v>
      </c>
      <c r="I96" s="60">
        <f t="shared" si="91"/>
        <v>6.3979300790136612E-2</v>
      </c>
      <c r="J96" s="68">
        <f>AVERAGE(G96:I96)</f>
        <v>6.7941067908347738E-2</v>
      </c>
      <c r="K96" s="68">
        <v>6.7941067908347738E-2</v>
      </c>
      <c r="L96" s="68">
        <v>6.7941067908347738E-2</v>
      </c>
      <c r="M96" s="68">
        <v>6.7941067908347738E-2</v>
      </c>
      <c r="N96" s="68">
        <v>6.7941067908347738E-2</v>
      </c>
      <c r="O96" s="68">
        <v>6.7941067908347738E-2</v>
      </c>
      <c r="P96" s="68">
        <v>6.7941067908347738E-2</v>
      </c>
      <c r="Q96" s="68">
        <v>6.7941067908347738E-2</v>
      </c>
      <c r="R96" s="68">
        <v>6.7941067908347738E-2</v>
      </c>
      <c r="S96" s="68">
        <v>6.7941067908347738E-2</v>
      </c>
    </row>
    <row r="97" spans="2:19" outlineLevel="1" x14ac:dyDescent="0.3">
      <c r="C97" s="16" t="s">
        <v>129</v>
      </c>
      <c r="D97" s="32" t="s">
        <v>20</v>
      </c>
      <c r="E97" s="30"/>
      <c r="F97" s="30"/>
      <c r="G97" s="8">
        <v>1729.96</v>
      </c>
      <c r="H97" s="14">
        <f>G101</f>
        <v>1833.591244</v>
      </c>
      <c r="I97" s="14">
        <f>H101</f>
        <v>2940.7364049999996</v>
      </c>
      <c r="J97" s="77">
        <f t="shared" ref="J97:S97" si="92">I101</f>
        <v>2617.6142269999996</v>
      </c>
      <c r="K97" s="77">
        <f t="shared" si="92"/>
        <v>2827.2167786886148</v>
      </c>
      <c r="L97" s="77">
        <f t="shared" si="92"/>
        <v>2996.0904886078729</v>
      </c>
      <c r="M97" s="77">
        <f t="shared" si="92"/>
        <v>3132.1495664775944</v>
      </c>
      <c r="N97" s="77">
        <f t="shared" si="92"/>
        <v>3241.7703753033729</v>
      </c>
      <c r="O97" s="77">
        <f t="shared" si="92"/>
        <v>3330.0902574881106</v>
      </c>
      <c r="P97" s="77">
        <f t="shared" si="92"/>
        <v>3401.2482946589844</v>
      </c>
      <c r="Q97" s="77">
        <f t="shared" si="92"/>
        <v>3458.5792843382983</v>
      </c>
      <c r="R97" s="77">
        <f t="shared" si="92"/>
        <v>3504.770024109785</v>
      </c>
      <c r="S97" s="77">
        <f t="shared" si="92"/>
        <v>3541.9852274853347</v>
      </c>
    </row>
    <row r="98" spans="2:19" outlineLevel="1" x14ac:dyDescent="0.3">
      <c r="C98" s="16" t="s">
        <v>132</v>
      </c>
      <c r="D98" s="32" t="s">
        <v>20</v>
      </c>
      <c r="E98" s="30"/>
      <c r="F98" s="30"/>
      <c r="G98" s="47">
        <f>G190</f>
        <v>-249.48055600000001</v>
      </c>
      <c r="H98" s="47">
        <f>H190</f>
        <v>-451.46552000000003</v>
      </c>
      <c r="I98" s="47">
        <v>-566.12955299999999</v>
      </c>
      <c r="J98" s="77">
        <f>J99*J97*-1</f>
        <v>-508.6407336447179</v>
      </c>
      <c r="K98" s="77">
        <f t="shared" ref="K98:S98" si="93">K99*K97*-1</f>
        <v>-549.36957541407537</v>
      </c>
      <c r="L98" s="77">
        <f t="shared" si="93"/>
        <v>-582.18420746361187</v>
      </c>
      <c r="M98" s="77">
        <f t="shared" si="93"/>
        <v>-608.62247650755489</v>
      </c>
      <c r="N98" s="77">
        <f t="shared" si="93"/>
        <v>-629.92340314859553</v>
      </c>
      <c r="O98" s="77">
        <f t="shared" si="93"/>
        <v>-647.08524816245983</v>
      </c>
      <c r="P98" s="77">
        <f t="shared" si="93"/>
        <v>-660.91229565401943</v>
      </c>
      <c r="Q98" s="77">
        <f t="shared" si="93"/>
        <v>-672.05254556184673</v>
      </c>
      <c r="R98" s="77">
        <f t="shared" si="93"/>
        <v>-681.0280819577838</v>
      </c>
      <c r="S98" s="77">
        <f t="shared" si="93"/>
        <v>-688.25954034169217</v>
      </c>
    </row>
    <row r="99" spans="2:19" outlineLevel="1" x14ac:dyDescent="0.3">
      <c r="C99" s="22" t="s">
        <v>125</v>
      </c>
      <c r="D99" s="32" t="s">
        <v>213</v>
      </c>
      <c r="E99" s="30"/>
      <c r="F99" s="30"/>
      <c r="G99" s="60">
        <f>-G98/G97</f>
        <v>0.1442117482485144</v>
      </c>
      <c r="H99" s="60">
        <f t="shared" ref="H99:I99" si="94">-H98/H97</f>
        <v>0.24621928222951311</v>
      </c>
      <c r="I99" s="60">
        <f t="shared" si="94"/>
        <v>0.19251285223573109</v>
      </c>
      <c r="J99" s="78">
        <f>AVERAGE(G99:I99)</f>
        <v>0.19431462757125287</v>
      </c>
      <c r="K99" s="78">
        <v>0.19431462757125287</v>
      </c>
      <c r="L99" s="78">
        <v>0.19431462757125287</v>
      </c>
      <c r="M99" s="78">
        <v>0.19431462757125287</v>
      </c>
      <c r="N99" s="78">
        <v>0.19431462757125287</v>
      </c>
      <c r="O99" s="78">
        <v>0.19431462757125287</v>
      </c>
      <c r="P99" s="78">
        <v>0.19431462757125287</v>
      </c>
      <c r="Q99" s="78">
        <v>0.19431462757125287</v>
      </c>
      <c r="R99" s="78">
        <v>0.19431462757125287</v>
      </c>
      <c r="S99" s="78">
        <v>0.19431462757125287</v>
      </c>
    </row>
    <row r="100" spans="2:19" outlineLevel="1" x14ac:dyDescent="0.3">
      <c r="C100" s="16" t="s">
        <v>130</v>
      </c>
      <c r="D100" s="32" t="s">
        <v>20</v>
      </c>
      <c r="E100" s="30"/>
      <c r="F100" s="30"/>
      <c r="G100" s="47">
        <v>353.11180000000002</v>
      </c>
      <c r="H100" s="47">
        <v>1558.6106809999999</v>
      </c>
      <c r="I100" s="47">
        <f>I189</f>
        <v>243.007375</v>
      </c>
      <c r="J100" s="79">
        <f>AVERAGE(G100:I100)</f>
        <v>718.24328533333335</v>
      </c>
      <c r="K100" s="79">
        <v>718.24328533333335</v>
      </c>
      <c r="L100" s="79">
        <v>718.24328533333335</v>
      </c>
      <c r="M100" s="79">
        <v>718.24328533333335</v>
      </c>
      <c r="N100" s="79">
        <v>718.24328533333335</v>
      </c>
      <c r="O100" s="79">
        <v>718.24328533333335</v>
      </c>
      <c r="P100" s="79">
        <v>718.24328533333335</v>
      </c>
      <c r="Q100" s="79">
        <v>718.24328533333335</v>
      </c>
      <c r="R100" s="79">
        <v>718.24328533333335</v>
      </c>
      <c r="S100" s="79">
        <v>718.24328533333335</v>
      </c>
    </row>
    <row r="101" spans="2:19" outlineLevel="1" x14ac:dyDescent="0.3">
      <c r="C101" s="16" t="s">
        <v>131</v>
      </c>
      <c r="D101" s="32" t="s">
        <v>20</v>
      </c>
      <c r="E101" s="30"/>
      <c r="F101" s="30"/>
      <c r="G101" s="47">
        <f>G100+G98+G97</f>
        <v>1833.591244</v>
      </c>
      <c r="H101" s="47">
        <f>H100+H98+H97</f>
        <v>2940.7364049999996</v>
      </c>
      <c r="I101" s="47">
        <f>I100+I98+I97</f>
        <v>2617.6142269999996</v>
      </c>
      <c r="J101" s="77">
        <f t="shared" ref="J101:S101" si="95">J100+J98+J97</f>
        <v>2827.2167786886148</v>
      </c>
      <c r="K101" s="77">
        <f t="shared" si="95"/>
        <v>2996.0904886078729</v>
      </c>
      <c r="L101" s="77">
        <f t="shared" si="95"/>
        <v>3132.1495664775944</v>
      </c>
      <c r="M101" s="77">
        <f t="shared" si="95"/>
        <v>3241.7703753033729</v>
      </c>
      <c r="N101" s="77">
        <f t="shared" si="95"/>
        <v>3330.0902574881106</v>
      </c>
      <c r="O101" s="77">
        <f t="shared" si="95"/>
        <v>3401.2482946589844</v>
      </c>
      <c r="P101" s="77">
        <f t="shared" si="95"/>
        <v>3458.5792843382983</v>
      </c>
      <c r="Q101" s="77">
        <f t="shared" si="95"/>
        <v>3504.770024109785</v>
      </c>
      <c r="R101" s="77">
        <f t="shared" si="95"/>
        <v>3541.9852274853347</v>
      </c>
      <c r="S101" s="77">
        <f t="shared" si="95"/>
        <v>3571.968972476976</v>
      </c>
    </row>
    <row r="102" spans="2:19" x14ac:dyDescent="0.3">
      <c r="E102" s="30"/>
      <c r="F102" s="30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</row>
    <row r="103" spans="2:19" x14ac:dyDescent="0.3">
      <c r="B103" s="1"/>
      <c r="C103" s="18"/>
      <c r="D103" s="41"/>
      <c r="E103" s="41"/>
      <c r="F103" s="41"/>
      <c r="G103" s="2" t="s">
        <v>3</v>
      </c>
      <c r="H103" s="2"/>
      <c r="I103" s="3"/>
      <c r="J103" s="3" t="s">
        <v>4</v>
      </c>
      <c r="K103" s="2"/>
      <c r="L103" s="2"/>
      <c r="M103" s="2"/>
      <c r="N103" s="2"/>
      <c r="O103" s="2"/>
      <c r="P103" s="2"/>
      <c r="Q103" s="2"/>
      <c r="R103" s="2"/>
      <c r="S103" s="3"/>
    </row>
    <row r="104" spans="2:19" x14ac:dyDescent="0.3">
      <c r="B104" s="1" t="s">
        <v>6</v>
      </c>
      <c r="C104" s="18"/>
      <c r="D104" s="29" t="s">
        <v>2</v>
      </c>
      <c r="E104" s="29"/>
      <c r="F104" s="29"/>
      <c r="G104" s="4">
        <f>DATE(2020,12,31)</f>
        <v>44196</v>
      </c>
      <c r="H104" s="4">
        <f>EDATE(G104,12)</f>
        <v>44561</v>
      </c>
      <c r="I104" s="5">
        <f>EDATE(H104,12)</f>
        <v>44926</v>
      </c>
      <c r="J104" s="4">
        <f t="shared" ref="J104:S104" si="96">EDATE(I104,12)</f>
        <v>45291</v>
      </c>
      <c r="K104" s="4">
        <f t="shared" si="96"/>
        <v>45657</v>
      </c>
      <c r="L104" s="4">
        <f t="shared" si="96"/>
        <v>46022</v>
      </c>
      <c r="M104" s="4">
        <f t="shared" si="96"/>
        <v>46387</v>
      </c>
      <c r="N104" s="4">
        <f t="shared" si="96"/>
        <v>46752</v>
      </c>
      <c r="O104" s="4">
        <f t="shared" si="96"/>
        <v>47118</v>
      </c>
      <c r="P104" s="4">
        <f t="shared" si="96"/>
        <v>47483</v>
      </c>
      <c r="Q104" s="4">
        <f t="shared" si="96"/>
        <v>47848</v>
      </c>
      <c r="R104" s="4">
        <f t="shared" si="96"/>
        <v>48213</v>
      </c>
      <c r="S104" s="4">
        <f t="shared" si="96"/>
        <v>48579</v>
      </c>
    </row>
    <row r="105" spans="2:19" s="9" customFormat="1" x14ac:dyDescent="0.3">
      <c r="C105" s="26" t="s">
        <v>13</v>
      </c>
      <c r="D105" s="28" t="s">
        <v>20</v>
      </c>
      <c r="E105" s="28"/>
      <c r="F105" s="28"/>
      <c r="G105" s="54">
        <v>15652.332331</v>
      </c>
      <c r="H105" s="54">
        <v>26478.774386000001</v>
      </c>
      <c r="I105" s="54">
        <v>33695.628358000002</v>
      </c>
      <c r="J105" s="54">
        <f t="shared" ref="J105:S105" si="97">J26</f>
        <v>40733.465271794732</v>
      </c>
      <c r="K105" s="54">
        <f t="shared" si="97"/>
        <v>47764.328842707924</v>
      </c>
      <c r="L105" s="54">
        <f t="shared" si="97"/>
        <v>55724.430489456892</v>
      </c>
      <c r="M105" s="54">
        <f t="shared" si="97"/>
        <v>63179.247306508609</v>
      </c>
      <c r="N105" s="54">
        <f t="shared" si="97"/>
        <v>69706.762917453045</v>
      </c>
      <c r="O105" s="54">
        <f t="shared" si="97"/>
        <v>76183.471777246421</v>
      </c>
      <c r="P105" s="54">
        <f t="shared" si="97"/>
        <v>82597.377480716328</v>
      </c>
      <c r="Q105" s="54">
        <f t="shared" si="97"/>
        <v>89340.24114209399</v>
      </c>
      <c r="R105" s="54">
        <f t="shared" si="97"/>
        <v>96416.836636122724</v>
      </c>
      <c r="S105" s="54">
        <f t="shared" si="97"/>
        <v>103705.46394751931</v>
      </c>
    </row>
    <row r="106" spans="2:19" s="9" customFormat="1" x14ac:dyDescent="0.3">
      <c r="C106" s="24" t="s">
        <v>276</v>
      </c>
      <c r="D106" s="28" t="s">
        <v>213</v>
      </c>
      <c r="E106" s="28"/>
      <c r="F106" s="28"/>
      <c r="G106" s="183" t="s">
        <v>277</v>
      </c>
      <c r="H106" s="182">
        <f>H105/G105-1</f>
        <v>0.69168235289496427</v>
      </c>
      <c r="I106" s="182">
        <f t="shared" ref="I106:S106" si="98">I105/H105-1</f>
        <v>0.27255241752487369</v>
      </c>
      <c r="J106" s="182">
        <f t="shared" si="98"/>
        <v>0.20886498506634354</v>
      </c>
      <c r="K106" s="182">
        <f t="shared" si="98"/>
        <v>0.17260656622262882</v>
      </c>
      <c r="L106" s="182">
        <f t="shared" si="98"/>
        <v>0.16665368988983964</v>
      </c>
      <c r="M106" s="182">
        <f t="shared" si="98"/>
        <v>0.13378004497438822</v>
      </c>
      <c r="N106" s="182">
        <f t="shared" si="98"/>
        <v>0.10331740071667461</v>
      </c>
      <c r="O106" s="182">
        <f t="shared" si="98"/>
        <v>9.2913636908704467E-2</v>
      </c>
      <c r="P106" s="182">
        <f t="shared" si="98"/>
        <v>8.4190252214070727E-2</v>
      </c>
      <c r="Q106" s="182">
        <f t="shared" si="98"/>
        <v>8.1635323869112986E-2</v>
      </c>
      <c r="R106" s="182">
        <f t="shared" si="98"/>
        <v>7.9209496231082976E-2</v>
      </c>
      <c r="S106" s="182">
        <f t="shared" si="98"/>
        <v>7.5594964175228929E-2</v>
      </c>
    </row>
    <row r="107" spans="2:19" x14ac:dyDescent="0.3">
      <c r="C107" s="23" t="s">
        <v>14</v>
      </c>
      <c r="D107" s="31" t="s">
        <v>20</v>
      </c>
      <c r="E107" s="31"/>
      <c r="F107" s="31"/>
      <c r="G107" s="46">
        <v>-7064.6208290000004</v>
      </c>
      <c r="H107" s="46">
        <v>-10507.427670999999</v>
      </c>
      <c r="I107" s="46">
        <v>-13437.644340000001</v>
      </c>
      <c r="J107" s="17">
        <f t="shared" ref="J107:S107" si="99">-J105*J27</f>
        <v>-16931.153519495707</v>
      </c>
      <c r="K107" s="17">
        <f t="shared" si="99"/>
        <v>-19853.581790684038</v>
      </c>
      <c r="L107" s="17">
        <f t="shared" si="99"/>
        <v>-23162.254453631263</v>
      </c>
      <c r="M107" s="17">
        <f t="shared" si="99"/>
        <v>-26260.901896146279</v>
      </c>
      <c r="N107" s="17">
        <f t="shared" si="99"/>
        <v>-28974.110020531705</v>
      </c>
      <c r="O107" s="17">
        <f t="shared" si="99"/>
        <v>-31666.199958732243</v>
      </c>
      <c r="P107" s="17">
        <f t="shared" si="99"/>
        <v>-34332.185319919103</v>
      </c>
      <c r="Q107" s="17">
        <f t="shared" si="99"/>
        <v>-37134.904387645103</v>
      </c>
      <c r="R107" s="17">
        <f t="shared" si="99"/>
        <v>-40076.341456779905</v>
      </c>
      <c r="S107" s="17">
        <f t="shared" si="99"/>
        <v>-43105.911053479424</v>
      </c>
    </row>
    <row r="108" spans="2:19" s="9" customFormat="1" x14ac:dyDescent="0.3">
      <c r="C108" s="20" t="s">
        <v>19</v>
      </c>
      <c r="D108" s="32" t="s">
        <v>20</v>
      </c>
      <c r="E108" s="32"/>
      <c r="F108" s="32"/>
      <c r="G108" s="21">
        <f>G107+G105</f>
        <v>8587.7115019999983</v>
      </c>
      <c r="H108" s="21">
        <f t="shared" ref="H108:I108" si="100">H107+H105</f>
        <v>15971.346715000001</v>
      </c>
      <c r="I108" s="21">
        <f t="shared" si="100"/>
        <v>20257.984018000003</v>
      </c>
      <c r="J108" s="21">
        <f>J107+J105</f>
        <v>23802.311752299025</v>
      </c>
      <c r="K108" s="21">
        <f t="shared" ref="K108:S108" si="101">K107+K105</f>
        <v>27910.747052023886</v>
      </c>
      <c r="L108" s="21">
        <f t="shared" si="101"/>
        <v>32562.176035825629</v>
      </c>
      <c r="M108" s="21">
        <f t="shared" si="101"/>
        <v>36918.34541036233</v>
      </c>
      <c r="N108" s="21">
        <f t="shared" si="101"/>
        <v>40732.65289692134</v>
      </c>
      <c r="O108" s="21">
        <f t="shared" si="101"/>
        <v>44517.271818514178</v>
      </c>
      <c r="P108" s="21">
        <f t="shared" si="101"/>
        <v>48265.192160797225</v>
      </c>
      <c r="Q108" s="21">
        <f t="shared" si="101"/>
        <v>52205.336754448886</v>
      </c>
      <c r="R108" s="21">
        <f t="shared" si="101"/>
        <v>56340.495179342819</v>
      </c>
      <c r="S108" s="21">
        <f t="shared" si="101"/>
        <v>60599.552894039887</v>
      </c>
    </row>
    <row r="109" spans="2:19" x14ac:dyDescent="0.3">
      <c r="D109" s="32"/>
      <c r="E109" s="32"/>
      <c r="F109" s="32"/>
      <c r="G109" s="14"/>
      <c r="H109" s="14"/>
      <c r="I109" s="14"/>
      <c r="K109" s="15"/>
      <c r="L109" s="15"/>
      <c r="M109" s="15"/>
    </row>
    <row r="110" spans="2:19" x14ac:dyDescent="0.3">
      <c r="C110" s="22" t="s">
        <v>15</v>
      </c>
      <c r="D110" s="32" t="s">
        <v>20</v>
      </c>
      <c r="E110" s="32"/>
      <c r="F110" s="32"/>
      <c r="G110" s="47">
        <v>-2772.0685739999999</v>
      </c>
      <c r="H110" s="47">
        <v>-4770.5121859999999</v>
      </c>
      <c r="I110" s="47">
        <v>-6601.0122940000001</v>
      </c>
      <c r="J110" s="14">
        <f t="shared" ref="J110:S110" si="102">J31*J30/Conversion_Unit*-1</f>
        <v>-8689.1441527636325</v>
      </c>
      <c r="K110" s="14">
        <f t="shared" si="102"/>
        <v>-10957.150868382187</v>
      </c>
      <c r="L110" s="14">
        <f t="shared" si="102"/>
        <v>-13626.651171481524</v>
      </c>
      <c r="M110" s="14">
        <f t="shared" si="102"/>
        <v>-16546.793667345686</v>
      </c>
      <c r="N110" s="14">
        <f t="shared" si="102"/>
        <v>-19517.813777278148</v>
      </c>
      <c r="O110" s="14">
        <f t="shared" si="102"/>
        <v>-22918.761294312884</v>
      </c>
      <c r="P110" s="14">
        <f t="shared" si="102"/>
        <v>-26802.085557859184</v>
      </c>
      <c r="Q110" s="14">
        <f t="shared" si="102"/>
        <v>-31254.14440184351</v>
      </c>
      <c r="R110" s="14">
        <f t="shared" si="102"/>
        <v>-36346.867720984861</v>
      </c>
      <c r="S110" s="14">
        <f t="shared" si="102"/>
        <v>-42149.879781234231</v>
      </c>
    </row>
    <row r="111" spans="2:19" x14ac:dyDescent="0.3">
      <c r="C111" s="23" t="s">
        <v>16</v>
      </c>
      <c r="D111" s="40" t="s">
        <v>20</v>
      </c>
      <c r="E111" s="40"/>
      <c r="F111" s="40"/>
      <c r="G111" s="46">
        <v>-720.47421799999995</v>
      </c>
      <c r="H111" s="46">
        <v>-1005.1003940000001</v>
      </c>
      <c r="I111" s="46">
        <v>-1660.3270910000001</v>
      </c>
      <c r="J111" s="17">
        <f t="shared" ref="J111:S111" si="103">-J28*J105</f>
        <v>0</v>
      </c>
      <c r="K111" s="17">
        <f t="shared" si="103"/>
        <v>0</v>
      </c>
      <c r="L111" s="17">
        <f t="shared" si="103"/>
        <v>0</v>
      </c>
      <c r="M111" s="17">
        <f t="shared" si="103"/>
        <v>0</v>
      </c>
      <c r="N111" s="17">
        <f t="shared" si="103"/>
        <v>0</v>
      </c>
      <c r="O111" s="17">
        <f t="shared" si="103"/>
        <v>0</v>
      </c>
      <c r="P111" s="17">
        <f t="shared" si="103"/>
        <v>0</v>
      </c>
      <c r="Q111" s="17">
        <f t="shared" si="103"/>
        <v>0</v>
      </c>
      <c r="R111" s="17">
        <f t="shared" si="103"/>
        <v>0</v>
      </c>
      <c r="S111" s="17">
        <f t="shared" si="103"/>
        <v>0</v>
      </c>
    </row>
    <row r="112" spans="2:19" s="9" customFormat="1" x14ac:dyDescent="0.3">
      <c r="C112" s="20" t="s">
        <v>63</v>
      </c>
      <c r="D112" s="32" t="s">
        <v>20</v>
      </c>
      <c r="E112" s="32"/>
      <c r="F112" s="32"/>
      <c r="G112" s="21">
        <f>SUM(G108:G111)</f>
        <v>5095.1687099999981</v>
      </c>
      <c r="H112" s="21">
        <f>SUM(H108:H111)</f>
        <v>10195.734135000002</v>
      </c>
      <c r="I112" s="21">
        <f>SUM(I108:I111)</f>
        <v>11996.644633000004</v>
      </c>
      <c r="J112" s="21">
        <f t="shared" ref="J112:S112" si="104">J111+J110+J108</f>
        <v>15113.167599535393</v>
      </c>
      <c r="K112" s="21">
        <f t="shared" si="104"/>
        <v>16953.596183641697</v>
      </c>
      <c r="L112" s="21">
        <f t="shared" si="104"/>
        <v>18935.524864344105</v>
      </c>
      <c r="M112" s="21">
        <f t="shared" si="104"/>
        <v>20371.551743016644</v>
      </c>
      <c r="N112" s="21">
        <f t="shared" si="104"/>
        <v>21214.839119643191</v>
      </c>
      <c r="O112" s="21">
        <f t="shared" si="104"/>
        <v>21598.510524201294</v>
      </c>
      <c r="P112" s="21">
        <f t="shared" si="104"/>
        <v>21463.106602938042</v>
      </c>
      <c r="Q112" s="21">
        <f t="shared" si="104"/>
        <v>20951.192352605376</v>
      </c>
      <c r="R112" s="21">
        <f t="shared" si="104"/>
        <v>19993.627458357958</v>
      </c>
      <c r="S112" s="21">
        <f t="shared" si="104"/>
        <v>18449.673112805656</v>
      </c>
    </row>
    <row r="114" spans="2:19" x14ac:dyDescent="0.3">
      <c r="C114" s="22" t="s">
        <v>66</v>
      </c>
      <c r="D114" s="32" t="s">
        <v>20</v>
      </c>
      <c r="E114" s="32"/>
      <c r="F114" s="32"/>
      <c r="G114" s="47">
        <v>360.34204199999999</v>
      </c>
      <c r="H114" s="47">
        <v>-176.021996</v>
      </c>
      <c r="I114" s="47">
        <v>-453.66524900000002</v>
      </c>
      <c r="J114" s="44">
        <f>AVERAGE(G114:I114)</f>
        <v>-89.781734333333347</v>
      </c>
      <c r="K114" s="44">
        <v>-89.781734333333347</v>
      </c>
      <c r="L114" s="44">
        <v>-89.781734333333347</v>
      </c>
      <c r="M114" s="44">
        <v>-89.781734333333347</v>
      </c>
      <c r="N114" s="44">
        <v>-89.781734333333347</v>
      </c>
      <c r="O114" s="44">
        <v>-89.781734333333347</v>
      </c>
      <c r="P114" s="44">
        <v>-89.781734333333347</v>
      </c>
      <c r="Q114" s="44">
        <v>-89.781734333333347</v>
      </c>
      <c r="R114" s="44">
        <v>-89.781734333333347</v>
      </c>
      <c r="S114" s="44">
        <v>-89.781734333333347</v>
      </c>
    </row>
    <row r="115" spans="2:19" x14ac:dyDescent="0.3">
      <c r="C115" s="22" t="s">
        <v>67</v>
      </c>
      <c r="D115" s="32" t="s">
        <v>20</v>
      </c>
      <c r="E115" s="32"/>
      <c r="F115" s="32"/>
      <c r="G115" s="47">
        <v>-26.489854999999999</v>
      </c>
      <c r="H115" s="47">
        <v>18.971298000000001</v>
      </c>
      <c r="I115" s="47">
        <v>44.564484999999998</v>
      </c>
      <c r="J115" s="44">
        <f>AVERAGE(G115:I115)</f>
        <v>12.348642666666668</v>
      </c>
      <c r="K115" s="44">
        <v>12.348642666666668</v>
      </c>
      <c r="L115" s="44">
        <v>12.348642666666668</v>
      </c>
      <c r="M115" s="44">
        <v>12.348642666666668</v>
      </c>
      <c r="N115" s="44">
        <v>12.348642666666668</v>
      </c>
      <c r="O115" s="44">
        <v>12.348642666666668</v>
      </c>
      <c r="P115" s="44">
        <v>12.348642666666668</v>
      </c>
      <c r="Q115" s="44">
        <v>12.348642666666668</v>
      </c>
      <c r="R115" s="44">
        <v>12.348642666666668</v>
      </c>
      <c r="S115" s="44">
        <v>12.348642666666668</v>
      </c>
    </row>
    <row r="116" spans="2:19" x14ac:dyDescent="0.3">
      <c r="C116" s="22" t="s">
        <v>68</v>
      </c>
      <c r="D116" s="32" t="s">
        <v>20</v>
      </c>
      <c r="E116" s="32"/>
      <c r="F116" s="32"/>
      <c r="G116" s="47">
        <v>-683.97361899999999</v>
      </c>
      <c r="H116" s="47">
        <v>-756.33977000000004</v>
      </c>
      <c r="I116" s="47">
        <v>-1713.823566</v>
      </c>
      <c r="J116" s="14">
        <f t="shared" ref="J116:S116" si="105">J95+J86</f>
        <v>-2770.4969686223371</v>
      </c>
      <c r="K116" s="14">
        <f t="shared" si="105"/>
        <v>-3505.5106588868862</v>
      </c>
      <c r="L116" s="14">
        <f t="shared" si="105"/>
        <v>-3598.9409457365578</v>
      </c>
      <c r="M116" s="14">
        <f t="shared" si="105"/>
        <v>-3747.7292390460889</v>
      </c>
      <c r="N116" s="14">
        <f t="shared" si="105"/>
        <v>-3900.4563135989752</v>
      </c>
      <c r="O116" s="14">
        <f t="shared" si="105"/>
        <v>-4057.7069054015178</v>
      </c>
      <c r="P116" s="14">
        <f t="shared" si="105"/>
        <v>-4141.2745364143484</v>
      </c>
      <c r="Q116" s="14">
        <f t="shared" si="105"/>
        <v>-4225.5206386854443</v>
      </c>
      <c r="R116" s="14">
        <f t="shared" si="105"/>
        <v>-4310.6610024467245</v>
      </c>
      <c r="S116" s="14">
        <f t="shared" si="105"/>
        <v>-4396.8766301637215</v>
      </c>
    </row>
    <row r="117" spans="2:19" x14ac:dyDescent="0.3">
      <c r="C117" s="23" t="s">
        <v>69</v>
      </c>
      <c r="D117" s="31" t="s">
        <v>20</v>
      </c>
      <c r="E117" s="31"/>
      <c r="F117" s="31"/>
      <c r="G117" s="46">
        <v>133.66265199999998</v>
      </c>
      <c r="H117" s="46">
        <v>270.82135800000003</v>
      </c>
      <c r="I117" s="46">
        <v>214.39386699999997</v>
      </c>
      <c r="J117" s="76">
        <f>AVERAGE(G117:I117)</f>
        <v>206.29262566666668</v>
      </c>
      <c r="K117" s="76">
        <v>206.29262566666668</v>
      </c>
      <c r="L117" s="76">
        <v>206.29262566666668</v>
      </c>
      <c r="M117" s="76">
        <v>206.29262566666668</v>
      </c>
      <c r="N117" s="76">
        <v>206.29262566666668</v>
      </c>
      <c r="O117" s="76">
        <v>206.29262566666668</v>
      </c>
      <c r="P117" s="76">
        <v>206.29262566666668</v>
      </c>
      <c r="Q117" s="76">
        <v>206.29262566666668</v>
      </c>
      <c r="R117" s="76">
        <v>206.29262566666668</v>
      </c>
      <c r="S117" s="76">
        <v>206.29262566666668</v>
      </c>
    </row>
    <row r="118" spans="2:19" s="9" customFormat="1" x14ac:dyDescent="0.3">
      <c r="C118" s="20" t="s">
        <v>17</v>
      </c>
      <c r="D118" s="32" t="s">
        <v>20</v>
      </c>
      <c r="E118" s="32"/>
      <c r="F118" s="32"/>
      <c r="G118" s="21">
        <f>SUM(G112:G117)</f>
        <v>4878.7099299999982</v>
      </c>
      <c r="H118" s="21">
        <f>SUM(H112:H117)</f>
        <v>9553.1650250000021</v>
      </c>
      <c r="I118" s="21">
        <f>SUM(I112:I117)</f>
        <v>10088.114170000006</v>
      </c>
      <c r="J118" s="21">
        <f>SUM(J112:J117)</f>
        <v>12471.530164913054</v>
      </c>
      <c r="K118" s="21">
        <f t="shared" ref="K118:S118" si="106">SUM(K112:K117)</f>
        <v>13576.945058754813</v>
      </c>
      <c r="L118" s="21">
        <f t="shared" si="106"/>
        <v>15465.443452607547</v>
      </c>
      <c r="M118" s="21">
        <f t="shared" si="106"/>
        <v>16752.682037970553</v>
      </c>
      <c r="N118" s="21">
        <f t="shared" si="106"/>
        <v>17443.242340044217</v>
      </c>
      <c r="O118" s="21">
        <f t="shared" si="106"/>
        <v>17669.663152799774</v>
      </c>
      <c r="P118" s="21">
        <f t="shared" si="106"/>
        <v>17450.691600523693</v>
      </c>
      <c r="Q118" s="21">
        <f t="shared" si="106"/>
        <v>16854.531247919931</v>
      </c>
      <c r="R118" s="21">
        <f t="shared" si="106"/>
        <v>15811.825989911235</v>
      </c>
      <c r="S118" s="21">
        <f t="shared" si="106"/>
        <v>14181.656016641935</v>
      </c>
    </row>
    <row r="119" spans="2:19" x14ac:dyDescent="0.3">
      <c r="C119" s="23" t="s">
        <v>70</v>
      </c>
      <c r="D119" s="31" t="s">
        <v>20</v>
      </c>
      <c r="E119" s="31"/>
      <c r="F119" s="31"/>
      <c r="G119" s="46">
        <v>-1490.8814299999999</v>
      </c>
      <c r="H119" s="46">
        <v>-2395.0374120000001</v>
      </c>
      <c r="I119" s="46">
        <v>-2416.3093939999999</v>
      </c>
      <c r="J119" s="17">
        <f t="shared" ref="J119:S119" si="107">-J118*Tax_Rate</f>
        <v>-2987.1862061840407</v>
      </c>
      <c r="K119" s="17">
        <f t="shared" si="107"/>
        <v>-3251.9556514189526</v>
      </c>
      <c r="L119" s="17">
        <f t="shared" si="107"/>
        <v>-3704.2895894299131</v>
      </c>
      <c r="M119" s="17">
        <f t="shared" si="107"/>
        <v>-4012.6095225430313</v>
      </c>
      <c r="N119" s="17">
        <f t="shared" si="107"/>
        <v>-4178.0128196217029</v>
      </c>
      <c r="O119" s="17">
        <f t="shared" si="107"/>
        <v>-4232.2452289341727</v>
      </c>
      <c r="P119" s="17">
        <f t="shared" si="107"/>
        <v>-4179.7970696580915</v>
      </c>
      <c r="Q119" s="17">
        <f t="shared" si="107"/>
        <v>-4037.0044886016044</v>
      </c>
      <c r="R119" s="17">
        <f t="shared" si="107"/>
        <v>-3787.2552819964608</v>
      </c>
      <c r="S119" s="17">
        <f t="shared" si="107"/>
        <v>-3396.796277087386</v>
      </c>
    </row>
    <row r="120" spans="2:19" s="9" customFormat="1" x14ac:dyDescent="0.3">
      <c r="C120" s="26" t="s">
        <v>18</v>
      </c>
      <c r="D120" s="32" t="s">
        <v>20</v>
      </c>
      <c r="E120" s="32"/>
      <c r="F120" s="32"/>
      <c r="G120" s="27">
        <f>SUM(G118:G119)</f>
        <v>3387.8284999999983</v>
      </c>
      <c r="H120" s="27">
        <f t="shared" ref="H120:I120" si="108">SUM(H118:H119)</f>
        <v>7158.1276130000024</v>
      </c>
      <c r="I120" s="27">
        <f t="shared" si="108"/>
        <v>7671.8047760000063</v>
      </c>
      <c r="J120" s="27">
        <f>J119+J118</f>
        <v>9484.343958729014</v>
      </c>
      <c r="K120" s="27">
        <f t="shared" ref="K120:S120" si="109">K119+K118</f>
        <v>10324.989407335859</v>
      </c>
      <c r="L120" s="27">
        <f t="shared" si="109"/>
        <v>11761.153863177635</v>
      </c>
      <c r="M120" s="27">
        <f t="shared" si="109"/>
        <v>12740.072515427522</v>
      </c>
      <c r="N120" s="27">
        <f t="shared" si="109"/>
        <v>13265.229520422514</v>
      </c>
      <c r="O120" s="27">
        <f t="shared" si="109"/>
        <v>13437.417923865602</v>
      </c>
      <c r="P120" s="27">
        <f t="shared" si="109"/>
        <v>13270.8945308656</v>
      </c>
      <c r="Q120" s="27">
        <f t="shared" si="109"/>
        <v>12817.526759318327</v>
      </c>
      <c r="R120" s="27">
        <f t="shared" si="109"/>
        <v>12024.570707914774</v>
      </c>
      <c r="S120" s="27">
        <f t="shared" si="109"/>
        <v>10784.859739554549</v>
      </c>
    </row>
    <row r="121" spans="2:19" x14ac:dyDescent="0.3">
      <c r="D121" s="32"/>
      <c r="E121" s="32"/>
      <c r="F121" s="32"/>
      <c r="G121" s="14"/>
      <c r="H121" s="14"/>
      <c r="I121" s="14"/>
    </row>
    <row r="122" spans="2:19" x14ac:dyDescent="0.3">
      <c r="B122" s="1"/>
      <c r="C122" s="18"/>
      <c r="D122" s="41"/>
      <c r="E122" s="41"/>
      <c r="F122" s="41"/>
      <c r="G122" s="2" t="s">
        <v>3</v>
      </c>
      <c r="H122" s="2"/>
      <c r="I122" s="3"/>
      <c r="J122" s="3" t="s">
        <v>4</v>
      </c>
      <c r="K122" s="2"/>
      <c r="L122" s="2"/>
      <c r="M122" s="2"/>
      <c r="N122" s="2"/>
      <c r="O122" s="2"/>
      <c r="P122" s="2"/>
      <c r="Q122" s="2"/>
      <c r="R122" s="2"/>
      <c r="S122" s="3"/>
    </row>
    <row r="123" spans="2:19" x14ac:dyDescent="0.3">
      <c r="B123" s="1" t="s">
        <v>5</v>
      </c>
      <c r="C123" s="18"/>
      <c r="D123" s="29" t="s">
        <v>2</v>
      </c>
      <c r="E123" s="29"/>
      <c r="F123" s="29"/>
      <c r="G123" s="4">
        <f>DATE(2020,12,31)</f>
        <v>44196</v>
      </c>
      <c r="H123" s="4">
        <f>EDATE(G123,12)</f>
        <v>44561</v>
      </c>
      <c r="I123" s="5">
        <f>EDATE(H123,12)</f>
        <v>44926</v>
      </c>
      <c r="J123" s="4">
        <f t="shared" ref="J123:S123" si="110">EDATE(I123,12)</f>
        <v>45291</v>
      </c>
      <c r="K123" s="4">
        <f t="shared" si="110"/>
        <v>45657</v>
      </c>
      <c r="L123" s="4">
        <f t="shared" si="110"/>
        <v>46022</v>
      </c>
      <c r="M123" s="4">
        <f t="shared" si="110"/>
        <v>46387</v>
      </c>
      <c r="N123" s="4">
        <f t="shared" si="110"/>
        <v>46752</v>
      </c>
      <c r="O123" s="4">
        <f t="shared" si="110"/>
        <v>47118</v>
      </c>
      <c r="P123" s="4">
        <f t="shared" si="110"/>
        <v>47483</v>
      </c>
      <c r="Q123" s="4">
        <f t="shared" si="110"/>
        <v>47848</v>
      </c>
      <c r="R123" s="4">
        <f t="shared" si="110"/>
        <v>48213</v>
      </c>
      <c r="S123" s="4">
        <f t="shared" si="110"/>
        <v>48579</v>
      </c>
    </row>
    <row r="124" spans="2:19" x14ac:dyDescent="0.3">
      <c r="B124" s="36"/>
      <c r="C124" s="36" t="s">
        <v>22</v>
      </c>
      <c r="D124" s="43"/>
      <c r="E124" s="43"/>
      <c r="F124" s="43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</row>
    <row r="125" spans="2:19" s="9" customFormat="1" x14ac:dyDescent="0.3">
      <c r="C125" s="20" t="s">
        <v>51</v>
      </c>
      <c r="D125" s="12"/>
      <c r="E125" s="12"/>
      <c r="F125" s="12"/>
    </row>
    <row r="126" spans="2:19" x14ac:dyDescent="0.3">
      <c r="C126" s="22" t="s">
        <v>23</v>
      </c>
      <c r="D126" s="12" t="s">
        <v>20</v>
      </c>
      <c r="G126" s="48">
        <v>12957.408688</v>
      </c>
      <c r="H126" s="48">
        <v>8083.9063489999999</v>
      </c>
      <c r="I126" s="48">
        <v>10214.065832</v>
      </c>
      <c r="J126" s="39">
        <f>I126+J197</f>
        <v>12020.810493904703</v>
      </c>
      <c r="K126" s="39">
        <f t="shared" ref="K126:S126" si="111">J126+K197</f>
        <v>17766.140147442755</v>
      </c>
      <c r="L126" s="39">
        <f t="shared" si="111"/>
        <v>27815.533737978061</v>
      </c>
      <c r="M126" s="39">
        <f t="shared" si="111"/>
        <v>41358.571900039889</v>
      </c>
      <c r="N126" s="39">
        <f t="shared" si="111"/>
        <v>56802.994224395952</v>
      </c>
      <c r="O126" s="39">
        <f t="shared" si="111"/>
        <v>73906.639379071858</v>
      </c>
      <c r="P126" s="39">
        <f t="shared" si="111"/>
        <v>90407.774994998908</v>
      </c>
      <c r="Q126" s="39">
        <f t="shared" si="111"/>
        <v>105868.7963676065</v>
      </c>
      <c r="R126" s="39">
        <f t="shared" si="111"/>
        <v>120827.09944993391</v>
      </c>
      <c r="S126" s="39">
        <f t="shared" si="111"/>
        <v>134832.38837443403</v>
      </c>
    </row>
    <row r="127" spans="2:19" x14ac:dyDescent="0.3">
      <c r="C127" s="22" t="s">
        <v>24</v>
      </c>
      <c r="D127" s="12" t="s">
        <v>20</v>
      </c>
      <c r="G127" s="47">
        <v>3744.3515879999995</v>
      </c>
      <c r="H127" s="47">
        <v>4376.3619669999998</v>
      </c>
      <c r="I127" s="47">
        <v>4103.578708</v>
      </c>
      <c r="J127" s="14">
        <f t="shared" ref="J127:S127" si="112">J59*J105</f>
        <v>4888.0158326153678</v>
      </c>
      <c r="K127" s="14">
        <f t="shared" si="112"/>
        <v>5492.8978169114116</v>
      </c>
      <c r="L127" s="14">
        <f t="shared" si="112"/>
        <v>6129.6873538402579</v>
      </c>
      <c r="M127" s="14">
        <f t="shared" si="112"/>
        <v>6633.8209671834038</v>
      </c>
      <c r="N127" s="14">
        <f t="shared" si="112"/>
        <v>7319.210106332569</v>
      </c>
      <c r="O127" s="14">
        <f t="shared" si="112"/>
        <v>7999.2645366108736</v>
      </c>
      <c r="P127" s="14">
        <f t="shared" si="112"/>
        <v>8672.7246354752133</v>
      </c>
      <c r="Q127" s="14">
        <f t="shared" si="112"/>
        <v>9380.7253199198694</v>
      </c>
      <c r="R127" s="14">
        <f t="shared" si="112"/>
        <v>10123.767846792885</v>
      </c>
      <c r="S127" s="14">
        <f t="shared" si="112"/>
        <v>10889.073714489527</v>
      </c>
    </row>
    <row r="128" spans="2:19" x14ac:dyDescent="0.3">
      <c r="C128" s="22" t="s">
        <v>133</v>
      </c>
      <c r="D128" s="12" t="s">
        <v>20</v>
      </c>
      <c r="G128" s="47">
        <v>2031.3581710000001</v>
      </c>
      <c r="H128" s="47">
        <v>3484.8859910000001</v>
      </c>
      <c r="I128" s="47">
        <v>4385.1419379999998</v>
      </c>
      <c r="J128" s="14">
        <f t="shared" ref="J128:S128" si="113">-J60*J107</f>
        <v>5336.3130913549985</v>
      </c>
      <c r="K128" s="14">
        <f t="shared" si="113"/>
        <v>6440.2974430657787</v>
      </c>
      <c r="L128" s="14">
        <f t="shared" si="113"/>
        <v>7457.4700863716789</v>
      </c>
      <c r="M128" s="14">
        <f t="shared" si="113"/>
        <v>8416.9112213878452</v>
      </c>
      <c r="N128" s="14">
        <f t="shared" si="113"/>
        <v>9338.0401249894167</v>
      </c>
      <c r="O128" s="14">
        <f t="shared" si="113"/>
        <v>10183.498823455679</v>
      </c>
      <c r="P128" s="14">
        <f t="shared" si="113"/>
        <v>11036.528985436647</v>
      </c>
      <c r="Q128" s="14">
        <f t="shared" si="113"/>
        <v>11949.282805470333</v>
      </c>
      <c r="R128" s="14">
        <f t="shared" si="113"/>
        <v>12888.983165394355</v>
      </c>
      <c r="S128" s="14">
        <f t="shared" si="113"/>
        <v>13863.63948824716</v>
      </c>
    </row>
    <row r="129" spans="2:19" x14ac:dyDescent="0.3">
      <c r="C129" s="22" t="s">
        <v>27</v>
      </c>
      <c r="D129" s="12" t="s">
        <v>20</v>
      </c>
      <c r="G129" s="47">
        <v>4160.7570159999996</v>
      </c>
      <c r="H129" s="47">
        <v>6857.7726869999988</v>
      </c>
      <c r="I129" s="47">
        <v>5587.7607390000003</v>
      </c>
      <c r="J129" s="14">
        <f t="shared" ref="J129:S129" si="114">-J61*(J110+J111+J107)</f>
        <v>9161.7326390603466</v>
      </c>
      <c r="K129" s="14">
        <f t="shared" si="114"/>
        <v>11017.814806327217</v>
      </c>
      <c r="L129" s="14">
        <f t="shared" si="114"/>
        <v>13155.58943664622</v>
      </c>
      <c r="M129" s="14">
        <f t="shared" si="114"/>
        <v>15307.888560235353</v>
      </c>
      <c r="N129" s="14">
        <f t="shared" si="114"/>
        <v>17340.549538979794</v>
      </c>
      <c r="O129" s="14">
        <f t="shared" si="114"/>
        <v>19519.399325923874</v>
      </c>
      <c r="P129" s="14">
        <f t="shared" si="114"/>
        <v>21861.410512515151</v>
      </c>
      <c r="Q129" s="14">
        <f t="shared" si="114"/>
        <v>24455.694795746484</v>
      </c>
      <c r="R129" s="14">
        <f t="shared" si="114"/>
        <v>27328.683642258362</v>
      </c>
      <c r="S129" s="14">
        <f t="shared" si="114"/>
        <v>30487.185260342732</v>
      </c>
    </row>
    <row r="130" spans="2:19" x14ac:dyDescent="0.3">
      <c r="C130" s="23" t="s">
        <v>25</v>
      </c>
      <c r="D130" s="40" t="s">
        <v>20</v>
      </c>
      <c r="E130" s="40"/>
      <c r="F130" s="40"/>
      <c r="G130" s="46">
        <v>1591.424876</v>
      </c>
      <c r="H130" s="46">
        <v>3388.5843190000001</v>
      </c>
      <c r="I130" s="46">
        <v>3046.1069520000001</v>
      </c>
      <c r="J130" s="17">
        <f t="shared" ref="J130:S130" si="115">J105*J62</f>
        <v>4345.5493249617348</v>
      </c>
      <c r="K130" s="17">
        <f t="shared" si="115"/>
        <v>5095.6196722944424</v>
      </c>
      <c r="L130" s="17">
        <f t="shared" si="115"/>
        <v>5944.8234929575665</v>
      </c>
      <c r="M130" s="17">
        <f t="shared" si="115"/>
        <v>6740.1222472102299</v>
      </c>
      <c r="N130" s="17">
        <f t="shared" si="115"/>
        <v>7436.4941583046229</v>
      </c>
      <c r="O130" s="17">
        <f t="shared" si="115"/>
        <v>8127.4458764030396</v>
      </c>
      <c r="P130" s="17">
        <f t="shared" si="115"/>
        <v>8811.697594593621</v>
      </c>
      <c r="Q130" s="17">
        <f t="shared" si="115"/>
        <v>9531.043381564954</v>
      </c>
      <c r="R130" s="17">
        <f t="shared" si="115"/>
        <v>10285.992526375312</v>
      </c>
      <c r="S130" s="17">
        <f t="shared" si="115"/>
        <v>11063.561762913325</v>
      </c>
    </row>
    <row r="131" spans="2:19" s="9" customFormat="1" x14ac:dyDescent="0.3">
      <c r="C131" s="20" t="s">
        <v>28</v>
      </c>
      <c r="D131" s="33" t="s">
        <v>20</v>
      </c>
      <c r="E131" s="33"/>
      <c r="F131" s="33"/>
      <c r="G131" s="21">
        <v>24485.300339000001</v>
      </c>
      <c r="H131" s="21">
        <v>26191.511313000003</v>
      </c>
      <c r="I131" s="21">
        <v>27336.654169000001</v>
      </c>
      <c r="J131" s="21">
        <f>SUM(J126:J130)</f>
        <v>35752.421381897148</v>
      </c>
      <c r="K131" s="21">
        <f t="shared" ref="K131:R131" si="116">SUM(K126:K130)</f>
        <v>45812.769886041606</v>
      </c>
      <c r="L131" s="21">
        <f t="shared" si="116"/>
        <v>60503.104107793784</v>
      </c>
      <c r="M131" s="21">
        <f t="shared" si="116"/>
        <v>78457.31489605672</v>
      </c>
      <c r="N131" s="21">
        <f t="shared" si="116"/>
        <v>98237.288153002359</v>
      </c>
      <c r="O131" s="21">
        <f t="shared" si="116"/>
        <v>119736.24794146534</v>
      </c>
      <c r="P131" s="21">
        <f t="shared" si="116"/>
        <v>140790.13672301953</v>
      </c>
      <c r="Q131" s="21">
        <f t="shared" si="116"/>
        <v>161185.54267030815</v>
      </c>
      <c r="R131" s="21">
        <f t="shared" si="116"/>
        <v>181454.52663075482</v>
      </c>
      <c r="S131" s="21">
        <f>SUM(S126:S130)</f>
        <v>201135.84860042678</v>
      </c>
    </row>
    <row r="132" spans="2:19" s="9" customFormat="1" x14ac:dyDescent="0.3">
      <c r="C132" s="20"/>
      <c r="D132" s="32"/>
      <c r="E132" s="32"/>
      <c r="F132" s="32"/>
      <c r="G132" s="14"/>
      <c r="H132" s="14"/>
      <c r="I132" s="14"/>
      <c r="J132" s="27"/>
    </row>
    <row r="133" spans="2:19" x14ac:dyDescent="0.3">
      <c r="C133" s="20" t="s">
        <v>52</v>
      </c>
      <c r="G133" s="14"/>
      <c r="H133" s="14"/>
      <c r="I133" s="14"/>
      <c r="J133" s="14"/>
    </row>
    <row r="134" spans="2:19" x14ac:dyDescent="0.3">
      <c r="C134" s="22" t="s">
        <v>29</v>
      </c>
      <c r="D134" s="12" t="s">
        <v>20</v>
      </c>
      <c r="G134" s="47">
        <v>28127.033243000002</v>
      </c>
      <c r="H134" s="47">
        <v>48340.951349000003</v>
      </c>
      <c r="I134" s="47">
        <v>62534.015908000001</v>
      </c>
      <c r="J134" s="14">
        <f t="shared" ref="J134:S134" si="117">I134-J180-J75</f>
        <v>67422.031740615363</v>
      </c>
      <c r="K134" s="14">
        <f t="shared" si="117"/>
        <v>69332.604894323682</v>
      </c>
      <c r="L134" s="14">
        <f t="shared" si="117"/>
        <v>69332.604894323682</v>
      </c>
      <c r="M134" s="14">
        <f t="shared" si="117"/>
        <v>66805.435002063343</v>
      </c>
      <c r="N134" s="14">
        <f t="shared" si="117"/>
        <v>62623.029227016166</v>
      </c>
      <c r="O134" s="14">
        <f t="shared" si="117"/>
        <v>55766.516767063993</v>
      </c>
      <c r="P134" s="14">
        <f t="shared" si="117"/>
        <v>49158.726568606682</v>
      </c>
      <c r="Q134" s="14">
        <f t="shared" si="117"/>
        <v>42904.909688660104</v>
      </c>
      <c r="R134" s="14">
        <f t="shared" si="117"/>
        <v>36155.731124131518</v>
      </c>
      <c r="S134" s="14">
        <f t="shared" si="117"/>
        <v>28896.348647805164</v>
      </c>
    </row>
    <row r="135" spans="2:19" x14ac:dyDescent="0.3">
      <c r="C135" s="22" t="s">
        <v>30</v>
      </c>
      <c r="D135" s="12" t="s">
        <v>20</v>
      </c>
      <c r="G135" s="47">
        <v>1859.2988270000001</v>
      </c>
      <c r="H135" s="47">
        <v>3446.2011499999999</v>
      </c>
      <c r="I135" s="47">
        <v>3293.570678</v>
      </c>
      <c r="J135" s="14">
        <f t="shared" ref="J135:S135" si="118">I135-J183-J73</f>
        <v>3503.1732296886157</v>
      </c>
      <c r="K135" s="14">
        <f t="shared" si="118"/>
        <v>3672.0469396078734</v>
      </c>
      <c r="L135" s="14">
        <f t="shared" si="118"/>
        <v>3808.1060174775944</v>
      </c>
      <c r="M135" s="14">
        <f t="shared" si="118"/>
        <v>3917.7268263033729</v>
      </c>
      <c r="N135" s="14">
        <f t="shared" si="118"/>
        <v>4006.0467084881102</v>
      </c>
      <c r="O135" s="14">
        <f t="shared" si="118"/>
        <v>4077.2047456589835</v>
      </c>
      <c r="P135" s="14">
        <f t="shared" si="118"/>
        <v>4134.5357353382969</v>
      </c>
      <c r="Q135" s="14">
        <f t="shared" si="118"/>
        <v>4180.7264751097828</v>
      </c>
      <c r="R135" s="14">
        <f t="shared" si="118"/>
        <v>4217.941678485332</v>
      </c>
      <c r="S135" s="14">
        <f t="shared" si="118"/>
        <v>4247.9254234769724</v>
      </c>
    </row>
    <row r="136" spans="2:19" x14ac:dyDescent="0.3">
      <c r="C136" s="22" t="s">
        <v>31</v>
      </c>
      <c r="D136" s="12" t="s">
        <v>20</v>
      </c>
      <c r="G136" s="47">
        <v>71.904899999999998</v>
      </c>
      <c r="H136" s="47">
        <v>459.22844600000002</v>
      </c>
      <c r="I136" s="47">
        <v>515.06064199999992</v>
      </c>
      <c r="J136" s="14">
        <f>I136-J182</f>
        <v>672.81341966666662</v>
      </c>
      <c r="K136" s="14">
        <f t="shared" ref="K136:S136" si="119">J136-K182</f>
        <v>830.56619733333332</v>
      </c>
      <c r="L136" s="14">
        <f t="shared" si="119"/>
        <v>988.31897500000002</v>
      </c>
      <c r="M136" s="14">
        <f t="shared" si="119"/>
        <v>1146.0717526666667</v>
      </c>
      <c r="N136" s="14">
        <f t="shared" si="119"/>
        <v>1303.8245303333333</v>
      </c>
      <c r="O136" s="14">
        <f t="shared" si="119"/>
        <v>1461.5773079999999</v>
      </c>
      <c r="P136" s="14">
        <f t="shared" si="119"/>
        <v>1619.3300856666665</v>
      </c>
      <c r="Q136" s="14">
        <f t="shared" si="119"/>
        <v>1777.0828633333331</v>
      </c>
      <c r="R136" s="14">
        <f t="shared" si="119"/>
        <v>1934.8356409999997</v>
      </c>
      <c r="S136" s="14">
        <f t="shared" si="119"/>
        <v>2092.5884186666663</v>
      </c>
    </row>
    <row r="137" spans="2:19" x14ac:dyDescent="0.3">
      <c r="C137" s="22" t="s">
        <v>32</v>
      </c>
      <c r="D137" s="12" t="s">
        <v>20</v>
      </c>
      <c r="F137" s="47">
        <v>614.62</v>
      </c>
      <c r="G137" s="47">
        <v>927.27558199999999</v>
      </c>
      <c r="H137" s="47">
        <v>1397.7544800000001</v>
      </c>
      <c r="I137" s="47">
        <v>2001.6344100000001</v>
      </c>
      <c r="J137" s="77">
        <f t="shared" ref="J137:S137" si="120">I137-J68</f>
        <v>2654.9014252589504</v>
      </c>
      <c r="K137" s="77">
        <f t="shared" si="120"/>
        <v>3366.0708052457203</v>
      </c>
      <c r="L137" s="77">
        <f t="shared" si="120"/>
        <v>4176.1609826615277</v>
      </c>
      <c r="M137" s="77">
        <f t="shared" si="120"/>
        <v>5053.6775702665218</v>
      </c>
      <c r="N137" s="77">
        <f t="shared" si="120"/>
        <v>5967.366164147149</v>
      </c>
      <c r="O137" s="77">
        <f t="shared" si="120"/>
        <v>6892.9148302551166</v>
      </c>
      <c r="P137" s="77">
        <f t="shared" si="120"/>
        <v>7806.9936213364854</v>
      </c>
      <c r="Q137" s="77">
        <f t="shared" si="120"/>
        <v>8689.8451380568586</v>
      </c>
      <c r="R137" s="77">
        <f t="shared" si="120"/>
        <v>9518.0790623337216</v>
      </c>
      <c r="S137" s="77">
        <f t="shared" si="120"/>
        <v>10260.923603052948</v>
      </c>
    </row>
    <row r="138" spans="2:19" x14ac:dyDescent="0.3">
      <c r="C138" s="22" t="s">
        <v>33</v>
      </c>
      <c r="D138" s="12" t="s">
        <v>20</v>
      </c>
      <c r="G138" s="47">
        <v>1154.6465499999999</v>
      </c>
      <c r="H138" s="47">
        <v>1968.644352</v>
      </c>
      <c r="I138" s="47">
        <v>2384.6122019999998</v>
      </c>
      <c r="J138" s="14">
        <f>I138-J184</f>
        <v>3244.4898776666664</v>
      </c>
      <c r="K138" s="14">
        <f t="shared" ref="K138:S138" si="121">J138-K184</f>
        <v>4166.6848912222222</v>
      </c>
      <c r="L138" s="14">
        <f t="shared" si="121"/>
        <v>5028.8532546296301</v>
      </c>
      <c r="M138" s="14">
        <f t="shared" si="121"/>
        <v>5910.266938839507</v>
      </c>
      <c r="N138" s="14">
        <f t="shared" si="121"/>
        <v>6798.8592925637868</v>
      </c>
      <c r="O138" s="14">
        <f t="shared" si="121"/>
        <v>7676.2507596776413</v>
      </c>
      <c r="P138" s="14">
        <f t="shared" si="121"/>
        <v>8558.7165946936457</v>
      </c>
      <c r="Q138" s="14">
        <f t="shared" si="121"/>
        <v>9441.5331466450243</v>
      </c>
      <c r="R138" s="14">
        <f t="shared" si="121"/>
        <v>10322.42443133877</v>
      </c>
      <c r="S138" s="14">
        <f t="shared" si="121"/>
        <v>11204.482321892479</v>
      </c>
    </row>
    <row r="139" spans="2:19" x14ac:dyDescent="0.3">
      <c r="C139" s="23" t="s">
        <v>26</v>
      </c>
      <c r="D139" s="40" t="s">
        <v>20</v>
      </c>
      <c r="E139" s="40"/>
      <c r="F139" s="40"/>
      <c r="G139" s="46">
        <v>86.623892999999995</v>
      </c>
      <c r="H139" s="46">
        <v>59.706619000000003</v>
      </c>
      <c r="I139" s="46">
        <v>32.789344</v>
      </c>
      <c r="J139" s="17">
        <f>I139-J175</f>
        <v>671.52384566667013</v>
      </c>
      <c r="K139" s="17">
        <f t="shared" ref="K139:S139" si="122">J139-K175</f>
        <v>1246.3848971666732</v>
      </c>
      <c r="L139" s="17">
        <f t="shared" si="122"/>
        <v>1763.759843516676</v>
      </c>
      <c r="M139" s="17">
        <f t="shared" si="122"/>
        <v>2281.1347898666791</v>
      </c>
      <c r="N139" s="17">
        <f t="shared" si="122"/>
        <v>2798.5097362166816</v>
      </c>
      <c r="O139" s="17">
        <f t="shared" si="122"/>
        <v>3315.8846825666842</v>
      </c>
      <c r="P139" s="17">
        <f t="shared" si="122"/>
        <v>3833.2596289166868</v>
      </c>
      <c r="Q139" s="17">
        <f t="shared" si="122"/>
        <v>4350.6345752666894</v>
      </c>
      <c r="R139" s="17">
        <f t="shared" si="122"/>
        <v>4868.0095216166919</v>
      </c>
      <c r="S139" s="17">
        <f t="shared" si="122"/>
        <v>5385.3844679666945</v>
      </c>
    </row>
    <row r="140" spans="2:19" s="9" customFormat="1" x14ac:dyDescent="0.3">
      <c r="C140" s="20" t="s">
        <v>34</v>
      </c>
      <c r="D140" s="12" t="s">
        <v>20</v>
      </c>
      <c r="E140" s="12"/>
      <c r="F140" s="12"/>
      <c r="G140" s="21">
        <v>34258.141166000001</v>
      </c>
      <c r="H140" s="21">
        <v>59157.37238700001</v>
      </c>
      <c r="I140" s="21">
        <f>SUM(I134:I139)</f>
        <v>70761.683184000009</v>
      </c>
      <c r="J140" s="21">
        <f>SUM(J134:J139)</f>
        <v>78168.933538562938</v>
      </c>
      <c r="K140" s="21">
        <f t="shared" ref="K140:R140" si="123">SUM(K134:K139)</f>
        <v>82614.358624899498</v>
      </c>
      <c r="L140" s="21">
        <f t="shared" si="123"/>
        <v>85097.803967609114</v>
      </c>
      <c r="M140" s="21">
        <f t="shared" si="123"/>
        <v>85114.312880006095</v>
      </c>
      <c r="N140" s="21">
        <f t="shared" si="123"/>
        <v>83497.635658765255</v>
      </c>
      <c r="O140" s="21">
        <f t="shared" si="123"/>
        <v>79190.349093222423</v>
      </c>
      <c r="P140" s="21">
        <f t="shared" si="123"/>
        <v>75111.562234558471</v>
      </c>
      <c r="Q140" s="21">
        <f t="shared" si="123"/>
        <v>71344.731887071801</v>
      </c>
      <c r="R140" s="21">
        <f t="shared" si="123"/>
        <v>67017.021458906034</v>
      </c>
      <c r="S140" s="21">
        <f>SUM(S134:S139)</f>
        <v>62087.65288286093</v>
      </c>
    </row>
    <row r="141" spans="2:19" s="9" customFormat="1" x14ac:dyDescent="0.3">
      <c r="C141" s="20" t="s">
        <v>35</v>
      </c>
      <c r="D141" s="12" t="s">
        <v>20</v>
      </c>
      <c r="E141" s="12"/>
      <c r="F141" s="12"/>
      <c r="G141" s="27">
        <v>56712.083334000003</v>
      </c>
      <c r="H141" s="27">
        <v>81863.997709000017</v>
      </c>
      <c r="I141" s="27">
        <v>98098.33735300001</v>
      </c>
      <c r="J141" s="27">
        <f>J140+J131</f>
        <v>113921.35492046009</v>
      </c>
      <c r="K141" s="27">
        <f t="shared" ref="K141:R141" si="124">K140+K131</f>
        <v>128427.12851094111</v>
      </c>
      <c r="L141" s="27">
        <f t="shared" si="124"/>
        <v>145600.9080754029</v>
      </c>
      <c r="M141" s="27">
        <f t="shared" si="124"/>
        <v>163571.62777606281</v>
      </c>
      <c r="N141" s="27">
        <f t="shared" si="124"/>
        <v>181734.9238117676</v>
      </c>
      <c r="O141" s="27">
        <f t="shared" si="124"/>
        <v>198926.59703468776</v>
      </c>
      <c r="P141" s="27">
        <f t="shared" si="124"/>
        <v>215901.69895757799</v>
      </c>
      <c r="Q141" s="27">
        <f t="shared" si="124"/>
        <v>232530.27455737995</v>
      </c>
      <c r="R141" s="27">
        <f t="shared" si="124"/>
        <v>248471.54808966085</v>
      </c>
      <c r="S141" s="27">
        <f>S140+S131</f>
        <v>263223.50148328772</v>
      </c>
    </row>
    <row r="142" spans="2:19" x14ac:dyDescent="0.3">
      <c r="G142" s="14"/>
      <c r="H142" s="14"/>
      <c r="I142" s="14"/>
      <c r="J142" s="14"/>
    </row>
    <row r="143" spans="2:19" x14ac:dyDescent="0.3">
      <c r="B143" s="36"/>
      <c r="C143" s="36" t="s">
        <v>36</v>
      </c>
      <c r="D143" s="43"/>
      <c r="E143" s="43"/>
      <c r="F143" s="43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</row>
    <row r="144" spans="2:19" x14ac:dyDescent="0.3">
      <c r="C144" s="20" t="s">
        <v>53</v>
      </c>
    </row>
    <row r="145" spans="3:16383" x14ac:dyDescent="0.3">
      <c r="C145" s="22" t="s">
        <v>37</v>
      </c>
      <c r="D145" s="12" t="s">
        <v>20</v>
      </c>
      <c r="G145" s="48">
        <v>12342.563333</v>
      </c>
      <c r="H145" s="48">
        <v>18598.375373999999</v>
      </c>
      <c r="I145" s="48">
        <v>17055.361194000001</v>
      </c>
      <c r="J145" s="14">
        <f>-$J$107*J63</f>
        <v>11271.02496575419</v>
      </c>
      <c r="K145" s="14">
        <f t="shared" ref="K145:S145" si="125">-K107*K63</f>
        <v>13216.477882902544</v>
      </c>
      <c r="L145" s="14">
        <f t="shared" si="125"/>
        <v>15419.05268943571</v>
      </c>
      <c r="M145" s="14">
        <f t="shared" si="125"/>
        <v>17481.814251690881</v>
      </c>
      <c r="N145" s="14">
        <f t="shared" si="125"/>
        <v>19287.989859987301</v>
      </c>
      <c r="O145" s="14">
        <f t="shared" si="125"/>
        <v>21080.107146536935</v>
      </c>
      <c r="P145" s="14">
        <f t="shared" si="125"/>
        <v>22854.84668390351</v>
      </c>
      <c r="Q145" s="14">
        <f t="shared" si="125"/>
        <v>24720.609494922897</v>
      </c>
      <c r="R145" s="14">
        <f t="shared" si="125"/>
        <v>26678.716519541063</v>
      </c>
      <c r="S145" s="14">
        <f t="shared" si="125"/>
        <v>28695.493139076862</v>
      </c>
    </row>
    <row r="146" spans="3:16383" x14ac:dyDescent="0.3">
      <c r="C146" s="22" t="s">
        <v>38</v>
      </c>
      <c r="D146" s="12" t="s">
        <v>20</v>
      </c>
      <c r="G146" s="47">
        <v>217.97611900000001</v>
      </c>
      <c r="H146" s="47">
        <v>555.31253400000003</v>
      </c>
      <c r="I146" s="47">
        <v>111.09099399999999</v>
      </c>
      <c r="J146" s="14">
        <f t="shared" ref="J146:S146" si="126">-J64*J107</f>
        <v>519.05995450848059</v>
      </c>
      <c r="K146" s="14">
        <f t="shared" si="126"/>
        <v>608.65311091986337</v>
      </c>
      <c r="L146" s="14">
        <f t="shared" si="126"/>
        <v>710.08739771758849</v>
      </c>
      <c r="M146" s="14">
        <f t="shared" si="126"/>
        <v>805.08292171999381</v>
      </c>
      <c r="N146" s="14">
        <f t="shared" si="126"/>
        <v>888.26199655348967</v>
      </c>
      <c r="O146" s="14">
        <f t="shared" si="126"/>
        <v>970.79364918106148</v>
      </c>
      <c r="P146" s="14">
        <f t="shared" si="126"/>
        <v>1052.525011353433</v>
      </c>
      <c r="Q146" s="14">
        <f t="shared" si="126"/>
        <v>1138.4482315356122</v>
      </c>
      <c r="R146" s="14">
        <f t="shared" si="126"/>
        <v>1228.6241424407153</v>
      </c>
      <c r="S146" s="14">
        <f t="shared" si="126"/>
        <v>1321.5019404733428</v>
      </c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  <c r="CT146" s="14"/>
      <c r="CU146" s="14"/>
      <c r="CV146" s="14"/>
      <c r="CW146" s="14"/>
      <c r="CX146" s="14"/>
      <c r="CY146" s="14"/>
      <c r="CZ146" s="14"/>
      <c r="DA146" s="14"/>
      <c r="DB146" s="14"/>
      <c r="DC146" s="14"/>
      <c r="DD146" s="14"/>
      <c r="DE146" s="14"/>
      <c r="DF146" s="14"/>
      <c r="DG146" s="14"/>
      <c r="DH146" s="14"/>
      <c r="DI146" s="14"/>
      <c r="DJ146" s="14"/>
      <c r="DK146" s="14"/>
      <c r="DL146" s="14"/>
      <c r="DM146" s="14"/>
      <c r="DN146" s="14"/>
      <c r="DO146" s="14"/>
      <c r="DP146" s="14"/>
      <c r="DQ146" s="14"/>
      <c r="DR146" s="14"/>
      <c r="DS146" s="14"/>
      <c r="DT146" s="14"/>
      <c r="DU146" s="14"/>
      <c r="DV146" s="14"/>
      <c r="DW146" s="14"/>
      <c r="DX146" s="14"/>
      <c r="DY146" s="14"/>
      <c r="DZ146" s="14"/>
      <c r="EA146" s="14"/>
      <c r="EB146" s="14"/>
      <c r="EC146" s="14"/>
      <c r="ED146" s="14"/>
      <c r="EE146" s="14"/>
      <c r="EF146" s="14"/>
      <c r="EG146" s="14"/>
      <c r="EH146" s="14"/>
      <c r="EI146" s="14"/>
      <c r="EJ146" s="14"/>
      <c r="EK146" s="14"/>
      <c r="EL146" s="14"/>
      <c r="EM146" s="14"/>
      <c r="EN146" s="14"/>
      <c r="EO146" s="14"/>
      <c r="EP146" s="14"/>
      <c r="EQ146" s="14"/>
      <c r="ER146" s="14"/>
      <c r="ES146" s="14"/>
      <c r="ET146" s="14"/>
      <c r="EU146" s="14"/>
      <c r="EV146" s="14"/>
      <c r="EW146" s="14"/>
      <c r="EX146" s="14"/>
      <c r="EY146" s="14"/>
      <c r="EZ146" s="14"/>
      <c r="FA146" s="14"/>
      <c r="FB146" s="14"/>
      <c r="FC146" s="14"/>
      <c r="FD146" s="14"/>
      <c r="FE146" s="14"/>
      <c r="FF146" s="14"/>
      <c r="FG146" s="14"/>
      <c r="FH146" s="14"/>
      <c r="FI146" s="14"/>
      <c r="FJ146" s="14"/>
      <c r="FK146" s="14"/>
      <c r="FL146" s="14"/>
      <c r="FM146" s="14"/>
      <c r="FN146" s="14"/>
      <c r="FO146" s="14"/>
      <c r="FP146" s="14"/>
      <c r="FQ146" s="14"/>
      <c r="FR146" s="14"/>
      <c r="FS146" s="14"/>
      <c r="FT146" s="14"/>
      <c r="FU146" s="14"/>
      <c r="FV146" s="14"/>
      <c r="FW146" s="14"/>
      <c r="FX146" s="14"/>
      <c r="FY146" s="14"/>
      <c r="FZ146" s="14"/>
      <c r="GA146" s="14"/>
      <c r="GB146" s="14"/>
      <c r="GC146" s="14"/>
      <c r="GD146" s="14"/>
      <c r="GE146" s="14"/>
      <c r="GF146" s="14"/>
      <c r="GG146" s="14"/>
      <c r="GH146" s="14"/>
      <c r="GI146" s="14"/>
      <c r="GJ146" s="14"/>
      <c r="GK146" s="14"/>
      <c r="GL146" s="14"/>
      <c r="GM146" s="14"/>
      <c r="GN146" s="14"/>
      <c r="GO146" s="14"/>
      <c r="GP146" s="14"/>
      <c r="GQ146" s="14"/>
      <c r="GR146" s="14"/>
      <c r="GS146" s="14"/>
      <c r="GT146" s="14"/>
      <c r="GU146" s="14"/>
      <c r="GV146" s="14"/>
      <c r="GW146" s="14"/>
      <c r="GX146" s="14"/>
      <c r="GY146" s="14"/>
      <c r="GZ146" s="14"/>
      <c r="HA146" s="14"/>
      <c r="HB146" s="14"/>
      <c r="HC146" s="14"/>
      <c r="HD146" s="14"/>
      <c r="HE146" s="14"/>
      <c r="HF146" s="14"/>
      <c r="HG146" s="14"/>
      <c r="HH146" s="14"/>
      <c r="HI146" s="14"/>
      <c r="HJ146" s="14"/>
      <c r="HK146" s="14"/>
      <c r="HL146" s="14"/>
      <c r="HM146" s="14"/>
      <c r="HN146" s="14"/>
      <c r="HO146" s="14"/>
      <c r="HP146" s="14"/>
      <c r="HQ146" s="14"/>
      <c r="HR146" s="14"/>
      <c r="HS146" s="14"/>
      <c r="HT146" s="14"/>
      <c r="HU146" s="14"/>
      <c r="HV146" s="14"/>
      <c r="HW146" s="14"/>
      <c r="HX146" s="14"/>
      <c r="HY146" s="14"/>
      <c r="HZ146" s="14"/>
      <c r="IA146" s="14"/>
      <c r="IB146" s="14"/>
      <c r="IC146" s="14"/>
      <c r="ID146" s="14"/>
      <c r="IE146" s="14"/>
      <c r="IF146" s="14"/>
      <c r="IG146" s="14"/>
      <c r="IH146" s="14"/>
      <c r="II146" s="14"/>
      <c r="IJ146" s="14"/>
      <c r="IK146" s="14"/>
      <c r="IL146" s="14"/>
      <c r="IM146" s="14"/>
      <c r="IN146" s="14"/>
      <c r="IO146" s="14"/>
      <c r="IP146" s="14"/>
      <c r="IQ146" s="14"/>
      <c r="IR146" s="14"/>
      <c r="IS146" s="14"/>
      <c r="IT146" s="14"/>
      <c r="IU146" s="14"/>
      <c r="IV146" s="14"/>
      <c r="IW146" s="14"/>
      <c r="IX146" s="14"/>
      <c r="IY146" s="14"/>
      <c r="IZ146" s="14"/>
      <c r="JA146" s="14"/>
      <c r="JB146" s="14"/>
      <c r="JC146" s="14"/>
      <c r="JD146" s="14"/>
      <c r="JE146" s="14"/>
      <c r="JF146" s="14"/>
      <c r="JG146" s="14"/>
      <c r="JH146" s="14"/>
      <c r="JI146" s="14"/>
      <c r="JJ146" s="14"/>
      <c r="JK146" s="14"/>
      <c r="JL146" s="14"/>
      <c r="JM146" s="14"/>
      <c r="JN146" s="14"/>
      <c r="JO146" s="14"/>
      <c r="JP146" s="14"/>
      <c r="JQ146" s="14"/>
      <c r="JR146" s="14"/>
      <c r="JS146" s="14"/>
      <c r="JT146" s="14"/>
      <c r="JU146" s="14"/>
      <c r="JV146" s="14"/>
      <c r="JW146" s="14"/>
      <c r="JX146" s="14"/>
      <c r="JY146" s="14"/>
      <c r="JZ146" s="14"/>
      <c r="KA146" s="14"/>
      <c r="KB146" s="14"/>
      <c r="KC146" s="14"/>
      <c r="KD146" s="14"/>
      <c r="KE146" s="14"/>
      <c r="KF146" s="14"/>
      <c r="KG146" s="14"/>
      <c r="KH146" s="14"/>
      <c r="KI146" s="14"/>
      <c r="KJ146" s="14"/>
      <c r="KK146" s="14"/>
      <c r="KL146" s="14"/>
      <c r="KM146" s="14"/>
      <c r="KN146" s="14"/>
      <c r="KO146" s="14"/>
      <c r="KP146" s="14"/>
      <c r="KQ146" s="14"/>
      <c r="KR146" s="14"/>
      <c r="KS146" s="14"/>
      <c r="KT146" s="14"/>
      <c r="KU146" s="14"/>
      <c r="KV146" s="14"/>
      <c r="KW146" s="14"/>
      <c r="KX146" s="14"/>
      <c r="KY146" s="14"/>
      <c r="KZ146" s="14"/>
      <c r="LA146" s="14"/>
      <c r="LB146" s="14"/>
      <c r="LC146" s="14"/>
      <c r="LD146" s="14"/>
      <c r="LE146" s="14"/>
      <c r="LF146" s="14"/>
      <c r="LG146" s="14"/>
      <c r="LH146" s="14"/>
      <c r="LI146" s="14"/>
      <c r="LJ146" s="14"/>
      <c r="LK146" s="14"/>
      <c r="LL146" s="14"/>
      <c r="LM146" s="14"/>
      <c r="LN146" s="14"/>
      <c r="LO146" s="14"/>
      <c r="LP146" s="14"/>
      <c r="LQ146" s="14"/>
      <c r="LR146" s="14"/>
      <c r="LS146" s="14"/>
      <c r="LT146" s="14"/>
      <c r="LU146" s="14"/>
      <c r="LV146" s="14"/>
      <c r="LW146" s="14"/>
      <c r="LX146" s="14"/>
      <c r="LY146" s="14"/>
      <c r="LZ146" s="14"/>
      <c r="MA146" s="14"/>
      <c r="MB146" s="14"/>
      <c r="MC146" s="14"/>
      <c r="MD146" s="14"/>
      <c r="ME146" s="14"/>
      <c r="MF146" s="14"/>
      <c r="MG146" s="14"/>
      <c r="MH146" s="14"/>
      <c r="MI146" s="14"/>
      <c r="MJ146" s="14"/>
      <c r="MK146" s="14"/>
      <c r="ML146" s="14"/>
      <c r="MM146" s="14"/>
      <c r="MN146" s="14"/>
      <c r="MO146" s="14"/>
      <c r="MP146" s="14"/>
      <c r="MQ146" s="14"/>
      <c r="MR146" s="14"/>
      <c r="MS146" s="14"/>
      <c r="MT146" s="14"/>
      <c r="MU146" s="14"/>
      <c r="MV146" s="14"/>
      <c r="MW146" s="14"/>
      <c r="MX146" s="14"/>
      <c r="MY146" s="14"/>
      <c r="MZ146" s="14"/>
      <c r="NA146" s="14"/>
      <c r="NB146" s="14"/>
      <c r="NC146" s="14"/>
      <c r="ND146" s="14"/>
      <c r="NE146" s="14"/>
      <c r="NF146" s="14"/>
      <c r="NG146" s="14"/>
      <c r="NH146" s="14"/>
      <c r="NI146" s="14"/>
      <c r="NJ146" s="14"/>
      <c r="NK146" s="14"/>
      <c r="NL146" s="14"/>
      <c r="NM146" s="14"/>
      <c r="NN146" s="14"/>
      <c r="NO146" s="14"/>
      <c r="NP146" s="14"/>
      <c r="NQ146" s="14"/>
      <c r="NR146" s="14"/>
      <c r="NS146" s="14"/>
      <c r="NT146" s="14"/>
      <c r="NU146" s="14"/>
      <c r="NV146" s="14"/>
      <c r="NW146" s="14"/>
      <c r="NX146" s="14"/>
      <c r="NY146" s="14"/>
      <c r="NZ146" s="14"/>
      <c r="OA146" s="14"/>
      <c r="OB146" s="14"/>
      <c r="OC146" s="14"/>
      <c r="OD146" s="14"/>
      <c r="OE146" s="14"/>
      <c r="OF146" s="14"/>
      <c r="OG146" s="14"/>
      <c r="OH146" s="14"/>
      <c r="OI146" s="14"/>
      <c r="OJ146" s="14"/>
      <c r="OK146" s="14"/>
      <c r="OL146" s="14"/>
      <c r="OM146" s="14"/>
      <c r="ON146" s="14"/>
      <c r="OO146" s="14"/>
      <c r="OP146" s="14"/>
      <c r="OQ146" s="14"/>
      <c r="OR146" s="14"/>
      <c r="OS146" s="14"/>
      <c r="OT146" s="14"/>
      <c r="OU146" s="14"/>
      <c r="OV146" s="14"/>
      <c r="OW146" s="14"/>
      <c r="OX146" s="14"/>
      <c r="OY146" s="14"/>
      <c r="OZ146" s="14"/>
      <c r="PA146" s="14"/>
      <c r="PB146" s="14"/>
      <c r="PC146" s="14"/>
      <c r="PD146" s="14"/>
      <c r="PE146" s="14"/>
      <c r="PF146" s="14"/>
      <c r="PG146" s="14"/>
      <c r="PH146" s="14"/>
      <c r="PI146" s="14"/>
      <c r="PJ146" s="14"/>
      <c r="PK146" s="14"/>
      <c r="PL146" s="14"/>
      <c r="PM146" s="14"/>
      <c r="PN146" s="14"/>
      <c r="PO146" s="14"/>
      <c r="PP146" s="14"/>
      <c r="PQ146" s="14"/>
      <c r="PR146" s="14"/>
      <c r="PS146" s="14"/>
      <c r="PT146" s="14"/>
      <c r="PU146" s="14"/>
      <c r="PV146" s="14"/>
      <c r="PW146" s="14"/>
      <c r="PX146" s="14"/>
      <c r="PY146" s="14"/>
      <c r="PZ146" s="14"/>
      <c r="QA146" s="14"/>
      <c r="QB146" s="14"/>
      <c r="QC146" s="14"/>
      <c r="QD146" s="14"/>
      <c r="QE146" s="14"/>
      <c r="QF146" s="14"/>
      <c r="QG146" s="14"/>
      <c r="QH146" s="14"/>
      <c r="QI146" s="14"/>
      <c r="QJ146" s="14"/>
      <c r="QK146" s="14"/>
      <c r="QL146" s="14"/>
      <c r="QM146" s="14"/>
      <c r="QN146" s="14"/>
      <c r="QO146" s="14"/>
      <c r="QP146" s="14"/>
      <c r="QQ146" s="14"/>
      <c r="QR146" s="14"/>
      <c r="QS146" s="14"/>
      <c r="QT146" s="14"/>
      <c r="QU146" s="14"/>
      <c r="QV146" s="14"/>
      <c r="QW146" s="14"/>
      <c r="QX146" s="14"/>
      <c r="QY146" s="14"/>
      <c r="QZ146" s="14"/>
      <c r="RA146" s="14"/>
      <c r="RB146" s="14"/>
      <c r="RC146" s="14"/>
      <c r="RD146" s="14"/>
      <c r="RE146" s="14"/>
      <c r="RF146" s="14"/>
      <c r="RG146" s="14"/>
      <c r="RH146" s="14"/>
      <c r="RI146" s="14"/>
      <c r="RJ146" s="14"/>
      <c r="RK146" s="14"/>
      <c r="RL146" s="14"/>
      <c r="RM146" s="14"/>
      <c r="RN146" s="14"/>
      <c r="RO146" s="14"/>
      <c r="RP146" s="14"/>
      <c r="RQ146" s="14"/>
      <c r="RR146" s="14"/>
      <c r="RS146" s="14"/>
      <c r="RT146" s="14"/>
      <c r="RU146" s="14"/>
      <c r="RV146" s="14"/>
      <c r="RW146" s="14"/>
      <c r="RX146" s="14"/>
      <c r="RY146" s="14"/>
      <c r="RZ146" s="14"/>
      <c r="SA146" s="14"/>
      <c r="SB146" s="14"/>
      <c r="SC146" s="14"/>
      <c r="SD146" s="14"/>
      <c r="SE146" s="14"/>
      <c r="SF146" s="14"/>
      <c r="SG146" s="14"/>
      <c r="SH146" s="14"/>
      <c r="SI146" s="14"/>
      <c r="SJ146" s="14"/>
      <c r="SK146" s="14"/>
      <c r="SL146" s="14"/>
      <c r="SM146" s="14"/>
      <c r="SN146" s="14"/>
      <c r="SO146" s="14"/>
      <c r="SP146" s="14"/>
      <c r="SQ146" s="14"/>
      <c r="SR146" s="14"/>
      <c r="SS146" s="14"/>
      <c r="ST146" s="14"/>
      <c r="SU146" s="14"/>
      <c r="SV146" s="14"/>
      <c r="SW146" s="14"/>
      <c r="SX146" s="14"/>
      <c r="SY146" s="14"/>
      <c r="SZ146" s="14"/>
      <c r="TA146" s="14"/>
      <c r="TB146" s="14"/>
      <c r="TC146" s="14"/>
      <c r="TD146" s="14"/>
      <c r="TE146" s="14"/>
      <c r="TF146" s="14"/>
      <c r="TG146" s="14"/>
      <c r="TH146" s="14"/>
      <c r="TI146" s="14"/>
      <c r="TJ146" s="14"/>
      <c r="TK146" s="14"/>
      <c r="TL146" s="14"/>
      <c r="TM146" s="14"/>
      <c r="TN146" s="14"/>
      <c r="TO146" s="14"/>
      <c r="TP146" s="14"/>
      <c r="TQ146" s="14"/>
      <c r="TR146" s="14"/>
      <c r="TS146" s="14"/>
      <c r="TT146" s="14"/>
      <c r="TU146" s="14"/>
      <c r="TV146" s="14"/>
      <c r="TW146" s="14"/>
      <c r="TX146" s="14"/>
      <c r="TY146" s="14"/>
      <c r="TZ146" s="14"/>
      <c r="UA146" s="14"/>
      <c r="UB146" s="14"/>
      <c r="UC146" s="14"/>
      <c r="UD146" s="14"/>
      <c r="UE146" s="14"/>
      <c r="UF146" s="14"/>
      <c r="UG146" s="14"/>
      <c r="UH146" s="14"/>
      <c r="UI146" s="14"/>
      <c r="UJ146" s="14"/>
      <c r="UK146" s="14"/>
      <c r="UL146" s="14"/>
      <c r="UM146" s="14"/>
      <c r="UN146" s="14"/>
      <c r="UO146" s="14"/>
      <c r="UP146" s="14"/>
      <c r="UQ146" s="14"/>
      <c r="UR146" s="14"/>
      <c r="US146" s="14"/>
      <c r="UT146" s="14"/>
      <c r="UU146" s="14"/>
      <c r="UV146" s="14"/>
      <c r="UW146" s="14"/>
      <c r="UX146" s="14"/>
      <c r="UY146" s="14"/>
      <c r="UZ146" s="14"/>
      <c r="VA146" s="14"/>
      <c r="VB146" s="14"/>
      <c r="VC146" s="14"/>
      <c r="VD146" s="14"/>
      <c r="VE146" s="14"/>
      <c r="VF146" s="14"/>
      <c r="VG146" s="14"/>
      <c r="VH146" s="14"/>
      <c r="VI146" s="14"/>
      <c r="VJ146" s="14"/>
      <c r="VK146" s="14"/>
      <c r="VL146" s="14"/>
      <c r="VM146" s="14"/>
      <c r="VN146" s="14"/>
      <c r="VO146" s="14"/>
      <c r="VP146" s="14"/>
      <c r="VQ146" s="14"/>
      <c r="VR146" s="14"/>
      <c r="VS146" s="14"/>
      <c r="VT146" s="14"/>
      <c r="VU146" s="14"/>
      <c r="VV146" s="14"/>
      <c r="VW146" s="14"/>
      <c r="VX146" s="14"/>
      <c r="VY146" s="14"/>
      <c r="VZ146" s="14"/>
      <c r="WA146" s="14"/>
      <c r="WB146" s="14"/>
      <c r="WC146" s="14"/>
      <c r="WD146" s="14"/>
      <c r="WE146" s="14"/>
      <c r="WF146" s="14"/>
      <c r="WG146" s="14"/>
      <c r="WH146" s="14"/>
      <c r="WI146" s="14"/>
      <c r="WJ146" s="14"/>
      <c r="WK146" s="14"/>
      <c r="WL146" s="14"/>
      <c r="WM146" s="14"/>
      <c r="WN146" s="14"/>
      <c r="WO146" s="14"/>
      <c r="WP146" s="14"/>
      <c r="WQ146" s="14"/>
      <c r="WR146" s="14"/>
      <c r="WS146" s="14"/>
      <c r="WT146" s="14"/>
      <c r="WU146" s="14"/>
      <c r="WV146" s="14"/>
      <c r="WW146" s="14"/>
      <c r="WX146" s="14"/>
      <c r="WY146" s="14"/>
      <c r="WZ146" s="14"/>
      <c r="XA146" s="14"/>
      <c r="XB146" s="14"/>
      <c r="XC146" s="14"/>
      <c r="XD146" s="14"/>
      <c r="XE146" s="14"/>
      <c r="XF146" s="14"/>
      <c r="XG146" s="14"/>
      <c r="XH146" s="14"/>
      <c r="XI146" s="14"/>
      <c r="XJ146" s="14"/>
      <c r="XK146" s="14"/>
      <c r="XL146" s="14"/>
      <c r="XM146" s="14"/>
      <c r="XN146" s="14"/>
      <c r="XO146" s="14"/>
      <c r="XP146" s="14"/>
      <c r="XQ146" s="14"/>
      <c r="XR146" s="14"/>
      <c r="XS146" s="14"/>
      <c r="XT146" s="14"/>
      <c r="XU146" s="14"/>
      <c r="XV146" s="14"/>
      <c r="XW146" s="14"/>
      <c r="XX146" s="14"/>
      <c r="XY146" s="14"/>
      <c r="XZ146" s="14"/>
      <c r="YA146" s="14"/>
      <c r="YB146" s="14"/>
      <c r="YC146" s="14"/>
      <c r="YD146" s="14"/>
      <c r="YE146" s="14"/>
      <c r="YF146" s="14"/>
      <c r="YG146" s="14"/>
      <c r="YH146" s="14"/>
      <c r="YI146" s="14"/>
      <c r="YJ146" s="14"/>
      <c r="YK146" s="14"/>
      <c r="YL146" s="14"/>
      <c r="YM146" s="14"/>
      <c r="YN146" s="14"/>
      <c r="YO146" s="14"/>
      <c r="YP146" s="14"/>
      <c r="YQ146" s="14"/>
      <c r="YR146" s="14"/>
      <c r="YS146" s="14"/>
      <c r="YT146" s="14"/>
      <c r="YU146" s="14"/>
      <c r="YV146" s="14"/>
      <c r="YW146" s="14"/>
      <c r="YX146" s="14"/>
      <c r="YY146" s="14"/>
      <c r="YZ146" s="14"/>
      <c r="ZA146" s="14"/>
      <c r="ZB146" s="14"/>
      <c r="ZC146" s="14"/>
      <c r="ZD146" s="14"/>
      <c r="ZE146" s="14"/>
      <c r="ZF146" s="14"/>
      <c r="ZG146" s="14"/>
      <c r="ZH146" s="14"/>
      <c r="ZI146" s="14"/>
      <c r="ZJ146" s="14"/>
      <c r="ZK146" s="14"/>
      <c r="ZL146" s="14"/>
      <c r="ZM146" s="14"/>
      <c r="ZN146" s="14"/>
      <c r="ZO146" s="14"/>
      <c r="ZP146" s="14"/>
      <c r="ZQ146" s="14"/>
      <c r="ZR146" s="14"/>
      <c r="ZS146" s="14"/>
      <c r="ZT146" s="14"/>
      <c r="ZU146" s="14"/>
      <c r="ZV146" s="14"/>
      <c r="ZW146" s="14"/>
      <c r="ZX146" s="14"/>
      <c r="ZY146" s="14"/>
      <c r="ZZ146" s="14"/>
      <c r="AAA146" s="14"/>
      <c r="AAB146" s="14"/>
      <c r="AAC146" s="14"/>
      <c r="AAD146" s="14"/>
      <c r="AAE146" s="14"/>
      <c r="AAF146" s="14"/>
      <c r="AAG146" s="14"/>
      <c r="AAH146" s="14"/>
      <c r="AAI146" s="14"/>
      <c r="AAJ146" s="14"/>
      <c r="AAK146" s="14"/>
      <c r="AAL146" s="14"/>
      <c r="AAM146" s="14"/>
      <c r="AAN146" s="14"/>
      <c r="AAO146" s="14"/>
      <c r="AAP146" s="14"/>
      <c r="AAQ146" s="14"/>
      <c r="AAR146" s="14"/>
      <c r="AAS146" s="14"/>
      <c r="AAT146" s="14"/>
      <c r="AAU146" s="14"/>
      <c r="AAV146" s="14"/>
      <c r="AAW146" s="14"/>
      <c r="AAX146" s="14"/>
      <c r="AAY146" s="14"/>
      <c r="AAZ146" s="14"/>
      <c r="ABA146" s="14"/>
      <c r="ABB146" s="14"/>
      <c r="ABC146" s="14"/>
      <c r="ABD146" s="14"/>
      <c r="ABE146" s="14"/>
      <c r="ABF146" s="14"/>
      <c r="ABG146" s="14"/>
      <c r="ABH146" s="14"/>
      <c r="ABI146" s="14"/>
      <c r="ABJ146" s="14"/>
      <c r="ABK146" s="14"/>
      <c r="ABL146" s="14"/>
      <c r="ABM146" s="14"/>
      <c r="ABN146" s="14"/>
      <c r="ABO146" s="14"/>
      <c r="ABP146" s="14"/>
      <c r="ABQ146" s="14"/>
      <c r="ABR146" s="14"/>
      <c r="ABS146" s="14"/>
      <c r="ABT146" s="14"/>
      <c r="ABU146" s="14"/>
      <c r="ABV146" s="14"/>
      <c r="ABW146" s="14"/>
      <c r="ABX146" s="14"/>
      <c r="ABY146" s="14"/>
      <c r="ABZ146" s="14"/>
      <c r="ACA146" s="14"/>
      <c r="ACB146" s="14"/>
      <c r="ACC146" s="14"/>
      <c r="ACD146" s="14"/>
      <c r="ACE146" s="14"/>
      <c r="ACF146" s="14"/>
      <c r="ACG146" s="14"/>
      <c r="ACH146" s="14"/>
      <c r="ACI146" s="14"/>
      <c r="ACJ146" s="14"/>
      <c r="ACK146" s="14"/>
      <c r="ACL146" s="14"/>
      <c r="ACM146" s="14"/>
      <c r="ACN146" s="14"/>
      <c r="ACO146" s="14"/>
      <c r="ACP146" s="14"/>
      <c r="ACQ146" s="14"/>
      <c r="ACR146" s="14"/>
      <c r="ACS146" s="14"/>
      <c r="ACT146" s="14"/>
      <c r="ACU146" s="14"/>
      <c r="ACV146" s="14"/>
      <c r="ACW146" s="14"/>
      <c r="ACX146" s="14"/>
      <c r="ACY146" s="14"/>
      <c r="ACZ146" s="14"/>
      <c r="ADA146" s="14"/>
      <c r="ADB146" s="14"/>
      <c r="ADC146" s="14"/>
      <c r="ADD146" s="14"/>
      <c r="ADE146" s="14"/>
      <c r="ADF146" s="14"/>
      <c r="ADG146" s="14"/>
      <c r="ADH146" s="14"/>
      <c r="ADI146" s="14"/>
      <c r="ADJ146" s="14"/>
      <c r="ADK146" s="14"/>
      <c r="ADL146" s="14"/>
      <c r="ADM146" s="14"/>
      <c r="ADN146" s="14"/>
      <c r="ADO146" s="14"/>
      <c r="ADP146" s="14"/>
      <c r="ADQ146" s="14"/>
      <c r="ADR146" s="14"/>
      <c r="ADS146" s="14"/>
      <c r="ADT146" s="14"/>
      <c r="ADU146" s="14"/>
      <c r="ADV146" s="14"/>
      <c r="ADW146" s="14"/>
      <c r="ADX146" s="14"/>
      <c r="ADY146" s="14"/>
      <c r="ADZ146" s="14"/>
      <c r="AEA146" s="14"/>
      <c r="AEB146" s="14"/>
      <c r="AEC146" s="14"/>
      <c r="AED146" s="14"/>
      <c r="AEE146" s="14"/>
      <c r="AEF146" s="14"/>
      <c r="AEG146" s="14"/>
      <c r="AEH146" s="14"/>
      <c r="AEI146" s="14"/>
      <c r="AEJ146" s="14"/>
      <c r="AEK146" s="14"/>
      <c r="AEL146" s="14"/>
      <c r="AEM146" s="14"/>
      <c r="AEN146" s="14"/>
      <c r="AEO146" s="14"/>
      <c r="AEP146" s="14"/>
      <c r="AEQ146" s="14"/>
      <c r="AER146" s="14"/>
      <c r="AES146" s="14"/>
      <c r="AET146" s="14"/>
      <c r="AEU146" s="14"/>
      <c r="AEV146" s="14"/>
      <c r="AEW146" s="14"/>
      <c r="AEX146" s="14"/>
      <c r="AEY146" s="14"/>
      <c r="AEZ146" s="14"/>
      <c r="AFA146" s="14"/>
      <c r="AFB146" s="14"/>
      <c r="AFC146" s="14"/>
      <c r="AFD146" s="14"/>
      <c r="AFE146" s="14"/>
      <c r="AFF146" s="14"/>
      <c r="AFG146" s="14"/>
      <c r="AFH146" s="14"/>
      <c r="AFI146" s="14"/>
      <c r="AFJ146" s="14"/>
      <c r="AFK146" s="14"/>
      <c r="AFL146" s="14"/>
      <c r="AFM146" s="14"/>
      <c r="AFN146" s="14"/>
      <c r="AFO146" s="14"/>
      <c r="AFP146" s="14"/>
      <c r="AFQ146" s="14"/>
      <c r="AFR146" s="14"/>
      <c r="AFS146" s="14"/>
      <c r="AFT146" s="14"/>
      <c r="AFU146" s="14"/>
      <c r="AFV146" s="14"/>
      <c r="AFW146" s="14"/>
      <c r="AFX146" s="14"/>
      <c r="AFY146" s="14"/>
      <c r="AFZ146" s="14"/>
      <c r="AGA146" s="14"/>
      <c r="AGB146" s="14"/>
      <c r="AGC146" s="14"/>
      <c r="AGD146" s="14"/>
      <c r="AGE146" s="14"/>
      <c r="AGF146" s="14"/>
      <c r="AGG146" s="14"/>
      <c r="AGH146" s="14"/>
      <c r="AGI146" s="14"/>
      <c r="AGJ146" s="14"/>
      <c r="AGK146" s="14"/>
      <c r="AGL146" s="14"/>
      <c r="AGM146" s="14"/>
      <c r="AGN146" s="14"/>
      <c r="AGO146" s="14"/>
      <c r="AGP146" s="14"/>
      <c r="AGQ146" s="14"/>
      <c r="AGR146" s="14"/>
      <c r="AGS146" s="14"/>
      <c r="AGT146" s="14"/>
      <c r="AGU146" s="14"/>
      <c r="AGV146" s="14"/>
      <c r="AGW146" s="14"/>
      <c r="AGX146" s="14"/>
      <c r="AGY146" s="14"/>
      <c r="AGZ146" s="14"/>
      <c r="AHA146" s="14"/>
      <c r="AHB146" s="14"/>
      <c r="AHC146" s="14"/>
      <c r="AHD146" s="14"/>
      <c r="AHE146" s="14"/>
      <c r="AHF146" s="14"/>
      <c r="AHG146" s="14"/>
      <c r="AHH146" s="14"/>
      <c r="AHI146" s="14"/>
      <c r="AHJ146" s="14"/>
      <c r="AHK146" s="14"/>
      <c r="AHL146" s="14"/>
      <c r="AHM146" s="14"/>
      <c r="AHN146" s="14"/>
      <c r="AHO146" s="14"/>
      <c r="AHP146" s="14"/>
      <c r="AHQ146" s="14"/>
      <c r="AHR146" s="14"/>
      <c r="AHS146" s="14"/>
      <c r="AHT146" s="14"/>
      <c r="AHU146" s="14"/>
      <c r="AHV146" s="14"/>
      <c r="AHW146" s="14"/>
      <c r="AHX146" s="14"/>
      <c r="AHY146" s="14"/>
      <c r="AHZ146" s="14"/>
      <c r="AIA146" s="14"/>
      <c r="AIB146" s="14"/>
      <c r="AIC146" s="14"/>
      <c r="AID146" s="14"/>
      <c r="AIE146" s="14"/>
      <c r="AIF146" s="14"/>
      <c r="AIG146" s="14"/>
      <c r="AIH146" s="14"/>
      <c r="AII146" s="14"/>
      <c r="AIJ146" s="14"/>
      <c r="AIK146" s="14"/>
      <c r="AIL146" s="14"/>
      <c r="AIM146" s="14"/>
      <c r="AIN146" s="14"/>
      <c r="AIO146" s="14"/>
      <c r="AIP146" s="14"/>
      <c r="AIQ146" s="14"/>
      <c r="AIR146" s="14"/>
      <c r="AIS146" s="14"/>
      <c r="AIT146" s="14"/>
      <c r="AIU146" s="14"/>
      <c r="AIV146" s="14"/>
      <c r="AIW146" s="14"/>
      <c r="AIX146" s="14"/>
      <c r="AIY146" s="14"/>
      <c r="AIZ146" s="14"/>
      <c r="AJA146" s="14"/>
      <c r="AJB146" s="14"/>
      <c r="AJC146" s="14"/>
      <c r="AJD146" s="14"/>
      <c r="AJE146" s="14"/>
      <c r="AJF146" s="14"/>
      <c r="AJG146" s="14"/>
      <c r="AJH146" s="14"/>
      <c r="AJI146" s="14"/>
      <c r="AJJ146" s="14"/>
      <c r="AJK146" s="14"/>
      <c r="AJL146" s="14"/>
      <c r="AJM146" s="14"/>
      <c r="AJN146" s="14"/>
      <c r="AJO146" s="14"/>
      <c r="AJP146" s="14"/>
      <c r="AJQ146" s="14"/>
      <c r="AJR146" s="14"/>
      <c r="AJS146" s="14"/>
      <c r="AJT146" s="14"/>
      <c r="AJU146" s="14"/>
      <c r="AJV146" s="14"/>
      <c r="AJW146" s="14"/>
      <c r="AJX146" s="14"/>
      <c r="AJY146" s="14"/>
      <c r="AJZ146" s="14"/>
      <c r="AKA146" s="14"/>
      <c r="AKB146" s="14"/>
      <c r="AKC146" s="14"/>
      <c r="AKD146" s="14"/>
      <c r="AKE146" s="14"/>
      <c r="AKF146" s="14"/>
      <c r="AKG146" s="14"/>
      <c r="AKH146" s="14"/>
      <c r="AKI146" s="14"/>
      <c r="AKJ146" s="14"/>
      <c r="AKK146" s="14"/>
      <c r="AKL146" s="14"/>
      <c r="AKM146" s="14"/>
      <c r="AKN146" s="14"/>
      <c r="AKO146" s="14"/>
      <c r="AKP146" s="14"/>
      <c r="AKQ146" s="14"/>
      <c r="AKR146" s="14"/>
      <c r="AKS146" s="14"/>
      <c r="AKT146" s="14"/>
      <c r="AKU146" s="14"/>
      <c r="AKV146" s="14"/>
      <c r="AKW146" s="14"/>
      <c r="AKX146" s="14"/>
      <c r="AKY146" s="14"/>
      <c r="AKZ146" s="14"/>
      <c r="ALA146" s="14"/>
      <c r="ALB146" s="14"/>
      <c r="ALC146" s="14"/>
      <c r="ALD146" s="14"/>
      <c r="ALE146" s="14"/>
      <c r="ALF146" s="14"/>
      <c r="ALG146" s="14"/>
      <c r="ALH146" s="14"/>
      <c r="ALI146" s="14"/>
      <c r="ALJ146" s="14"/>
      <c r="ALK146" s="14"/>
      <c r="ALL146" s="14"/>
      <c r="ALM146" s="14"/>
      <c r="ALN146" s="14"/>
      <c r="ALO146" s="14"/>
      <c r="ALP146" s="14"/>
      <c r="ALQ146" s="14"/>
      <c r="ALR146" s="14"/>
      <c r="ALS146" s="14"/>
      <c r="ALT146" s="14"/>
      <c r="ALU146" s="14"/>
      <c r="ALV146" s="14"/>
      <c r="ALW146" s="14"/>
      <c r="ALX146" s="14"/>
      <c r="ALY146" s="14"/>
      <c r="ALZ146" s="14"/>
      <c r="AMA146" s="14"/>
      <c r="AMB146" s="14"/>
      <c r="AMC146" s="14"/>
      <c r="AMD146" s="14"/>
      <c r="AME146" s="14"/>
      <c r="AMF146" s="14"/>
      <c r="AMG146" s="14"/>
      <c r="AMH146" s="14"/>
      <c r="AMI146" s="14"/>
      <c r="AMJ146" s="14"/>
      <c r="AMK146" s="14"/>
      <c r="AML146" s="14"/>
      <c r="AMM146" s="14"/>
      <c r="AMN146" s="14"/>
      <c r="AMO146" s="14"/>
      <c r="AMP146" s="14"/>
      <c r="AMQ146" s="14"/>
      <c r="AMR146" s="14"/>
      <c r="AMS146" s="14"/>
      <c r="AMT146" s="14"/>
      <c r="AMU146" s="14"/>
      <c r="AMV146" s="14"/>
      <c r="AMW146" s="14"/>
      <c r="AMX146" s="14"/>
      <c r="AMY146" s="14"/>
      <c r="AMZ146" s="14"/>
      <c r="ANA146" s="14"/>
      <c r="ANB146" s="14"/>
      <c r="ANC146" s="14"/>
      <c r="AND146" s="14"/>
      <c r="ANE146" s="14"/>
      <c r="ANF146" s="14"/>
      <c r="ANG146" s="14"/>
      <c r="ANH146" s="14"/>
      <c r="ANI146" s="14"/>
      <c r="ANJ146" s="14"/>
      <c r="ANK146" s="14"/>
      <c r="ANL146" s="14"/>
      <c r="ANM146" s="14"/>
      <c r="ANN146" s="14"/>
      <c r="ANO146" s="14"/>
      <c r="ANP146" s="14"/>
      <c r="ANQ146" s="14"/>
      <c r="ANR146" s="14"/>
      <c r="ANS146" s="14"/>
      <c r="ANT146" s="14"/>
      <c r="ANU146" s="14"/>
      <c r="ANV146" s="14"/>
      <c r="ANW146" s="14"/>
      <c r="ANX146" s="14"/>
      <c r="ANY146" s="14"/>
      <c r="ANZ146" s="14"/>
      <c r="AOA146" s="14"/>
      <c r="AOB146" s="14"/>
      <c r="AOC146" s="14"/>
      <c r="AOD146" s="14"/>
      <c r="AOE146" s="14"/>
      <c r="AOF146" s="14"/>
      <c r="AOG146" s="14"/>
      <c r="AOH146" s="14"/>
      <c r="AOI146" s="14"/>
      <c r="AOJ146" s="14"/>
      <c r="AOK146" s="14"/>
      <c r="AOL146" s="14"/>
      <c r="AOM146" s="14"/>
      <c r="AON146" s="14"/>
      <c r="AOO146" s="14"/>
      <c r="AOP146" s="14"/>
      <c r="AOQ146" s="14"/>
      <c r="AOR146" s="14"/>
      <c r="AOS146" s="14"/>
      <c r="AOT146" s="14"/>
      <c r="AOU146" s="14"/>
      <c r="AOV146" s="14"/>
      <c r="AOW146" s="14"/>
      <c r="AOX146" s="14"/>
      <c r="AOY146" s="14"/>
      <c r="AOZ146" s="14"/>
      <c r="APA146" s="14"/>
      <c r="APB146" s="14"/>
      <c r="APC146" s="14"/>
      <c r="APD146" s="14"/>
      <c r="APE146" s="14"/>
      <c r="APF146" s="14"/>
      <c r="APG146" s="14"/>
      <c r="APH146" s="14"/>
      <c r="API146" s="14"/>
      <c r="APJ146" s="14"/>
      <c r="APK146" s="14"/>
      <c r="APL146" s="14"/>
      <c r="APM146" s="14"/>
      <c r="APN146" s="14"/>
      <c r="APO146" s="14"/>
      <c r="APP146" s="14"/>
      <c r="APQ146" s="14"/>
      <c r="APR146" s="14"/>
      <c r="APS146" s="14"/>
      <c r="APT146" s="14"/>
      <c r="APU146" s="14"/>
      <c r="APV146" s="14"/>
      <c r="APW146" s="14"/>
      <c r="APX146" s="14"/>
      <c r="APY146" s="14"/>
      <c r="APZ146" s="14"/>
      <c r="AQA146" s="14"/>
      <c r="AQB146" s="14"/>
      <c r="AQC146" s="14"/>
      <c r="AQD146" s="14"/>
      <c r="AQE146" s="14"/>
      <c r="AQF146" s="14"/>
      <c r="AQG146" s="14"/>
      <c r="AQH146" s="14"/>
      <c r="AQI146" s="14"/>
      <c r="AQJ146" s="14"/>
      <c r="AQK146" s="14"/>
      <c r="AQL146" s="14"/>
      <c r="AQM146" s="14"/>
      <c r="AQN146" s="14"/>
      <c r="AQO146" s="14"/>
      <c r="AQP146" s="14"/>
      <c r="AQQ146" s="14"/>
      <c r="AQR146" s="14"/>
      <c r="AQS146" s="14"/>
      <c r="AQT146" s="14"/>
      <c r="AQU146" s="14"/>
      <c r="AQV146" s="14"/>
      <c r="AQW146" s="14"/>
      <c r="AQX146" s="14"/>
      <c r="AQY146" s="14"/>
      <c r="AQZ146" s="14"/>
      <c r="ARA146" s="14"/>
      <c r="ARB146" s="14"/>
      <c r="ARC146" s="14"/>
      <c r="ARD146" s="14"/>
      <c r="ARE146" s="14"/>
      <c r="ARF146" s="14"/>
      <c r="ARG146" s="14"/>
      <c r="ARH146" s="14"/>
      <c r="ARI146" s="14"/>
      <c r="ARJ146" s="14"/>
      <c r="ARK146" s="14"/>
      <c r="ARL146" s="14"/>
      <c r="ARM146" s="14"/>
      <c r="ARN146" s="14"/>
      <c r="ARO146" s="14"/>
      <c r="ARP146" s="14"/>
      <c r="ARQ146" s="14"/>
      <c r="ARR146" s="14"/>
      <c r="ARS146" s="14"/>
      <c r="ART146" s="14"/>
      <c r="ARU146" s="14"/>
      <c r="ARV146" s="14"/>
      <c r="ARW146" s="14"/>
      <c r="ARX146" s="14"/>
      <c r="ARY146" s="14"/>
      <c r="ARZ146" s="14"/>
      <c r="ASA146" s="14"/>
      <c r="ASB146" s="14"/>
      <c r="ASC146" s="14"/>
      <c r="ASD146" s="14"/>
      <c r="ASE146" s="14"/>
      <c r="ASF146" s="14"/>
      <c r="ASG146" s="14"/>
      <c r="ASH146" s="14"/>
      <c r="ASI146" s="14"/>
      <c r="ASJ146" s="14"/>
      <c r="ASK146" s="14"/>
      <c r="ASL146" s="14"/>
      <c r="ASM146" s="14"/>
      <c r="ASN146" s="14"/>
      <c r="ASO146" s="14"/>
      <c r="ASP146" s="14"/>
      <c r="ASQ146" s="14"/>
      <c r="ASR146" s="14"/>
      <c r="ASS146" s="14"/>
      <c r="AST146" s="14"/>
      <c r="ASU146" s="14"/>
      <c r="ASV146" s="14"/>
      <c r="ASW146" s="14"/>
      <c r="ASX146" s="14"/>
      <c r="ASY146" s="14"/>
      <c r="ASZ146" s="14"/>
      <c r="ATA146" s="14"/>
      <c r="ATB146" s="14"/>
      <c r="ATC146" s="14"/>
      <c r="ATD146" s="14"/>
      <c r="ATE146" s="14"/>
      <c r="ATF146" s="14"/>
      <c r="ATG146" s="14"/>
      <c r="ATH146" s="14"/>
      <c r="ATI146" s="14"/>
      <c r="ATJ146" s="14"/>
      <c r="ATK146" s="14"/>
      <c r="ATL146" s="14"/>
      <c r="ATM146" s="14"/>
      <c r="ATN146" s="14"/>
      <c r="ATO146" s="14"/>
      <c r="ATP146" s="14"/>
      <c r="ATQ146" s="14"/>
      <c r="ATR146" s="14"/>
      <c r="ATS146" s="14"/>
      <c r="ATT146" s="14"/>
      <c r="ATU146" s="14"/>
      <c r="ATV146" s="14"/>
      <c r="ATW146" s="14"/>
      <c r="ATX146" s="14"/>
      <c r="ATY146" s="14"/>
      <c r="ATZ146" s="14"/>
      <c r="AUA146" s="14"/>
      <c r="AUB146" s="14"/>
      <c r="AUC146" s="14"/>
      <c r="AUD146" s="14"/>
      <c r="AUE146" s="14"/>
      <c r="AUF146" s="14"/>
      <c r="AUG146" s="14"/>
      <c r="AUH146" s="14"/>
      <c r="AUI146" s="14"/>
      <c r="AUJ146" s="14"/>
      <c r="AUK146" s="14"/>
      <c r="AUL146" s="14"/>
      <c r="AUM146" s="14"/>
      <c r="AUN146" s="14"/>
      <c r="AUO146" s="14"/>
      <c r="AUP146" s="14"/>
      <c r="AUQ146" s="14"/>
      <c r="AUR146" s="14"/>
      <c r="AUS146" s="14"/>
      <c r="AUT146" s="14"/>
      <c r="AUU146" s="14"/>
      <c r="AUV146" s="14"/>
      <c r="AUW146" s="14"/>
      <c r="AUX146" s="14"/>
      <c r="AUY146" s="14"/>
      <c r="AUZ146" s="14"/>
      <c r="AVA146" s="14"/>
      <c r="AVB146" s="14"/>
      <c r="AVC146" s="14"/>
      <c r="AVD146" s="14"/>
      <c r="AVE146" s="14"/>
      <c r="AVF146" s="14"/>
      <c r="AVG146" s="14"/>
      <c r="AVH146" s="14"/>
      <c r="AVI146" s="14"/>
      <c r="AVJ146" s="14"/>
      <c r="AVK146" s="14"/>
      <c r="AVL146" s="14"/>
      <c r="AVM146" s="14"/>
      <c r="AVN146" s="14"/>
      <c r="AVO146" s="14"/>
      <c r="AVP146" s="14"/>
      <c r="AVQ146" s="14"/>
      <c r="AVR146" s="14"/>
      <c r="AVS146" s="14"/>
      <c r="AVT146" s="14"/>
      <c r="AVU146" s="14"/>
      <c r="AVV146" s="14"/>
      <c r="AVW146" s="14"/>
      <c r="AVX146" s="14"/>
      <c r="AVY146" s="14"/>
      <c r="AVZ146" s="14"/>
      <c r="AWA146" s="14"/>
      <c r="AWB146" s="14"/>
      <c r="AWC146" s="14"/>
      <c r="AWD146" s="14"/>
      <c r="AWE146" s="14"/>
      <c r="AWF146" s="14"/>
      <c r="AWG146" s="14"/>
      <c r="AWH146" s="14"/>
      <c r="AWI146" s="14"/>
      <c r="AWJ146" s="14"/>
      <c r="AWK146" s="14"/>
      <c r="AWL146" s="14"/>
      <c r="AWM146" s="14"/>
      <c r="AWN146" s="14"/>
      <c r="AWO146" s="14"/>
      <c r="AWP146" s="14"/>
      <c r="AWQ146" s="14"/>
      <c r="AWR146" s="14"/>
      <c r="AWS146" s="14"/>
      <c r="AWT146" s="14"/>
      <c r="AWU146" s="14"/>
      <c r="AWV146" s="14"/>
      <c r="AWW146" s="14"/>
      <c r="AWX146" s="14"/>
      <c r="AWY146" s="14"/>
      <c r="AWZ146" s="14"/>
      <c r="AXA146" s="14"/>
      <c r="AXB146" s="14"/>
      <c r="AXC146" s="14"/>
      <c r="AXD146" s="14"/>
      <c r="AXE146" s="14"/>
      <c r="AXF146" s="14"/>
      <c r="AXG146" s="14"/>
      <c r="AXH146" s="14"/>
      <c r="AXI146" s="14"/>
      <c r="AXJ146" s="14"/>
      <c r="AXK146" s="14"/>
      <c r="AXL146" s="14"/>
      <c r="AXM146" s="14"/>
      <c r="AXN146" s="14"/>
      <c r="AXO146" s="14"/>
      <c r="AXP146" s="14"/>
      <c r="AXQ146" s="14"/>
      <c r="AXR146" s="14"/>
      <c r="AXS146" s="14"/>
      <c r="AXT146" s="14"/>
      <c r="AXU146" s="14"/>
      <c r="AXV146" s="14"/>
      <c r="AXW146" s="14"/>
      <c r="AXX146" s="14"/>
      <c r="AXY146" s="14"/>
      <c r="AXZ146" s="14"/>
      <c r="AYA146" s="14"/>
      <c r="AYB146" s="14"/>
      <c r="AYC146" s="14"/>
      <c r="AYD146" s="14"/>
      <c r="AYE146" s="14"/>
      <c r="AYF146" s="14"/>
      <c r="AYG146" s="14"/>
      <c r="AYH146" s="14"/>
      <c r="AYI146" s="14"/>
      <c r="AYJ146" s="14"/>
      <c r="AYK146" s="14"/>
      <c r="AYL146" s="14"/>
      <c r="AYM146" s="14"/>
      <c r="AYN146" s="14"/>
      <c r="AYO146" s="14"/>
      <c r="AYP146" s="14"/>
      <c r="AYQ146" s="14"/>
      <c r="AYR146" s="14"/>
      <c r="AYS146" s="14"/>
      <c r="AYT146" s="14"/>
      <c r="AYU146" s="14"/>
      <c r="AYV146" s="14"/>
      <c r="AYW146" s="14"/>
      <c r="AYX146" s="14"/>
      <c r="AYY146" s="14"/>
      <c r="AYZ146" s="14"/>
      <c r="AZA146" s="14"/>
      <c r="AZB146" s="14"/>
      <c r="AZC146" s="14"/>
      <c r="AZD146" s="14"/>
      <c r="AZE146" s="14"/>
      <c r="AZF146" s="14"/>
      <c r="AZG146" s="14"/>
      <c r="AZH146" s="14"/>
      <c r="AZI146" s="14"/>
      <c r="AZJ146" s="14"/>
      <c r="AZK146" s="14"/>
      <c r="AZL146" s="14"/>
      <c r="AZM146" s="14"/>
      <c r="AZN146" s="14"/>
      <c r="AZO146" s="14"/>
      <c r="AZP146" s="14"/>
      <c r="AZQ146" s="14"/>
      <c r="AZR146" s="14"/>
      <c r="AZS146" s="14"/>
      <c r="AZT146" s="14"/>
      <c r="AZU146" s="14"/>
      <c r="AZV146" s="14"/>
      <c r="AZW146" s="14"/>
      <c r="AZX146" s="14"/>
      <c r="AZY146" s="14"/>
      <c r="AZZ146" s="14"/>
      <c r="BAA146" s="14"/>
      <c r="BAB146" s="14"/>
      <c r="BAC146" s="14"/>
      <c r="BAD146" s="14"/>
      <c r="BAE146" s="14"/>
      <c r="BAF146" s="14"/>
      <c r="BAG146" s="14"/>
      <c r="BAH146" s="14"/>
      <c r="BAI146" s="14"/>
      <c r="BAJ146" s="14"/>
      <c r="BAK146" s="14"/>
      <c r="BAL146" s="14"/>
      <c r="BAM146" s="14"/>
      <c r="BAN146" s="14"/>
      <c r="BAO146" s="14"/>
      <c r="BAP146" s="14"/>
      <c r="BAQ146" s="14"/>
      <c r="BAR146" s="14"/>
      <c r="BAS146" s="14"/>
      <c r="BAT146" s="14"/>
      <c r="BAU146" s="14"/>
      <c r="BAV146" s="14"/>
      <c r="BAW146" s="14"/>
      <c r="BAX146" s="14"/>
      <c r="BAY146" s="14"/>
      <c r="BAZ146" s="14"/>
      <c r="BBA146" s="14"/>
      <c r="BBB146" s="14"/>
      <c r="BBC146" s="14"/>
      <c r="BBD146" s="14"/>
      <c r="BBE146" s="14"/>
      <c r="BBF146" s="14"/>
      <c r="BBG146" s="14"/>
      <c r="BBH146" s="14"/>
      <c r="BBI146" s="14"/>
      <c r="BBJ146" s="14"/>
      <c r="BBK146" s="14"/>
      <c r="BBL146" s="14"/>
      <c r="BBM146" s="14"/>
      <c r="BBN146" s="14"/>
      <c r="BBO146" s="14"/>
      <c r="BBP146" s="14"/>
      <c r="BBQ146" s="14"/>
      <c r="BBR146" s="14"/>
      <c r="BBS146" s="14"/>
      <c r="BBT146" s="14"/>
      <c r="BBU146" s="14"/>
      <c r="BBV146" s="14"/>
      <c r="BBW146" s="14"/>
      <c r="BBX146" s="14"/>
      <c r="BBY146" s="14"/>
      <c r="BBZ146" s="14"/>
      <c r="BCA146" s="14"/>
      <c r="BCB146" s="14"/>
      <c r="BCC146" s="14"/>
      <c r="BCD146" s="14"/>
      <c r="BCE146" s="14"/>
      <c r="BCF146" s="14"/>
      <c r="BCG146" s="14"/>
      <c r="BCH146" s="14"/>
      <c r="BCI146" s="14"/>
      <c r="BCJ146" s="14"/>
      <c r="BCK146" s="14"/>
      <c r="BCL146" s="14"/>
      <c r="BCM146" s="14"/>
      <c r="BCN146" s="14"/>
      <c r="BCO146" s="14"/>
      <c r="BCP146" s="14"/>
      <c r="BCQ146" s="14"/>
      <c r="BCR146" s="14"/>
      <c r="BCS146" s="14"/>
      <c r="BCT146" s="14"/>
      <c r="BCU146" s="14"/>
      <c r="BCV146" s="14"/>
      <c r="BCW146" s="14"/>
      <c r="BCX146" s="14"/>
      <c r="BCY146" s="14"/>
      <c r="BCZ146" s="14"/>
      <c r="BDA146" s="14"/>
      <c r="BDB146" s="14"/>
      <c r="BDC146" s="14"/>
      <c r="BDD146" s="14"/>
      <c r="BDE146" s="14"/>
      <c r="BDF146" s="14"/>
      <c r="BDG146" s="14"/>
      <c r="BDH146" s="14"/>
      <c r="BDI146" s="14"/>
      <c r="BDJ146" s="14"/>
      <c r="BDK146" s="14"/>
      <c r="BDL146" s="14"/>
      <c r="BDM146" s="14"/>
      <c r="BDN146" s="14"/>
      <c r="BDO146" s="14"/>
      <c r="BDP146" s="14"/>
      <c r="BDQ146" s="14"/>
      <c r="BDR146" s="14"/>
      <c r="BDS146" s="14"/>
      <c r="BDT146" s="14"/>
      <c r="BDU146" s="14"/>
      <c r="BDV146" s="14"/>
      <c r="BDW146" s="14"/>
      <c r="BDX146" s="14"/>
      <c r="BDY146" s="14"/>
      <c r="BDZ146" s="14"/>
      <c r="BEA146" s="14"/>
      <c r="BEB146" s="14"/>
      <c r="BEC146" s="14"/>
      <c r="BED146" s="14"/>
      <c r="BEE146" s="14"/>
      <c r="BEF146" s="14"/>
      <c r="BEG146" s="14"/>
      <c r="BEH146" s="14"/>
      <c r="BEI146" s="14"/>
      <c r="BEJ146" s="14"/>
      <c r="BEK146" s="14"/>
      <c r="BEL146" s="14"/>
      <c r="BEM146" s="14"/>
      <c r="BEN146" s="14"/>
      <c r="BEO146" s="14"/>
      <c r="BEP146" s="14"/>
      <c r="BEQ146" s="14"/>
      <c r="BER146" s="14"/>
      <c r="BES146" s="14"/>
      <c r="BET146" s="14"/>
      <c r="BEU146" s="14"/>
      <c r="BEV146" s="14"/>
      <c r="BEW146" s="14"/>
      <c r="BEX146" s="14"/>
      <c r="BEY146" s="14"/>
      <c r="BEZ146" s="14"/>
      <c r="BFA146" s="14"/>
      <c r="BFB146" s="14"/>
      <c r="BFC146" s="14"/>
      <c r="BFD146" s="14"/>
      <c r="BFE146" s="14"/>
      <c r="BFF146" s="14"/>
      <c r="BFG146" s="14"/>
      <c r="BFH146" s="14"/>
      <c r="BFI146" s="14"/>
      <c r="BFJ146" s="14"/>
      <c r="BFK146" s="14"/>
      <c r="BFL146" s="14"/>
      <c r="BFM146" s="14"/>
      <c r="BFN146" s="14"/>
      <c r="BFO146" s="14"/>
      <c r="BFP146" s="14"/>
      <c r="BFQ146" s="14"/>
      <c r="BFR146" s="14"/>
      <c r="BFS146" s="14"/>
      <c r="BFT146" s="14"/>
      <c r="BFU146" s="14"/>
      <c r="BFV146" s="14"/>
      <c r="BFW146" s="14"/>
      <c r="BFX146" s="14"/>
      <c r="BFY146" s="14"/>
      <c r="BFZ146" s="14"/>
      <c r="BGA146" s="14"/>
      <c r="BGB146" s="14"/>
      <c r="BGC146" s="14"/>
      <c r="BGD146" s="14"/>
      <c r="BGE146" s="14"/>
      <c r="BGF146" s="14"/>
      <c r="BGG146" s="14"/>
      <c r="BGH146" s="14"/>
      <c r="BGI146" s="14"/>
      <c r="BGJ146" s="14"/>
      <c r="BGK146" s="14"/>
      <c r="BGL146" s="14"/>
      <c r="BGM146" s="14"/>
      <c r="BGN146" s="14"/>
      <c r="BGO146" s="14"/>
      <c r="BGP146" s="14"/>
      <c r="BGQ146" s="14"/>
      <c r="BGR146" s="14"/>
      <c r="BGS146" s="14"/>
      <c r="BGT146" s="14"/>
      <c r="BGU146" s="14"/>
      <c r="BGV146" s="14"/>
      <c r="BGW146" s="14"/>
      <c r="BGX146" s="14"/>
      <c r="BGY146" s="14"/>
      <c r="BGZ146" s="14"/>
      <c r="BHA146" s="14"/>
      <c r="BHB146" s="14"/>
      <c r="BHC146" s="14"/>
      <c r="BHD146" s="14"/>
      <c r="BHE146" s="14"/>
      <c r="BHF146" s="14"/>
      <c r="BHG146" s="14"/>
      <c r="BHH146" s="14"/>
      <c r="BHI146" s="14"/>
      <c r="BHJ146" s="14"/>
      <c r="BHK146" s="14"/>
      <c r="BHL146" s="14"/>
      <c r="BHM146" s="14"/>
      <c r="BHN146" s="14"/>
      <c r="BHO146" s="14"/>
      <c r="BHP146" s="14"/>
      <c r="BHQ146" s="14"/>
      <c r="BHR146" s="14"/>
      <c r="BHS146" s="14"/>
      <c r="BHT146" s="14"/>
      <c r="BHU146" s="14"/>
      <c r="BHV146" s="14"/>
      <c r="BHW146" s="14"/>
      <c r="BHX146" s="14"/>
      <c r="BHY146" s="14"/>
      <c r="BHZ146" s="14"/>
      <c r="BIA146" s="14"/>
      <c r="BIB146" s="14"/>
      <c r="BIC146" s="14"/>
      <c r="BID146" s="14"/>
      <c r="BIE146" s="14"/>
      <c r="BIF146" s="14"/>
      <c r="BIG146" s="14"/>
      <c r="BIH146" s="14"/>
      <c r="BII146" s="14"/>
      <c r="BIJ146" s="14"/>
      <c r="BIK146" s="14"/>
      <c r="BIL146" s="14"/>
      <c r="BIM146" s="14"/>
      <c r="BIN146" s="14"/>
      <c r="BIO146" s="14"/>
      <c r="BIP146" s="14"/>
      <c r="BIQ146" s="14"/>
      <c r="BIR146" s="14"/>
      <c r="BIS146" s="14"/>
      <c r="BIT146" s="14"/>
      <c r="BIU146" s="14"/>
      <c r="BIV146" s="14"/>
      <c r="BIW146" s="14"/>
      <c r="BIX146" s="14"/>
      <c r="BIY146" s="14"/>
      <c r="BIZ146" s="14"/>
      <c r="BJA146" s="14"/>
      <c r="BJB146" s="14"/>
      <c r="BJC146" s="14"/>
      <c r="BJD146" s="14"/>
      <c r="BJE146" s="14"/>
      <c r="BJF146" s="14"/>
      <c r="BJG146" s="14"/>
      <c r="BJH146" s="14"/>
      <c r="BJI146" s="14"/>
      <c r="BJJ146" s="14"/>
      <c r="BJK146" s="14"/>
      <c r="BJL146" s="14"/>
      <c r="BJM146" s="14"/>
      <c r="BJN146" s="14"/>
      <c r="BJO146" s="14"/>
      <c r="BJP146" s="14"/>
      <c r="BJQ146" s="14"/>
      <c r="BJR146" s="14"/>
      <c r="BJS146" s="14"/>
      <c r="BJT146" s="14"/>
      <c r="BJU146" s="14"/>
      <c r="BJV146" s="14"/>
      <c r="BJW146" s="14"/>
      <c r="BJX146" s="14"/>
      <c r="BJY146" s="14"/>
      <c r="BJZ146" s="14"/>
      <c r="BKA146" s="14"/>
      <c r="BKB146" s="14"/>
      <c r="BKC146" s="14"/>
      <c r="BKD146" s="14"/>
      <c r="BKE146" s="14"/>
      <c r="BKF146" s="14"/>
      <c r="BKG146" s="14"/>
      <c r="BKH146" s="14"/>
      <c r="BKI146" s="14"/>
      <c r="BKJ146" s="14"/>
      <c r="BKK146" s="14"/>
      <c r="BKL146" s="14"/>
      <c r="BKM146" s="14"/>
      <c r="BKN146" s="14"/>
      <c r="BKO146" s="14"/>
      <c r="BKP146" s="14"/>
      <c r="BKQ146" s="14"/>
      <c r="BKR146" s="14"/>
      <c r="BKS146" s="14"/>
      <c r="BKT146" s="14"/>
      <c r="BKU146" s="14"/>
      <c r="BKV146" s="14"/>
      <c r="BKW146" s="14"/>
      <c r="BKX146" s="14"/>
      <c r="BKY146" s="14"/>
      <c r="BKZ146" s="14"/>
      <c r="BLA146" s="14"/>
      <c r="BLB146" s="14"/>
      <c r="BLC146" s="14"/>
      <c r="BLD146" s="14"/>
      <c r="BLE146" s="14"/>
      <c r="BLF146" s="14"/>
      <c r="BLG146" s="14"/>
      <c r="BLH146" s="14"/>
      <c r="BLI146" s="14"/>
      <c r="BLJ146" s="14"/>
      <c r="BLK146" s="14"/>
      <c r="BLL146" s="14"/>
      <c r="BLM146" s="14"/>
      <c r="BLN146" s="14"/>
      <c r="BLO146" s="14"/>
      <c r="BLP146" s="14"/>
      <c r="BLQ146" s="14"/>
      <c r="BLR146" s="14"/>
      <c r="BLS146" s="14"/>
      <c r="BLT146" s="14"/>
      <c r="BLU146" s="14"/>
      <c r="BLV146" s="14"/>
      <c r="BLW146" s="14"/>
      <c r="BLX146" s="14"/>
      <c r="BLY146" s="14"/>
      <c r="BLZ146" s="14"/>
      <c r="BMA146" s="14"/>
      <c r="BMB146" s="14"/>
      <c r="BMC146" s="14"/>
      <c r="BMD146" s="14"/>
      <c r="BME146" s="14"/>
      <c r="BMF146" s="14"/>
      <c r="BMG146" s="14"/>
      <c r="BMH146" s="14"/>
      <c r="BMI146" s="14"/>
      <c r="BMJ146" s="14"/>
      <c r="BMK146" s="14"/>
      <c r="BML146" s="14"/>
      <c r="BMM146" s="14"/>
      <c r="BMN146" s="14"/>
      <c r="BMO146" s="14"/>
      <c r="BMP146" s="14"/>
      <c r="BMQ146" s="14"/>
      <c r="BMR146" s="14"/>
      <c r="BMS146" s="14"/>
      <c r="BMT146" s="14"/>
      <c r="BMU146" s="14"/>
      <c r="BMV146" s="14"/>
      <c r="BMW146" s="14"/>
      <c r="BMX146" s="14"/>
      <c r="BMY146" s="14"/>
      <c r="BMZ146" s="14"/>
      <c r="BNA146" s="14"/>
      <c r="BNB146" s="14"/>
      <c r="BNC146" s="14"/>
      <c r="BND146" s="14"/>
      <c r="BNE146" s="14"/>
      <c r="BNF146" s="14"/>
      <c r="BNG146" s="14"/>
      <c r="BNH146" s="14"/>
      <c r="BNI146" s="14"/>
      <c r="BNJ146" s="14"/>
      <c r="BNK146" s="14"/>
      <c r="BNL146" s="14"/>
      <c r="BNM146" s="14"/>
      <c r="BNN146" s="14"/>
      <c r="BNO146" s="14"/>
      <c r="BNP146" s="14"/>
      <c r="BNQ146" s="14"/>
      <c r="BNR146" s="14"/>
      <c r="BNS146" s="14"/>
      <c r="BNT146" s="14"/>
      <c r="BNU146" s="14"/>
      <c r="BNV146" s="14"/>
      <c r="BNW146" s="14"/>
      <c r="BNX146" s="14"/>
      <c r="BNY146" s="14"/>
      <c r="BNZ146" s="14"/>
      <c r="BOA146" s="14"/>
      <c r="BOB146" s="14"/>
      <c r="BOC146" s="14"/>
      <c r="BOD146" s="14"/>
      <c r="BOE146" s="14"/>
      <c r="BOF146" s="14"/>
      <c r="BOG146" s="14"/>
      <c r="BOH146" s="14"/>
      <c r="BOI146" s="14"/>
      <c r="BOJ146" s="14"/>
      <c r="BOK146" s="14"/>
      <c r="BOL146" s="14"/>
      <c r="BOM146" s="14"/>
      <c r="BON146" s="14"/>
      <c r="BOO146" s="14"/>
      <c r="BOP146" s="14"/>
      <c r="BOQ146" s="14"/>
      <c r="BOR146" s="14"/>
      <c r="BOS146" s="14"/>
      <c r="BOT146" s="14"/>
      <c r="BOU146" s="14"/>
      <c r="BOV146" s="14"/>
      <c r="BOW146" s="14"/>
      <c r="BOX146" s="14"/>
      <c r="BOY146" s="14"/>
      <c r="BOZ146" s="14"/>
      <c r="BPA146" s="14"/>
      <c r="BPB146" s="14"/>
      <c r="BPC146" s="14"/>
      <c r="BPD146" s="14"/>
      <c r="BPE146" s="14"/>
      <c r="BPF146" s="14"/>
      <c r="BPG146" s="14"/>
      <c r="BPH146" s="14"/>
      <c r="BPI146" s="14"/>
      <c r="BPJ146" s="14"/>
      <c r="BPK146" s="14"/>
      <c r="BPL146" s="14"/>
      <c r="BPM146" s="14"/>
      <c r="BPN146" s="14"/>
      <c r="BPO146" s="14"/>
      <c r="BPP146" s="14"/>
      <c r="BPQ146" s="14"/>
      <c r="BPR146" s="14"/>
      <c r="BPS146" s="14"/>
      <c r="BPT146" s="14"/>
      <c r="BPU146" s="14"/>
      <c r="BPV146" s="14"/>
      <c r="BPW146" s="14"/>
      <c r="BPX146" s="14"/>
      <c r="BPY146" s="14"/>
      <c r="BPZ146" s="14"/>
      <c r="BQA146" s="14"/>
      <c r="BQB146" s="14"/>
      <c r="BQC146" s="14"/>
      <c r="BQD146" s="14"/>
      <c r="BQE146" s="14"/>
      <c r="BQF146" s="14"/>
      <c r="BQG146" s="14"/>
      <c r="BQH146" s="14"/>
      <c r="BQI146" s="14"/>
      <c r="BQJ146" s="14"/>
      <c r="BQK146" s="14"/>
      <c r="BQL146" s="14"/>
      <c r="BQM146" s="14"/>
      <c r="BQN146" s="14"/>
      <c r="BQO146" s="14"/>
      <c r="BQP146" s="14"/>
      <c r="BQQ146" s="14"/>
      <c r="BQR146" s="14"/>
      <c r="BQS146" s="14"/>
      <c r="BQT146" s="14"/>
      <c r="BQU146" s="14"/>
      <c r="BQV146" s="14"/>
      <c r="BQW146" s="14"/>
      <c r="BQX146" s="14"/>
      <c r="BQY146" s="14"/>
      <c r="BQZ146" s="14"/>
      <c r="BRA146" s="14"/>
      <c r="BRB146" s="14"/>
      <c r="BRC146" s="14"/>
      <c r="BRD146" s="14"/>
      <c r="BRE146" s="14"/>
      <c r="BRF146" s="14"/>
      <c r="BRG146" s="14"/>
      <c r="BRH146" s="14"/>
      <c r="BRI146" s="14"/>
      <c r="BRJ146" s="14"/>
      <c r="BRK146" s="14"/>
      <c r="BRL146" s="14"/>
      <c r="BRM146" s="14"/>
      <c r="BRN146" s="14"/>
      <c r="BRO146" s="14"/>
      <c r="BRP146" s="14"/>
      <c r="BRQ146" s="14"/>
      <c r="BRR146" s="14"/>
      <c r="BRS146" s="14"/>
      <c r="BRT146" s="14"/>
      <c r="BRU146" s="14"/>
      <c r="BRV146" s="14"/>
      <c r="BRW146" s="14"/>
      <c r="BRX146" s="14"/>
      <c r="BRY146" s="14"/>
      <c r="BRZ146" s="14"/>
      <c r="BSA146" s="14"/>
      <c r="BSB146" s="14"/>
      <c r="BSC146" s="14"/>
      <c r="BSD146" s="14"/>
      <c r="BSE146" s="14"/>
      <c r="BSF146" s="14"/>
      <c r="BSG146" s="14"/>
      <c r="BSH146" s="14"/>
      <c r="BSI146" s="14"/>
      <c r="BSJ146" s="14"/>
      <c r="BSK146" s="14"/>
      <c r="BSL146" s="14"/>
      <c r="BSM146" s="14"/>
      <c r="BSN146" s="14"/>
      <c r="BSO146" s="14"/>
      <c r="BSP146" s="14"/>
      <c r="BSQ146" s="14"/>
      <c r="BSR146" s="14"/>
      <c r="BSS146" s="14"/>
      <c r="BST146" s="14"/>
      <c r="BSU146" s="14"/>
      <c r="BSV146" s="14"/>
      <c r="BSW146" s="14"/>
      <c r="BSX146" s="14"/>
      <c r="BSY146" s="14"/>
      <c r="BSZ146" s="14"/>
      <c r="BTA146" s="14"/>
      <c r="BTB146" s="14"/>
      <c r="BTC146" s="14"/>
      <c r="BTD146" s="14"/>
      <c r="BTE146" s="14"/>
      <c r="BTF146" s="14"/>
      <c r="BTG146" s="14"/>
      <c r="BTH146" s="14"/>
      <c r="BTI146" s="14"/>
      <c r="BTJ146" s="14"/>
      <c r="BTK146" s="14"/>
      <c r="BTL146" s="14"/>
      <c r="BTM146" s="14"/>
      <c r="BTN146" s="14"/>
      <c r="BTO146" s="14"/>
      <c r="BTP146" s="14"/>
      <c r="BTQ146" s="14"/>
      <c r="BTR146" s="14"/>
      <c r="BTS146" s="14"/>
      <c r="BTT146" s="14"/>
      <c r="BTU146" s="14"/>
      <c r="BTV146" s="14"/>
      <c r="BTW146" s="14"/>
      <c r="BTX146" s="14"/>
      <c r="BTY146" s="14"/>
      <c r="BTZ146" s="14"/>
      <c r="BUA146" s="14"/>
      <c r="BUB146" s="14"/>
      <c r="BUC146" s="14"/>
      <c r="BUD146" s="14"/>
      <c r="BUE146" s="14"/>
      <c r="BUF146" s="14"/>
      <c r="BUG146" s="14"/>
      <c r="BUH146" s="14"/>
      <c r="BUI146" s="14"/>
      <c r="BUJ146" s="14"/>
      <c r="BUK146" s="14"/>
      <c r="BUL146" s="14"/>
      <c r="BUM146" s="14"/>
      <c r="BUN146" s="14"/>
      <c r="BUO146" s="14"/>
      <c r="BUP146" s="14"/>
      <c r="BUQ146" s="14"/>
      <c r="BUR146" s="14"/>
      <c r="BUS146" s="14"/>
      <c r="BUT146" s="14"/>
      <c r="BUU146" s="14"/>
      <c r="BUV146" s="14"/>
      <c r="BUW146" s="14"/>
      <c r="BUX146" s="14"/>
      <c r="BUY146" s="14"/>
      <c r="BUZ146" s="14"/>
      <c r="BVA146" s="14"/>
      <c r="BVB146" s="14"/>
      <c r="BVC146" s="14"/>
      <c r="BVD146" s="14"/>
      <c r="BVE146" s="14"/>
      <c r="BVF146" s="14"/>
      <c r="BVG146" s="14"/>
      <c r="BVH146" s="14"/>
      <c r="BVI146" s="14"/>
      <c r="BVJ146" s="14"/>
      <c r="BVK146" s="14"/>
      <c r="BVL146" s="14"/>
      <c r="BVM146" s="14"/>
      <c r="BVN146" s="14"/>
      <c r="BVO146" s="14"/>
      <c r="BVP146" s="14"/>
      <c r="BVQ146" s="14"/>
      <c r="BVR146" s="14"/>
      <c r="BVS146" s="14"/>
      <c r="BVT146" s="14"/>
      <c r="BVU146" s="14"/>
      <c r="BVV146" s="14"/>
      <c r="BVW146" s="14"/>
      <c r="BVX146" s="14"/>
      <c r="BVY146" s="14"/>
      <c r="BVZ146" s="14"/>
      <c r="BWA146" s="14"/>
      <c r="BWB146" s="14"/>
      <c r="BWC146" s="14"/>
      <c r="BWD146" s="14"/>
      <c r="BWE146" s="14"/>
      <c r="BWF146" s="14"/>
      <c r="BWG146" s="14"/>
      <c r="BWH146" s="14"/>
      <c r="BWI146" s="14"/>
      <c r="BWJ146" s="14"/>
      <c r="BWK146" s="14"/>
      <c r="BWL146" s="14"/>
      <c r="BWM146" s="14"/>
      <c r="BWN146" s="14"/>
      <c r="BWO146" s="14"/>
      <c r="BWP146" s="14"/>
      <c r="BWQ146" s="14"/>
      <c r="BWR146" s="14"/>
      <c r="BWS146" s="14"/>
      <c r="BWT146" s="14"/>
      <c r="BWU146" s="14"/>
      <c r="BWV146" s="14"/>
      <c r="BWW146" s="14"/>
      <c r="BWX146" s="14"/>
      <c r="BWY146" s="14"/>
      <c r="BWZ146" s="14"/>
      <c r="BXA146" s="14"/>
      <c r="BXB146" s="14"/>
      <c r="BXC146" s="14"/>
      <c r="BXD146" s="14"/>
      <c r="BXE146" s="14"/>
      <c r="BXF146" s="14"/>
      <c r="BXG146" s="14"/>
      <c r="BXH146" s="14"/>
      <c r="BXI146" s="14"/>
      <c r="BXJ146" s="14"/>
      <c r="BXK146" s="14"/>
      <c r="BXL146" s="14"/>
      <c r="BXM146" s="14"/>
      <c r="BXN146" s="14"/>
      <c r="BXO146" s="14"/>
      <c r="BXP146" s="14"/>
      <c r="BXQ146" s="14"/>
      <c r="BXR146" s="14"/>
      <c r="BXS146" s="14"/>
      <c r="BXT146" s="14"/>
      <c r="BXU146" s="14"/>
      <c r="BXV146" s="14"/>
      <c r="BXW146" s="14"/>
      <c r="BXX146" s="14"/>
      <c r="BXY146" s="14"/>
      <c r="BXZ146" s="14"/>
      <c r="BYA146" s="14"/>
      <c r="BYB146" s="14"/>
      <c r="BYC146" s="14"/>
      <c r="BYD146" s="14"/>
      <c r="BYE146" s="14"/>
      <c r="BYF146" s="14"/>
      <c r="BYG146" s="14"/>
      <c r="BYH146" s="14"/>
      <c r="BYI146" s="14"/>
      <c r="BYJ146" s="14"/>
      <c r="BYK146" s="14"/>
      <c r="BYL146" s="14"/>
      <c r="BYM146" s="14"/>
      <c r="BYN146" s="14"/>
      <c r="BYO146" s="14"/>
      <c r="BYP146" s="14"/>
      <c r="BYQ146" s="14"/>
      <c r="BYR146" s="14"/>
      <c r="BYS146" s="14"/>
      <c r="BYT146" s="14"/>
      <c r="BYU146" s="14"/>
      <c r="BYV146" s="14"/>
      <c r="BYW146" s="14"/>
      <c r="BYX146" s="14"/>
      <c r="BYY146" s="14"/>
      <c r="BYZ146" s="14"/>
      <c r="BZA146" s="14"/>
      <c r="BZB146" s="14"/>
      <c r="BZC146" s="14"/>
      <c r="BZD146" s="14"/>
      <c r="BZE146" s="14"/>
      <c r="BZF146" s="14"/>
      <c r="BZG146" s="14"/>
      <c r="BZH146" s="14"/>
      <c r="BZI146" s="14"/>
      <c r="BZJ146" s="14"/>
      <c r="BZK146" s="14"/>
      <c r="BZL146" s="14"/>
      <c r="BZM146" s="14"/>
      <c r="BZN146" s="14"/>
      <c r="BZO146" s="14"/>
      <c r="BZP146" s="14"/>
      <c r="BZQ146" s="14"/>
      <c r="BZR146" s="14"/>
      <c r="BZS146" s="14"/>
      <c r="BZT146" s="14"/>
      <c r="BZU146" s="14"/>
      <c r="BZV146" s="14"/>
      <c r="BZW146" s="14"/>
      <c r="BZX146" s="14"/>
      <c r="BZY146" s="14"/>
      <c r="BZZ146" s="14"/>
      <c r="CAA146" s="14"/>
      <c r="CAB146" s="14"/>
      <c r="CAC146" s="14"/>
      <c r="CAD146" s="14"/>
      <c r="CAE146" s="14"/>
      <c r="CAF146" s="14"/>
      <c r="CAG146" s="14"/>
      <c r="CAH146" s="14"/>
      <c r="CAI146" s="14"/>
      <c r="CAJ146" s="14"/>
      <c r="CAK146" s="14"/>
      <c r="CAL146" s="14"/>
      <c r="CAM146" s="14"/>
      <c r="CAN146" s="14"/>
      <c r="CAO146" s="14"/>
      <c r="CAP146" s="14"/>
      <c r="CAQ146" s="14"/>
      <c r="CAR146" s="14"/>
      <c r="CAS146" s="14"/>
      <c r="CAT146" s="14"/>
      <c r="CAU146" s="14"/>
      <c r="CAV146" s="14"/>
      <c r="CAW146" s="14"/>
      <c r="CAX146" s="14"/>
      <c r="CAY146" s="14"/>
      <c r="CAZ146" s="14"/>
      <c r="CBA146" s="14"/>
      <c r="CBB146" s="14"/>
      <c r="CBC146" s="14"/>
      <c r="CBD146" s="14"/>
      <c r="CBE146" s="14"/>
      <c r="CBF146" s="14"/>
      <c r="CBG146" s="14"/>
      <c r="CBH146" s="14"/>
      <c r="CBI146" s="14"/>
      <c r="CBJ146" s="14"/>
      <c r="CBK146" s="14"/>
      <c r="CBL146" s="14"/>
      <c r="CBM146" s="14"/>
      <c r="CBN146" s="14"/>
      <c r="CBO146" s="14"/>
      <c r="CBP146" s="14"/>
      <c r="CBQ146" s="14"/>
      <c r="CBR146" s="14"/>
      <c r="CBS146" s="14"/>
      <c r="CBT146" s="14"/>
      <c r="CBU146" s="14"/>
      <c r="CBV146" s="14"/>
      <c r="CBW146" s="14"/>
      <c r="CBX146" s="14"/>
      <c r="CBY146" s="14"/>
      <c r="CBZ146" s="14"/>
      <c r="CCA146" s="14"/>
      <c r="CCB146" s="14"/>
      <c r="CCC146" s="14"/>
      <c r="CCD146" s="14"/>
      <c r="CCE146" s="14"/>
      <c r="CCF146" s="14"/>
      <c r="CCG146" s="14"/>
      <c r="CCH146" s="14"/>
      <c r="CCI146" s="14"/>
      <c r="CCJ146" s="14"/>
      <c r="CCK146" s="14"/>
      <c r="CCL146" s="14"/>
      <c r="CCM146" s="14"/>
      <c r="CCN146" s="14"/>
      <c r="CCO146" s="14"/>
      <c r="CCP146" s="14"/>
      <c r="CCQ146" s="14"/>
      <c r="CCR146" s="14"/>
      <c r="CCS146" s="14"/>
      <c r="CCT146" s="14"/>
      <c r="CCU146" s="14"/>
      <c r="CCV146" s="14"/>
      <c r="CCW146" s="14"/>
      <c r="CCX146" s="14"/>
      <c r="CCY146" s="14"/>
      <c r="CCZ146" s="14"/>
      <c r="CDA146" s="14"/>
      <c r="CDB146" s="14"/>
      <c r="CDC146" s="14"/>
      <c r="CDD146" s="14"/>
      <c r="CDE146" s="14"/>
      <c r="CDF146" s="14"/>
      <c r="CDG146" s="14"/>
      <c r="CDH146" s="14"/>
      <c r="CDI146" s="14"/>
      <c r="CDJ146" s="14"/>
      <c r="CDK146" s="14"/>
      <c r="CDL146" s="14"/>
      <c r="CDM146" s="14"/>
      <c r="CDN146" s="14"/>
      <c r="CDO146" s="14"/>
      <c r="CDP146" s="14"/>
      <c r="CDQ146" s="14"/>
      <c r="CDR146" s="14"/>
      <c r="CDS146" s="14"/>
      <c r="CDT146" s="14"/>
      <c r="CDU146" s="14"/>
      <c r="CDV146" s="14"/>
      <c r="CDW146" s="14"/>
      <c r="CDX146" s="14"/>
      <c r="CDY146" s="14"/>
      <c r="CDZ146" s="14"/>
      <c r="CEA146" s="14"/>
      <c r="CEB146" s="14"/>
      <c r="CEC146" s="14"/>
      <c r="CED146" s="14"/>
      <c r="CEE146" s="14"/>
      <c r="CEF146" s="14"/>
      <c r="CEG146" s="14"/>
      <c r="CEH146" s="14"/>
      <c r="CEI146" s="14"/>
      <c r="CEJ146" s="14"/>
      <c r="CEK146" s="14"/>
      <c r="CEL146" s="14"/>
      <c r="CEM146" s="14"/>
      <c r="CEN146" s="14"/>
      <c r="CEO146" s="14"/>
      <c r="CEP146" s="14"/>
      <c r="CEQ146" s="14"/>
      <c r="CER146" s="14"/>
      <c r="CES146" s="14"/>
      <c r="CET146" s="14"/>
      <c r="CEU146" s="14"/>
      <c r="CEV146" s="14"/>
      <c r="CEW146" s="14"/>
      <c r="CEX146" s="14"/>
      <c r="CEY146" s="14"/>
      <c r="CEZ146" s="14"/>
      <c r="CFA146" s="14"/>
      <c r="CFB146" s="14"/>
      <c r="CFC146" s="14"/>
      <c r="CFD146" s="14"/>
      <c r="CFE146" s="14"/>
      <c r="CFF146" s="14"/>
      <c r="CFG146" s="14"/>
      <c r="CFH146" s="14"/>
      <c r="CFI146" s="14"/>
      <c r="CFJ146" s="14"/>
      <c r="CFK146" s="14"/>
      <c r="CFL146" s="14"/>
      <c r="CFM146" s="14"/>
      <c r="CFN146" s="14"/>
      <c r="CFO146" s="14"/>
      <c r="CFP146" s="14"/>
      <c r="CFQ146" s="14"/>
      <c r="CFR146" s="14"/>
      <c r="CFS146" s="14"/>
      <c r="CFT146" s="14"/>
      <c r="CFU146" s="14"/>
      <c r="CFV146" s="14"/>
      <c r="CFW146" s="14"/>
      <c r="CFX146" s="14"/>
      <c r="CFY146" s="14"/>
      <c r="CFZ146" s="14"/>
      <c r="CGA146" s="14"/>
      <c r="CGB146" s="14"/>
      <c r="CGC146" s="14"/>
      <c r="CGD146" s="14"/>
      <c r="CGE146" s="14"/>
      <c r="CGF146" s="14"/>
      <c r="CGG146" s="14"/>
      <c r="CGH146" s="14"/>
      <c r="CGI146" s="14"/>
      <c r="CGJ146" s="14"/>
      <c r="CGK146" s="14"/>
      <c r="CGL146" s="14"/>
      <c r="CGM146" s="14"/>
      <c r="CGN146" s="14"/>
      <c r="CGO146" s="14"/>
      <c r="CGP146" s="14"/>
      <c r="CGQ146" s="14"/>
      <c r="CGR146" s="14"/>
      <c r="CGS146" s="14"/>
      <c r="CGT146" s="14"/>
      <c r="CGU146" s="14"/>
      <c r="CGV146" s="14"/>
      <c r="CGW146" s="14"/>
      <c r="CGX146" s="14"/>
      <c r="CGY146" s="14"/>
      <c r="CGZ146" s="14"/>
      <c r="CHA146" s="14"/>
      <c r="CHB146" s="14"/>
      <c r="CHC146" s="14"/>
      <c r="CHD146" s="14"/>
      <c r="CHE146" s="14"/>
      <c r="CHF146" s="14"/>
      <c r="CHG146" s="14"/>
      <c r="CHH146" s="14"/>
      <c r="CHI146" s="14"/>
      <c r="CHJ146" s="14"/>
      <c r="CHK146" s="14"/>
      <c r="CHL146" s="14"/>
      <c r="CHM146" s="14"/>
      <c r="CHN146" s="14"/>
      <c r="CHO146" s="14"/>
      <c r="CHP146" s="14"/>
      <c r="CHQ146" s="14"/>
      <c r="CHR146" s="14"/>
      <c r="CHS146" s="14"/>
      <c r="CHT146" s="14"/>
      <c r="CHU146" s="14"/>
      <c r="CHV146" s="14"/>
      <c r="CHW146" s="14"/>
      <c r="CHX146" s="14"/>
      <c r="CHY146" s="14"/>
      <c r="CHZ146" s="14"/>
      <c r="CIA146" s="14"/>
      <c r="CIB146" s="14"/>
      <c r="CIC146" s="14"/>
      <c r="CID146" s="14"/>
      <c r="CIE146" s="14"/>
      <c r="CIF146" s="14"/>
      <c r="CIG146" s="14"/>
      <c r="CIH146" s="14"/>
      <c r="CII146" s="14"/>
      <c r="CIJ146" s="14"/>
      <c r="CIK146" s="14"/>
      <c r="CIL146" s="14"/>
      <c r="CIM146" s="14"/>
      <c r="CIN146" s="14"/>
      <c r="CIO146" s="14"/>
      <c r="CIP146" s="14"/>
      <c r="CIQ146" s="14"/>
      <c r="CIR146" s="14"/>
      <c r="CIS146" s="14"/>
      <c r="CIT146" s="14"/>
      <c r="CIU146" s="14"/>
      <c r="CIV146" s="14"/>
      <c r="CIW146" s="14"/>
      <c r="CIX146" s="14"/>
      <c r="CIY146" s="14"/>
      <c r="CIZ146" s="14"/>
      <c r="CJA146" s="14"/>
      <c r="CJB146" s="14"/>
      <c r="CJC146" s="14"/>
      <c r="CJD146" s="14"/>
      <c r="CJE146" s="14"/>
      <c r="CJF146" s="14"/>
      <c r="CJG146" s="14"/>
      <c r="CJH146" s="14"/>
      <c r="CJI146" s="14"/>
      <c r="CJJ146" s="14"/>
      <c r="CJK146" s="14"/>
      <c r="CJL146" s="14"/>
      <c r="CJM146" s="14"/>
      <c r="CJN146" s="14"/>
      <c r="CJO146" s="14"/>
      <c r="CJP146" s="14"/>
      <c r="CJQ146" s="14"/>
      <c r="CJR146" s="14"/>
      <c r="CJS146" s="14"/>
      <c r="CJT146" s="14"/>
      <c r="CJU146" s="14"/>
      <c r="CJV146" s="14"/>
      <c r="CJW146" s="14"/>
      <c r="CJX146" s="14"/>
      <c r="CJY146" s="14"/>
      <c r="CJZ146" s="14"/>
      <c r="CKA146" s="14"/>
      <c r="CKB146" s="14"/>
      <c r="CKC146" s="14"/>
      <c r="CKD146" s="14"/>
      <c r="CKE146" s="14"/>
      <c r="CKF146" s="14"/>
      <c r="CKG146" s="14"/>
      <c r="CKH146" s="14"/>
      <c r="CKI146" s="14"/>
      <c r="CKJ146" s="14"/>
      <c r="CKK146" s="14"/>
      <c r="CKL146" s="14"/>
      <c r="CKM146" s="14"/>
      <c r="CKN146" s="14"/>
      <c r="CKO146" s="14"/>
      <c r="CKP146" s="14"/>
      <c r="CKQ146" s="14"/>
      <c r="CKR146" s="14"/>
      <c r="CKS146" s="14"/>
      <c r="CKT146" s="14"/>
      <c r="CKU146" s="14"/>
      <c r="CKV146" s="14"/>
      <c r="CKW146" s="14"/>
      <c r="CKX146" s="14"/>
      <c r="CKY146" s="14"/>
      <c r="CKZ146" s="14"/>
      <c r="CLA146" s="14"/>
      <c r="CLB146" s="14"/>
      <c r="CLC146" s="14"/>
      <c r="CLD146" s="14"/>
      <c r="CLE146" s="14"/>
      <c r="CLF146" s="14"/>
      <c r="CLG146" s="14"/>
      <c r="CLH146" s="14"/>
      <c r="CLI146" s="14"/>
      <c r="CLJ146" s="14"/>
      <c r="CLK146" s="14"/>
      <c r="CLL146" s="14"/>
      <c r="CLM146" s="14"/>
      <c r="CLN146" s="14"/>
      <c r="CLO146" s="14"/>
      <c r="CLP146" s="14"/>
      <c r="CLQ146" s="14"/>
      <c r="CLR146" s="14"/>
      <c r="CLS146" s="14"/>
      <c r="CLT146" s="14"/>
      <c r="CLU146" s="14"/>
      <c r="CLV146" s="14"/>
      <c r="CLW146" s="14"/>
      <c r="CLX146" s="14"/>
      <c r="CLY146" s="14"/>
      <c r="CLZ146" s="14"/>
      <c r="CMA146" s="14"/>
      <c r="CMB146" s="14"/>
      <c r="CMC146" s="14"/>
      <c r="CMD146" s="14"/>
      <c r="CME146" s="14"/>
      <c r="CMF146" s="14"/>
      <c r="CMG146" s="14"/>
      <c r="CMH146" s="14"/>
      <c r="CMI146" s="14"/>
      <c r="CMJ146" s="14"/>
      <c r="CMK146" s="14"/>
      <c r="CML146" s="14"/>
      <c r="CMM146" s="14"/>
      <c r="CMN146" s="14"/>
      <c r="CMO146" s="14"/>
      <c r="CMP146" s="14"/>
      <c r="CMQ146" s="14"/>
      <c r="CMR146" s="14"/>
      <c r="CMS146" s="14"/>
      <c r="CMT146" s="14"/>
      <c r="CMU146" s="14"/>
      <c r="CMV146" s="14"/>
      <c r="CMW146" s="14"/>
      <c r="CMX146" s="14"/>
      <c r="CMY146" s="14"/>
      <c r="CMZ146" s="14"/>
      <c r="CNA146" s="14"/>
      <c r="CNB146" s="14"/>
      <c r="CNC146" s="14"/>
      <c r="CND146" s="14"/>
      <c r="CNE146" s="14"/>
      <c r="CNF146" s="14"/>
      <c r="CNG146" s="14"/>
      <c r="CNH146" s="14"/>
      <c r="CNI146" s="14"/>
      <c r="CNJ146" s="14"/>
      <c r="CNK146" s="14"/>
      <c r="CNL146" s="14"/>
      <c r="CNM146" s="14"/>
      <c r="CNN146" s="14"/>
      <c r="CNO146" s="14"/>
      <c r="CNP146" s="14"/>
      <c r="CNQ146" s="14"/>
      <c r="CNR146" s="14"/>
      <c r="CNS146" s="14"/>
      <c r="CNT146" s="14"/>
      <c r="CNU146" s="14"/>
      <c r="CNV146" s="14"/>
      <c r="CNW146" s="14"/>
      <c r="CNX146" s="14"/>
      <c r="CNY146" s="14"/>
      <c r="CNZ146" s="14"/>
      <c r="COA146" s="14"/>
      <c r="COB146" s="14"/>
      <c r="COC146" s="14"/>
      <c r="COD146" s="14"/>
      <c r="COE146" s="14"/>
      <c r="COF146" s="14"/>
      <c r="COG146" s="14"/>
      <c r="COH146" s="14"/>
      <c r="COI146" s="14"/>
      <c r="COJ146" s="14"/>
      <c r="COK146" s="14"/>
      <c r="COL146" s="14"/>
      <c r="COM146" s="14"/>
      <c r="CON146" s="14"/>
      <c r="COO146" s="14"/>
      <c r="COP146" s="14"/>
      <c r="COQ146" s="14"/>
      <c r="COR146" s="14"/>
      <c r="COS146" s="14"/>
      <c r="COT146" s="14"/>
      <c r="COU146" s="14"/>
      <c r="COV146" s="14"/>
      <c r="COW146" s="14"/>
      <c r="COX146" s="14"/>
      <c r="COY146" s="14"/>
      <c r="COZ146" s="14"/>
      <c r="CPA146" s="14"/>
      <c r="CPB146" s="14"/>
      <c r="CPC146" s="14"/>
      <c r="CPD146" s="14"/>
      <c r="CPE146" s="14"/>
      <c r="CPF146" s="14"/>
      <c r="CPG146" s="14"/>
      <c r="CPH146" s="14"/>
      <c r="CPI146" s="14"/>
      <c r="CPJ146" s="14"/>
      <c r="CPK146" s="14"/>
      <c r="CPL146" s="14"/>
      <c r="CPM146" s="14"/>
      <c r="CPN146" s="14"/>
      <c r="CPO146" s="14"/>
      <c r="CPP146" s="14"/>
      <c r="CPQ146" s="14"/>
      <c r="CPR146" s="14"/>
      <c r="CPS146" s="14"/>
      <c r="CPT146" s="14"/>
      <c r="CPU146" s="14"/>
      <c r="CPV146" s="14"/>
      <c r="CPW146" s="14"/>
      <c r="CPX146" s="14"/>
      <c r="CPY146" s="14"/>
      <c r="CPZ146" s="14"/>
      <c r="CQA146" s="14"/>
      <c r="CQB146" s="14"/>
      <c r="CQC146" s="14"/>
      <c r="CQD146" s="14"/>
      <c r="CQE146" s="14"/>
      <c r="CQF146" s="14"/>
      <c r="CQG146" s="14"/>
      <c r="CQH146" s="14"/>
      <c r="CQI146" s="14"/>
      <c r="CQJ146" s="14"/>
      <c r="CQK146" s="14"/>
      <c r="CQL146" s="14"/>
      <c r="CQM146" s="14"/>
      <c r="CQN146" s="14"/>
      <c r="CQO146" s="14"/>
      <c r="CQP146" s="14"/>
      <c r="CQQ146" s="14"/>
      <c r="CQR146" s="14"/>
      <c r="CQS146" s="14"/>
      <c r="CQT146" s="14"/>
      <c r="CQU146" s="14"/>
      <c r="CQV146" s="14"/>
      <c r="CQW146" s="14"/>
      <c r="CQX146" s="14"/>
      <c r="CQY146" s="14"/>
      <c r="CQZ146" s="14"/>
      <c r="CRA146" s="14"/>
      <c r="CRB146" s="14"/>
      <c r="CRC146" s="14"/>
      <c r="CRD146" s="14"/>
      <c r="CRE146" s="14"/>
      <c r="CRF146" s="14"/>
      <c r="CRG146" s="14"/>
      <c r="CRH146" s="14"/>
      <c r="CRI146" s="14"/>
      <c r="CRJ146" s="14"/>
      <c r="CRK146" s="14"/>
      <c r="CRL146" s="14"/>
      <c r="CRM146" s="14"/>
      <c r="CRN146" s="14"/>
      <c r="CRO146" s="14"/>
      <c r="CRP146" s="14"/>
      <c r="CRQ146" s="14"/>
      <c r="CRR146" s="14"/>
      <c r="CRS146" s="14"/>
      <c r="CRT146" s="14"/>
      <c r="CRU146" s="14"/>
      <c r="CRV146" s="14"/>
      <c r="CRW146" s="14"/>
      <c r="CRX146" s="14"/>
      <c r="CRY146" s="14"/>
      <c r="CRZ146" s="14"/>
      <c r="CSA146" s="14"/>
      <c r="CSB146" s="14"/>
      <c r="CSC146" s="14"/>
      <c r="CSD146" s="14"/>
      <c r="CSE146" s="14"/>
      <c r="CSF146" s="14"/>
      <c r="CSG146" s="14"/>
      <c r="CSH146" s="14"/>
      <c r="CSI146" s="14"/>
      <c r="CSJ146" s="14"/>
      <c r="CSK146" s="14"/>
      <c r="CSL146" s="14"/>
      <c r="CSM146" s="14"/>
      <c r="CSN146" s="14"/>
      <c r="CSO146" s="14"/>
      <c r="CSP146" s="14"/>
      <c r="CSQ146" s="14"/>
      <c r="CSR146" s="14"/>
      <c r="CSS146" s="14"/>
      <c r="CST146" s="14"/>
      <c r="CSU146" s="14"/>
      <c r="CSV146" s="14"/>
      <c r="CSW146" s="14"/>
      <c r="CSX146" s="14"/>
      <c r="CSY146" s="14"/>
      <c r="CSZ146" s="14"/>
      <c r="CTA146" s="14"/>
      <c r="CTB146" s="14"/>
      <c r="CTC146" s="14"/>
      <c r="CTD146" s="14"/>
      <c r="CTE146" s="14"/>
      <c r="CTF146" s="14"/>
      <c r="CTG146" s="14"/>
      <c r="CTH146" s="14"/>
      <c r="CTI146" s="14"/>
      <c r="CTJ146" s="14"/>
      <c r="CTK146" s="14"/>
      <c r="CTL146" s="14"/>
      <c r="CTM146" s="14"/>
      <c r="CTN146" s="14"/>
      <c r="CTO146" s="14"/>
      <c r="CTP146" s="14"/>
      <c r="CTQ146" s="14"/>
      <c r="CTR146" s="14"/>
      <c r="CTS146" s="14"/>
      <c r="CTT146" s="14"/>
      <c r="CTU146" s="14"/>
      <c r="CTV146" s="14"/>
      <c r="CTW146" s="14"/>
      <c r="CTX146" s="14"/>
      <c r="CTY146" s="14"/>
      <c r="CTZ146" s="14"/>
      <c r="CUA146" s="14"/>
      <c r="CUB146" s="14"/>
      <c r="CUC146" s="14"/>
      <c r="CUD146" s="14"/>
      <c r="CUE146" s="14"/>
      <c r="CUF146" s="14"/>
      <c r="CUG146" s="14"/>
      <c r="CUH146" s="14"/>
      <c r="CUI146" s="14"/>
      <c r="CUJ146" s="14"/>
      <c r="CUK146" s="14"/>
      <c r="CUL146" s="14"/>
      <c r="CUM146" s="14"/>
      <c r="CUN146" s="14"/>
      <c r="CUO146" s="14"/>
      <c r="CUP146" s="14"/>
      <c r="CUQ146" s="14"/>
      <c r="CUR146" s="14"/>
      <c r="CUS146" s="14"/>
      <c r="CUT146" s="14"/>
      <c r="CUU146" s="14"/>
      <c r="CUV146" s="14"/>
      <c r="CUW146" s="14"/>
      <c r="CUX146" s="14"/>
      <c r="CUY146" s="14"/>
      <c r="CUZ146" s="14"/>
      <c r="CVA146" s="14"/>
      <c r="CVB146" s="14"/>
      <c r="CVC146" s="14"/>
      <c r="CVD146" s="14"/>
      <c r="CVE146" s="14"/>
      <c r="CVF146" s="14"/>
      <c r="CVG146" s="14"/>
      <c r="CVH146" s="14"/>
      <c r="CVI146" s="14"/>
      <c r="CVJ146" s="14"/>
      <c r="CVK146" s="14"/>
      <c r="CVL146" s="14"/>
      <c r="CVM146" s="14"/>
      <c r="CVN146" s="14"/>
      <c r="CVO146" s="14"/>
      <c r="CVP146" s="14"/>
      <c r="CVQ146" s="14"/>
      <c r="CVR146" s="14"/>
      <c r="CVS146" s="14"/>
      <c r="CVT146" s="14"/>
      <c r="CVU146" s="14"/>
      <c r="CVV146" s="14"/>
      <c r="CVW146" s="14"/>
      <c r="CVX146" s="14"/>
      <c r="CVY146" s="14"/>
      <c r="CVZ146" s="14"/>
      <c r="CWA146" s="14"/>
      <c r="CWB146" s="14"/>
      <c r="CWC146" s="14"/>
      <c r="CWD146" s="14"/>
      <c r="CWE146" s="14"/>
      <c r="CWF146" s="14"/>
      <c r="CWG146" s="14"/>
      <c r="CWH146" s="14"/>
      <c r="CWI146" s="14"/>
      <c r="CWJ146" s="14"/>
      <c r="CWK146" s="14"/>
      <c r="CWL146" s="14"/>
      <c r="CWM146" s="14"/>
      <c r="CWN146" s="14"/>
      <c r="CWO146" s="14"/>
      <c r="CWP146" s="14"/>
      <c r="CWQ146" s="14"/>
      <c r="CWR146" s="14"/>
      <c r="CWS146" s="14"/>
      <c r="CWT146" s="14"/>
      <c r="CWU146" s="14"/>
      <c r="CWV146" s="14"/>
      <c r="CWW146" s="14"/>
      <c r="CWX146" s="14"/>
      <c r="CWY146" s="14"/>
      <c r="CWZ146" s="14"/>
      <c r="CXA146" s="14"/>
      <c r="CXB146" s="14"/>
      <c r="CXC146" s="14"/>
      <c r="CXD146" s="14"/>
      <c r="CXE146" s="14"/>
      <c r="CXF146" s="14"/>
      <c r="CXG146" s="14"/>
      <c r="CXH146" s="14"/>
      <c r="CXI146" s="14"/>
      <c r="CXJ146" s="14"/>
      <c r="CXK146" s="14"/>
      <c r="CXL146" s="14"/>
      <c r="CXM146" s="14"/>
      <c r="CXN146" s="14"/>
      <c r="CXO146" s="14"/>
      <c r="CXP146" s="14"/>
      <c r="CXQ146" s="14"/>
      <c r="CXR146" s="14"/>
      <c r="CXS146" s="14"/>
      <c r="CXT146" s="14"/>
      <c r="CXU146" s="14"/>
      <c r="CXV146" s="14"/>
      <c r="CXW146" s="14"/>
      <c r="CXX146" s="14"/>
      <c r="CXY146" s="14"/>
      <c r="CXZ146" s="14"/>
      <c r="CYA146" s="14"/>
      <c r="CYB146" s="14"/>
      <c r="CYC146" s="14"/>
      <c r="CYD146" s="14"/>
      <c r="CYE146" s="14"/>
      <c r="CYF146" s="14"/>
      <c r="CYG146" s="14"/>
      <c r="CYH146" s="14"/>
      <c r="CYI146" s="14"/>
      <c r="CYJ146" s="14"/>
      <c r="CYK146" s="14"/>
      <c r="CYL146" s="14"/>
      <c r="CYM146" s="14"/>
      <c r="CYN146" s="14"/>
      <c r="CYO146" s="14"/>
      <c r="CYP146" s="14"/>
      <c r="CYQ146" s="14"/>
      <c r="CYR146" s="14"/>
      <c r="CYS146" s="14"/>
      <c r="CYT146" s="14"/>
      <c r="CYU146" s="14"/>
      <c r="CYV146" s="14"/>
      <c r="CYW146" s="14"/>
      <c r="CYX146" s="14"/>
      <c r="CYY146" s="14"/>
      <c r="CYZ146" s="14"/>
      <c r="CZA146" s="14"/>
      <c r="CZB146" s="14"/>
      <c r="CZC146" s="14"/>
      <c r="CZD146" s="14"/>
      <c r="CZE146" s="14"/>
      <c r="CZF146" s="14"/>
      <c r="CZG146" s="14"/>
      <c r="CZH146" s="14"/>
      <c r="CZI146" s="14"/>
      <c r="CZJ146" s="14"/>
      <c r="CZK146" s="14"/>
      <c r="CZL146" s="14"/>
      <c r="CZM146" s="14"/>
      <c r="CZN146" s="14"/>
      <c r="CZO146" s="14"/>
      <c r="CZP146" s="14"/>
      <c r="CZQ146" s="14"/>
      <c r="CZR146" s="14"/>
      <c r="CZS146" s="14"/>
      <c r="CZT146" s="14"/>
      <c r="CZU146" s="14"/>
      <c r="CZV146" s="14"/>
      <c r="CZW146" s="14"/>
      <c r="CZX146" s="14"/>
      <c r="CZY146" s="14"/>
      <c r="CZZ146" s="14"/>
      <c r="DAA146" s="14"/>
      <c r="DAB146" s="14"/>
      <c r="DAC146" s="14"/>
      <c r="DAD146" s="14"/>
      <c r="DAE146" s="14"/>
      <c r="DAF146" s="14"/>
      <c r="DAG146" s="14"/>
      <c r="DAH146" s="14"/>
      <c r="DAI146" s="14"/>
      <c r="DAJ146" s="14"/>
      <c r="DAK146" s="14"/>
      <c r="DAL146" s="14"/>
      <c r="DAM146" s="14"/>
      <c r="DAN146" s="14"/>
      <c r="DAO146" s="14"/>
      <c r="DAP146" s="14"/>
      <c r="DAQ146" s="14"/>
      <c r="DAR146" s="14"/>
      <c r="DAS146" s="14"/>
      <c r="DAT146" s="14"/>
      <c r="DAU146" s="14"/>
      <c r="DAV146" s="14"/>
      <c r="DAW146" s="14"/>
      <c r="DAX146" s="14"/>
      <c r="DAY146" s="14"/>
      <c r="DAZ146" s="14"/>
      <c r="DBA146" s="14"/>
      <c r="DBB146" s="14"/>
      <c r="DBC146" s="14"/>
      <c r="DBD146" s="14"/>
      <c r="DBE146" s="14"/>
      <c r="DBF146" s="14"/>
      <c r="DBG146" s="14"/>
      <c r="DBH146" s="14"/>
      <c r="DBI146" s="14"/>
      <c r="DBJ146" s="14"/>
      <c r="DBK146" s="14"/>
      <c r="DBL146" s="14"/>
      <c r="DBM146" s="14"/>
      <c r="DBN146" s="14"/>
      <c r="DBO146" s="14"/>
      <c r="DBP146" s="14"/>
      <c r="DBQ146" s="14"/>
      <c r="DBR146" s="14"/>
      <c r="DBS146" s="14"/>
      <c r="DBT146" s="14"/>
      <c r="DBU146" s="14"/>
      <c r="DBV146" s="14"/>
      <c r="DBW146" s="14"/>
      <c r="DBX146" s="14"/>
      <c r="DBY146" s="14"/>
      <c r="DBZ146" s="14"/>
      <c r="DCA146" s="14"/>
      <c r="DCB146" s="14"/>
      <c r="DCC146" s="14"/>
      <c r="DCD146" s="14"/>
      <c r="DCE146" s="14"/>
      <c r="DCF146" s="14"/>
      <c r="DCG146" s="14"/>
      <c r="DCH146" s="14"/>
      <c r="DCI146" s="14"/>
      <c r="DCJ146" s="14"/>
      <c r="DCK146" s="14"/>
      <c r="DCL146" s="14"/>
      <c r="DCM146" s="14"/>
      <c r="DCN146" s="14"/>
      <c r="DCO146" s="14"/>
      <c r="DCP146" s="14"/>
      <c r="DCQ146" s="14"/>
      <c r="DCR146" s="14"/>
      <c r="DCS146" s="14"/>
      <c r="DCT146" s="14"/>
      <c r="DCU146" s="14"/>
      <c r="DCV146" s="14"/>
      <c r="DCW146" s="14"/>
      <c r="DCX146" s="14"/>
      <c r="DCY146" s="14"/>
      <c r="DCZ146" s="14"/>
      <c r="DDA146" s="14"/>
      <c r="DDB146" s="14"/>
      <c r="DDC146" s="14"/>
      <c r="DDD146" s="14"/>
      <c r="DDE146" s="14"/>
      <c r="DDF146" s="14"/>
      <c r="DDG146" s="14"/>
      <c r="DDH146" s="14"/>
      <c r="DDI146" s="14"/>
      <c r="DDJ146" s="14"/>
      <c r="DDK146" s="14"/>
      <c r="DDL146" s="14"/>
      <c r="DDM146" s="14"/>
      <c r="DDN146" s="14"/>
      <c r="DDO146" s="14"/>
      <c r="DDP146" s="14"/>
      <c r="DDQ146" s="14"/>
      <c r="DDR146" s="14"/>
      <c r="DDS146" s="14"/>
      <c r="DDT146" s="14"/>
      <c r="DDU146" s="14"/>
      <c r="DDV146" s="14"/>
      <c r="DDW146" s="14"/>
      <c r="DDX146" s="14"/>
      <c r="DDY146" s="14"/>
      <c r="DDZ146" s="14"/>
      <c r="DEA146" s="14"/>
      <c r="DEB146" s="14"/>
      <c r="DEC146" s="14"/>
      <c r="DED146" s="14"/>
      <c r="DEE146" s="14"/>
      <c r="DEF146" s="14"/>
      <c r="DEG146" s="14"/>
      <c r="DEH146" s="14"/>
      <c r="DEI146" s="14"/>
      <c r="DEJ146" s="14"/>
      <c r="DEK146" s="14"/>
      <c r="DEL146" s="14"/>
      <c r="DEM146" s="14"/>
      <c r="DEN146" s="14"/>
      <c r="DEO146" s="14"/>
      <c r="DEP146" s="14"/>
      <c r="DEQ146" s="14"/>
      <c r="DER146" s="14"/>
      <c r="DES146" s="14"/>
      <c r="DET146" s="14"/>
      <c r="DEU146" s="14"/>
      <c r="DEV146" s="14"/>
      <c r="DEW146" s="14"/>
      <c r="DEX146" s="14"/>
      <c r="DEY146" s="14"/>
      <c r="DEZ146" s="14"/>
      <c r="DFA146" s="14"/>
      <c r="DFB146" s="14"/>
      <c r="DFC146" s="14"/>
      <c r="DFD146" s="14"/>
      <c r="DFE146" s="14"/>
      <c r="DFF146" s="14"/>
      <c r="DFG146" s="14"/>
      <c r="DFH146" s="14"/>
      <c r="DFI146" s="14"/>
      <c r="DFJ146" s="14"/>
      <c r="DFK146" s="14"/>
      <c r="DFL146" s="14"/>
      <c r="DFM146" s="14"/>
      <c r="DFN146" s="14"/>
      <c r="DFO146" s="14"/>
      <c r="DFP146" s="14"/>
      <c r="DFQ146" s="14"/>
      <c r="DFR146" s="14"/>
      <c r="DFS146" s="14"/>
      <c r="DFT146" s="14"/>
      <c r="DFU146" s="14"/>
      <c r="DFV146" s="14"/>
      <c r="DFW146" s="14"/>
      <c r="DFX146" s="14"/>
      <c r="DFY146" s="14"/>
      <c r="DFZ146" s="14"/>
      <c r="DGA146" s="14"/>
      <c r="DGB146" s="14"/>
      <c r="DGC146" s="14"/>
      <c r="DGD146" s="14"/>
      <c r="DGE146" s="14"/>
      <c r="DGF146" s="14"/>
      <c r="DGG146" s="14"/>
      <c r="DGH146" s="14"/>
      <c r="DGI146" s="14"/>
      <c r="DGJ146" s="14"/>
      <c r="DGK146" s="14"/>
      <c r="DGL146" s="14"/>
      <c r="DGM146" s="14"/>
      <c r="DGN146" s="14"/>
      <c r="DGO146" s="14"/>
      <c r="DGP146" s="14"/>
      <c r="DGQ146" s="14"/>
      <c r="DGR146" s="14"/>
      <c r="DGS146" s="14"/>
      <c r="DGT146" s="14"/>
      <c r="DGU146" s="14"/>
      <c r="DGV146" s="14"/>
      <c r="DGW146" s="14"/>
      <c r="DGX146" s="14"/>
      <c r="DGY146" s="14"/>
      <c r="DGZ146" s="14"/>
      <c r="DHA146" s="14"/>
      <c r="DHB146" s="14"/>
      <c r="DHC146" s="14"/>
      <c r="DHD146" s="14"/>
      <c r="DHE146" s="14"/>
      <c r="DHF146" s="14"/>
      <c r="DHG146" s="14"/>
      <c r="DHH146" s="14"/>
      <c r="DHI146" s="14"/>
      <c r="DHJ146" s="14"/>
      <c r="DHK146" s="14"/>
      <c r="DHL146" s="14"/>
      <c r="DHM146" s="14"/>
      <c r="DHN146" s="14"/>
      <c r="DHO146" s="14"/>
      <c r="DHP146" s="14"/>
      <c r="DHQ146" s="14"/>
      <c r="DHR146" s="14"/>
      <c r="DHS146" s="14"/>
      <c r="DHT146" s="14"/>
      <c r="DHU146" s="14"/>
      <c r="DHV146" s="14"/>
      <c r="DHW146" s="14"/>
      <c r="DHX146" s="14"/>
      <c r="DHY146" s="14"/>
      <c r="DHZ146" s="14"/>
      <c r="DIA146" s="14"/>
      <c r="DIB146" s="14"/>
      <c r="DIC146" s="14"/>
      <c r="DID146" s="14"/>
      <c r="DIE146" s="14"/>
      <c r="DIF146" s="14"/>
      <c r="DIG146" s="14"/>
      <c r="DIH146" s="14"/>
      <c r="DII146" s="14"/>
      <c r="DIJ146" s="14"/>
      <c r="DIK146" s="14"/>
      <c r="DIL146" s="14"/>
      <c r="DIM146" s="14"/>
      <c r="DIN146" s="14"/>
      <c r="DIO146" s="14"/>
      <c r="DIP146" s="14"/>
      <c r="DIQ146" s="14"/>
      <c r="DIR146" s="14"/>
      <c r="DIS146" s="14"/>
      <c r="DIT146" s="14"/>
      <c r="DIU146" s="14"/>
      <c r="DIV146" s="14"/>
      <c r="DIW146" s="14"/>
      <c r="DIX146" s="14"/>
      <c r="DIY146" s="14"/>
      <c r="DIZ146" s="14"/>
      <c r="DJA146" s="14"/>
      <c r="DJB146" s="14"/>
      <c r="DJC146" s="14"/>
      <c r="DJD146" s="14"/>
      <c r="DJE146" s="14"/>
      <c r="DJF146" s="14"/>
      <c r="DJG146" s="14"/>
      <c r="DJH146" s="14"/>
      <c r="DJI146" s="14"/>
      <c r="DJJ146" s="14"/>
      <c r="DJK146" s="14"/>
      <c r="DJL146" s="14"/>
      <c r="DJM146" s="14"/>
      <c r="DJN146" s="14"/>
      <c r="DJO146" s="14"/>
      <c r="DJP146" s="14"/>
      <c r="DJQ146" s="14"/>
      <c r="DJR146" s="14"/>
      <c r="DJS146" s="14"/>
      <c r="DJT146" s="14"/>
      <c r="DJU146" s="14"/>
      <c r="DJV146" s="14"/>
      <c r="DJW146" s="14"/>
      <c r="DJX146" s="14"/>
      <c r="DJY146" s="14"/>
      <c r="DJZ146" s="14"/>
      <c r="DKA146" s="14"/>
      <c r="DKB146" s="14"/>
      <c r="DKC146" s="14"/>
      <c r="DKD146" s="14"/>
      <c r="DKE146" s="14"/>
      <c r="DKF146" s="14"/>
      <c r="DKG146" s="14"/>
      <c r="DKH146" s="14"/>
      <c r="DKI146" s="14"/>
      <c r="DKJ146" s="14"/>
      <c r="DKK146" s="14"/>
      <c r="DKL146" s="14"/>
      <c r="DKM146" s="14"/>
      <c r="DKN146" s="14"/>
      <c r="DKO146" s="14"/>
      <c r="DKP146" s="14"/>
      <c r="DKQ146" s="14"/>
      <c r="DKR146" s="14"/>
      <c r="DKS146" s="14"/>
      <c r="DKT146" s="14"/>
      <c r="DKU146" s="14"/>
      <c r="DKV146" s="14"/>
      <c r="DKW146" s="14"/>
      <c r="DKX146" s="14"/>
      <c r="DKY146" s="14"/>
      <c r="DKZ146" s="14"/>
      <c r="DLA146" s="14"/>
      <c r="DLB146" s="14"/>
      <c r="DLC146" s="14"/>
      <c r="DLD146" s="14"/>
      <c r="DLE146" s="14"/>
      <c r="DLF146" s="14"/>
      <c r="DLG146" s="14"/>
      <c r="DLH146" s="14"/>
      <c r="DLI146" s="14"/>
      <c r="DLJ146" s="14"/>
      <c r="DLK146" s="14"/>
      <c r="DLL146" s="14"/>
      <c r="DLM146" s="14"/>
      <c r="DLN146" s="14"/>
      <c r="DLO146" s="14"/>
      <c r="DLP146" s="14"/>
      <c r="DLQ146" s="14"/>
      <c r="DLR146" s="14"/>
      <c r="DLS146" s="14"/>
      <c r="DLT146" s="14"/>
      <c r="DLU146" s="14"/>
      <c r="DLV146" s="14"/>
      <c r="DLW146" s="14"/>
      <c r="DLX146" s="14"/>
      <c r="DLY146" s="14"/>
      <c r="DLZ146" s="14"/>
      <c r="DMA146" s="14"/>
      <c r="DMB146" s="14"/>
      <c r="DMC146" s="14"/>
      <c r="DMD146" s="14"/>
      <c r="DME146" s="14"/>
      <c r="DMF146" s="14"/>
      <c r="DMG146" s="14"/>
      <c r="DMH146" s="14"/>
      <c r="DMI146" s="14"/>
      <c r="DMJ146" s="14"/>
      <c r="DMK146" s="14"/>
      <c r="DML146" s="14"/>
      <c r="DMM146" s="14"/>
      <c r="DMN146" s="14"/>
      <c r="DMO146" s="14"/>
      <c r="DMP146" s="14"/>
      <c r="DMQ146" s="14"/>
      <c r="DMR146" s="14"/>
      <c r="DMS146" s="14"/>
      <c r="DMT146" s="14"/>
      <c r="DMU146" s="14"/>
      <c r="DMV146" s="14"/>
      <c r="DMW146" s="14"/>
      <c r="DMX146" s="14"/>
      <c r="DMY146" s="14"/>
      <c r="DMZ146" s="14"/>
      <c r="DNA146" s="14"/>
      <c r="DNB146" s="14"/>
      <c r="DNC146" s="14"/>
      <c r="DND146" s="14"/>
      <c r="DNE146" s="14"/>
      <c r="DNF146" s="14"/>
      <c r="DNG146" s="14"/>
      <c r="DNH146" s="14"/>
      <c r="DNI146" s="14"/>
      <c r="DNJ146" s="14"/>
      <c r="DNK146" s="14"/>
      <c r="DNL146" s="14"/>
      <c r="DNM146" s="14"/>
      <c r="DNN146" s="14"/>
      <c r="DNO146" s="14"/>
      <c r="DNP146" s="14"/>
      <c r="DNQ146" s="14"/>
      <c r="DNR146" s="14"/>
      <c r="DNS146" s="14"/>
      <c r="DNT146" s="14"/>
      <c r="DNU146" s="14"/>
      <c r="DNV146" s="14"/>
      <c r="DNW146" s="14"/>
      <c r="DNX146" s="14"/>
      <c r="DNY146" s="14"/>
      <c r="DNZ146" s="14"/>
      <c r="DOA146" s="14"/>
      <c r="DOB146" s="14"/>
      <c r="DOC146" s="14"/>
      <c r="DOD146" s="14"/>
      <c r="DOE146" s="14"/>
      <c r="DOF146" s="14"/>
      <c r="DOG146" s="14"/>
      <c r="DOH146" s="14"/>
      <c r="DOI146" s="14"/>
      <c r="DOJ146" s="14"/>
      <c r="DOK146" s="14"/>
      <c r="DOL146" s="14"/>
      <c r="DOM146" s="14"/>
      <c r="DON146" s="14"/>
      <c r="DOO146" s="14"/>
      <c r="DOP146" s="14"/>
      <c r="DOQ146" s="14"/>
      <c r="DOR146" s="14"/>
      <c r="DOS146" s="14"/>
      <c r="DOT146" s="14"/>
      <c r="DOU146" s="14"/>
      <c r="DOV146" s="14"/>
      <c r="DOW146" s="14"/>
      <c r="DOX146" s="14"/>
      <c r="DOY146" s="14"/>
      <c r="DOZ146" s="14"/>
      <c r="DPA146" s="14"/>
      <c r="DPB146" s="14"/>
      <c r="DPC146" s="14"/>
      <c r="DPD146" s="14"/>
      <c r="DPE146" s="14"/>
      <c r="DPF146" s="14"/>
      <c r="DPG146" s="14"/>
      <c r="DPH146" s="14"/>
      <c r="DPI146" s="14"/>
      <c r="DPJ146" s="14"/>
      <c r="DPK146" s="14"/>
      <c r="DPL146" s="14"/>
      <c r="DPM146" s="14"/>
      <c r="DPN146" s="14"/>
      <c r="DPO146" s="14"/>
      <c r="DPP146" s="14"/>
      <c r="DPQ146" s="14"/>
      <c r="DPR146" s="14"/>
      <c r="DPS146" s="14"/>
      <c r="DPT146" s="14"/>
      <c r="DPU146" s="14"/>
      <c r="DPV146" s="14"/>
      <c r="DPW146" s="14"/>
      <c r="DPX146" s="14"/>
      <c r="DPY146" s="14"/>
      <c r="DPZ146" s="14"/>
      <c r="DQA146" s="14"/>
      <c r="DQB146" s="14"/>
      <c r="DQC146" s="14"/>
      <c r="DQD146" s="14"/>
      <c r="DQE146" s="14"/>
      <c r="DQF146" s="14"/>
      <c r="DQG146" s="14"/>
      <c r="DQH146" s="14"/>
      <c r="DQI146" s="14"/>
      <c r="DQJ146" s="14"/>
      <c r="DQK146" s="14"/>
      <c r="DQL146" s="14"/>
      <c r="DQM146" s="14"/>
      <c r="DQN146" s="14"/>
      <c r="DQO146" s="14"/>
      <c r="DQP146" s="14"/>
      <c r="DQQ146" s="14"/>
      <c r="DQR146" s="14"/>
      <c r="DQS146" s="14"/>
      <c r="DQT146" s="14"/>
      <c r="DQU146" s="14"/>
      <c r="DQV146" s="14"/>
      <c r="DQW146" s="14"/>
      <c r="DQX146" s="14"/>
      <c r="DQY146" s="14"/>
      <c r="DQZ146" s="14"/>
      <c r="DRA146" s="14"/>
      <c r="DRB146" s="14"/>
      <c r="DRC146" s="14"/>
      <c r="DRD146" s="14"/>
      <c r="DRE146" s="14"/>
      <c r="DRF146" s="14"/>
      <c r="DRG146" s="14"/>
      <c r="DRH146" s="14"/>
      <c r="DRI146" s="14"/>
      <c r="DRJ146" s="14"/>
      <c r="DRK146" s="14"/>
      <c r="DRL146" s="14"/>
      <c r="DRM146" s="14"/>
      <c r="DRN146" s="14"/>
      <c r="DRO146" s="14"/>
      <c r="DRP146" s="14"/>
      <c r="DRQ146" s="14"/>
      <c r="DRR146" s="14"/>
      <c r="DRS146" s="14"/>
      <c r="DRT146" s="14"/>
      <c r="DRU146" s="14"/>
      <c r="DRV146" s="14"/>
      <c r="DRW146" s="14"/>
      <c r="DRX146" s="14"/>
      <c r="DRY146" s="14"/>
      <c r="DRZ146" s="14"/>
      <c r="DSA146" s="14"/>
      <c r="DSB146" s="14"/>
      <c r="DSC146" s="14"/>
      <c r="DSD146" s="14"/>
      <c r="DSE146" s="14"/>
      <c r="DSF146" s="14"/>
      <c r="DSG146" s="14"/>
      <c r="DSH146" s="14"/>
      <c r="DSI146" s="14"/>
      <c r="DSJ146" s="14"/>
      <c r="DSK146" s="14"/>
      <c r="DSL146" s="14"/>
      <c r="DSM146" s="14"/>
      <c r="DSN146" s="14"/>
      <c r="DSO146" s="14"/>
      <c r="DSP146" s="14"/>
      <c r="DSQ146" s="14"/>
      <c r="DSR146" s="14"/>
      <c r="DSS146" s="14"/>
      <c r="DST146" s="14"/>
      <c r="DSU146" s="14"/>
      <c r="DSV146" s="14"/>
      <c r="DSW146" s="14"/>
      <c r="DSX146" s="14"/>
      <c r="DSY146" s="14"/>
      <c r="DSZ146" s="14"/>
      <c r="DTA146" s="14"/>
      <c r="DTB146" s="14"/>
      <c r="DTC146" s="14"/>
      <c r="DTD146" s="14"/>
      <c r="DTE146" s="14"/>
      <c r="DTF146" s="14"/>
      <c r="DTG146" s="14"/>
      <c r="DTH146" s="14"/>
      <c r="DTI146" s="14"/>
      <c r="DTJ146" s="14"/>
      <c r="DTK146" s="14"/>
      <c r="DTL146" s="14"/>
      <c r="DTM146" s="14"/>
      <c r="DTN146" s="14"/>
      <c r="DTO146" s="14"/>
      <c r="DTP146" s="14"/>
      <c r="DTQ146" s="14"/>
      <c r="DTR146" s="14"/>
      <c r="DTS146" s="14"/>
      <c r="DTT146" s="14"/>
      <c r="DTU146" s="14"/>
      <c r="DTV146" s="14"/>
      <c r="DTW146" s="14"/>
      <c r="DTX146" s="14"/>
      <c r="DTY146" s="14"/>
      <c r="DTZ146" s="14"/>
      <c r="DUA146" s="14"/>
      <c r="DUB146" s="14"/>
      <c r="DUC146" s="14"/>
      <c r="DUD146" s="14"/>
      <c r="DUE146" s="14"/>
      <c r="DUF146" s="14"/>
      <c r="DUG146" s="14"/>
      <c r="DUH146" s="14"/>
      <c r="DUI146" s="14"/>
      <c r="DUJ146" s="14"/>
      <c r="DUK146" s="14"/>
      <c r="DUL146" s="14"/>
      <c r="DUM146" s="14"/>
      <c r="DUN146" s="14"/>
      <c r="DUO146" s="14"/>
      <c r="DUP146" s="14"/>
      <c r="DUQ146" s="14"/>
      <c r="DUR146" s="14"/>
      <c r="DUS146" s="14"/>
      <c r="DUT146" s="14"/>
      <c r="DUU146" s="14"/>
      <c r="DUV146" s="14"/>
      <c r="DUW146" s="14"/>
      <c r="DUX146" s="14"/>
      <c r="DUY146" s="14"/>
      <c r="DUZ146" s="14"/>
      <c r="DVA146" s="14"/>
      <c r="DVB146" s="14"/>
      <c r="DVC146" s="14"/>
      <c r="DVD146" s="14"/>
      <c r="DVE146" s="14"/>
      <c r="DVF146" s="14"/>
      <c r="DVG146" s="14"/>
      <c r="DVH146" s="14"/>
      <c r="DVI146" s="14"/>
      <c r="DVJ146" s="14"/>
      <c r="DVK146" s="14"/>
      <c r="DVL146" s="14"/>
      <c r="DVM146" s="14"/>
      <c r="DVN146" s="14"/>
      <c r="DVO146" s="14"/>
      <c r="DVP146" s="14"/>
      <c r="DVQ146" s="14"/>
      <c r="DVR146" s="14"/>
      <c r="DVS146" s="14"/>
      <c r="DVT146" s="14"/>
      <c r="DVU146" s="14"/>
      <c r="DVV146" s="14"/>
      <c r="DVW146" s="14"/>
      <c r="DVX146" s="14"/>
      <c r="DVY146" s="14"/>
      <c r="DVZ146" s="14"/>
      <c r="DWA146" s="14"/>
      <c r="DWB146" s="14"/>
      <c r="DWC146" s="14"/>
      <c r="DWD146" s="14"/>
      <c r="DWE146" s="14"/>
      <c r="DWF146" s="14"/>
      <c r="DWG146" s="14"/>
      <c r="DWH146" s="14"/>
      <c r="DWI146" s="14"/>
      <c r="DWJ146" s="14"/>
      <c r="DWK146" s="14"/>
      <c r="DWL146" s="14"/>
      <c r="DWM146" s="14"/>
      <c r="DWN146" s="14"/>
      <c r="DWO146" s="14"/>
      <c r="DWP146" s="14"/>
      <c r="DWQ146" s="14"/>
      <c r="DWR146" s="14"/>
      <c r="DWS146" s="14"/>
      <c r="DWT146" s="14"/>
      <c r="DWU146" s="14"/>
      <c r="DWV146" s="14"/>
      <c r="DWW146" s="14"/>
      <c r="DWX146" s="14"/>
      <c r="DWY146" s="14"/>
      <c r="DWZ146" s="14"/>
      <c r="DXA146" s="14"/>
      <c r="DXB146" s="14"/>
      <c r="DXC146" s="14"/>
      <c r="DXD146" s="14"/>
      <c r="DXE146" s="14"/>
      <c r="DXF146" s="14"/>
      <c r="DXG146" s="14"/>
      <c r="DXH146" s="14"/>
      <c r="DXI146" s="14"/>
      <c r="DXJ146" s="14"/>
      <c r="DXK146" s="14"/>
      <c r="DXL146" s="14"/>
      <c r="DXM146" s="14"/>
      <c r="DXN146" s="14"/>
      <c r="DXO146" s="14"/>
      <c r="DXP146" s="14"/>
      <c r="DXQ146" s="14"/>
      <c r="DXR146" s="14"/>
      <c r="DXS146" s="14"/>
      <c r="DXT146" s="14"/>
      <c r="DXU146" s="14"/>
      <c r="DXV146" s="14"/>
      <c r="DXW146" s="14"/>
      <c r="DXX146" s="14"/>
      <c r="DXY146" s="14"/>
      <c r="DXZ146" s="14"/>
      <c r="DYA146" s="14"/>
      <c r="DYB146" s="14"/>
      <c r="DYC146" s="14"/>
      <c r="DYD146" s="14"/>
      <c r="DYE146" s="14"/>
      <c r="DYF146" s="14"/>
      <c r="DYG146" s="14"/>
      <c r="DYH146" s="14"/>
      <c r="DYI146" s="14"/>
      <c r="DYJ146" s="14"/>
      <c r="DYK146" s="14"/>
      <c r="DYL146" s="14"/>
      <c r="DYM146" s="14"/>
      <c r="DYN146" s="14"/>
      <c r="DYO146" s="14"/>
      <c r="DYP146" s="14"/>
      <c r="DYQ146" s="14"/>
      <c r="DYR146" s="14"/>
      <c r="DYS146" s="14"/>
      <c r="DYT146" s="14"/>
      <c r="DYU146" s="14"/>
      <c r="DYV146" s="14"/>
      <c r="DYW146" s="14"/>
      <c r="DYX146" s="14"/>
      <c r="DYY146" s="14"/>
      <c r="DYZ146" s="14"/>
      <c r="DZA146" s="14"/>
      <c r="DZB146" s="14"/>
      <c r="DZC146" s="14"/>
      <c r="DZD146" s="14"/>
      <c r="DZE146" s="14"/>
      <c r="DZF146" s="14"/>
      <c r="DZG146" s="14"/>
      <c r="DZH146" s="14"/>
      <c r="DZI146" s="14"/>
      <c r="DZJ146" s="14"/>
      <c r="DZK146" s="14"/>
      <c r="DZL146" s="14"/>
      <c r="DZM146" s="14"/>
      <c r="DZN146" s="14"/>
      <c r="DZO146" s="14"/>
      <c r="DZP146" s="14"/>
      <c r="DZQ146" s="14"/>
      <c r="DZR146" s="14"/>
      <c r="DZS146" s="14"/>
      <c r="DZT146" s="14"/>
      <c r="DZU146" s="14"/>
      <c r="DZV146" s="14"/>
      <c r="DZW146" s="14"/>
      <c r="DZX146" s="14"/>
      <c r="DZY146" s="14"/>
      <c r="DZZ146" s="14"/>
      <c r="EAA146" s="14"/>
      <c r="EAB146" s="14"/>
      <c r="EAC146" s="14"/>
      <c r="EAD146" s="14"/>
      <c r="EAE146" s="14"/>
      <c r="EAF146" s="14"/>
      <c r="EAG146" s="14"/>
      <c r="EAH146" s="14"/>
      <c r="EAI146" s="14"/>
      <c r="EAJ146" s="14"/>
      <c r="EAK146" s="14"/>
      <c r="EAL146" s="14"/>
      <c r="EAM146" s="14"/>
      <c r="EAN146" s="14"/>
      <c r="EAO146" s="14"/>
      <c r="EAP146" s="14"/>
      <c r="EAQ146" s="14"/>
      <c r="EAR146" s="14"/>
      <c r="EAS146" s="14"/>
      <c r="EAT146" s="14"/>
      <c r="EAU146" s="14"/>
      <c r="EAV146" s="14"/>
      <c r="EAW146" s="14"/>
      <c r="EAX146" s="14"/>
      <c r="EAY146" s="14"/>
      <c r="EAZ146" s="14"/>
      <c r="EBA146" s="14"/>
      <c r="EBB146" s="14"/>
      <c r="EBC146" s="14"/>
      <c r="EBD146" s="14"/>
      <c r="EBE146" s="14"/>
      <c r="EBF146" s="14"/>
      <c r="EBG146" s="14"/>
      <c r="EBH146" s="14"/>
      <c r="EBI146" s="14"/>
      <c r="EBJ146" s="14"/>
      <c r="EBK146" s="14"/>
      <c r="EBL146" s="14"/>
      <c r="EBM146" s="14"/>
      <c r="EBN146" s="14"/>
      <c r="EBO146" s="14"/>
      <c r="EBP146" s="14"/>
      <c r="EBQ146" s="14"/>
      <c r="EBR146" s="14"/>
      <c r="EBS146" s="14"/>
      <c r="EBT146" s="14"/>
      <c r="EBU146" s="14"/>
      <c r="EBV146" s="14"/>
      <c r="EBW146" s="14"/>
      <c r="EBX146" s="14"/>
      <c r="EBY146" s="14"/>
      <c r="EBZ146" s="14"/>
      <c r="ECA146" s="14"/>
      <c r="ECB146" s="14"/>
      <c r="ECC146" s="14"/>
      <c r="ECD146" s="14"/>
      <c r="ECE146" s="14"/>
      <c r="ECF146" s="14"/>
      <c r="ECG146" s="14"/>
      <c r="ECH146" s="14"/>
      <c r="ECI146" s="14"/>
      <c r="ECJ146" s="14"/>
      <c r="ECK146" s="14"/>
      <c r="ECL146" s="14"/>
      <c r="ECM146" s="14"/>
      <c r="ECN146" s="14"/>
      <c r="ECO146" s="14"/>
      <c r="ECP146" s="14"/>
      <c r="ECQ146" s="14"/>
      <c r="ECR146" s="14"/>
      <c r="ECS146" s="14"/>
      <c r="ECT146" s="14"/>
      <c r="ECU146" s="14"/>
      <c r="ECV146" s="14"/>
      <c r="ECW146" s="14"/>
      <c r="ECX146" s="14"/>
      <c r="ECY146" s="14"/>
      <c r="ECZ146" s="14"/>
      <c r="EDA146" s="14"/>
      <c r="EDB146" s="14"/>
      <c r="EDC146" s="14"/>
      <c r="EDD146" s="14"/>
      <c r="EDE146" s="14"/>
      <c r="EDF146" s="14"/>
      <c r="EDG146" s="14"/>
      <c r="EDH146" s="14"/>
      <c r="EDI146" s="14"/>
      <c r="EDJ146" s="14"/>
      <c r="EDK146" s="14"/>
      <c r="EDL146" s="14"/>
      <c r="EDM146" s="14"/>
      <c r="EDN146" s="14"/>
      <c r="EDO146" s="14"/>
      <c r="EDP146" s="14"/>
      <c r="EDQ146" s="14"/>
      <c r="EDR146" s="14"/>
      <c r="EDS146" s="14"/>
      <c r="EDT146" s="14"/>
      <c r="EDU146" s="14"/>
      <c r="EDV146" s="14"/>
      <c r="EDW146" s="14"/>
      <c r="EDX146" s="14"/>
      <c r="EDY146" s="14"/>
      <c r="EDZ146" s="14"/>
      <c r="EEA146" s="14"/>
      <c r="EEB146" s="14"/>
      <c r="EEC146" s="14"/>
      <c r="EED146" s="14"/>
      <c r="EEE146" s="14"/>
      <c r="EEF146" s="14"/>
      <c r="EEG146" s="14"/>
      <c r="EEH146" s="14"/>
      <c r="EEI146" s="14"/>
      <c r="EEJ146" s="14"/>
      <c r="EEK146" s="14"/>
      <c r="EEL146" s="14"/>
      <c r="EEM146" s="14"/>
      <c r="EEN146" s="14"/>
      <c r="EEO146" s="14"/>
      <c r="EEP146" s="14"/>
      <c r="EEQ146" s="14"/>
      <c r="EER146" s="14"/>
      <c r="EES146" s="14"/>
      <c r="EET146" s="14"/>
      <c r="EEU146" s="14"/>
      <c r="EEV146" s="14"/>
      <c r="EEW146" s="14"/>
      <c r="EEX146" s="14"/>
      <c r="EEY146" s="14"/>
      <c r="EEZ146" s="14"/>
      <c r="EFA146" s="14"/>
      <c r="EFB146" s="14"/>
      <c r="EFC146" s="14"/>
      <c r="EFD146" s="14"/>
      <c r="EFE146" s="14"/>
      <c r="EFF146" s="14"/>
      <c r="EFG146" s="14"/>
      <c r="EFH146" s="14"/>
      <c r="EFI146" s="14"/>
      <c r="EFJ146" s="14"/>
      <c r="EFK146" s="14"/>
      <c r="EFL146" s="14"/>
      <c r="EFM146" s="14"/>
      <c r="EFN146" s="14"/>
      <c r="EFO146" s="14"/>
      <c r="EFP146" s="14"/>
      <c r="EFQ146" s="14"/>
      <c r="EFR146" s="14"/>
      <c r="EFS146" s="14"/>
      <c r="EFT146" s="14"/>
      <c r="EFU146" s="14"/>
      <c r="EFV146" s="14"/>
      <c r="EFW146" s="14"/>
      <c r="EFX146" s="14"/>
      <c r="EFY146" s="14"/>
      <c r="EFZ146" s="14"/>
      <c r="EGA146" s="14"/>
      <c r="EGB146" s="14"/>
      <c r="EGC146" s="14"/>
      <c r="EGD146" s="14"/>
      <c r="EGE146" s="14"/>
      <c r="EGF146" s="14"/>
      <c r="EGG146" s="14"/>
      <c r="EGH146" s="14"/>
      <c r="EGI146" s="14"/>
      <c r="EGJ146" s="14"/>
      <c r="EGK146" s="14"/>
      <c r="EGL146" s="14"/>
      <c r="EGM146" s="14"/>
      <c r="EGN146" s="14"/>
      <c r="EGO146" s="14"/>
      <c r="EGP146" s="14"/>
      <c r="EGQ146" s="14"/>
      <c r="EGR146" s="14"/>
      <c r="EGS146" s="14"/>
      <c r="EGT146" s="14"/>
      <c r="EGU146" s="14"/>
      <c r="EGV146" s="14"/>
      <c r="EGW146" s="14"/>
      <c r="EGX146" s="14"/>
      <c r="EGY146" s="14"/>
      <c r="EGZ146" s="14"/>
      <c r="EHA146" s="14"/>
      <c r="EHB146" s="14"/>
      <c r="EHC146" s="14"/>
      <c r="EHD146" s="14"/>
      <c r="EHE146" s="14"/>
      <c r="EHF146" s="14"/>
      <c r="EHG146" s="14"/>
      <c r="EHH146" s="14"/>
      <c r="EHI146" s="14"/>
      <c r="EHJ146" s="14"/>
      <c r="EHK146" s="14"/>
      <c r="EHL146" s="14"/>
      <c r="EHM146" s="14"/>
      <c r="EHN146" s="14"/>
      <c r="EHO146" s="14"/>
      <c r="EHP146" s="14"/>
      <c r="EHQ146" s="14"/>
      <c r="EHR146" s="14"/>
      <c r="EHS146" s="14"/>
      <c r="EHT146" s="14"/>
      <c r="EHU146" s="14"/>
      <c r="EHV146" s="14"/>
      <c r="EHW146" s="14"/>
      <c r="EHX146" s="14"/>
      <c r="EHY146" s="14"/>
      <c r="EHZ146" s="14"/>
      <c r="EIA146" s="14"/>
      <c r="EIB146" s="14"/>
      <c r="EIC146" s="14"/>
      <c r="EID146" s="14"/>
      <c r="EIE146" s="14"/>
      <c r="EIF146" s="14"/>
      <c r="EIG146" s="14"/>
      <c r="EIH146" s="14"/>
      <c r="EII146" s="14"/>
      <c r="EIJ146" s="14"/>
      <c r="EIK146" s="14"/>
      <c r="EIL146" s="14"/>
      <c r="EIM146" s="14"/>
      <c r="EIN146" s="14"/>
      <c r="EIO146" s="14"/>
      <c r="EIP146" s="14"/>
      <c r="EIQ146" s="14"/>
      <c r="EIR146" s="14"/>
      <c r="EIS146" s="14"/>
      <c r="EIT146" s="14"/>
      <c r="EIU146" s="14"/>
      <c r="EIV146" s="14"/>
      <c r="EIW146" s="14"/>
      <c r="EIX146" s="14"/>
      <c r="EIY146" s="14"/>
      <c r="EIZ146" s="14"/>
      <c r="EJA146" s="14"/>
      <c r="EJB146" s="14"/>
      <c r="EJC146" s="14"/>
      <c r="EJD146" s="14"/>
      <c r="EJE146" s="14"/>
      <c r="EJF146" s="14"/>
      <c r="EJG146" s="14"/>
      <c r="EJH146" s="14"/>
      <c r="EJI146" s="14"/>
      <c r="EJJ146" s="14"/>
      <c r="EJK146" s="14"/>
      <c r="EJL146" s="14"/>
      <c r="EJM146" s="14"/>
      <c r="EJN146" s="14"/>
      <c r="EJO146" s="14"/>
      <c r="EJP146" s="14"/>
      <c r="EJQ146" s="14"/>
      <c r="EJR146" s="14"/>
      <c r="EJS146" s="14"/>
      <c r="EJT146" s="14"/>
      <c r="EJU146" s="14"/>
      <c r="EJV146" s="14"/>
      <c r="EJW146" s="14"/>
      <c r="EJX146" s="14"/>
      <c r="EJY146" s="14"/>
      <c r="EJZ146" s="14"/>
      <c r="EKA146" s="14"/>
      <c r="EKB146" s="14"/>
      <c r="EKC146" s="14"/>
      <c r="EKD146" s="14"/>
      <c r="EKE146" s="14"/>
      <c r="EKF146" s="14"/>
      <c r="EKG146" s="14"/>
      <c r="EKH146" s="14"/>
      <c r="EKI146" s="14"/>
      <c r="EKJ146" s="14"/>
      <c r="EKK146" s="14"/>
      <c r="EKL146" s="14"/>
      <c r="EKM146" s="14"/>
      <c r="EKN146" s="14"/>
      <c r="EKO146" s="14"/>
      <c r="EKP146" s="14"/>
      <c r="EKQ146" s="14"/>
      <c r="EKR146" s="14"/>
      <c r="EKS146" s="14"/>
      <c r="EKT146" s="14"/>
      <c r="EKU146" s="14"/>
      <c r="EKV146" s="14"/>
      <c r="EKW146" s="14"/>
      <c r="EKX146" s="14"/>
      <c r="EKY146" s="14"/>
      <c r="EKZ146" s="14"/>
      <c r="ELA146" s="14"/>
      <c r="ELB146" s="14"/>
      <c r="ELC146" s="14"/>
      <c r="ELD146" s="14"/>
      <c r="ELE146" s="14"/>
      <c r="ELF146" s="14"/>
      <c r="ELG146" s="14"/>
      <c r="ELH146" s="14"/>
      <c r="ELI146" s="14"/>
      <c r="ELJ146" s="14"/>
      <c r="ELK146" s="14"/>
      <c r="ELL146" s="14"/>
      <c r="ELM146" s="14"/>
      <c r="ELN146" s="14"/>
      <c r="ELO146" s="14"/>
      <c r="ELP146" s="14"/>
      <c r="ELQ146" s="14"/>
      <c r="ELR146" s="14"/>
      <c r="ELS146" s="14"/>
      <c r="ELT146" s="14"/>
      <c r="ELU146" s="14"/>
      <c r="ELV146" s="14"/>
      <c r="ELW146" s="14"/>
      <c r="ELX146" s="14"/>
      <c r="ELY146" s="14"/>
      <c r="ELZ146" s="14"/>
      <c r="EMA146" s="14"/>
      <c r="EMB146" s="14"/>
      <c r="EMC146" s="14"/>
      <c r="EMD146" s="14"/>
      <c r="EME146" s="14"/>
      <c r="EMF146" s="14"/>
      <c r="EMG146" s="14"/>
      <c r="EMH146" s="14"/>
      <c r="EMI146" s="14"/>
      <c r="EMJ146" s="14"/>
      <c r="EMK146" s="14"/>
      <c r="EML146" s="14"/>
      <c r="EMM146" s="14"/>
      <c r="EMN146" s="14"/>
      <c r="EMO146" s="14"/>
      <c r="EMP146" s="14"/>
      <c r="EMQ146" s="14"/>
      <c r="EMR146" s="14"/>
      <c r="EMS146" s="14"/>
      <c r="EMT146" s="14"/>
      <c r="EMU146" s="14"/>
      <c r="EMV146" s="14"/>
      <c r="EMW146" s="14"/>
      <c r="EMX146" s="14"/>
      <c r="EMY146" s="14"/>
      <c r="EMZ146" s="14"/>
      <c r="ENA146" s="14"/>
      <c r="ENB146" s="14"/>
      <c r="ENC146" s="14"/>
      <c r="END146" s="14"/>
      <c r="ENE146" s="14"/>
      <c r="ENF146" s="14"/>
      <c r="ENG146" s="14"/>
      <c r="ENH146" s="14"/>
      <c r="ENI146" s="14"/>
      <c r="ENJ146" s="14"/>
      <c r="ENK146" s="14"/>
      <c r="ENL146" s="14"/>
      <c r="ENM146" s="14"/>
      <c r="ENN146" s="14"/>
      <c r="ENO146" s="14"/>
      <c r="ENP146" s="14"/>
      <c r="ENQ146" s="14"/>
      <c r="ENR146" s="14"/>
      <c r="ENS146" s="14"/>
      <c r="ENT146" s="14"/>
      <c r="ENU146" s="14"/>
      <c r="ENV146" s="14"/>
      <c r="ENW146" s="14"/>
      <c r="ENX146" s="14"/>
      <c r="ENY146" s="14"/>
      <c r="ENZ146" s="14"/>
      <c r="EOA146" s="14"/>
      <c r="EOB146" s="14"/>
      <c r="EOC146" s="14"/>
      <c r="EOD146" s="14"/>
      <c r="EOE146" s="14"/>
      <c r="EOF146" s="14"/>
      <c r="EOG146" s="14"/>
      <c r="EOH146" s="14"/>
      <c r="EOI146" s="14"/>
      <c r="EOJ146" s="14"/>
      <c r="EOK146" s="14"/>
      <c r="EOL146" s="14"/>
      <c r="EOM146" s="14"/>
      <c r="EON146" s="14"/>
      <c r="EOO146" s="14"/>
      <c r="EOP146" s="14"/>
      <c r="EOQ146" s="14"/>
      <c r="EOR146" s="14"/>
      <c r="EOS146" s="14"/>
      <c r="EOT146" s="14"/>
      <c r="EOU146" s="14"/>
      <c r="EOV146" s="14"/>
      <c r="EOW146" s="14"/>
      <c r="EOX146" s="14"/>
      <c r="EOY146" s="14"/>
      <c r="EOZ146" s="14"/>
      <c r="EPA146" s="14"/>
      <c r="EPB146" s="14"/>
      <c r="EPC146" s="14"/>
      <c r="EPD146" s="14"/>
      <c r="EPE146" s="14"/>
      <c r="EPF146" s="14"/>
      <c r="EPG146" s="14"/>
      <c r="EPH146" s="14"/>
      <c r="EPI146" s="14"/>
      <c r="EPJ146" s="14"/>
      <c r="EPK146" s="14"/>
      <c r="EPL146" s="14"/>
      <c r="EPM146" s="14"/>
      <c r="EPN146" s="14"/>
      <c r="EPO146" s="14"/>
      <c r="EPP146" s="14"/>
      <c r="EPQ146" s="14"/>
      <c r="EPR146" s="14"/>
      <c r="EPS146" s="14"/>
      <c r="EPT146" s="14"/>
      <c r="EPU146" s="14"/>
      <c r="EPV146" s="14"/>
      <c r="EPW146" s="14"/>
      <c r="EPX146" s="14"/>
      <c r="EPY146" s="14"/>
      <c r="EPZ146" s="14"/>
      <c r="EQA146" s="14"/>
      <c r="EQB146" s="14"/>
      <c r="EQC146" s="14"/>
      <c r="EQD146" s="14"/>
      <c r="EQE146" s="14"/>
      <c r="EQF146" s="14"/>
      <c r="EQG146" s="14"/>
      <c r="EQH146" s="14"/>
      <c r="EQI146" s="14"/>
      <c r="EQJ146" s="14"/>
      <c r="EQK146" s="14"/>
      <c r="EQL146" s="14"/>
      <c r="EQM146" s="14"/>
      <c r="EQN146" s="14"/>
      <c r="EQO146" s="14"/>
      <c r="EQP146" s="14"/>
      <c r="EQQ146" s="14"/>
      <c r="EQR146" s="14"/>
      <c r="EQS146" s="14"/>
      <c r="EQT146" s="14"/>
      <c r="EQU146" s="14"/>
      <c r="EQV146" s="14"/>
      <c r="EQW146" s="14"/>
      <c r="EQX146" s="14"/>
      <c r="EQY146" s="14"/>
      <c r="EQZ146" s="14"/>
      <c r="ERA146" s="14"/>
      <c r="ERB146" s="14"/>
      <c r="ERC146" s="14"/>
      <c r="ERD146" s="14"/>
      <c r="ERE146" s="14"/>
      <c r="ERF146" s="14"/>
      <c r="ERG146" s="14"/>
      <c r="ERH146" s="14"/>
      <c r="ERI146" s="14"/>
      <c r="ERJ146" s="14"/>
      <c r="ERK146" s="14"/>
      <c r="ERL146" s="14"/>
      <c r="ERM146" s="14"/>
      <c r="ERN146" s="14"/>
      <c r="ERO146" s="14"/>
      <c r="ERP146" s="14"/>
      <c r="ERQ146" s="14"/>
      <c r="ERR146" s="14"/>
      <c r="ERS146" s="14"/>
      <c r="ERT146" s="14"/>
      <c r="ERU146" s="14"/>
      <c r="ERV146" s="14"/>
      <c r="ERW146" s="14"/>
      <c r="ERX146" s="14"/>
      <c r="ERY146" s="14"/>
      <c r="ERZ146" s="14"/>
      <c r="ESA146" s="14"/>
      <c r="ESB146" s="14"/>
      <c r="ESC146" s="14"/>
      <c r="ESD146" s="14"/>
      <c r="ESE146" s="14"/>
      <c r="ESF146" s="14"/>
      <c r="ESG146" s="14"/>
      <c r="ESH146" s="14"/>
      <c r="ESI146" s="14"/>
      <c r="ESJ146" s="14"/>
      <c r="ESK146" s="14"/>
      <c r="ESL146" s="14"/>
      <c r="ESM146" s="14"/>
      <c r="ESN146" s="14"/>
      <c r="ESO146" s="14"/>
      <c r="ESP146" s="14"/>
      <c r="ESQ146" s="14"/>
      <c r="ESR146" s="14"/>
      <c r="ESS146" s="14"/>
      <c r="EST146" s="14"/>
      <c r="ESU146" s="14"/>
      <c r="ESV146" s="14"/>
      <c r="ESW146" s="14"/>
      <c r="ESX146" s="14"/>
      <c r="ESY146" s="14"/>
      <c r="ESZ146" s="14"/>
      <c r="ETA146" s="14"/>
      <c r="ETB146" s="14"/>
      <c r="ETC146" s="14"/>
      <c r="ETD146" s="14"/>
      <c r="ETE146" s="14"/>
      <c r="ETF146" s="14"/>
      <c r="ETG146" s="14"/>
      <c r="ETH146" s="14"/>
      <c r="ETI146" s="14"/>
      <c r="ETJ146" s="14"/>
      <c r="ETK146" s="14"/>
      <c r="ETL146" s="14"/>
      <c r="ETM146" s="14"/>
      <c r="ETN146" s="14"/>
      <c r="ETO146" s="14"/>
      <c r="ETP146" s="14"/>
      <c r="ETQ146" s="14"/>
      <c r="ETR146" s="14"/>
      <c r="ETS146" s="14"/>
      <c r="ETT146" s="14"/>
      <c r="ETU146" s="14"/>
      <c r="ETV146" s="14"/>
      <c r="ETW146" s="14"/>
      <c r="ETX146" s="14"/>
      <c r="ETY146" s="14"/>
      <c r="ETZ146" s="14"/>
      <c r="EUA146" s="14"/>
      <c r="EUB146" s="14"/>
      <c r="EUC146" s="14"/>
      <c r="EUD146" s="14"/>
      <c r="EUE146" s="14"/>
      <c r="EUF146" s="14"/>
      <c r="EUG146" s="14"/>
      <c r="EUH146" s="14"/>
      <c r="EUI146" s="14"/>
      <c r="EUJ146" s="14"/>
      <c r="EUK146" s="14"/>
      <c r="EUL146" s="14"/>
      <c r="EUM146" s="14"/>
      <c r="EUN146" s="14"/>
      <c r="EUO146" s="14"/>
      <c r="EUP146" s="14"/>
      <c r="EUQ146" s="14"/>
      <c r="EUR146" s="14"/>
      <c r="EUS146" s="14"/>
      <c r="EUT146" s="14"/>
      <c r="EUU146" s="14"/>
      <c r="EUV146" s="14"/>
      <c r="EUW146" s="14"/>
      <c r="EUX146" s="14"/>
      <c r="EUY146" s="14"/>
      <c r="EUZ146" s="14"/>
      <c r="EVA146" s="14"/>
      <c r="EVB146" s="14"/>
      <c r="EVC146" s="14"/>
      <c r="EVD146" s="14"/>
      <c r="EVE146" s="14"/>
      <c r="EVF146" s="14"/>
      <c r="EVG146" s="14"/>
      <c r="EVH146" s="14"/>
      <c r="EVI146" s="14"/>
      <c r="EVJ146" s="14"/>
      <c r="EVK146" s="14"/>
      <c r="EVL146" s="14"/>
      <c r="EVM146" s="14"/>
      <c r="EVN146" s="14"/>
      <c r="EVO146" s="14"/>
      <c r="EVP146" s="14"/>
      <c r="EVQ146" s="14"/>
      <c r="EVR146" s="14"/>
      <c r="EVS146" s="14"/>
      <c r="EVT146" s="14"/>
      <c r="EVU146" s="14"/>
      <c r="EVV146" s="14"/>
      <c r="EVW146" s="14"/>
      <c r="EVX146" s="14"/>
      <c r="EVY146" s="14"/>
      <c r="EVZ146" s="14"/>
      <c r="EWA146" s="14"/>
      <c r="EWB146" s="14"/>
      <c r="EWC146" s="14"/>
      <c r="EWD146" s="14"/>
      <c r="EWE146" s="14"/>
      <c r="EWF146" s="14"/>
      <c r="EWG146" s="14"/>
      <c r="EWH146" s="14"/>
      <c r="EWI146" s="14"/>
      <c r="EWJ146" s="14"/>
      <c r="EWK146" s="14"/>
      <c r="EWL146" s="14"/>
      <c r="EWM146" s="14"/>
      <c r="EWN146" s="14"/>
      <c r="EWO146" s="14"/>
      <c r="EWP146" s="14"/>
      <c r="EWQ146" s="14"/>
      <c r="EWR146" s="14"/>
      <c r="EWS146" s="14"/>
      <c r="EWT146" s="14"/>
      <c r="EWU146" s="14"/>
      <c r="EWV146" s="14"/>
      <c r="EWW146" s="14"/>
      <c r="EWX146" s="14"/>
      <c r="EWY146" s="14"/>
      <c r="EWZ146" s="14"/>
      <c r="EXA146" s="14"/>
      <c r="EXB146" s="14"/>
      <c r="EXC146" s="14"/>
      <c r="EXD146" s="14"/>
      <c r="EXE146" s="14"/>
      <c r="EXF146" s="14"/>
      <c r="EXG146" s="14"/>
      <c r="EXH146" s="14"/>
      <c r="EXI146" s="14"/>
      <c r="EXJ146" s="14"/>
      <c r="EXK146" s="14"/>
      <c r="EXL146" s="14"/>
      <c r="EXM146" s="14"/>
      <c r="EXN146" s="14"/>
      <c r="EXO146" s="14"/>
      <c r="EXP146" s="14"/>
      <c r="EXQ146" s="14"/>
      <c r="EXR146" s="14"/>
      <c r="EXS146" s="14"/>
      <c r="EXT146" s="14"/>
      <c r="EXU146" s="14"/>
      <c r="EXV146" s="14"/>
      <c r="EXW146" s="14"/>
      <c r="EXX146" s="14"/>
      <c r="EXY146" s="14"/>
      <c r="EXZ146" s="14"/>
      <c r="EYA146" s="14"/>
      <c r="EYB146" s="14"/>
      <c r="EYC146" s="14"/>
      <c r="EYD146" s="14"/>
      <c r="EYE146" s="14"/>
      <c r="EYF146" s="14"/>
      <c r="EYG146" s="14"/>
      <c r="EYH146" s="14"/>
      <c r="EYI146" s="14"/>
      <c r="EYJ146" s="14"/>
      <c r="EYK146" s="14"/>
      <c r="EYL146" s="14"/>
      <c r="EYM146" s="14"/>
      <c r="EYN146" s="14"/>
      <c r="EYO146" s="14"/>
      <c r="EYP146" s="14"/>
      <c r="EYQ146" s="14"/>
      <c r="EYR146" s="14"/>
      <c r="EYS146" s="14"/>
      <c r="EYT146" s="14"/>
      <c r="EYU146" s="14"/>
      <c r="EYV146" s="14"/>
      <c r="EYW146" s="14"/>
      <c r="EYX146" s="14"/>
      <c r="EYY146" s="14"/>
      <c r="EYZ146" s="14"/>
      <c r="EZA146" s="14"/>
      <c r="EZB146" s="14"/>
      <c r="EZC146" s="14"/>
      <c r="EZD146" s="14"/>
      <c r="EZE146" s="14"/>
      <c r="EZF146" s="14"/>
      <c r="EZG146" s="14"/>
      <c r="EZH146" s="14"/>
      <c r="EZI146" s="14"/>
      <c r="EZJ146" s="14"/>
      <c r="EZK146" s="14"/>
      <c r="EZL146" s="14"/>
      <c r="EZM146" s="14"/>
      <c r="EZN146" s="14"/>
      <c r="EZO146" s="14"/>
      <c r="EZP146" s="14"/>
      <c r="EZQ146" s="14"/>
      <c r="EZR146" s="14"/>
      <c r="EZS146" s="14"/>
      <c r="EZT146" s="14"/>
      <c r="EZU146" s="14"/>
      <c r="EZV146" s="14"/>
      <c r="EZW146" s="14"/>
      <c r="EZX146" s="14"/>
      <c r="EZY146" s="14"/>
      <c r="EZZ146" s="14"/>
      <c r="FAA146" s="14"/>
      <c r="FAB146" s="14"/>
      <c r="FAC146" s="14"/>
      <c r="FAD146" s="14"/>
      <c r="FAE146" s="14"/>
      <c r="FAF146" s="14"/>
      <c r="FAG146" s="14"/>
      <c r="FAH146" s="14"/>
      <c r="FAI146" s="14"/>
      <c r="FAJ146" s="14"/>
      <c r="FAK146" s="14"/>
      <c r="FAL146" s="14"/>
      <c r="FAM146" s="14"/>
      <c r="FAN146" s="14"/>
      <c r="FAO146" s="14"/>
      <c r="FAP146" s="14"/>
      <c r="FAQ146" s="14"/>
      <c r="FAR146" s="14"/>
      <c r="FAS146" s="14"/>
      <c r="FAT146" s="14"/>
      <c r="FAU146" s="14"/>
      <c r="FAV146" s="14"/>
      <c r="FAW146" s="14"/>
      <c r="FAX146" s="14"/>
      <c r="FAY146" s="14"/>
      <c r="FAZ146" s="14"/>
      <c r="FBA146" s="14"/>
      <c r="FBB146" s="14"/>
      <c r="FBC146" s="14"/>
      <c r="FBD146" s="14"/>
      <c r="FBE146" s="14"/>
      <c r="FBF146" s="14"/>
      <c r="FBG146" s="14"/>
      <c r="FBH146" s="14"/>
      <c r="FBI146" s="14"/>
      <c r="FBJ146" s="14"/>
      <c r="FBK146" s="14"/>
      <c r="FBL146" s="14"/>
      <c r="FBM146" s="14"/>
      <c r="FBN146" s="14"/>
      <c r="FBO146" s="14"/>
      <c r="FBP146" s="14"/>
      <c r="FBQ146" s="14"/>
      <c r="FBR146" s="14"/>
      <c r="FBS146" s="14"/>
      <c r="FBT146" s="14"/>
      <c r="FBU146" s="14"/>
      <c r="FBV146" s="14"/>
      <c r="FBW146" s="14"/>
      <c r="FBX146" s="14"/>
      <c r="FBY146" s="14"/>
      <c r="FBZ146" s="14"/>
      <c r="FCA146" s="14"/>
      <c r="FCB146" s="14"/>
      <c r="FCC146" s="14"/>
      <c r="FCD146" s="14"/>
      <c r="FCE146" s="14"/>
      <c r="FCF146" s="14"/>
      <c r="FCG146" s="14"/>
      <c r="FCH146" s="14"/>
      <c r="FCI146" s="14"/>
      <c r="FCJ146" s="14"/>
      <c r="FCK146" s="14"/>
      <c r="FCL146" s="14"/>
      <c r="FCM146" s="14"/>
      <c r="FCN146" s="14"/>
      <c r="FCO146" s="14"/>
      <c r="FCP146" s="14"/>
      <c r="FCQ146" s="14"/>
      <c r="FCR146" s="14"/>
      <c r="FCS146" s="14"/>
      <c r="FCT146" s="14"/>
      <c r="FCU146" s="14"/>
      <c r="FCV146" s="14"/>
      <c r="FCW146" s="14"/>
      <c r="FCX146" s="14"/>
      <c r="FCY146" s="14"/>
      <c r="FCZ146" s="14"/>
      <c r="FDA146" s="14"/>
      <c r="FDB146" s="14"/>
      <c r="FDC146" s="14"/>
      <c r="FDD146" s="14"/>
      <c r="FDE146" s="14"/>
      <c r="FDF146" s="14"/>
      <c r="FDG146" s="14"/>
      <c r="FDH146" s="14"/>
      <c r="FDI146" s="14"/>
      <c r="FDJ146" s="14"/>
      <c r="FDK146" s="14"/>
      <c r="FDL146" s="14"/>
      <c r="FDM146" s="14"/>
      <c r="FDN146" s="14"/>
      <c r="FDO146" s="14"/>
      <c r="FDP146" s="14"/>
      <c r="FDQ146" s="14"/>
      <c r="FDR146" s="14"/>
      <c r="FDS146" s="14"/>
      <c r="FDT146" s="14"/>
      <c r="FDU146" s="14"/>
      <c r="FDV146" s="14"/>
      <c r="FDW146" s="14"/>
      <c r="FDX146" s="14"/>
      <c r="FDY146" s="14"/>
      <c r="FDZ146" s="14"/>
      <c r="FEA146" s="14"/>
      <c r="FEB146" s="14"/>
      <c r="FEC146" s="14"/>
      <c r="FED146" s="14"/>
      <c r="FEE146" s="14"/>
      <c r="FEF146" s="14"/>
      <c r="FEG146" s="14"/>
      <c r="FEH146" s="14"/>
      <c r="FEI146" s="14"/>
      <c r="FEJ146" s="14"/>
      <c r="FEK146" s="14"/>
      <c r="FEL146" s="14"/>
      <c r="FEM146" s="14"/>
      <c r="FEN146" s="14"/>
      <c r="FEO146" s="14"/>
      <c r="FEP146" s="14"/>
      <c r="FEQ146" s="14"/>
      <c r="FER146" s="14"/>
      <c r="FES146" s="14"/>
      <c r="FET146" s="14"/>
      <c r="FEU146" s="14"/>
      <c r="FEV146" s="14"/>
      <c r="FEW146" s="14"/>
      <c r="FEX146" s="14"/>
      <c r="FEY146" s="14"/>
      <c r="FEZ146" s="14"/>
      <c r="FFA146" s="14"/>
      <c r="FFB146" s="14"/>
      <c r="FFC146" s="14"/>
      <c r="FFD146" s="14"/>
      <c r="FFE146" s="14"/>
      <c r="FFF146" s="14"/>
      <c r="FFG146" s="14"/>
      <c r="FFH146" s="14"/>
      <c r="FFI146" s="14"/>
      <c r="FFJ146" s="14"/>
      <c r="FFK146" s="14"/>
      <c r="FFL146" s="14"/>
      <c r="FFM146" s="14"/>
      <c r="FFN146" s="14"/>
      <c r="FFO146" s="14"/>
      <c r="FFP146" s="14"/>
      <c r="FFQ146" s="14"/>
      <c r="FFR146" s="14"/>
      <c r="FFS146" s="14"/>
      <c r="FFT146" s="14"/>
      <c r="FFU146" s="14"/>
      <c r="FFV146" s="14"/>
      <c r="FFW146" s="14"/>
      <c r="FFX146" s="14"/>
      <c r="FFY146" s="14"/>
      <c r="FFZ146" s="14"/>
      <c r="FGA146" s="14"/>
      <c r="FGB146" s="14"/>
      <c r="FGC146" s="14"/>
      <c r="FGD146" s="14"/>
      <c r="FGE146" s="14"/>
      <c r="FGF146" s="14"/>
      <c r="FGG146" s="14"/>
      <c r="FGH146" s="14"/>
      <c r="FGI146" s="14"/>
      <c r="FGJ146" s="14"/>
      <c r="FGK146" s="14"/>
      <c r="FGL146" s="14"/>
      <c r="FGM146" s="14"/>
      <c r="FGN146" s="14"/>
      <c r="FGO146" s="14"/>
      <c r="FGP146" s="14"/>
      <c r="FGQ146" s="14"/>
      <c r="FGR146" s="14"/>
      <c r="FGS146" s="14"/>
      <c r="FGT146" s="14"/>
      <c r="FGU146" s="14"/>
      <c r="FGV146" s="14"/>
      <c r="FGW146" s="14"/>
      <c r="FGX146" s="14"/>
      <c r="FGY146" s="14"/>
      <c r="FGZ146" s="14"/>
      <c r="FHA146" s="14"/>
      <c r="FHB146" s="14"/>
      <c r="FHC146" s="14"/>
      <c r="FHD146" s="14"/>
      <c r="FHE146" s="14"/>
      <c r="FHF146" s="14"/>
      <c r="FHG146" s="14"/>
      <c r="FHH146" s="14"/>
      <c r="FHI146" s="14"/>
      <c r="FHJ146" s="14"/>
      <c r="FHK146" s="14"/>
      <c r="FHL146" s="14"/>
      <c r="FHM146" s="14"/>
      <c r="FHN146" s="14"/>
      <c r="FHO146" s="14"/>
      <c r="FHP146" s="14"/>
      <c r="FHQ146" s="14"/>
      <c r="FHR146" s="14"/>
      <c r="FHS146" s="14"/>
      <c r="FHT146" s="14"/>
      <c r="FHU146" s="14"/>
      <c r="FHV146" s="14"/>
      <c r="FHW146" s="14"/>
      <c r="FHX146" s="14"/>
      <c r="FHY146" s="14"/>
      <c r="FHZ146" s="14"/>
      <c r="FIA146" s="14"/>
      <c r="FIB146" s="14"/>
      <c r="FIC146" s="14"/>
      <c r="FID146" s="14"/>
      <c r="FIE146" s="14"/>
      <c r="FIF146" s="14"/>
      <c r="FIG146" s="14"/>
      <c r="FIH146" s="14"/>
      <c r="FII146" s="14"/>
      <c r="FIJ146" s="14"/>
      <c r="FIK146" s="14"/>
      <c r="FIL146" s="14"/>
      <c r="FIM146" s="14"/>
      <c r="FIN146" s="14"/>
      <c r="FIO146" s="14"/>
      <c r="FIP146" s="14"/>
      <c r="FIQ146" s="14"/>
      <c r="FIR146" s="14"/>
      <c r="FIS146" s="14"/>
      <c r="FIT146" s="14"/>
      <c r="FIU146" s="14"/>
      <c r="FIV146" s="14"/>
      <c r="FIW146" s="14"/>
      <c r="FIX146" s="14"/>
      <c r="FIY146" s="14"/>
      <c r="FIZ146" s="14"/>
      <c r="FJA146" s="14"/>
      <c r="FJB146" s="14"/>
      <c r="FJC146" s="14"/>
      <c r="FJD146" s="14"/>
      <c r="FJE146" s="14"/>
      <c r="FJF146" s="14"/>
      <c r="FJG146" s="14"/>
      <c r="FJH146" s="14"/>
      <c r="FJI146" s="14"/>
      <c r="FJJ146" s="14"/>
      <c r="FJK146" s="14"/>
      <c r="FJL146" s="14"/>
      <c r="FJM146" s="14"/>
      <c r="FJN146" s="14"/>
      <c r="FJO146" s="14"/>
      <c r="FJP146" s="14"/>
      <c r="FJQ146" s="14"/>
      <c r="FJR146" s="14"/>
      <c r="FJS146" s="14"/>
      <c r="FJT146" s="14"/>
      <c r="FJU146" s="14"/>
      <c r="FJV146" s="14"/>
      <c r="FJW146" s="14"/>
      <c r="FJX146" s="14"/>
      <c r="FJY146" s="14"/>
      <c r="FJZ146" s="14"/>
      <c r="FKA146" s="14"/>
      <c r="FKB146" s="14"/>
      <c r="FKC146" s="14"/>
      <c r="FKD146" s="14"/>
      <c r="FKE146" s="14"/>
      <c r="FKF146" s="14"/>
      <c r="FKG146" s="14"/>
      <c r="FKH146" s="14"/>
      <c r="FKI146" s="14"/>
      <c r="FKJ146" s="14"/>
      <c r="FKK146" s="14"/>
      <c r="FKL146" s="14"/>
      <c r="FKM146" s="14"/>
      <c r="FKN146" s="14"/>
      <c r="FKO146" s="14"/>
      <c r="FKP146" s="14"/>
      <c r="FKQ146" s="14"/>
      <c r="FKR146" s="14"/>
      <c r="FKS146" s="14"/>
      <c r="FKT146" s="14"/>
      <c r="FKU146" s="14"/>
      <c r="FKV146" s="14"/>
      <c r="FKW146" s="14"/>
      <c r="FKX146" s="14"/>
      <c r="FKY146" s="14"/>
      <c r="FKZ146" s="14"/>
      <c r="FLA146" s="14"/>
      <c r="FLB146" s="14"/>
      <c r="FLC146" s="14"/>
      <c r="FLD146" s="14"/>
      <c r="FLE146" s="14"/>
      <c r="FLF146" s="14"/>
      <c r="FLG146" s="14"/>
      <c r="FLH146" s="14"/>
      <c r="FLI146" s="14"/>
      <c r="FLJ146" s="14"/>
      <c r="FLK146" s="14"/>
      <c r="FLL146" s="14"/>
      <c r="FLM146" s="14"/>
      <c r="FLN146" s="14"/>
      <c r="FLO146" s="14"/>
      <c r="FLP146" s="14"/>
      <c r="FLQ146" s="14"/>
      <c r="FLR146" s="14"/>
      <c r="FLS146" s="14"/>
      <c r="FLT146" s="14"/>
      <c r="FLU146" s="14"/>
      <c r="FLV146" s="14"/>
      <c r="FLW146" s="14"/>
      <c r="FLX146" s="14"/>
      <c r="FLY146" s="14"/>
      <c r="FLZ146" s="14"/>
      <c r="FMA146" s="14"/>
      <c r="FMB146" s="14"/>
      <c r="FMC146" s="14"/>
      <c r="FMD146" s="14"/>
      <c r="FME146" s="14"/>
      <c r="FMF146" s="14"/>
      <c r="FMG146" s="14"/>
      <c r="FMH146" s="14"/>
      <c r="FMI146" s="14"/>
      <c r="FMJ146" s="14"/>
      <c r="FMK146" s="14"/>
      <c r="FML146" s="14"/>
      <c r="FMM146" s="14"/>
      <c r="FMN146" s="14"/>
      <c r="FMO146" s="14"/>
      <c r="FMP146" s="14"/>
      <c r="FMQ146" s="14"/>
      <c r="FMR146" s="14"/>
      <c r="FMS146" s="14"/>
      <c r="FMT146" s="14"/>
      <c r="FMU146" s="14"/>
      <c r="FMV146" s="14"/>
      <c r="FMW146" s="14"/>
      <c r="FMX146" s="14"/>
      <c r="FMY146" s="14"/>
      <c r="FMZ146" s="14"/>
      <c r="FNA146" s="14"/>
      <c r="FNB146" s="14"/>
      <c r="FNC146" s="14"/>
      <c r="FND146" s="14"/>
      <c r="FNE146" s="14"/>
      <c r="FNF146" s="14"/>
      <c r="FNG146" s="14"/>
      <c r="FNH146" s="14"/>
      <c r="FNI146" s="14"/>
      <c r="FNJ146" s="14"/>
      <c r="FNK146" s="14"/>
      <c r="FNL146" s="14"/>
      <c r="FNM146" s="14"/>
      <c r="FNN146" s="14"/>
      <c r="FNO146" s="14"/>
      <c r="FNP146" s="14"/>
      <c r="FNQ146" s="14"/>
      <c r="FNR146" s="14"/>
      <c r="FNS146" s="14"/>
      <c r="FNT146" s="14"/>
      <c r="FNU146" s="14"/>
      <c r="FNV146" s="14"/>
      <c r="FNW146" s="14"/>
      <c r="FNX146" s="14"/>
      <c r="FNY146" s="14"/>
      <c r="FNZ146" s="14"/>
      <c r="FOA146" s="14"/>
      <c r="FOB146" s="14"/>
      <c r="FOC146" s="14"/>
      <c r="FOD146" s="14"/>
      <c r="FOE146" s="14"/>
      <c r="FOF146" s="14"/>
      <c r="FOG146" s="14"/>
      <c r="FOH146" s="14"/>
      <c r="FOI146" s="14"/>
      <c r="FOJ146" s="14"/>
      <c r="FOK146" s="14"/>
      <c r="FOL146" s="14"/>
      <c r="FOM146" s="14"/>
      <c r="FON146" s="14"/>
      <c r="FOO146" s="14"/>
      <c r="FOP146" s="14"/>
      <c r="FOQ146" s="14"/>
      <c r="FOR146" s="14"/>
      <c r="FOS146" s="14"/>
      <c r="FOT146" s="14"/>
      <c r="FOU146" s="14"/>
      <c r="FOV146" s="14"/>
      <c r="FOW146" s="14"/>
      <c r="FOX146" s="14"/>
      <c r="FOY146" s="14"/>
      <c r="FOZ146" s="14"/>
      <c r="FPA146" s="14"/>
      <c r="FPB146" s="14"/>
      <c r="FPC146" s="14"/>
      <c r="FPD146" s="14"/>
      <c r="FPE146" s="14"/>
      <c r="FPF146" s="14"/>
      <c r="FPG146" s="14"/>
      <c r="FPH146" s="14"/>
      <c r="FPI146" s="14"/>
      <c r="FPJ146" s="14"/>
      <c r="FPK146" s="14"/>
      <c r="FPL146" s="14"/>
      <c r="FPM146" s="14"/>
      <c r="FPN146" s="14"/>
      <c r="FPO146" s="14"/>
      <c r="FPP146" s="14"/>
      <c r="FPQ146" s="14"/>
      <c r="FPR146" s="14"/>
      <c r="FPS146" s="14"/>
      <c r="FPT146" s="14"/>
      <c r="FPU146" s="14"/>
      <c r="FPV146" s="14"/>
      <c r="FPW146" s="14"/>
      <c r="FPX146" s="14"/>
      <c r="FPY146" s="14"/>
      <c r="FPZ146" s="14"/>
      <c r="FQA146" s="14"/>
      <c r="FQB146" s="14"/>
      <c r="FQC146" s="14"/>
      <c r="FQD146" s="14"/>
      <c r="FQE146" s="14"/>
      <c r="FQF146" s="14"/>
      <c r="FQG146" s="14"/>
      <c r="FQH146" s="14"/>
      <c r="FQI146" s="14"/>
      <c r="FQJ146" s="14"/>
      <c r="FQK146" s="14"/>
      <c r="FQL146" s="14"/>
      <c r="FQM146" s="14"/>
      <c r="FQN146" s="14"/>
      <c r="FQO146" s="14"/>
      <c r="FQP146" s="14"/>
      <c r="FQQ146" s="14"/>
      <c r="FQR146" s="14"/>
      <c r="FQS146" s="14"/>
      <c r="FQT146" s="14"/>
      <c r="FQU146" s="14"/>
      <c r="FQV146" s="14"/>
      <c r="FQW146" s="14"/>
      <c r="FQX146" s="14"/>
      <c r="FQY146" s="14"/>
      <c r="FQZ146" s="14"/>
      <c r="FRA146" s="14"/>
      <c r="FRB146" s="14"/>
      <c r="FRC146" s="14"/>
      <c r="FRD146" s="14"/>
      <c r="FRE146" s="14"/>
      <c r="FRF146" s="14"/>
      <c r="FRG146" s="14"/>
      <c r="FRH146" s="14"/>
      <c r="FRI146" s="14"/>
      <c r="FRJ146" s="14"/>
      <c r="FRK146" s="14"/>
      <c r="FRL146" s="14"/>
      <c r="FRM146" s="14"/>
      <c r="FRN146" s="14"/>
      <c r="FRO146" s="14"/>
      <c r="FRP146" s="14"/>
      <c r="FRQ146" s="14"/>
      <c r="FRR146" s="14"/>
      <c r="FRS146" s="14"/>
      <c r="FRT146" s="14"/>
      <c r="FRU146" s="14"/>
      <c r="FRV146" s="14"/>
      <c r="FRW146" s="14"/>
      <c r="FRX146" s="14"/>
      <c r="FRY146" s="14"/>
      <c r="FRZ146" s="14"/>
      <c r="FSA146" s="14"/>
      <c r="FSB146" s="14"/>
      <c r="FSC146" s="14"/>
      <c r="FSD146" s="14"/>
      <c r="FSE146" s="14"/>
      <c r="FSF146" s="14"/>
      <c r="FSG146" s="14"/>
      <c r="FSH146" s="14"/>
      <c r="FSI146" s="14"/>
      <c r="FSJ146" s="14"/>
      <c r="FSK146" s="14"/>
      <c r="FSL146" s="14"/>
      <c r="FSM146" s="14"/>
      <c r="FSN146" s="14"/>
      <c r="FSO146" s="14"/>
      <c r="FSP146" s="14"/>
      <c r="FSQ146" s="14"/>
      <c r="FSR146" s="14"/>
      <c r="FSS146" s="14"/>
      <c r="FST146" s="14"/>
      <c r="FSU146" s="14"/>
      <c r="FSV146" s="14"/>
      <c r="FSW146" s="14"/>
      <c r="FSX146" s="14"/>
      <c r="FSY146" s="14"/>
      <c r="FSZ146" s="14"/>
      <c r="FTA146" s="14"/>
      <c r="FTB146" s="14"/>
      <c r="FTC146" s="14"/>
      <c r="FTD146" s="14"/>
      <c r="FTE146" s="14"/>
      <c r="FTF146" s="14"/>
      <c r="FTG146" s="14"/>
      <c r="FTH146" s="14"/>
      <c r="FTI146" s="14"/>
      <c r="FTJ146" s="14"/>
      <c r="FTK146" s="14"/>
      <c r="FTL146" s="14"/>
      <c r="FTM146" s="14"/>
      <c r="FTN146" s="14"/>
      <c r="FTO146" s="14"/>
      <c r="FTP146" s="14"/>
      <c r="FTQ146" s="14"/>
      <c r="FTR146" s="14"/>
      <c r="FTS146" s="14"/>
      <c r="FTT146" s="14"/>
      <c r="FTU146" s="14"/>
      <c r="FTV146" s="14"/>
      <c r="FTW146" s="14"/>
      <c r="FTX146" s="14"/>
      <c r="FTY146" s="14"/>
      <c r="FTZ146" s="14"/>
      <c r="FUA146" s="14"/>
      <c r="FUB146" s="14"/>
      <c r="FUC146" s="14"/>
      <c r="FUD146" s="14"/>
      <c r="FUE146" s="14"/>
      <c r="FUF146" s="14"/>
      <c r="FUG146" s="14"/>
      <c r="FUH146" s="14"/>
      <c r="FUI146" s="14"/>
      <c r="FUJ146" s="14"/>
      <c r="FUK146" s="14"/>
      <c r="FUL146" s="14"/>
      <c r="FUM146" s="14"/>
      <c r="FUN146" s="14"/>
      <c r="FUO146" s="14"/>
      <c r="FUP146" s="14"/>
      <c r="FUQ146" s="14"/>
      <c r="FUR146" s="14"/>
      <c r="FUS146" s="14"/>
      <c r="FUT146" s="14"/>
      <c r="FUU146" s="14"/>
      <c r="FUV146" s="14"/>
      <c r="FUW146" s="14"/>
      <c r="FUX146" s="14"/>
      <c r="FUY146" s="14"/>
      <c r="FUZ146" s="14"/>
      <c r="FVA146" s="14"/>
      <c r="FVB146" s="14"/>
      <c r="FVC146" s="14"/>
      <c r="FVD146" s="14"/>
      <c r="FVE146" s="14"/>
      <c r="FVF146" s="14"/>
      <c r="FVG146" s="14"/>
      <c r="FVH146" s="14"/>
      <c r="FVI146" s="14"/>
      <c r="FVJ146" s="14"/>
      <c r="FVK146" s="14"/>
      <c r="FVL146" s="14"/>
      <c r="FVM146" s="14"/>
      <c r="FVN146" s="14"/>
      <c r="FVO146" s="14"/>
      <c r="FVP146" s="14"/>
      <c r="FVQ146" s="14"/>
      <c r="FVR146" s="14"/>
      <c r="FVS146" s="14"/>
      <c r="FVT146" s="14"/>
      <c r="FVU146" s="14"/>
      <c r="FVV146" s="14"/>
      <c r="FVW146" s="14"/>
      <c r="FVX146" s="14"/>
      <c r="FVY146" s="14"/>
      <c r="FVZ146" s="14"/>
      <c r="FWA146" s="14"/>
      <c r="FWB146" s="14"/>
      <c r="FWC146" s="14"/>
      <c r="FWD146" s="14"/>
      <c r="FWE146" s="14"/>
      <c r="FWF146" s="14"/>
      <c r="FWG146" s="14"/>
      <c r="FWH146" s="14"/>
      <c r="FWI146" s="14"/>
      <c r="FWJ146" s="14"/>
      <c r="FWK146" s="14"/>
      <c r="FWL146" s="14"/>
      <c r="FWM146" s="14"/>
      <c r="FWN146" s="14"/>
      <c r="FWO146" s="14"/>
      <c r="FWP146" s="14"/>
      <c r="FWQ146" s="14"/>
      <c r="FWR146" s="14"/>
      <c r="FWS146" s="14"/>
      <c r="FWT146" s="14"/>
      <c r="FWU146" s="14"/>
      <c r="FWV146" s="14"/>
      <c r="FWW146" s="14"/>
      <c r="FWX146" s="14"/>
      <c r="FWY146" s="14"/>
      <c r="FWZ146" s="14"/>
      <c r="FXA146" s="14"/>
      <c r="FXB146" s="14"/>
      <c r="FXC146" s="14"/>
      <c r="FXD146" s="14"/>
      <c r="FXE146" s="14"/>
      <c r="FXF146" s="14"/>
      <c r="FXG146" s="14"/>
      <c r="FXH146" s="14"/>
      <c r="FXI146" s="14"/>
      <c r="FXJ146" s="14"/>
      <c r="FXK146" s="14"/>
      <c r="FXL146" s="14"/>
      <c r="FXM146" s="14"/>
      <c r="FXN146" s="14"/>
      <c r="FXO146" s="14"/>
      <c r="FXP146" s="14"/>
      <c r="FXQ146" s="14"/>
      <c r="FXR146" s="14"/>
      <c r="FXS146" s="14"/>
      <c r="FXT146" s="14"/>
      <c r="FXU146" s="14"/>
      <c r="FXV146" s="14"/>
      <c r="FXW146" s="14"/>
      <c r="FXX146" s="14"/>
      <c r="FXY146" s="14"/>
      <c r="FXZ146" s="14"/>
      <c r="FYA146" s="14"/>
      <c r="FYB146" s="14"/>
      <c r="FYC146" s="14"/>
      <c r="FYD146" s="14"/>
      <c r="FYE146" s="14"/>
      <c r="FYF146" s="14"/>
      <c r="FYG146" s="14"/>
      <c r="FYH146" s="14"/>
      <c r="FYI146" s="14"/>
      <c r="FYJ146" s="14"/>
      <c r="FYK146" s="14"/>
      <c r="FYL146" s="14"/>
      <c r="FYM146" s="14"/>
      <c r="FYN146" s="14"/>
      <c r="FYO146" s="14"/>
      <c r="FYP146" s="14"/>
      <c r="FYQ146" s="14"/>
      <c r="FYR146" s="14"/>
      <c r="FYS146" s="14"/>
      <c r="FYT146" s="14"/>
      <c r="FYU146" s="14"/>
      <c r="FYV146" s="14"/>
      <c r="FYW146" s="14"/>
      <c r="FYX146" s="14"/>
      <c r="FYY146" s="14"/>
      <c r="FYZ146" s="14"/>
      <c r="FZA146" s="14"/>
      <c r="FZB146" s="14"/>
      <c r="FZC146" s="14"/>
      <c r="FZD146" s="14"/>
      <c r="FZE146" s="14"/>
      <c r="FZF146" s="14"/>
      <c r="FZG146" s="14"/>
      <c r="FZH146" s="14"/>
      <c r="FZI146" s="14"/>
      <c r="FZJ146" s="14"/>
      <c r="FZK146" s="14"/>
      <c r="FZL146" s="14"/>
      <c r="FZM146" s="14"/>
      <c r="FZN146" s="14"/>
      <c r="FZO146" s="14"/>
      <c r="FZP146" s="14"/>
      <c r="FZQ146" s="14"/>
      <c r="FZR146" s="14"/>
      <c r="FZS146" s="14"/>
      <c r="FZT146" s="14"/>
      <c r="FZU146" s="14"/>
      <c r="FZV146" s="14"/>
      <c r="FZW146" s="14"/>
      <c r="FZX146" s="14"/>
      <c r="FZY146" s="14"/>
      <c r="FZZ146" s="14"/>
      <c r="GAA146" s="14"/>
      <c r="GAB146" s="14"/>
      <c r="GAC146" s="14"/>
      <c r="GAD146" s="14"/>
      <c r="GAE146" s="14"/>
      <c r="GAF146" s="14"/>
      <c r="GAG146" s="14"/>
      <c r="GAH146" s="14"/>
      <c r="GAI146" s="14"/>
      <c r="GAJ146" s="14"/>
      <c r="GAK146" s="14"/>
      <c r="GAL146" s="14"/>
      <c r="GAM146" s="14"/>
      <c r="GAN146" s="14"/>
      <c r="GAO146" s="14"/>
      <c r="GAP146" s="14"/>
      <c r="GAQ146" s="14"/>
      <c r="GAR146" s="14"/>
      <c r="GAS146" s="14"/>
      <c r="GAT146" s="14"/>
      <c r="GAU146" s="14"/>
      <c r="GAV146" s="14"/>
      <c r="GAW146" s="14"/>
      <c r="GAX146" s="14"/>
      <c r="GAY146" s="14"/>
      <c r="GAZ146" s="14"/>
      <c r="GBA146" s="14"/>
      <c r="GBB146" s="14"/>
      <c r="GBC146" s="14"/>
      <c r="GBD146" s="14"/>
      <c r="GBE146" s="14"/>
      <c r="GBF146" s="14"/>
      <c r="GBG146" s="14"/>
      <c r="GBH146" s="14"/>
      <c r="GBI146" s="14"/>
      <c r="GBJ146" s="14"/>
      <c r="GBK146" s="14"/>
      <c r="GBL146" s="14"/>
      <c r="GBM146" s="14"/>
      <c r="GBN146" s="14"/>
      <c r="GBO146" s="14"/>
      <c r="GBP146" s="14"/>
      <c r="GBQ146" s="14"/>
      <c r="GBR146" s="14"/>
      <c r="GBS146" s="14"/>
      <c r="GBT146" s="14"/>
      <c r="GBU146" s="14"/>
      <c r="GBV146" s="14"/>
      <c r="GBW146" s="14"/>
      <c r="GBX146" s="14"/>
      <c r="GBY146" s="14"/>
      <c r="GBZ146" s="14"/>
      <c r="GCA146" s="14"/>
      <c r="GCB146" s="14"/>
      <c r="GCC146" s="14"/>
      <c r="GCD146" s="14"/>
      <c r="GCE146" s="14"/>
      <c r="GCF146" s="14"/>
      <c r="GCG146" s="14"/>
      <c r="GCH146" s="14"/>
      <c r="GCI146" s="14"/>
      <c r="GCJ146" s="14"/>
      <c r="GCK146" s="14"/>
      <c r="GCL146" s="14"/>
      <c r="GCM146" s="14"/>
      <c r="GCN146" s="14"/>
      <c r="GCO146" s="14"/>
      <c r="GCP146" s="14"/>
      <c r="GCQ146" s="14"/>
      <c r="GCR146" s="14"/>
      <c r="GCS146" s="14"/>
      <c r="GCT146" s="14"/>
      <c r="GCU146" s="14"/>
      <c r="GCV146" s="14"/>
      <c r="GCW146" s="14"/>
      <c r="GCX146" s="14"/>
      <c r="GCY146" s="14"/>
      <c r="GCZ146" s="14"/>
      <c r="GDA146" s="14"/>
      <c r="GDB146" s="14"/>
      <c r="GDC146" s="14"/>
      <c r="GDD146" s="14"/>
      <c r="GDE146" s="14"/>
      <c r="GDF146" s="14"/>
      <c r="GDG146" s="14"/>
      <c r="GDH146" s="14"/>
      <c r="GDI146" s="14"/>
      <c r="GDJ146" s="14"/>
      <c r="GDK146" s="14"/>
      <c r="GDL146" s="14"/>
      <c r="GDM146" s="14"/>
      <c r="GDN146" s="14"/>
      <c r="GDO146" s="14"/>
      <c r="GDP146" s="14"/>
      <c r="GDQ146" s="14"/>
      <c r="GDR146" s="14"/>
      <c r="GDS146" s="14"/>
      <c r="GDT146" s="14"/>
      <c r="GDU146" s="14"/>
      <c r="GDV146" s="14"/>
      <c r="GDW146" s="14"/>
      <c r="GDX146" s="14"/>
      <c r="GDY146" s="14"/>
      <c r="GDZ146" s="14"/>
      <c r="GEA146" s="14"/>
      <c r="GEB146" s="14"/>
      <c r="GEC146" s="14"/>
      <c r="GED146" s="14"/>
      <c r="GEE146" s="14"/>
      <c r="GEF146" s="14"/>
      <c r="GEG146" s="14"/>
      <c r="GEH146" s="14"/>
      <c r="GEI146" s="14"/>
      <c r="GEJ146" s="14"/>
      <c r="GEK146" s="14"/>
      <c r="GEL146" s="14"/>
      <c r="GEM146" s="14"/>
      <c r="GEN146" s="14"/>
      <c r="GEO146" s="14"/>
      <c r="GEP146" s="14"/>
      <c r="GEQ146" s="14"/>
      <c r="GER146" s="14"/>
      <c r="GES146" s="14"/>
      <c r="GET146" s="14"/>
      <c r="GEU146" s="14"/>
      <c r="GEV146" s="14"/>
      <c r="GEW146" s="14"/>
      <c r="GEX146" s="14"/>
      <c r="GEY146" s="14"/>
      <c r="GEZ146" s="14"/>
      <c r="GFA146" s="14"/>
      <c r="GFB146" s="14"/>
      <c r="GFC146" s="14"/>
      <c r="GFD146" s="14"/>
      <c r="GFE146" s="14"/>
      <c r="GFF146" s="14"/>
      <c r="GFG146" s="14"/>
      <c r="GFH146" s="14"/>
      <c r="GFI146" s="14"/>
      <c r="GFJ146" s="14"/>
      <c r="GFK146" s="14"/>
      <c r="GFL146" s="14"/>
      <c r="GFM146" s="14"/>
      <c r="GFN146" s="14"/>
      <c r="GFO146" s="14"/>
      <c r="GFP146" s="14"/>
      <c r="GFQ146" s="14"/>
      <c r="GFR146" s="14"/>
      <c r="GFS146" s="14"/>
      <c r="GFT146" s="14"/>
      <c r="GFU146" s="14"/>
      <c r="GFV146" s="14"/>
      <c r="GFW146" s="14"/>
      <c r="GFX146" s="14"/>
      <c r="GFY146" s="14"/>
      <c r="GFZ146" s="14"/>
      <c r="GGA146" s="14"/>
      <c r="GGB146" s="14"/>
      <c r="GGC146" s="14"/>
      <c r="GGD146" s="14"/>
      <c r="GGE146" s="14"/>
      <c r="GGF146" s="14"/>
      <c r="GGG146" s="14"/>
      <c r="GGH146" s="14"/>
      <c r="GGI146" s="14"/>
      <c r="GGJ146" s="14"/>
      <c r="GGK146" s="14"/>
      <c r="GGL146" s="14"/>
      <c r="GGM146" s="14"/>
      <c r="GGN146" s="14"/>
      <c r="GGO146" s="14"/>
      <c r="GGP146" s="14"/>
      <c r="GGQ146" s="14"/>
      <c r="GGR146" s="14"/>
      <c r="GGS146" s="14"/>
      <c r="GGT146" s="14"/>
      <c r="GGU146" s="14"/>
      <c r="GGV146" s="14"/>
      <c r="GGW146" s="14"/>
      <c r="GGX146" s="14"/>
      <c r="GGY146" s="14"/>
      <c r="GGZ146" s="14"/>
      <c r="GHA146" s="14"/>
      <c r="GHB146" s="14"/>
      <c r="GHC146" s="14"/>
      <c r="GHD146" s="14"/>
      <c r="GHE146" s="14"/>
      <c r="GHF146" s="14"/>
      <c r="GHG146" s="14"/>
      <c r="GHH146" s="14"/>
      <c r="GHI146" s="14"/>
      <c r="GHJ146" s="14"/>
      <c r="GHK146" s="14"/>
      <c r="GHL146" s="14"/>
      <c r="GHM146" s="14"/>
      <c r="GHN146" s="14"/>
      <c r="GHO146" s="14"/>
      <c r="GHP146" s="14"/>
      <c r="GHQ146" s="14"/>
      <c r="GHR146" s="14"/>
      <c r="GHS146" s="14"/>
      <c r="GHT146" s="14"/>
      <c r="GHU146" s="14"/>
      <c r="GHV146" s="14"/>
      <c r="GHW146" s="14"/>
      <c r="GHX146" s="14"/>
      <c r="GHY146" s="14"/>
      <c r="GHZ146" s="14"/>
      <c r="GIA146" s="14"/>
      <c r="GIB146" s="14"/>
      <c r="GIC146" s="14"/>
      <c r="GID146" s="14"/>
      <c r="GIE146" s="14"/>
      <c r="GIF146" s="14"/>
      <c r="GIG146" s="14"/>
      <c r="GIH146" s="14"/>
      <c r="GII146" s="14"/>
      <c r="GIJ146" s="14"/>
      <c r="GIK146" s="14"/>
      <c r="GIL146" s="14"/>
      <c r="GIM146" s="14"/>
      <c r="GIN146" s="14"/>
      <c r="GIO146" s="14"/>
      <c r="GIP146" s="14"/>
      <c r="GIQ146" s="14"/>
      <c r="GIR146" s="14"/>
      <c r="GIS146" s="14"/>
      <c r="GIT146" s="14"/>
      <c r="GIU146" s="14"/>
      <c r="GIV146" s="14"/>
      <c r="GIW146" s="14"/>
      <c r="GIX146" s="14"/>
      <c r="GIY146" s="14"/>
      <c r="GIZ146" s="14"/>
      <c r="GJA146" s="14"/>
      <c r="GJB146" s="14"/>
      <c r="GJC146" s="14"/>
      <c r="GJD146" s="14"/>
      <c r="GJE146" s="14"/>
      <c r="GJF146" s="14"/>
      <c r="GJG146" s="14"/>
      <c r="GJH146" s="14"/>
      <c r="GJI146" s="14"/>
      <c r="GJJ146" s="14"/>
      <c r="GJK146" s="14"/>
      <c r="GJL146" s="14"/>
      <c r="GJM146" s="14"/>
      <c r="GJN146" s="14"/>
      <c r="GJO146" s="14"/>
      <c r="GJP146" s="14"/>
      <c r="GJQ146" s="14"/>
      <c r="GJR146" s="14"/>
      <c r="GJS146" s="14"/>
      <c r="GJT146" s="14"/>
      <c r="GJU146" s="14"/>
      <c r="GJV146" s="14"/>
      <c r="GJW146" s="14"/>
      <c r="GJX146" s="14"/>
      <c r="GJY146" s="14"/>
      <c r="GJZ146" s="14"/>
      <c r="GKA146" s="14"/>
      <c r="GKB146" s="14"/>
      <c r="GKC146" s="14"/>
      <c r="GKD146" s="14"/>
      <c r="GKE146" s="14"/>
      <c r="GKF146" s="14"/>
      <c r="GKG146" s="14"/>
      <c r="GKH146" s="14"/>
      <c r="GKI146" s="14"/>
      <c r="GKJ146" s="14"/>
      <c r="GKK146" s="14"/>
      <c r="GKL146" s="14"/>
      <c r="GKM146" s="14"/>
      <c r="GKN146" s="14"/>
      <c r="GKO146" s="14"/>
      <c r="GKP146" s="14"/>
      <c r="GKQ146" s="14"/>
      <c r="GKR146" s="14"/>
      <c r="GKS146" s="14"/>
      <c r="GKT146" s="14"/>
      <c r="GKU146" s="14"/>
      <c r="GKV146" s="14"/>
      <c r="GKW146" s="14"/>
      <c r="GKX146" s="14"/>
      <c r="GKY146" s="14"/>
      <c r="GKZ146" s="14"/>
      <c r="GLA146" s="14"/>
      <c r="GLB146" s="14"/>
      <c r="GLC146" s="14"/>
      <c r="GLD146" s="14"/>
      <c r="GLE146" s="14"/>
      <c r="GLF146" s="14"/>
      <c r="GLG146" s="14"/>
      <c r="GLH146" s="14"/>
      <c r="GLI146" s="14"/>
      <c r="GLJ146" s="14"/>
      <c r="GLK146" s="14"/>
      <c r="GLL146" s="14"/>
      <c r="GLM146" s="14"/>
      <c r="GLN146" s="14"/>
      <c r="GLO146" s="14"/>
      <c r="GLP146" s="14"/>
      <c r="GLQ146" s="14"/>
      <c r="GLR146" s="14"/>
      <c r="GLS146" s="14"/>
      <c r="GLT146" s="14"/>
      <c r="GLU146" s="14"/>
      <c r="GLV146" s="14"/>
      <c r="GLW146" s="14"/>
      <c r="GLX146" s="14"/>
      <c r="GLY146" s="14"/>
      <c r="GLZ146" s="14"/>
      <c r="GMA146" s="14"/>
      <c r="GMB146" s="14"/>
      <c r="GMC146" s="14"/>
      <c r="GMD146" s="14"/>
      <c r="GME146" s="14"/>
      <c r="GMF146" s="14"/>
      <c r="GMG146" s="14"/>
      <c r="GMH146" s="14"/>
      <c r="GMI146" s="14"/>
      <c r="GMJ146" s="14"/>
      <c r="GMK146" s="14"/>
      <c r="GML146" s="14"/>
      <c r="GMM146" s="14"/>
      <c r="GMN146" s="14"/>
      <c r="GMO146" s="14"/>
      <c r="GMP146" s="14"/>
      <c r="GMQ146" s="14"/>
      <c r="GMR146" s="14"/>
      <c r="GMS146" s="14"/>
      <c r="GMT146" s="14"/>
      <c r="GMU146" s="14"/>
      <c r="GMV146" s="14"/>
      <c r="GMW146" s="14"/>
      <c r="GMX146" s="14"/>
      <c r="GMY146" s="14"/>
      <c r="GMZ146" s="14"/>
      <c r="GNA146" s="14"/>
      <c r="GNB146" s="14"/>
      <c r="GNC146" s="14"/>
      <c r="GND146" s="14"/>
      <c r="GNE146" s="14"/>
      <c r="GNF146" s="14"/>
      <c r="GNG146" s="14"/>
      <c r="GNH146" s="14"/>
      <c r="GNI146" s="14"/>
      <c r="GNJ146" s="14"/>
      <c r="GNK146" s="14"/>
      <c r="GNL146" s="14"/>
      <c r="GNM146" s="14"/>
      <c r="GNN146" s="14"/>
      <c r="GNO146" s="14"/>
      <c r="GNP146" s="14"/>
      <c r="GNQ146" s="14"/>
      <c r="GNR146" s="14"/>
      <c r="GNS146" s="14"/>
      <c r="GNT146" s="14"/>
      <c r="GNU146" s="14"/>
      <c r="GNV146" s="14"/>
      <c r="GNW146" s="14"/>
      <c r="GNX146" s="14"/>
      <c r="GNY146" s="14"/>
      <c r="GNZ146" s="14"/>
      <c r="GOA146" s="14"/>
      <c r="GOB146" s="14"/>
      <c r="GOC146" s="14"/>
      <c r="GOD146" s="14"/>
      <c r="GOE146" s="14"/>
      <c r="GOF146" s="14"/>
      <c r="GOG146" s="14"/>
      <c r="GOH146" s="14"/>
      <c r="GOI146" s="14"/>
      <c r="GOJ146" s="14"/>
      <c r="GOK146" s="14"/>
      <c r="GOL146" s="14"/>
      <c r="GOM146" s="14"/>
      <c r="GON146" s="14"/>
      <c r="GOO146" s="14"/>
      <c r="GOP146" s="14"/>
      <c r="GOQ146" s="14"/>
      <c r="GOR146" s="14"/>
      <c r="GOS146" s="14"/>
      <c r="GOT146" s="14"/>
      <c r="GOU146" s="14"/>
      <c r="GOV146" s="14"/>
      <c r="GOW146" s="14"/>
      <c r="GOX146" s="14"/>
      <c r="GOY146" s="14"/>
      <c r="GOZ146" s="14"/>
      <c r="GPA146" s="14"/>
      <c r="GPB146" s="14"/>
      <c r="GPC146" s="14"/>
      <c r="GPD146" s="14"/>
      <c r="GPE146" s="14"/>
      <c r="GPF146" s="14"/>
      <c r="GPG146" s="14"/>
      <c r="GPH146" s="14"/>
      <c r="GPI146" s="14"/>
      <c r="GPJ146" s="14"/>
      <c r="GPK146" s="14"/>
      <c r="GPL146" s="14"/>
      <c r="GPM146" s="14"/>
      <c r="GPN146" s="14"/>
      <c r="GPO146" s="14"/>
      <c r="GPP146" s="14"/>
      <c r="GPQ146" s="14"/>
      <c r="GPR146" s="14"/>
      <c r="GPS146" s="14"/>
      <c r="GPT146" s="14"/>
      <c r="GPU146" s="14"/>
      <c r="GPV146" s="14"/>
      <c r="GPW146" s="14"/>
      <c r="GPX146" s="14"/>
      <c r="GPY146" s="14"/>
      <c r="GPZ146" s="14"/>
      <c r="GQA146" s="14"/>
      <c r="GQB146" s="14"/>
      <c r="GQC146" s="14"/>
      <c r="GQD146" s="14"/>
      <c r="GQE146" s="14"/>
      <c r="GQF146" s="14"/>
      <c r="GQG146" s="14"/>
      <c r="GQH146" s="14"/>
      <c r="GQI146" s="14"/>
      <c r="GQJ146" s="14"/>
      <c r="GQK146" s="14"/>
      <c r="GQL146" s="14"/>
      <c r="GQM146" s="14"/>
      <c r="GQN146" s="14"/>
      <c r="GQO146" s="14"/>
      <c r="GQP146" s="14"/>
      <c r="GQQ146" s="14"/>
      <c r="GQR146" s="14"/>
      <c r="GQS146" s="14"/>
      <c r="GQT146" s="14"/>
      <c r="GQU146" s="14"/>
      <c r="GQV146" s="14"/>
      <c r="GQW146" s="14"/>
      <c r="GQX146" s="14"/>
      <c r="GQY146" s="14"/>
      <c r="GQZ146" s="14"/>
      <c r="GRA146" s="14"/>
      <c r="GRB146" s="14"/>
      <c r="GRC146" s="14"/>
      <c r="GRD146" s="14"/>
      <c r="GRE146" s="14"/>
      <c r="GRF146" s="14"/>
      <c r="GRG146" s="14"/>
      <c r="GRH146" s="14"/>
      <c r="GRI146" s="14"/>
      <c r="GRJ146" s="14"/>
      <c r="GRK146" s="14"/>
      <c r="GRL146" s="14"/>
      <c r="GRM146" s="14"/>
      <c r="GRN146" s="14"/>
      <c r="GRO146" s="14"/>
      <c r="GRP146" s="14"/>
      <c r="GRQ146" s="14"/>
      <c r="GRR146" s="14"/>
      <c r="GRS146" s="14"/>
      <c r="GRT146" s="14"/>
      <c r="GRU146" s="14"/>
      <c r="GRV146" s="14"/>
      <c r="GRW146" s="14"/>
      <c r="GRX146" s="14"/>
      <c r="GRY146" s="14"/>
      <c r="GRZ146" s="14"/>
      <c r="GSA146" s="14"/>
      <c r="GSB146" s="14"/>
      <c r="GSC146" s="14"/>
      <c r="GSD146" s="14"/>
      <c r="GSE146" s="14"/>
      <c r="GSF146" s="14"/>
      <c r="GSG146" s="14"/>
      <c r="GSH146" s="14"/>
      <c r="GSI146" s="14"/>
      <c r="GSJ146" s="14"/>
      <c r="GSK146" s="14"/>
      <c r="GSL146" s="14"/>
      <c r="GSM146" s="14"/>
      <c r="GSN146" s="14"/>
      <c r="GSO146" s="14"/>
      <c r="GSP146" s="14"/>
      <c r="GSQ146" s="14"/>
      <c r="GSR146" s="14"/>
      <c r="GSS146" s="14"/>
      <c r="GST146" s="14"/>
      <c r="GSU146" s="14"/>
      <c r="GSV146" s="14"/>
      <c r="GSW146" s="14"/>
      <c r="GSX146" s="14"/>
      <c r="GSY146" s="14"/>
      <c r="GSZ146" s="14"/>
      <c r="GTA146" s="14"/>
      <c r="GTB146" s="14"/>
      <c r="GTC146" s="14"/>
      <c r="GTD146" s="14"/>
      <c r="GTE146" s="14"/>
      <c r="GTF146" s="14"/>
      <c r="GTG146" s="14"/>
      <c r="GTH146" s="14"/>
      <c r="GTI146" s="14"/>
      <c r="GTJ146" s="14"/>
      <c r="GTK146" s="14"/>
      <c r="GTL146" s="14"/>
      <c r="GTM146" s="14"/>
      <c r="GTN146" s="14"/>
      <c r="GTO146" s="14"/>
      <c r="GTP146" s="14"/>
      <c r="GTQ146" s="14"/>
      <c r="GTR146" s="14"/>
      <c r="GTS146" s="14"/>
      <c r="GTT146" s="14"/>
      <c r="GTU146" s="14"/>
      <c r="GTV146" s="14"/>
      <c r="GTW146" s="14"/>
      <c r="GTX146" s="14"/>
      <c r="GTY146" s="14"/>
      <c r="GTZ146" s="14"/>
      <c r="GUA146" s="14"/>
      <c r="GUB146" s="14"/>
      <c r="GUC146" s="14"/>
      <c r="GUD146" s="14"/>
      <c r="GUE146" s="14"/>
      <c r="GUF146" s="14"/>
      <c r="GUG146" s="14"/>
      <c r="GUH146" s="14"/>
      <c r="GUI146" s="14"/>
      <c r="GUJ146" s="14"/>
      <c r="GUK146" s="14"/>
      <c r="GUL146" s="14"/>
      <c r="GUM146" s="14"/>
      <c r="GUN146" s="14"/>
      <c r="GUO146" s="14"/>
      <c r="GUP146" s="14"/>
      <c r="GUQ146" s="14"/>
      <c r="GUR146" s="14"/>
      <c r="GUS146" s="14"/>
      <c r="GUT146" s="14"/>
      <c r="GUU146" s="14"/>
      <c r="GUV146" s="14"/>
      <c r="GUW146" s="14"/>
      <c r="GUX146" s="14"/>
      <c r="GUY146" s="14"/>
      <c r="GUZ146" s="14"/>
      <c r="GVA146" s="14"/>
      <c r="GVB146" s="14"/>
      <c r="GVC146" s="14"/>
      <c r="GVD146" s="14"/>
      <c r="GVE146" s="14"/>
      <c r="GVF146" s="14"/>
      <c r="GVG146" s="14"/>
      <c r="GVH146" s="14"/>
      <c r="GVI146" s="14"/>
      <c r="GVJ146" s="14"/>
      <c r="GVK146" s="14"/>
      <c r="GVL146" s="14"/>
      <c r="GVM146" s="14"/>
      <c r="GVN146" s="14"/>
      <c r="GVO146" s="14"/>
      <c r="GVP146" s="14"/>
      <c r="GVQ146" s="14"/>
      <c r="GVR146" s="14"/>
      <c r="GVS146" s="14"/>
      <c r="GVT146" s="14"/>
      <c r="GVU146" s="14"/>
      <c r="GVV146" s="14"/>
      <c r="GVW146" s="14"/>
      <c r="GVX146" s="14"/>
      <c r="GVY146" s="14"/>
      <c r="GVZ146" s="14"/>
      <c r="GWA146" s="14"/>
      <c r="GWB146" s="14"/>
      <c r="GWC146" s="14"/>
      <c r="GWD146" s="14"/>
      <c r="GWE146" s="14"/>
      <c r="GWF146" s="14"/>
      <c r="GWG146" s="14"/>
      <c r="GWH146" s="14"/>
      <c r="GWI146" s="14"/>
      <c r="GWJ146" s="14"/>
      <c r="GWK146" s="14"/>
      <c r="GWL146" s="14"/>
      <c r="GWM146" s="14"/>
      <c r="GWN146" s="14"/>
      <c r="GWO146" s="14"/>
      <c r="GWP146" s="14"/>
      <c r="GWQ146" s="14"/>
      <c r="GWR146" s="14"/>
      <c r="GWS146" s="14"/>
      <c r="GWT146" s="14"/>
      <c r="GWU146" s="14"/>
      <c r="GWV146" s="14"/>
      <c r="GWW146" s="14"/>
      <c r="GWX146" s="14"/>
      <c r="GWY146" s="14"/>
      <c r="GWZ146" s="14"/>
      <c r="GXA146" s="14"/>
      <c r="GXB146" s="14"/>
      <c r="GXC146" s="14"/>
      <c r="GXD146" s="14"/>
      <c r="GXE146" s="14"/>
      <c r="GXF146" s="14"/>
      <c r="GXG146" s="14"/>
      <c r="GXH146" s="14"/>
      <c r="GXI146" s="14"/>
      <c r="GXJ146" s="14"/>
      <c r="GXK146" s="14"/>
      <c r="GXL146" s="14"/>
      <c r="GXM146" s="14"/>
      <c r="GXN146" s="14"/>
      <c r="GXO146" s="14"/>
      <c r="GXP146" s="14"/>
      <c r="GXQ146" s="14"/>
      <c r="GXR146" s="14"/>
      <c r="GXS146" s="14"/>
      <c r="GXT146" s="14"/>
      <c r="GXU146" s="14"/>
      <c r="GXV146" s="14"/>
      <c r="GXW146" s="14"/>
      <c r="GXX146" s="14"/>
      <c r="GXY146" s="14"/>
      <c r="GXZ146" s="14"/>
      <c r="GYA146" s="14"/>
      <c r="GYB146" s="14"/>
      <c r="GYC146" s="14"/>
      <c r="GYD146" s="14"/>
      <c r="GYE146" s="14"/>
      <c r="GYF146" s="14"/>
      <c r="GYG146" s="14"/>
      <c r="GYH146" s="14"/>
      <c r="GYI146" s="14"/>
      <c r="GYJ146" s="14"/>
      <c r="GYK146" s="14"/>
      <c r="GYL146" s="14"/>
      <c r="GYM146" s="14"/>
      <c r="GYN146" s="14"/>
      <c r="GYO146" s="14"/>
      <c r="GYP146" s="14"/>
      <c r="GYQ146" s="14"/>
      <c r="GYR146" s="14"/>
      <c r="GYS146" s="14"/>
      <c r="GYT146" s="14"/>
      <c r="GYU146" s="14"/>
      <c r="GYV146" s="14"/>
      <c r="GYW146" s="14"/>
      <c r="GYX146" s="14"/>
      <c r="GYY146" s="14"/>
      <c r="GYZ146" s="14"/>
      <c r="GZA146" s="14"/>
      <c r="GZB146" s="14"/>
      <c r="GZC146" s="14"/>
      <c r="GZD146" s="14"/>
      <c r="GZE146" s="14"/>
      <c r="GZF146" s="14"/>
      <c r="GZG146" s="14"/>
      <c r="GZH146" s="14"/>
      <c r="GZI146" s="14"/>
      <c r="GZJ146" s="14"/>
      <c r="GZK146" s="14"/>
      <c r="GZL146" s="14"/>
      <c r="GZM146" s="14"/>
      <c r="GZN146" s="14"/>
      <c r="GZO146" s="14"/>
      <c r="GZP146" s="14"/>
      <c r="GZQ146" s="14"/>
      <c r="GZR146" s="14"/>
      <c r="GZS146" s="14"/>
      <c r="GZT146" s="14"/>
      <c r="GZU146" s="14"/>
      <c r="GZV146" s="14"/>
      <c r="GZW146" s="14"/>
      <c r="GZX146" s="14"/>
      <c r="GZY146" s="14"/>
      <c r="GZZ146" s="14"/>
      <c r="HAA146" s="14"/>
      <c r="HAB146" s="14"/>
      <c r="HAC146" s="14"/>
      <c r="HAD146" s="14"/>
      <c r="HAE146" s="14"/>
      <c r="HAF146" s="14"/>
      <c r="HAG146" s="14"/>
      <c r="HAH146" s="14"/>
      <c r="HAI146" s="14"/>
      <c r="HAJ146" s="14"/>
      <c r="HAK146" s="14"/>
      <c r="HAL146" s="14"/>
      <c r="HAM146" s="14"/>
      <c r="HAN146" s="14"/>
      <c r="HAO146" s="14"/>
      <c r="HAP146" s="14"/>
      <c r="HAQ146" s="14"/>
      <c r="HAR146" s="14"/>
      <c r="HAS146" s="14"/>
      <c r="HAT146" s="14"/>
      <c r="HAU146" s="14"/>
      <c r="HAV146" s="14"/>
      <c r="HAW146" s="14"/>
      <c r="HAX146" s="14"/>
      <c r="HAY146" s="14"/>
      <c r="HAZ146" s="14"/>
      <c r="HBA146" s="14"/>
      <c r="HBB146" s="14"/>
      <c r="HBC146" s="14"/>
      <c r="HBD146" s="14"/>
      <c r="HBE146" s="14"/>
      <c r="HBF146" s="14"/>
      <c r="HBG146" s="14"/>
      <c r="HBH146" s="14"/>
      <c r="HBI146" s="14"/>
      <c r="HBJ146" s="14"/>
      <c r="HBK146" s="14"/>
      <c r="HBL146" s="14"/>
      <c r="HBM146" s="14"/>
      <c r="HBN146" s="14"/>
      <c r="HBO146" s="14"/>
      <c r="HBP146" s="14"/>
      <c r="HBQ146" s="14"/>
      <c r="HBR146" s="14"/>
      <c r="HBS146" s="14"/>
      <c r="HBT146" s="14"/>
      <c r="HBU146" s="14"/>
      <c r="HBV146" s="14"/>
      <c r="HBW146" s="14"/>
      <c r="HBX146" s="14"/>
      <c r="HBY146" s="14"/>
      <c r="HBZ146" s="14"/>
      <c r="HCA146" s="14"/>
      <c r="HCB146" s="14"/>
      <c r="HCC146" s="14"/>
      <c r="HCD146" s="14"/>
      <c r="HCE146" s="14"/>
      <c r="HCF146" s="14"/>
      <c r="HCG146" s="14"/>
      <c r="HCH146" s="14"/>
      <c r="HCI146" s="14"/>
      <c r="HCJ146" s="14"/>
      <c r="HCK146" s="14"/>
      <c r="HCL146" s="14"/>
      <c r="HCM146" s="14"/>
      <c r="HCN146" s="14"/>
      <c r="HCO146" s="14"/>
      <c r="HCP146" s="14"/>
      <c r="HCQ146" s="14"/>
      <c r="HCR146" s="14"/>
      <c r="HCS146" s="14"/>
      <c r="HCT146" s="14"/>
      <c r="HCU146" s="14"/>
      <c r="HCV146" s="14"/>
      <c r="HCW146" s="14"/>
      <c r="HCX146" s="14"/>
      <c r="HCY146" s="14"/>
      <c r="HCZ146" s="14"/>
      <c r="HDA146" s="14"/>
      <c r="HDB146" s="14"/>
      <c r="HDC146" s="14"/>
      <c r="HDD146" s="14"/>
      <c r="HDE146" s="14"/>
      <c r="HDF146" s="14"/>
      <c r="HDG146" s="14"/>
      <c r="HDH146" s="14"/>
      <c r="HDI146" s="14"/>
      <c r="HDJ146" s="14"/>
      <c r="HDK146" s="14"/>
      <c r="HDL146" s="14"/>
      <c r="HDM146" s="14"/>
      <c r="HDN146" s="14"/>
      <c r="HDO146" s="14"/>
      <c r="HDP146" s="14"/>
      <c r="HDQ146" s="14"/>
      <c r="HDR146" s="14"/>
      <c r="HDS146" s="14"/>
      <c r="HDT146" s="14"/>
      <c r="HDU146" s="14"/>
      <c r="HDV146" s="14"/>
      <c r="HDW146" s="14"/>
      <c r="HDX146" s="14"/>
      <c r="HDY146" s="14"/>
      <c r="HDZ146" s="14"/>
      <c r="HEA146" s="14"/>
      <c r="HEB146" s="14"/>
      <c r="HEC146" s="14"/>
      <c r="HED146" s="14"/>
      <c r="HEE146" s="14"/>
      <c r="HEF146" s="14"/>
      <c r="HEG146" s="14"/>
      <c r="HEH146" s="14"/>
      <c r="HEI146" s="14"/>
      <c r="HEJ146" s="14"/>
      <c r="HEK146" s="14"/>
      <c r="HEL146" s="14"/>
      <c r="HEM146" s="14"/>
      <c r="HEN146" s="14"/>
      <c r="HEO146" s="14"/>
      <c r="HEP146" s="14"/>
      <c r="HEQ146" s="14"/>
      <c r="HER146" s="14"/>
      <c r="HES146" s="14"/>
      <c r="HET146" s="14"/>
      <c r="HEU146" s="14"/>
      <c r="HEV146" s="14"/>
      <c r="HEW146" s="14"/>
      <c r="HEX146" s="14"/>
      <c r="HEY146" s="14"/>
      <c r="HEZ146" s="14"/>
      <c r="HFA146" s="14"/>
      <c r="HFB146" s="14"/>
      <c r="HFC146" s="14"/>
      <c r="HFD146" s="14"/>
      <c r="HFE146" s="14"/>
      <c r="HFF146" s="14"/>
      <c r="HFG146" s="14"/>
      <c r="HFH146" s="14"/>
      <c r="HFI146" s="14"/>
      <c r="HFJ146" s="14"/>
      <c r="HFK146" s="14"/>
      <c r="HFL146" s="14"/>
      <c r="HFM146" s="14"/>
      <c r="HFN146" s="14"/>
      <c r="HFO146" s="14"/>
      <c r="HFP146" s="14"/>
      <c r="HFQ146" s="14"/>
      <c r="HFR146" s="14"/>
      <c r="HFS146" s="14"/>
      <c r="HFT146" s="14"/>
      <c r="HFU146" s="14"/>
      <c r="HFV146" s="14"/>
      <c r="HFW146" s="14"/>
      <c r="HFX146" s="14"/>
      <c r="HFY146" s="14"/>
      <c r="HFZ146" s="14"/>
      <c r="HGA146" s="14"/>
      <c r="HGB146" s="14"/>
      <c r="HGC146" s="14"/>
      <c r="HGD146" s="14"/>
      <c r="HGE146" s="14"/>
      <c r="HGF146" s="14"/>
      <c r="HGG146" s="14"/>
      <c r="HGH146" s="14"/>
      <c r="HGI146" s="14"/>
      <c r="HGJ146" s="14"/>
      <c r="HGK146" s="14"/>
      <c r="HGL146" s="14"/>
      <c r="HGM146" s="14"/>
      <c r="HGN146" s="14"/>
      <c r="HGO146" s="14"/>
      <c r="HGP146" s="14"/>
      <c r="HGQ146" s="14"/>
      <c r="HGR146" s="14"/>
      <c r="HGS146" s="14"/>
      <c r="HGT146" s="14"/>
      <c r="HGU146" s="14"/>
      <c r="HGV146" s="14"/>
      <c r="HGW146" s="14"/>
      <c r="HGX146" s="14"/>
      <c r="HGY146" s="14"/>
      <c r="HGZ146" s="14"/>
      <c r="HHA146" s="14"/>
      <c r="HHB146" s="14"/>
      <c r="HHC146" s="14"/>
      <c r="HHD146" s="14"/>
      <c r="HHE146" s="14"/>
      <c r="HHF146" s="14"/>
      <c r="HHG146" s="14"/>
      <c r="HHH146" s="14"/>
      <c r="HHI146" s="14"/>
      <c r="HHJ146" s="14"/>
      <c r="HHK146" s="14"/>
      <c r="HHL146" s="14"/>
      <c r="HHM146" s="14"/>
      <c r="HHN146" s="14"/>
      <c r="HHO146" s="14"/>
      <c r="HHP146" s="14"/>
      <c r="HHQ146" s="14"/>
      <c r="HHR146" s="14"/>
      <c r="HHS146" s="14"/>
      <c r="HHT146" s="14"/>
      <c r="HHU146" s="14"/>
      <c r="HHV146" s="14"/>
      <c r="HHW146" s="14"/>
      <c r="HHX146" s="14"/>
      <c r="HHY146" s="14"/>
      <c r="HHZ146" s="14"/>
      <c r="HIA146" s="14"/>
      <c r="HIB146" s="14"/>
      <c r="HIC146" s="14"/>
      <c r="HID146" s="14"/>
      <c r="HIE146" s="14"/>
      <c r="HIF146" s="14"/>
      <c r="HIG146" s="14"/>
      <c r="HIH146" s="14"/>
      <c r="HII146" s="14"/>
      <c r="HIJ146" s="14"/>
      <c r="HIK146" s="14"/>
      <c r="HIL146" s="14"/>
      <c r="HIM146" s="14"/>
      <c r="HIN146" s="14"/>
      <c r="HIO146" s="14"/>
      <c r="HIP146" s="14"/>
      <c r="HIQ146" s="14"/>
      <c r="HIR146" s="14"/>
      <c r="HIS146" s="14"/>
      <c r="HIT146" s="14"/>
      <c r="HIU146" s="14"/>
      <c r="HIV146" s="14"/>
      <c r="HIW146" s="14"/>
      <c r="HIX146" s="14"/>
      <c r="HIY146" s="14"/>
      <c r="HIZ146" s="14"/>
      <c r="HJA146" s="14"/>
      <c r="HJB146" s="14"/>
      <c r="HJC146" s="14"/>
      <c r="HJD146" s="14"/>
      <c r="HJE146" s="14"/>
      <c r="HJF146" s="14"/>
      <c r="HJG146" s="14"/>
      <c r="HJH146" s="14"/>
      <c r="HJI146" s="14"/>
      <c r="HJJ146" s="14"/>
      <c r="HJK146" s="14"/>
      <c r="HJL146" s="14"/>
      <c r="HJM146" s="14"/>
      <c r="HJN146" s="14"/>
      <c r="HJO146" s="14"/>
      <c r="HJP146" s="14"/>
      <c r="HJQ146" s="14"/>
      <c r="HJR146" s="14"/>
      <c r="HJS146" s="14"/>
      <c r="HJT146" s="14"/>
      <c r="HJU146" s="14"/>
      <c r="HJV146" s="14"/>
      <c r="HJW146" s="14"/>
      <c r="HJX146" s="14"/>
      <c r="HJY146" s="14"/>
      <c r="HJZ146" s="14"/>
      <c r="HKA146" s="14"/>
      <c r="HKB146" s="14"/>
      <c r="HKC146" s="14"/>
      <c r="HKD146" s="14"/>
      <c r="HKE146" s="14"/>
      <c r="HKF146" s="14"/>
      <c r="HKG146" s="14"/>
      <c r="HKH146" s="14"/>
      <c r="HKI146" s="14"/>
      <c r="HKJ146" s="14"/>
      <c r="HKK146" s="14"/>
      <c r="HKL146" s="14"/>
      <c r="HKM146" s="14"/>
      <c r="HKN146" s="14"/>
      <c r="HKO146" s="14"/>
      <c r="HKP146" s="14"/>
      <c r="HKQ146" s="14"/>
      <c r="HKR146" s="14"/>
      <c r="HKS146" s="14"/>
      <c r="HKT146" s="14"/>
      <c r="HKU146" s="14"/>
      <c r="HKV146" s="14"/>
      <c r="HKW146" s="14"/>
      <c r="HKX146" s="14"/>
      <c r="HKY146" s="14"/>
      <c r="HKZ146" s="14"/>
      <c r="HLA146" s="14"/>
      <c r="HLB146" s="14"/>
      <c r="HLC146" s="14"/>
      <c r="HLD146" s="14"/>
      <c r="HLE146" s="14"/>
      <c r="HLF146" s="14"/>
      <c r="HLG146" s="14"/>
      <c r="HLH146" s="14"/>
      <c r="HLI146" s="14"/>
      <c r="HLJ146" s="14"/>
      <c r="HLK146" s="14"/>
      <c r="HLL146" s="14"/>
      <c r="HLM146" s="14"/>
      <c r="HLN146" s="14"/>
      <c r="HLO146" s="14"/>
      <c r="HLP146" s="14"/>
      <c r="HLQ146" s="14"/>
      <c r="HLR146" s="14"/>
      <c r="HLS146" s="14"/>
      <c r="HLT146" s="14"/>
      <c r="HLU146" s="14"/>
      <c r="HLV146" s="14"/>
      <c r="HLW146" s="14"/>
      <c r="HLX146" s="14"/>
      <c r="HLY146" s="14"/>
      <c r="HLZ146" s="14"/>
      <c r="HMA146" s="14"/>
      <c r="HMB146" s="14"/>
      <c r="HMC146" s="14"/>
      <c r="HMD146" s="14"/>
      <c r="HME146" s="14"/>
      <c r="HMF146" s="14"/>
      <c r="HMG146" s="14"/>
      <c r="HMH146" s="14"/>
      <c r="HMI146" s="14"/>
      <c r="HMJ146" s="14"/>
      <c r="HMK146" s="14"/>
      <c r="HML146" s="14"/>
      <c r="HMM146" s="14"/>
      <c r="HMN146" s="14"/>
      <c r="HMO146" s="14"/>
      <c r="HMP146" s="14"/>
      <c r="HMQ146" s="14"/>
      <c r="HMR146" s="14"/>
      <c r="HMS146" s="14"/>
      <c r="HMT146" s="14"/>
      <c r="HMU146" s="14"/>
      <c r="HMV146" s="14"/>
      <c r="HMW146" s="14"/>
      <c r="HMX146" s="14"/>
      <c r="HMY146" s="14"/>
      <c r="HMZ146" s="14"/>
      <c r="HNA146" s="14"/>
      <c r="HNB146" s="14"/>
      <c r="HNC146" s="14"/>
      <c r="HND146" s="14"/>
      <c r="HNE146" s="14"/>
      <c r="HNF146" s="14"/>
      <c r="HNG146" s="14"/>
      <c r="HNH146" s="14"/>
      <c r="HNI146" s="14"/>
      <c r="HNJ146" s="14"/>
      <c r="HNK146" s="14"/>
      <c r="HNL146" s="14"/>
      <c r="HNM146" s="14"/>
      <c r="HNN146" s="14"/>
      <c r="HNO146" s="14"/>
      <c r="HNP146" s="14"/>
      <c r="HNQ146" s="14"/>
      <c r="HNR146" s="14"/>
      <c r="HNS146" s="14"/>
      <c r="HNT146" s="14"/>
      <c r="HNU146" s="14"/>
      <c r="HNV146" s="14"/>
      <c r="HNW146" s="14"/>
      <c r="HNX146" s="14"/>
      <c r="HNY146" s="14"/>
      <c r="HNZ146" s="14"/>
      <c r="HOA146" s="14"/>
      <c r="HOB146" s="14"/>
      <c r="HOC146" s="14"/>
      <c r="HOD146" s="14"/>
      <c r="HOE146" s="14"/>
      <c r="HOF146" s="14"/>
      <c r="HOG146" s="14"/>
      <c r="HOH146" s="14"/>
      <c r="HOI146" s="14"/>
      <c r="HOJ146" s="14"/>
      <c r="HOK146" s="14"/>
      <c r="HOL146" s="14"/>
      <c r="HOM146" s="14"/>
      <c r="HON146" s="14"/>
      <c r="HOO146" s="14"/>
      <c r="HOP146" s="14"/>
      <c r="HOQ146" s="14"/>
      <c r="HOR146" s="14"/>
      <c r="HOS146" s="14"/>
      <c r="HOT146" s="14"/>
      <c r="HOU146" s="14"/>
      <c r="HOV146" s="14"/>
      <c r="HOW146" s="14"/>
      <c r="HOX146" s="14"/>
      <c r="HOY146" s="14"/>
      <c r="HOZ146" s="14"/>
      <c r="HPA146" s="14"/>
      <c r="HPB146" s="14"/>
      <c r="HPC146" s="14"/>
      <c r="HPD146" s="14"/>
      <c r="HPE146" s="14"/>
      <c r="HPF146" s="14"/>
      <c r="HPG146" s="14"/>
      <c r="HPH146" s="14"/>
      <c r="HPI146" s="14"/>
      <c r="HPJ146" s="14"/>
      <c r="HPK146" s="14"/>
      <c r="HPL146" s="14"/>
      <c r="HPM146" s="14"/>
      <c r="HPN146" s="14"/>
      <c r="HPO146" s="14"/>
      <c r="HPP146" s="14"/>
      <c r="HPQ146" s="14"/>
      <c r="HPR146" s="14"/>
      <c r="HPS146" s="14"/>
      <c r="HPT146" s="14"/>
      <c r="HPU146" s="14"/>
      <c r="HPV146" s="14"/>
      <c r="HPW146" s="14"/>
      <c r="HPX146" s="14"/>
      <c r="HPY146" s="14"/>
      <c r="HPZ146" s="14"/>
      <c r="HQA146" s="14"/>
      <c r="HQB146" s="14"/>
      <c r="HQC146" s="14"/>
      <c r="HQD146" s="14"/>
      <c r="HQE146" s="14"/>
      <c r="HQF146" s="14"/>
      <c r="HQG146" s="14"/>
      <c r="HQH146" s="14"/>
      <c r="HQI146" s="14"/>
      <c r="HQJ146" s="14"/>
      <c r="HQK146" s="14"/>
      <c r="HQL146" s="14"/>
      <c r="HQM146" s="14"/>
      <c r="HQN146" s="14"/>
      <c r="HQO146" s="14"/>
      <c r="HQP146" s="14"/>
      <c r="HQQ146" s="14"/>
      <c r="HQR146" s="14"/>
      <c r="HQS146" s="14"/>
      <c r="HQT146" s="14"/>
      <c r="HQU146" s="14"/>
      <c r="HQV146" s="14"/>
      <c r="HQW146" s="14"/>
      <c r="HQX146" s="14"/>
      <c r="HQY146" s="14"/>
      <c r="HQZ146" s="14"/>
      <c r="HRA146" s="14"/>
      <c r="HRB146" s="14"/>
      <c r="HRC146" s="14"/>
      <c r="HRD146" s="14"/>
      <c r="HRE146" s="14"/>
      <c r="HRF146" s="14"/>
      <c r="HRG146" s="14"/>
      <c r="HRH146" s="14"/>
      <c r="HRI146" s="14"/>
      <c r="HRJ146" s="14"/>
      <c r="HRK146" s="14"/>
      <c r="HRL146" s="14"/>
      <c r="HRM146" s="14"/>
      <c r="HRN146" s="14"/>
      <c r="HRO146" s="14"/>
      <c r="HRP146" s="14"/>
      <c r="HRQ146" s="14"/>
      <c r="HRR146" s="14"/>
      <c r="HRS146" s="14"/>
      <c r="HRT146" s="14"/>
      <c r="HRU146" s="14"/>
      <c r="HRV146" s="14"/>
      <c r="HRW146" s="14"/>
      <c r="HRX146" s="14"/>
      <c r="HRY146" s="14"/>
      <c r="HRZ146" s="14"/>
      <c r="HSA146" s="14"/>
      <c r="HSB146" s="14"/>
      <c r="HSC146" s="14"/>
      <c r="HSD146" s="14"/>
      <c r="HSE146" s="14"/>
      <c r="HSF146" s="14"/>
      <c r="HSG146" s="14"/>
      <c r="HSH146" s="14"/>
      <c r="HSI146" s="14"/>
      <c r="HSJ146" s="14"/>
      <c r="HSK146" s="14"/>
      <c r="HSL146" s="14"/>
      <c r="HSM146" s="14"/>
      <c r="HSN146" s="14"/>
      <c r="HSO146" s="14"/>
      <c r="HSP146" s="14"/>
      <c r="HSQ146" s="14"/>
      <c r="HSR146" s="14"/>
      <c r="HSS146" s="14"/>
      <c r="HST146" s="14"/>
      <c r="HSU146" s="14"/>
      <c r="HSV146" s="14"/>
      <c r="HSW146" s="14"/>
      <c r="HSX146" s="14"/>
      <c r="HSY146" s="14"/>
      <c r="HSZ146" s="14"/>
      <c r="HTA146" s="14"/>
      <c r="HTB146" s="14"/>
      <c r="HTC146" s="14"/>
      <c r="HTD146" s="14"/>
      <c r="HTE146" s="14"/>
      <c r="HTF146" s="14"/>
      <c r="HTG146" s="14"/>
      <c r="HTH146" s="14"/>
      <c r="HTI146" s="14"/>
      <c r="HTJ146" s="14"/>
      <c r="HTK146" s="14"/>
      <c r="HTL146" s="14"/>
      <c r="HTM146" s="14"/>
      <c r="HTN146" s="14"/>
      <c r="HTO146" s="14"/>
      <c r="HTP146" s="14"/>
      <c r="HTQ146" s="14"/>
      <c r="HTR146" s="14"/>
      <c r="HTS146" s="14"/>
      <c r="HTT146" s="14"/>
      <c r="HTU146" s="14"/>
      <c r="HTV146" s="14"/>
      <c r="HTW146" s="14"/>
      <c r="HTX146" s="14"/>
      <c r="HTY146" s="14"/>
      <c r="HTZ146" s="14"/>
      <c r="HUA146" s="14"/>
      <c r="HUB146" s="14"/>
      <c r="HUC146" s="14"/>
      <c r="HUD146" s="14"/>
      <c r="HUE146" s="14"/>
      <c r="HUF146" s="14"/>
      <c r="HUG146" s="14"/>
      <c r="HUH146" s="14"/>
      <c r="HUI146" s="14"/>
      <c r="HUJ146" s="14"/>
      <c r="HUK146" s="14"/>
      <c r="HUL146" s="14"/>
      <c r="HUM146" s="14"/>
      <c r="HUN146" s="14"/>
      <c r="HUO146" s="14"/>
      <c r="HUP146" s="14"/>
      <c r="HUQ146" s="14"/>
      <c r="HUR146" s="14"/>
      <c r="HUS146" s="14"/>
      <c r="HUT146" s="14"/>
      <c r="HUU146" s="14"/>
      <c r="HUV146" s="14"/>
      <c r="HUW146" s="14"/>
      <c r="HUX146" s="14"/>
      <c r="HUY146" s="14"/>
      <c r="HUZ146" s="14"/>
      <c r="HVA146" s="14"/>
      <c r="HVB146" s="14"/>
      <c r="HVC146" s="14"/>
      <c r="HVD146" s="14"/>
      <c r="HVE146" s="14"/>
      <c r="HVF146" s="14"/>
      <c r="HVG146" s="14"/>
      <c r="HVH146" s="14"/>
      <c r="HVI146" s="14"/>
      <c r="HVJ146" s="14"/>
      <c r="HVK146" s="14"/>
      <c r="HVL146" s="14"/>
      <c r="HVM146" s="14"/>
      <c r="HVN146" s="14"/>
      <c r="HVO146" s="14"/>
      <c r="HVP146" s="14"/>
      <c r="HVQ146" s="14"/>
      <c r="HVR146" s="14"/>
      <c r="HVS146" s="14"/>
      <c r="HVT146" s="14"/>
      <c r="HVU146" s="14"/>
      <c r="HVV146" s="14"/>
      <c r="HVW146" s="14"/>
      <c r="HVX146" s="14"/>
      <c r="HVY146" s="14"/>
      <c r="HVZ146" s="14"/>
      <c r="HWA146" s="14"/>
      <c r="HWB146" s="14"/>
      <c r="HWC146" s="14"/>
      <c r="HWD146" s="14"/>
      <c r="HWE146" s="14"/>
      <c r="HWF146" s="14"/>
      <c r="HWG146" s="14"/>
      <c r="HWH146" s="14"/>
      <c r="HWI146" s="14"/>
      <c r="HWJ146" s="14"/>
      <c r="HWK146" s="14"/>
      <c r="HWL146" s="14"/>
      <c r="HWM146" s="14"/>
      <c r="HWN146" s="14"/>
      <c r="HWO146" s="14"/>
      <c r="HWP146" s="14"/>
      <c r="HWQ146" s="14"/>
      <c r="HWR146" s="14"/>
      <c r="HWS146" s="14"/>
      <c r="HWT146" s="14"/>
      <c r="HWU146" s="14"/>
      <c r="HWV146" s="14"/>
      <c r="HWW146" s="14"/>
      <c r="HWX146" s="14"/>
      <c r="HWY146" s="14"/>
      <c r="HWZ146" s="14"/>
      <c r="HXA146" s="14"/>
      <c r="HXB146" s="14"/>
      <c r="HXC146" s="14"/>
      <c r="HXD146" s="14"/>
      <c r="HXE146" s="14"/>
      <c r="HXF146" s="14"/>
      <c r="HXG146" s="14"/>
      <c r="HXH146" s="14"/>
      <c r="HXI146" s="14"/>
      <c r="HXJ146" s="14"/>
      <c r="HXK146" s="14"/>
      <c r="HXL146" s="14"/>
      <c r="HXM146" s="14"/>
      <c r="HXN146" s="14"/>
      <c r="HXO146" s="14"/>
      <c r="HXP146" s="14"/>
      <c r="HXQ146" s="14"/>
      <c r="HXR146" s="14"/>
      <c r="HXS146" s="14"/>
      <c r="HXT146" s="14"/>
      <c r="HXU146" s="14"/>
      <c r="HXV146" s="14"/>
      <c r="HXW146" s="14"/>
      <c r="HXX146" s="14"/>
      <c r="HXY146" s="14"/>
      <c r="HXZ146" s="14"/>
      <c r="HYA146" s="14"/>
      <c r="HYB146" s="14"/>
      <c r="HYC146" s="14"/>
      <c r="HYD146" s="14"/>
      <c r="HYE146" s="14"/>
      <c r="HYF146" s="14"/>
      <c r="HYG146" s="14"/>
      <c r="HYH146" s="14"/>
      <c r="HYI146" s="14"/>
      <c r="HYJ146" s="14"/>
      <c r="HYK146" s="14"/>
      <c r="HYL146" s="14"/>
      <c r="HYM146" s="14"/>
      <c r="HYN146" s="14"/>
      <c r="HYO146" s="14"/>
      <c r="HYP146" s="14"/>
      <c r="HYQ146" s="14"/>
      <c r="HYR146" s="14"/>
      <c r="HYS146" s="14"/>
      <c r="HYT146" s="14"/>
      <c r="HYU146" s="14"/>
      <c r="HYV146" s="14"/>
      <c r="HYW146" s="14"/>
      <c r="HYX146" s="14"/>
      <c r="HYY146" s="14"/>
      <c r="HYZ146" s="14"/>
      <c r="HZA146" s="14"/>
      <c r="HZB146" s="14"/>
      <c r="HZC146" s="14"/>
      <c r="HZD146" s="14"/>
      <c r="HZE146" s="14"/>
      <c r="HZF146" s="14"/>
      <c r="HZG146" s="14"/>
      <c r="HZH146" s="14"/>
      <c r="HZI146" s="14"/>
      <c r="HZJ146" s="14"/>
      <c r="HZK146" s="14"/>
      <c r="HZL146" s="14"/>
      <c r="HZM146" s="14"/>
      <c r="HZN146" s="14"/>
      <c r="HZO146" s="14"/>
      <c r="HZP146" s="14"/>
      <c r="HZQ146" s="14"/>
      <c r="HZR146" s="14"/>
      <c r="HZS146" s="14"/>
      <c r="HZT146" s="14"/>
      <c r="HZU146" s="14"/>
      <c r="HZV146" s="14"/>
      <c r="HZW146" s="14"/>
      <c r="HZX146" s="14"/>
      <c r="HZY146" s="14"/>
      <c r="HZZ146" s="14"/>
      <c r="IAA146" s="14"/>
      <c r="IAB146" s="14"/>
      <c r="IAC146" s="14"/>
      <c r="IAD146" s="14"/>
      <c r="IAE146" s="14"/>
      <c r="IAF146" s="14"/>
      <c r="IAG146" s="14"/>
      <c r="IAH146" s="14"/>
      <c r="IAI146" s="14"/>
      <c r="IAJ146" s="14"/>
      <c r="IAK146" s="14"/>
      <c r="IAL146" s="14"/>
      <c r="IAM146" s="14"/>
      <c r="IAN146" s="14"/>
      <c r="IAO146" s="14"/>
      <c r="IAP146" s="14"/>
      <c r="IAQ146" s="14"/>
      <c r="IAR146" s="14"/>
      <c r="IAS146" s="14"/>
      <c r="IAT146" s="14"/>
      <c r="IAU146" s="14"/>
      <c r="IAV146" s="14"/>
      <c r="IAW146" s="14"/>
      <c r="IAX146" s="14"/>
      <c r="IAY146" s="14"/>
      <c r="IAZ146" s="14"/>
      <c r="IBA146" s="14"/>
      <c r="IBB146" s="14"/>
      <c r="IBC146" s="14"/>
      <c r="IBD146" s="14"/>
      <c r="IBE146" s="14"/>
      <c r="IBF146" s="14"/>
      <c r="IBG146" s="14"/>
      <c r="IBH146" s="14"/>
      <c r="IBI146" s="14"/>
      <c r="IBJ146" s="14"/>
      <c r="IBK146" s="14"/>
      <c r="IBL146" s="14"/>
      <c r="IBM146" s="14"/>
      <c r="IBN146" s="14"/>
      <c r="IBO146" s="14"/>
      <c r="IBP146" s="14"/>
      <c r="IBQ146" s="14"/>
      <c r="IBR146" s="14"/>
      <c r="IBS146" s="14"/>
      <c r="IBT146" s="14"/>
      <c r="IBU146" s="14"/>
      <c r="IBV146" s="14"/>
      <c r="IBW146" s="14"/>
      <c r="IBX146" s="14"/>
      <c r="IBY146" s="14"/>
      <c r="IBZ146" s="14"/>
      <c r="ICA146" s="14"/>
      <c r="ICB146" s="14"/>
      <c r="ICC146" s="14"/>
      <c r="ICD146" s="14"/>
      <c r="ICE146" s="14"/>
      <c r="ICF146" s="14"/>
      <c r="ICG146" s="14"/>
      <c r="ICH146" s="14"/>
      <c r="ICI146" s="14"/>
      <c r="ICJ146" s="14"/>
      <c r="ICK146" s="14"/>
      <c r="ICL146" s="14"/>
      <c r="ICM146" s="14"/>
      <c r="ICN146" s="14"/>
      <c r="ICO146" s="14"/>
      <c r="ICP146" s="14"/>
      <c r="ICQ146" s="14"/>
      <c r="ICR146" s="14"/>
      <c r="ICS146" s="14"/>
      <c r="ICT146" s="14"/>
      <c r="ICU146" s="14"/>
      <c r="ICV146" s="14"/>
      <c r="ICW146" s="14"/>
      <c r="ICX146" s="14"/>
      <c r="ICY146" s="14"/>
      <c r="ICZ146" s="14"/>
      <c r="IDA146" s="14"/>
      <c r="IDB146" s="14"/>
      <c r="IDC146" s="14"/>
      <c r="IDD146" s="14"/>
      <c r="IDE146" s="14"/>
      <c r="IDF146" s="14"/>
      <c r="IDG146" s="14"/>
      <c r="IDH146" s="14"/>
      <c r="IDI146" s="14"/>
      <c r="IDJ146" s="14"/>
      <c r="IDK146" s="14"/>
      <c r="IDL146" s="14"/>
      <c r="IDM146" s="14"/>
      <c r="IDN146" s="14"/>
      <c r="IDO146" s="14"/>
      <c r="IDP146" s="14"/>
      <c r="IDQ146" s="14"/>
      <c r="IDR146" s="14"/>
      <c r="IDS146" s="14"/>
      <c r="IDT146" s="14"/>
      <c r="IDU146" s="14"/>
      <c r="IDV146" s="14"/>
      <c r="IDW146" s="14"/>
      <c r="IDX146" s="14"/>
      <c r="IDY146" s="14"/>
      <c r="IDZ146" s="14"/>
      <c r="IEA146" s="14"/>
      <c r="IEB146" s="14"/>
      <c r="IEC146" s="14"/>
      <c r="IED146" s="14"/>
      <c r="IEE146" s="14"/>
      <c r="IEF146" s="14"/>
      <c r="IEG146" s="14"/>
      <c r="IEH146" s="14"/>
      <c r="IEI146" s="14"/>
      <c r="IEJ146" s="14"/>
      <c r="IEK146" s="14"/>
      <c r="IEL146" s="14"/>
      <c r="IEM146" s="14"/>
      <c r="IEN146" s="14"/>
      <c r="IEO146" s="14"/>
      <c r="IEP146" s="14"/>
      <c r="IEQ146" s="14"/>
      <c r="IER146" s="14"/>
      <c r="IES146" s="14"/>
      <c r="IET146" s="14"/>
      <c r="IEU146" s="14"/>
      <c r="IEV146" s="14"/>
      <c r="IEW146" s="14"/>
      <c r="IEX146" s="14"/>
      <c r="IEY146" s="14"/>
      <c r="IEZ146" s="14"/>
      <c r="IFA146" s="14"/>
      <c r="IFB146" s="14"/>
      <c r="IFC146" s="14"/>
      <c r="IFD146" s="14"/>
      <c r="IFE146" s="14"/>
      <c r="IFF146" s="14"/>
      <c r="IFG146" s="14"/>
      <c r="IFH146" s="14"/>
      <c r="IFI146" s="14"/>
      <c r="IFJ146" s="14"/>
      <c r="IFK146" s="14"/>
      <c r="IFL146" s="14"/>
      <c r="IFM146" s="14"/>
      <c r="IFN146" s="14"/>
      <c r="IFO146" s="14"/>
      <c r="IFP146" s="14"/>
      <c r="IFQ146" s="14"/>
      <c r="IFR146" s="14"/>
      <c r="IFS146" s="14"/>
      <c r="IFT146" s="14"/>
      <c r="IFU146" s="14"/>
      <c r="IFV146" s="14"/>
      <c r="IFW146" s="14"/>
      <c r="IFX146" s="14"/>
      <c r="IFY146" s="14"/>
      <c r="IFZ146" s="14"/>
      <c r="IGA146" s="14"/>
      <c r="IGB146" s="14"/>
      <c r="IGC146" s="14"/>
      <c r="IGD146" s="14"/>
      <c r="IGE146" s="14"/>
      <c r="IGF146" s="14"/>
      <c r="IGG146" s="14"/>
      <c r="IGH146" s="14"/>
      <c r="IGI146" s="14"/>
      <c r="IGJ146" s="14"/>
      <c r="IGK146" s="14"/>
      <c r="IGL146" s="14"/>
      <c r="IGM146" s="14"/>
      <c r="IGN146" s="14"/>
      <c r="IGO146" s="14"/>
      <c r="IGP146" s="14"/>
      <c r="IGQ146" s="14"/>
      <c r="IGR146" s="14"/>
      <c r="IGS146" s="14"/>
      <c r="IGT146" s="14"/>
      <c r="IGU146" s="14"/>
      <c r="IGV146" s="14"/>
      <c r="IGW146" s="14"/>
      <c r="IGX146" s="14"/>
      <c r="IGY146" s="14"/>
      <c r="IGZ146" s="14"/>
      <c r="IHA146" s="14"/>
      <c r="IHB146" s="14"/>
      <c r="IHC146" s="14"/>
      <c r="IHD146" s="14"/>
      <c r="IHE146" s="14"/>
      <c r="IHF146" s="14"/>
      <c r="IHG146" s="14"/>
      <c r="IHH146" s="14"/>
      <c r="IHI146" s="14"/>
      <c r="IHJ146" s="14"/>
      <c r="IHK146" s="14"/>
      <c r="IHL146" s="14"/>
      <c r="IHM146" s="14"/>
      <c r="IHN146" s="14"/>
      <c r="IHO146" s="14"/>
      <c r="IHP146" s="14"/>
      <c r="IHQ146" s="14"/>
      <c r="IHR146" s="14"/>
      <c r="IHS146" s="14"/>
      <c r="IHT146" s="14"/>
      <c r="IHU146" s="14"/>
      <c r="IHV146" s="14"/>
      <c r="IHW146" s="14"/>
      <c r="IHX146" s="14"/>
      <c r="IHY146" s="14"/>
      <c r="IHZ146" s="14"/>
      <c r="IIA146" s="14"/>
      <c r="IIB146" s="14"/>
      <c r="IIC146" s="14"/>
      <c r="IID146" s="14"/>
      <c r="IIE146" s="14"/>
      <c r="IIF146" s="14"/>
      <c r="IIG146" s="14"/>
      <c r="IIH146" s="14"/>
      <c r="III146" s="14"/>
      <c r="IIJ146" s="14"/>
      <c r="IIK146" s="14"/>
      <c r="IIL146" s="14"/>
      <c r="IIM146" s="14"/>
      <c r="IIN146" s="14"/>
      <c r="IIO146" s="14"/>
      <c r="IIP146" s="14"/>
      <c r="IIQ146" s="14"/>
      <c r="IIR146" s="14"/>
      <c r="IIS146" s="14"/>
      <c r="IIT146" s="14"/>
      <c r="IIU146" s="14"/>
      <c r="IIV146" s="14"/>
      <c r="IIW146" s="14"/>
      <c r="IIX146" s="14"/>
      <c r="IIY146" s="14"/>
      <c r="IIZ146" s="14"/>
      <c r="IJA146" s="14"/>
      <c r="IJB146" s="14"/>
      <c r="IJC146" s="14"/>
      <c r="IJD146" s="14"/>
      <c r="IJE146" s="14"/>
      <c r="IJF146" s="14"/>
      <c r="IJG146" s="14"/>
      <c r="IJH146" s="14"/>
      <c r="IJI146" s="14"/>
      <c r="IJJ146" s="14"/>
      <c r="IJK146" s="14"/>
      <c r="IJL146" s="14"/>
      <c r="IJM146" s="14"/>
      <c r="IJN146" s="14"/>
      <c r="IJO146" s="14"/>
      <c r="IJP146" s="14"/>
      <c r="IJQ146" s="14"/>
      <c r="IJR146" s="14"/>
      <c r="IJS146" s="14"/>
      <c r="IJT146" s="14"/>
      <c r="IJU146" s="14"/>
      <c r="IJV146" s="14"/>
      <c r="IJW146" s="14"/>
      <c r="IJX146" s="14"/>
      <c r="IJY146" s="14"/>
      <c r="IJZ146" s="14"/>
      <c r="IKA146" s="14"/>
      <c r="IKB146" s="14"/>
      <c r="IKC146" s="14"/>
      <c r="IKD146" s="14"/>
      <c r="IKE146" s="14"/>
      <c r="IKF146" s="14"/>
      <c r="IKG146" s="14"/>
      <c r="IKH146" s="14"/>
      <c r="IKI146" s="14"/>
      <c r="IKJ146" s="14"/>
      <c r="IKK146" s="14"/>
      <c r="IKL146" s="14"/>
      <c r="IKM146" s="14"/>
      <c r="IKN146" s="14"/>
      <c r="IKO146" s="14"/>
      <c r="IKP146" s="14"/>
      <c r="IKQ146" s="14"/>
      <c r="IKR146" s="14"/>
      <c r="IKS146" s="14"/>
      <c r="IKT146" s="14"/>
      <c r="IKU146" s="14"/>
      <c r="IKV146" s="14"/>
      <c r="IKW146" s="14"/>
      <c r="IKX146" s="14"/>
      <c r="IKY146" s="14"/>
      <c r="IKZ146" s="14"/>
      <c r="ILA146" s="14"/>
      <c r="ILB146" s="14"/>
      <c r="ILC146" s="14"/>
      <c r="ILD146" s="14"/>
      <c r="ILE146" s="14"/>
      <c r="ILF146" s="14"/>
      <c r="ILG146" s="14"/>
      <c r="ILH146" s="14"/>
      <c r="ILI146" s="14"/>
      <c r="ILJ146" s="14"/>
      <c r="ILK146" s="14"/>
      <c r="ILL146" s="14"/>
      <c r="ILM146" s="14"/>
      <c r="ILN146" s="14"/>
      <c r="ILO146" s="14"/>
      <c r="ILP146" s="14"/>
      <c r="ILQ146" s="14"/>
      <c r="ILR146" s="14"/>
      <c r="ILS146" s="14"/>
      <c r="ILT146" s="14"/>
      <c r="ILU146" s="14"/>
      <c r="ILV146" s="14"/>
      <c r="ILW146" s="14"/>
      <c r="ILX146" s="14"/>
      <c r="ILY146" s="14"/>
      <c r="ILZ146" s="14"/>
      <c r="IMA146" s="14"/>
      <c r="IMB146" s="14"/>
      <c r="IMC146" s="14"/>
      <c r="IMD146" s="14"/>
      <c r="IME146" s="14"/>
      <c r="IMF146" s="14"/>
      <c r="IMG146" s="14"/>
      <c r="IMH146" s="14"/>
      <c r="IMI146" s="14"/>
      <c r="IMJ146" s="14"/>
      <c r="IMK146" s="14"/>
      <c r="IML146" s="14"/>
      <c r="IMM146" s="14"/>
      <c r="IMN146" s="14"/>
      <c r="IMO146" s="14"/>
      <c r="IMP146" s="14"/>
      <c r="IMQ146" s="14"/>
      <c r="IMR146" s="14"/>
      <c r="IMS146" s="14"/>
      <c r="IMT146" s="14"/>
      <c r="IMU146" s="14"/>
      <c r="IMV146" s="14"/>
      <c r="IMW146" s="14"/>
      <c r="IMX146" s="14"/>
      <c r="IMY146" s="14"/>
      <c r="IMZ146" s="14"/>
      <c r="INA146" s="14"/>
      <c r="INB146" s="14"/>
      <c r="INC146" s="14"/>
      <c r="IND146" s="14"/>
      <c r="INE146" s="14"/>
      <c r="INF146" s="14"/>
      <c r="ING146" s="14"/>
      <c r="INH146" s="14"/>
      <c r="INI146" s="14"/>
      <c r="INJ146" s="14"/>
      <c r="INK146" s="14"/>
      <c r="INL146" s="14"/>
      <c r="INM146" s="14"/>
      <c r="INN146" s="14"/>
      <c r="INO146" s="14"/>
      <c r="INP146" s="14"/>
      <c r="INQ146" s="14"/>
      <c r="INR146" s="14"/>
      <c r="INS146" s="14"/>
      <c r="INT146" s="14"/>
      <c r="INU146" s="14"/>
      <c r="INV146" s="14"/>
      <c r="INW146" s="14"/>
      <c r="INX146" s="14"/>
      <c r="INY146" s="14"/>
      <c r="INZ146" s="14"/>
      <c r="IOA146" s="14"/>
      <c r="IOB146" s="14"/>
      <c r="IOC146" s="14"/>
      <c r="IOD146" s="14"/>
      <c r="IOE146" s="14"/>
      <c r="IOF146" s="14"/>
      <c r="IOG146" s="14"/>
      <c r="IOH146" s="14"/>
      <c r="IOI146" s="14"/>
      <c r="IOJ146" s="14"/>
      <c r="IOK146" s="14"/>
      <c r="IOL146" s="14"/>
      <c r="IOM146" s="14"/>
      <c r="ION146" s="14"/>
      <c r="IOO146" s="14"/>
      <c r="IOP146" s="14"/>
      <c r="IOQ146" s="14"/>
      <c r="IOR146" s="14"/>
      <c r="IOS146" s="14"/>
      <c r="IOT146" s="14"/>
      <c r="IOU146" s="14"/>
      <c r="IOV146" s="14"/>
      <c r="IOW146" s="14"/>
      <c r="IOX146" s="14"/>
      <c r="IOY146" s="14"/>
      <c r="IOZ146" s="14"/>
      <c r="IPA146" s="14"/>
      <c r="IPB146" s="14"/>
      <c r="IPC146" s="14"/>
      <c r="IPD146" s="14"/>
      <c r="IPE146" s="14"/>
      <c r="IPF146" s="14"/>
      <c r="IPG146" s="14"/>
      <c r="IPH146" s="14"/>
      <c r="IPI146" s="14"/>
      <c r="IPJ146" s="14"/>
      <c r="IPK146" s="14"/>
      <c r="IPL146" s="14"/>
      <c r="IPM146" s="14"/>
      <c r="IPN146" s="14"/>
      <c r="IPO146" s="14"/>
      <c r="IPP146" s="14"/>
      <c r="IPQ146" s="14"/>
      <c r="IPR146" s="14"/>
      <c r="IPS146" s="14"/>
      <c r="IPT146" s="14"/>
      <c r="IPU146" s="14"/>
      <c r="IPV146" s="14"/>
      <c r="IPW146" s="14"/>
      <c r="IPX146" s="14"/>
      <c r="IPY146" s="14"/>
      <c r="IPZ146" s="14"/>
      <c r="IQA146" s="14"/>
      <c r="IQB146" s="14"/>
      <c r="IQC146" s="14"/>
      <c r="IQD146" s="14"/>
      <c r="IQE146" s="14"/>
      <c r="IQF146" s="14"/>
      <c r="IQG146" s="14"/>
      <c r="IQH146" s="14"/>
      <c r="IQI146" s="14"/>
      <c r="IQJ146" s="14"/>
      <c r="IQK146" s="14"/>
      <c r="IQL146" s="14"/>
      <c r="IQM146" s="14"/>
      <c r="IQN146" s="14"/>
      <c r="IQO146" s="14"/>
      <c r="IQP146" s="14"/>
      <c r="IQQ146" s="14"/>
      <c r="IQR146" s="14"/>
      <c r="IQS146" s="14"/>
      <c r="IQT146" s="14"/>
      <c r="IQU146" s="14"/>
      <c r="IQV146" s="14"/>
      <c r="IQW146" s="14"/>
      <c r="IQX146" s="14"/>
      <c r="IQY146" s="14"/>
      <c r="IQZ146" s="14"/>
      <c r="IRA146" s="14"/>
      <c r="IRB146" s="14"/>
      <c r="IRC146" s="14"/>
      <c r="IRD146" s="14"/>
      <c r="IRE146" s="14"/>
      <c r="IRF146" s="14"/>
      <c r="IRG146" s="14"/>
      <c r="IRH146" s="14"/>
      <c r="IRI146" s="14"/>
      <c r="IRJ146" s="14"/>
      <c r="IRK146" s="14"/>
      <c r="IRL146" s="14"/>
      <c r="IRM146" s="14"/>
      <c r="IRN146" s="14"/>
      <c r="IRO146" s="14"/>
      <c r="IRP146" s="14"/>
      <c r="IRQ146" s="14"/>
      <c r="IRR146" s="14"/>
      <c r="IRS146" s="14"/>
      <c r="IRT146" s="14"/>
      <c r="IRU146" s="14"/>
      <c r="IRV146" s="14"/>
      <c r="IRW146" s="14"/>
      <c r="IRX146" s="14"/>
      <c r="IRY146" s="14"/>
      <c r="IRZ146" s="14"/>
      <c r="ISA146" s="14"/>
      <c r="ISB146" s="14"/>
      <c r="ISC146" s="14"/>
      <c r="ISD146" s="14"/>
      <c r="ISE146" s="14"/>
      <c r="ISF146" s="14"/>
      <c r="ISG146" s="14"/>
      <c r="ISH146" s="14"/>
      <c r="ISI146" s="14"/>
      <c r="ISJ146" s="14"/>
      <c r="ISK146" s="14"/>
      <c r="ISL146" s="14"/>
      <c r="ISM146" s="14"/>
      <c r="ISN146" s="14"/>
      <c r="ISO146" s="14"/>
      <c r="ISP146" s="14"/>
      <c r="ISQ146" s="14"/>
      <c r="ISR146" s="14"/>
      <c r="ISS146" s="14"/>
      <c r="IST146" s="14"/>
      <c r="ISU146" s="14"/>
      <c r="ISV146" s="14"/>
      <c r="ISW146" s="14"/>
      <c r="ISX146" s="14"/>
      <c r="ISY146" s="14"/>
      <c r="ISZ146" s="14"/>
      <c r="ITA146" s="14"/>
      <c r="ITB146" s="14"/>
      <c r="ITC146" s="14"/>
      <c r="ITD146" s="14"/>
      <c r="ITE146" s="14"/>
      <c r="ITF146" s="14"/>
      <c r="ITG146" s="14"/>
      <c r="ITH146" s="14"/>
      <c r="ITI146" s="14"/>
      <c r="ITJ146" s="14"/>
      <c r="ITK146" s="14"/>
      <c r="ITL146" s="14"/>
      <c r="ITM146" s="14"/>
      <c r="ITN146" s="14"/>
      <c r="ITO146" s="14"/>
      <c r="ITP146" s="14"/>
      <c r="ITQ146" s="14"/>
      <c r="ITR146" s="14"/>
      <c r="ITS146" s="14"/>
      <c r="ITT146" s="14"/>
      <c r="ITU146" s="14"/>
      <c r="ITV146" s="14"/>
      <c r="ITW146" s="14"/>
      <c r="ITX146" s="14"/>
      <c r="ITY146" s="14"/>
      <c r="ITZ146" s="14"/>
      <c r="IUA146" s="14"/>
      <c r="IUB146" s="14"/>
      <c r="IUC146" s="14"/>
      <c r="IUD146" s="14"/>
      <c r="IUE146" s="14"/>
      <c r="IUF146" s="14"/>
      <c r="IUG146" s="14"/>
      <c r="IUH146" s="14"/>
      <c r="IUI146" s="14"/>
      <c r="IUJ146" s="14"/>
      <c r="IUK146" s="14"/>
      <c r="IUL146" s="14"/>
      <c r="IUM146" s="14"/>
      <c r="IUN146" s="14"/>
      <c r="IUO146" s="14"/>
      <c r="IUP146" s="14"/>
      <c r="IUQ146" s="14"/>
      <c r="IUR146" s="14"/>
      <c r="IUS146" s="14"/>
      <c r="IUT146" s="14"/>
      <c r="IUU146" s="14"/>
      <c r="IUV146" s="14"/>
      <c r="IUW146" s="14"/>
      <c r="IUX146" s="14"/>
      <c r="IUY146" s="14"/>
      <c r="IUZ146" s="14"/>
      <c r="IVA146" s="14"/>
      <c r="IVB146" s="14"/>
      <c r="IVC146" s="14"/>
      <c r="IVD146" s="14"/>
      <c r="IVE146" s="14"/>
      <c r="IVF146" s="14"/>
      <c r="IVG146" s="14"/>
      <c r="IVH146" s="14"/>
      <c r="IVI146" s="14"/>
      <c r="IVJ146" s="14"/>
      <c r="IVK146" s="14"/>
      <c r="IVL146" s="14"/>
      <c r="IVM146" s="14"/>
      <c r="IVN146" s="14"/>
      <c r="IVO146" s="14"/>
      <c r="IVP146" s="14"/>
      <c r="IVQ146" s="14"/>
      <c r="IVR146" s="14"/>
      <c r="IVS146" s="14"/>
      <c r="IVT146" s="14"/>
      <c r="IVU146" s="14"/>
      <c r="IVV146" s="14"/>
      <c r="IVW146" s="14"/>
      <c r="IVX146" s="14"/>
      <c r="IVY146" s="14"/>
      <c r="IVZ146" s="14"/>
      <c r="IWA146" s="14"/>
      <c r="IWB146" s="14"/>
      <c r="IWC146" s="14"/>
      <c r="IWD146" s="14"/>
      <c r="IWE146" s="14"/>
      <c r="IWF146" s="14"/>
      <c r="IWG146" s="14"/>
      <c r="IWH146" s="14"/>
      <c r="IWI146" s="14"/>
      <c r="IWJ146" s="14"/>
      <c r="IWK146" s="14"/>
      <c r="IWL146" s="14"/>
      <c r="IWM146" s="14"/>
      <c r="IWN146" s="14"/>
      <c r="IWO146" s="14"/>
      <c r="IWP146" s="14"/>
      <c r="IWQ146" s="14"/>
      <c r="IWR146" s="14"/>
      <c r="IWS146" s="14"/>
      <c r="IWT146" s="14"/>
      <c r="IWU146" s="14"/>
      <c r="IWV146" s="14"/>
      <c r="IWW146" s="14"/>
      <c r="IWX146" s="14"/>
      <c r="IWY146" s="14"/>
      <c r="IWZ146" s="14"/>
      <c r="IXA146" s="14"/>
      <c r="IXB146" s="14"/>
      <c r="IXC146" s="14"/>
      <c r="IXD146" s="14"/>
      <c r="IXE146" s="14"/>
      <c r="IXF146" s="14"/>
      <c r="IXG146" s="14"/>
      <c r="IXH146" s="14"/>
      <c r="IXI146" s="14"/>
      <c r="IXJ146" s="14"/>
      <c r="IXK146" s="14"/>
      <c r="IXL146" s="14"/>
      <c r="IXM146" s="14"/>
      <c r="IXN146" s="14"/>
      <c r="IXO146" s="14"/>
      <c r="IXP146" s="14"/>
      <c r="IXQ146" s="14"/>
      <c r="IXR146" s="14"/>
      <c r="IXS146" s="14"/>
      <c r="IXT146" s="14"/>
      <c r="IXU146" s="14"/>
      <c r="IXV146" s="14"/>
      <c r="IXW146" s="14"/>
      <c r="IXX146" s="14"/>
      <c r="IXY146" s="14"/>
      <c r="IXZ146" s="14"/>
      <c r="IYA146" s="14"/>
      <c r="IYB146" s="14"/>
      <c r="IYC146" s="14"/>
      <c r="IYD146" s="14"/>
      <c r="IYE146" s="14"/>
      <c r="IYF146" s="14"/>
      <c r="IYG146" s="14"/>
      <c r="IYH146" s="14"/>
      <c r="IYI146" s="14"/>
      <c r="IYJ146" s="14"/>
      <c r="IYK146" s="14"/>
      <c r="IYL146" s="14"/>
      <c r="IYM146" s="14"/>
      <c r="IYN146" s="14"/>
      <c r="IYO146" s="14"/>
      <c r="IYP146" s="14"/>
      <c r="IYQ146" s="14"/>
      <c r="IYR146" s="14"/>
      <c r="IYS146" s="14"/>
      <c r="IYT146" s="14"/>
      <c r="IYU146" s="14"/>
      <c r="IYV146" s="14"/>
      <c r="IYW146" s="14"/>
      <c r="IYX146" s="14"/>
      <c r="IYY146" s="14"/>
      <c r="IYZ146" s="14"/>
      <c r="IZA146" s="14"/>
      <c r="IZB146" s="14"/>
      <c r="IZC146" s="14"/>
      <c r="IZD146" s="14"/>
      <c r="IZE146" s="14"/>
      <c r="IZF146" s="14"/>
      <c r="IZG146" s="14"/>
      <c r="IZH146" s="14"/>
      <c r="IZI146" s="14"/>
      <c r="IZJ146" s="14"/>
      <c r="IZK146" s="14"/>
      <c r="IZL146" s="14"/>
      <c r="IZM146" s="14"/>
      <c r="IZN146" s="14"/>
      <c r="IZO146" s="14"/>
      <c r="IZP146" s="14"/>
      <c r="IZQ146" s="14"/>
      <c r="IZR146" s="14"/>
      <c r="IZS146" s="14"/>
      <c r="IZT146" s="14"/>
      <c r="IZU146" s="14"/>
      <c r="IZV146" s="14"/>
      <c r="IZW146" s="14"/>
      <c r="IZX146" s="14"/>
      <c r="IZY146" s="14"/>
      <c r="IZZ146" s="14"/>
      <c r="JAA146" s="14"/>
      <c r="JAB146" s="14"/>
      <c r="JAC146" s="14"/>
      <c r="JAD146" s="14"/>
      <c r="JAE146" s="14"/>
      <c r="JAF146" s="14"/>
      <c r="JAG146" s="14"/>
      <c r="JAH146" s="14"/>
      <c r="JAI146" s="14"/>
      <c r="JAJ146" s="14"/>
      <c r="JAK146" s="14"/>
      <c r="JAL146" s="14"/>
      <c r="JAM146" s="14"/>
      <c r="JAN146" s="14"/>
      <c r="JAO146" s="14"/>
      <c r="JAP146" s="14"/>
      <c r="JAQ146" s="14"/>
      <c r="JAR146" s="14"/>
      <c r="JAS146" s="14"/>
      <c r="JAT146" s="14"/>
      <c r="JAU146" s="14"/>
      <c r="JAV146" s="14"/>
      <c r="JAW146" s="14"/>
      <c r="JAX146" s="14"/>
      <c r="JAY146" s="14"/>
      <c r="JAZ146" s="14"/>
      <c r="JBA146" s="14"/>
      <c r="JBB146" s="14"/>
      <c r="JBC146" s="14"/>
      <c r="JBD146" s="14"/>
      <c r="JBE146" s="14"/>
      <c r="JBF146" s="14"/>
      <c r="JBG146" s="14"/>
      <c r="JBH146" s="14"/>
      <c r="JBI146" s="14"/>
      <c r="JBJ146" s="14"/>
      <c r="JBK146" s="14"/>
      <c r="JBL146" s="14"/>
      <c r="JBM146" s="14"/>
      <c r="JBN146" s="14"/>
      <c r="JBO146" s="14"/>
      <c r="JBP146" s="14"/>
      <c r="JBQ146" s="14"/>
      <c r="JBR146" s="14"/>
      <c r="JBS146" s="14"/>
      <c r="JBT146" s="14"/>
      <c r="JBU146" s="14"/>
      <c r="JBV146" s="14"/>
      <c r="JBW146" s="14"/>
      <c r="JBX146" s="14"/>
      <c r="JBY146" s="14"/>
      <c r="JBZ146" s="14"/>
      <c r="JCA146" s="14"/>
      <c r="JCB146" s="14"/>
      <c r="JCC146" s="14"/>
      <c r="JCD146" s="14"/>
      <c r="JCE146" s="14"/>
      <c r="JCF146" s="14"/>
      <c r="JCG146" s="14"/>
      <c r="JCH146" s="14"/>
      <c r="JCI146" s="14"/>
      <c r="JCJ146" s="14"/>
      <c r="JCK146" s="14"/>
      <c r="JCL146" s="14"/>
      <c r="JCM146" s="14"/>
      <c r="JCN146" s="14"/>
      <c r="JCO146" s="14"/>
      <c r="JCP146" s="14"/>
      <c r="JCQ146" s="14"/>
      <c r="JCR146" s="14"/>
      <c r="JCS146" s="14"/>
      <c r="JCT146" s="14"/>
      <c r="JCU146" s="14"/>
      <c r="JCV146" s="14"/>
      <c r="JCW146" s="14"/>
      <c r="JCX146" s="14"/>
      <c r="JCY146" s="14"/>
      <c r="JCZ146" s="14"/>
      <c r="JDA146" s="14"/>
      <c r="JDB146" s="14"/>
      <c r="JDC146" s="14"/>
      <c r="JDD146" s="14"/>
      <c r="JDE146" s="14"/>
      <c r="JDF146" s="14"/>
      <c r="JDG146" s="14"/>
      <c r="JDH146" s="14"/>
      <c r="JDI146" s="14"/>
      <c r="JDJ146" s="14"/>
      <c r="JDK146" s="14"/>
      <c r="JDL146" s="14"/>
      <c r="JDM146" s="14"/>
      <c r="JDN146" s="14"/>
      <c r="JDO146" s="14"/>
      <c r="JDP146" s="14"/>
      <c r="JDQ146" s="14"/>
      <c r="JDR146" s="14"/>
      <c r="JDS146" s="14"/>
      <c r="JDT146" s="14"/>
      <c r="JDU146" s="14"/>
      <c r="JDV146" s="14"/>
      <c r="JDW146" s="14"/>
      <c r="JDX146" s="14"/>
      <c r="JDY146" s="14"/>
      <c r="JDZ146" s="14"/>
      <c r="JEA146" s="14"/>
      <c r="JEB146" s="14"/>
      <c r="JEC146" s="14"/>
      <c r="JED146" s="14"/>
      <c r="JEE146" s="14"/>
      <c r="JEF146" s="14"/>
      <c r="JEG146" s="14"/>
      <c r="JEH146" s="14"/>
      <c r="JEI146" s="14"/>
      <c r="JEJ146" s="14"/>
      <c r="JEK146" s="14"/>
      <c r="JEL146" s="14"/>
      <c r="JEM146" s="14"/>
      <c r="JEN146" s="14"/>
      <c r="JEO146" s="14"/>
      <c r="JEP146" s="14"/>
      <c r="JEQ146" s="14"/>
      <c r="JER146" s="14"/>
      <c r="JES146" s="14"/>
      <c r="JET146" s="14"/>
      <c r="JEU146" s="14"/>
      <c r="JEV146" s="14"/>
      <c r="JEW146" s="14"/>
      <c r="JEX146" s="14"/>
      <c r="JEY146" s="14"/>
      <c r="JEZ146" s="14"/>
      <c r="JFA146" s="14"/>
      <c r="JFB146" s="14"/>
      <c r="JFC146" s="14"/>
      <c r="JFD146" s="14"/>
      <c r="JFE146" s="14"/>
      <c r="JFF146" s="14"/>
      <c r="JFG146" s="14"/>
      <c r="JFH146" s="14"/>
      <c r="JFI146" s="14"/>
      <c r="JFJ146" s="14"/>
      <c r="JFK146" s="14"/>
      <c r="JFL146" s="14"/>
      <c r="JFM146" s="14"/>
      <c r="JFN146" s="14"/>
      <c r="JFO146" s="14"/>
      <c r="JFP146" s="14"/>
      <c r="JFQ146" s="14"/>
      <c r="JFR146" s="14"/>
      <c r="JFS146" s="14"/>
      <c r="JFT146" s="14"/>
      <c r="JFU146" s="14"/>
      <c r="JFV146" s="14"/>
      <c r="JFW146" s="14"/>
      <c r="JFX146" s="14"/>
      <c r="JFY146" s="14"/>
      <c r="JFZ146" s="14"/>
      <c r="JGA146" s="14"/>
      <c r="JGB146" s="14"/>
      <c r="JGC146" s="14"/>
      <c r="JGD146" s="14"/>
      <c r="JGE146" s="14"/>
      <c r="JGF146" s="14"/>
      <c r="JGG146" s="14"/>
      <c r="JGH146" s="14"/>
      <c r="JGI146" s="14"/>
      <c r="JGJ146" s="14"/>
      <c r="JGK146" s="14"/>
      <c r="JGL146" s="14"/>
      <c r="JGM146" s="14"/>
      <c r="JGN146" s="14"/>
      <c r="JGO146" s="14"/>
      <c r="JGP146" s="14"/>
      <c r="JGQ146" s="14"/>
      <c r="JGR146" s="14"/>
      <c r="JGS146" s="14"/>
      <c r="JGT146" s="14"/>
      <c r="JGU146" s="14"/>
      <c r="JGV146" s="14"/>
      <c r="JGW146" s="14"/>
      <c r="JGX146" s="14"/>
      <c r="JGY146" s="14"/>
      <c r="JGZ146" s="14"/>
      <c r="JHA146" s="14"/>
      <c r="JHB146" s="14"/>
      <c r="JHC146" s="14"/>
      <c r="JHD146" s="14"/>
      <c r="JHE146" s="14"/>
      <c r="JHF146" s="14"/>
      <c r="JHG146" s="14"/>
      <c r="JHH146" s="14"/>
      <c r="JHI146" s="14"/>
      <c r="JHJ146" s="14"/>
      <c r="JHK146" s="14"/>
      <c r="JHL146" s="14"/>
      <c r="JHM146" s="14"/>
      <c r="JHN146" s="14"/>
      <c r="JHO146" s="14"/>
      <c r="JHP146" s="14"/>
      <c r="JHQ146" s="14"/>
      <c r="JHR146" s="14"/>
      <c r="JHS146" s="14"/>
      <c r="JHT146" s="14"/>
      <c r="JHU146" s="14"/>
      <c r="JHV146" s="14"/>
      <c r="JHW146" s="14"/>
      <c r="JHX146" s="14"/>
      <c r="JHY146" s="14"/>
      <c r="JHZ146" s="14"/>
      <c r="JIA146" s="14"/>
      <c r="JIB146" s="14"/>
      <c r="JIC146" s="14"/>
      <c r="JID146" s="14"/>
      <c r="JIE146" s="14"/>
      <c r="JIF146" s="14"/>
      <c r="JIG146" s="14"/>
      <c r="JIH146" s="14"/>
      <c r="JII146" s="14"/>
      <c r="JIJ146" s="14"/>
      <c r="JIK146" s="14"/>
      <c r="JIL146" s="14"/>
      <c r="JIM146" s="14"/>
      <c r="JIN146" s="14"/>
      <c r="JIO146" s="14"/>
      <c r="JIP146" s="14"/>
      <c r="JIQ146" s="14"/>
      <c r="JIR146" s="14"/>
      <c r="JIS146" s="14"/>
      <c r="JIT146" s="14"/>
      <c r="JIU146" s="14"/>
      <c r="JIV146" s="14"/>
      <c r="JIW146" s="14"/>
      <c r="JIX146" s="14"/>
      <c r="JIY146" s="14"/>
      <c r="JIZ146" s="14"/>
      <c r="JJA146" s="14"/>
      <c r="JJB146" s="14"/>
      <c r="JJC146" s="14"/>
      <c r="JJD146" s="14"/>
      <c r="JJE146" s="14"/>
      <c r="JJF146" s="14"/>
      <c r="JJG146" s="14"/>
      <c r="JJH146" s="14"/>
      <c r="JJI146" s="14"/>
      <c r="JJJ146" s="14"/>
      <c r="JJK146" s="14"/>
      <c r="JJL146" s="14"/>
      <c r="JJM146" s="14"/>
      <c r="JJN146" s="14"/>
      <c r="JJO146" s="14"/>
      <c r="JJP146" s="14"/>
      <c r="JJQ146" s="14"/>
      <c r="JJR146" s="14"/>
      <c r="JJS146" s="14"/>
      <c r="JJT146" s="14"/>
      <c r="JJU146" s="14"/>
      <c r="JJV146" s="14"/>
      <c r="JJW146" s="14"/>
      <c r="JJX146" s="14"/>
      <c r="JJY146" s="14"/>
      <c r="JJZ146" s="14"/>
      <c r="JKA146" s="14"/>
      <c r="JKB146" s="14"/>
      <c r="JKC146" s="14"/>
      <c r="JKD146" s="14"/>
      <c r="JKE146" s="14"/>
      <c r="JKF146" s="14"/>
      <c r="JKG146" s="14"/>
      <c r="JKH146" s="14"/>
      <c r="JKI146" s="14"/>
      <c r="JKJ146" s="14"/>
      <c r="JKK146" s="14"/>
      <c r="JKL146" s="14"/>
      <c r="JKM146" s="14"/>
      <c r="JKN146" s="14"/>
      <c r="JKO146" s="14"/>
      <c r="JKP146" s="14"/>
      <c r="JKQ146" s="14"/>
      <c r="JKR146" s="14"/>
      <c r="JKS146" s="14"/>
      <c r="JKT146" s="14"/>
      <c r="JKU146" s="14"/>
      <c r="JKV146" s="14"/>
      <c r="JKW146" s="14"/>
      <c r="JKX146" s="14"/>
      <c r="JKY146" s="14"/>
      <c r="JKZ146" s="14"/>
      <c r="JLA146" s="14"/>
      <c r="JLB146" s="14"/>
      <c r="JLC146" s="14"/>
      <c r="JLD146" s="14"/>
      <c r="JLE146" s="14"/>
      <c r="JLF146" s="14"/>
      <c r="JLG146" s="14"/>
      <c r="JLH146" s="14"/>
      <c r="JLI146" s="14"/>
      <c r="JLJ146" s="14"/>
      <c r="JLK146" s="14"/>
      <c r="JLL146" s="14"/>
      <c r="JLM146" s="14"/>
      <c r="JLN146" s="14"/>
      <c r="JLO146" s="14"/>
      <c r="JLP146" s="14"/>
      <c r="JLQ146" s="14"/>
      <c r="JLR146" s="14"/>
      <c r="JLS146" s="14"/>
      <c r="JLT146" s="14"/>
      <c r="JLU146" s="14"/>
      <c r="JLV146" s="14"/>
      <c r="JLW146" s="14"/>
      <c r="JLX146" s="14"/>
      <c r="JLY146" s="14"/>
      <c r="JLZ146" s="14"/>
      <c r="JMA146" s="14"/>
      <c r="JMB146" s="14"/>
      <c r="JMC146" s="14"/>
      <c r="JMD146" s="14"/>
      <c r="JME146" s="14"/>
      <c r="JMF146" s="14"/>
      <c r="JMG146" s="14"/>
      <c r="JMH146" s="14"/>
      <c r="JMI146" s="14"/>
      <c r="JMJ146" s="14"/>
      <c r="JMK146" s="14"/>
      <c r="JML146" s="14"/>
      <c r="JMM146" s="14"/>
      <c r="JMN146" s="14"/>
      <c r="JMO146" s="14"/>
      <c r="JMP146" s="14"/>
      <c r="JMQ146" s="14"/>
      <c r="JMR146" s="14"/>
      <c r="JMS146" s="14"/>
      <c r="JMT146" s="14"/>
      <c r="JMU146" s="14"/>
      <c r="JMV146" s="14"/>
      <c r="JMW146" s="14"/>
      <c r="JMX146" s="14"/>
      <c r="JMY146" s="14"/>
      <c r="JMZ146" s="14"/>
      <c r="JNA146" s="14"/>
      <c r="JNB146" s="14"/>
      <c r="JNC146" s="14"/>
      <c r="JND146" s="14"/>
      <c r="JNE146" s="14"/>
      <c r="JNF146" s="14"/>
      <c r="JNG146" s="14"/>
      <c r="JNH146" s="14"/>
      <c r="JNI146" s="14"/>
      <c r="JNJ146" s="14"/>
      <c r="JNK146" s="14"/>
      <c r="JNL146" s="14"/>
      <c r="JNM146" s="14"/>
      <c r="JNN146" s="14"/>
      <c r="JNO146" s="14"/>
      <c r="JNP146" s="14"/>
      <c r="JNQ146" s="14"/>
      <c r="JNR146" s="14"/>
      <c r="JNS146" s="14"/>
      <c r="JNT146" s="14"/>
      <c r="JNU146" s="14"/>
      <c r="JNV146" s="14"/>
      <c r="JNW146" s="14"/>
      <c r="JNX146" s="14"/>
      <c r="JNY146" s="14"/>
      <c r="JNZ146" s="14"/>
      <c r="JOA146" s="14"/>
      <c r="JOB146" s="14"/>
      <c r="JOC146" s="14"/>
      <c r="JOD146" s="14"/>
      <c r="JOE146" s="14"/>
      <c r="JOF146" s="14"/>
      <c r="JOG146" s="14"/>
      <c r="JOH146" s="14"/>
      <c r="JOI146" s="14"/>
      <c r="JOJ146" s="14"/>
      <c r="JOK146" s="14"/>
      <c r="JOL146" s="14"/>
      <c r="JOM146" s="14"/>
      <c r="JON146" s="14"/>
      <c r="JOO146" s="14"/>
      <c r="JOP146" s="14"/>
      <c r="JOQ146" s="14"/>
      <c r="JOR146" s="14"/>
      <c r="JOS146" s="14"/>
      <c r="JOT146" s="14"/>
      <c r="JOU146" s="14"/>
      <c r="JOV146" s="14"/>
      <c r="JOW146" s="14"/>
      <c r="JOX146" s="14"/>
      <c r="JOY146" s="14"/>
      <c r="JOZ146" s="14"/>
      <c r="JPA146" s="14"/>
      <c r="JPB146" s="14"/>
      <c r="JPC146" s="14"/>
      <c r="JPD146" s="14"/>
      <c r="JPE146" s="14"/>
      <c r="JPF146" s="14"/>
      <c r="JPG146" s="14"/>
      <c r="JPH146" s="14"/>
      <c r="JPI146" s="14"/>
      <c r="JPJ146" s="14"/>
      <c r="JPK146" s="14"/>
      <c r="JPL146" s="14"/>
      <c r="JPM146" s="14"/>
      <c r="JPN146" s="14"/>
      <c r="JPO146" s="14"/>
      <c r="JPP146" s="14"/>
      <c r="JPQ146" s="14"/>
      <c r="JPR146" s="14"/>
      <c r="JPS146" s="14"/>
      <c r="JPT146" s="14"/>
      <c r="JPU146" s="14"/>
      <c r="JPV146" s="14"/>
      <c r="JPW146" s="14"/>
      <c r="JPX146" s="14"/>
      <c r="JPY146" s="14"/>
      <c r="JPZ146" s="14"/>
      <c r="JQA146" s="14"/>
      <c r="JQB146" s="14"/>
      <c r="JQC146" s="14"/>
      <c r="JQD146" s="14"/>
      <c r="JQE146" s="14"/>
      <c r="JQF146" s="14"/>
      <c r="JQG146" s="14"/>
      <c r="JQH146" s="14"/>
      <c r="JQI146" s="14"/>
      <c r="JQJ146" s="14"/>
      <c r="JQK146" s="14"/>
      <c r="JQL146" s="14"/>
      <c r="JQM146" s="14"/>
      <c r="JQN146" s="14"/>
      <c r="JQO146" s="14"/>
      <c r="JQP146" s="14"/>
      <c r="JQQ146" s="14"/>
      <c r="JQR146" s="14"/>
      <c r="JQS146" s="14"/>
      <c r="JQT146" s="14"/>
      <c r="JQU146" s="14"/>
      <c r="JQV146" s="14"/>
      <c r="JQW146" s="14"/>
      <c r="JQX146" s="14"/>
      <c r="JQY146" s="14"/>
      <c r="JQZ146" s="14"/>
      <c r="JRA146" s="14"/>
      <c r="JRB146" s="14"/>
      <c r="JRC146" s="14"/>
      <c r="JRD146" s="14"/>
      <c r="JRE146" s="14"/>
      <c r="JRF146" s="14"/>
      <c r="JRG146" s="14"/>
      <c r="JRH146" s="14"/>
      <c r="JRI146" s="14"/>
      <c r="JRJ146" s="14"/>
      <c r="JRK146" s="14"/>
      <c r="JRL146" s="14"/>
      <c r="JRM146" s="14"/>
      <c r="JRN146" s="14"/>
      <c r="JRO146" s="14"/>
      <c r="JRP146" s="14"/>
      <c r="JRQ146" s="14"/>
      <c r="JRR146" s="14"/>
      <c r="JRS146" s="14"/>
      <c r="JRT146" s="14"/>
      <c r="JRU146" s="14"/>
      <c r="JRV146" s="14"/>
      <c r="JRW146" s="14"/>
      <c r="JRX146" s="14"/>
      <c r="JRY146" s="14"/>
      <c r="JRZ146" s="14"/>
      <c r="JSA146" s="14"/>
      <c r="JSB146" s="14"/>
      <c r="JSC146" s="14"/>
      <c r="JSD146" s="14"/>
      <c r="JSE146" s="14"/>
      <c r="JSF146" s="14"/>
      <c r="JSG146" s="14"/>
      <c r="JSH146" s="14"/>
      <c r="JSI146" s="14"/>
      <c r="JSJ146" s="14"/>
      <c r="JSK146" s="14"/>
      <c r="JSL146" s="14"/>
      <c r="JSM146" s="14"/>
      <c r="JSN146" s="14"/>
      <c r="JSO146" s="14"/>
      <c r="JSP146" s="14"/>
      <c r="JSQ146" s="14"/>
      <c r="JSR146" s="14"/>
      <c r="JSS146" s="14"/>
      <c r="JST146" s="14"/>
      <c r="JSU146" s="14"/>
      <c r="JSV146" s="14"/>
      <c r="JSW146" s="14"/>
      <c r="JSX146" s="14"/>
      <c r="JSY146" s="14"/>
      <c r="JSZ146" s="14"/>
      <c r="JTA146" s="14"/>
      <c r="JTB146" s="14"/>
      <c r="JTC146" s="14"/>
      <c r="JTD146" s="14"/>
      <c r="JTE146" s="14"/>
      <c r="JTF146" s="14"/>
      <c r="JTG146" s="14"/>
      <c r="JTH146" s="14"/>
      <c r="JTI146" s="14"/>
      <c r="JTJ146" s="14"/>
      <c r="JTK146" s="14"/>
      <c r="JTL146" s="14"/>
      <c r="JTM146" s="14"/>
      <c r="JTN146" s="14"/>
      <c r="JTO146" s="14"/>
      <c r="JTP146" s="14"/>
      <c r="JTQ146" s="14"/>
      <c r="JTR146" s="14"/>
      <c r="JTS146" s="14"/>
      <c r="JTT146" s="14"/>
      <c r="JTU146" s="14"/>
      <c r="JTV146" s="14"/>
      <c r="JTW146" s="14"/>
      <c r="JTX146" s="14"/>
      <c r="JTY146" s="14"/>
      <c r="JTZ146" s="14"/>
      <c r="JUA146" s="14"/>
      <c r="JUB146" s="14"/>
      <c r="JUC146" s="14"/>
      <c r="JUD146" s="14"/>
      <c r="JUE146" s="14"/>
      <c r="JUF146" s="14"/>
      <c r="JUG146" s="14"/>
      <c r="JUH146" s="14"/>
      <c r="JUI146" s="14"/>
      <c r="JUJ146" s="14"/>
      <c r="JUK146" s="14"/>
      <c r="JUL146" s="14"/>
      <c r="JUM146" s="14"/>
      <c r="JUN146" s="14"/>
      <c r="JUO146" s="14"/>
      <c r="JUP146" s="14"/>
      <c r="JUQ146" s="14"/>
      <c r="JUR146" s="14"/>
      <c r="JUS146" s="14"/>
      <c r="JUT146" s="14"/>
      <c r="JUU146" s="14"/>
      <c r="JUV146" s="14"/>
      <c r="JUW146" s="14"/>
      <c r="JUX146" s="14"/>
      <c r="JUY146" s="14"/>
      <c r="JUZ146" s="14"/>
      <c r="JVA146" s="14"/>
      <c r="JVB146" s="14"/>
      <c r="JVC146" s="14"/>
      <c r="JVD146" s="14"/>
      <c r="JVE146" s="14"/>
      <c r="JVF146" s="14"/>
      <c r="JVG146" s="14"/>
      <c r="JVH146" s="14"/>
      <c r="JVI146" s="14"/>
      <c r="JVJ146" s="14"/>
      <c r="JVK146" s="14"/>
      <c r="JVL146" s="14"/>
      <c r="JVM146" s="14"/>
      <c r="JVN146" s="14"/>
      <c r="JVO146" s="14"/>
      <c r="JVP146" s="14"/>
      <c r="JVQ146" s="14"/>
      <c r="JVR146" s="14"/>
      <c r="JVS146" s="14"/>
      <c r="JVT146" s="14"/>
      <c r="JVU146" s="14"/>
      <c r="JVV146" s="14"/>
      <c r="JVW146" s="14"/>
      <c r="JVX146" s="14"/>
      <c r="JVY146" s="14"/>
      <c r="JVZ146" s="14"/>
      <c r="JWA146" s="14"/>
      <c r="JWB146" s="14"/>
      <c r="JWC146" s="14"/>
      <c r="JWD146" s="14"/>
      <c r="JWE146" s="14"/>
      <c r="JWF146" s="14"/>
      <c r="JWG146" s="14"/>
      <c r="JWH146" s="14"/>
      <c r="JWI146" s="14"/>
      <c r="JWJ146" s="14"/>
      <c r="JWK146" s="14"/>
      <c r="JWL146" s="14"/>
      <c r="JWM146" s="14"/>
      <c r="JWN146" s="14"/>
      <c r="JWO146" s="14"/>
      <c r="JWP146" s="14"/>
      <c r="JWQ146" s="14"/>
      <c r="JWR146" s="14"/>
      <c r="JWS146" s="14"/>
      <c r="JWT146" s="14"/>
      <c r="JWU146" s="14"/>
      <c r="JWV146" s="14"/>
      <c r="JWW146" s="14"/>
      <c r="JWX146" s="14"/>
      <c r="JWY146" s="14"/>
      <c r="JWZ146" s="14"/>
      <c r="JXA146" s="14"/>
      <c r="JXB146" s="14"/>
      <c r="JXC146" s="14"/>
      <c r="JXD146" s="14"/>
      <c r="JXE146" s="14"/>
      <c r="JXF146" s="14"/>
      <c r="JXG146" s="14"/>
      <c r="JXH146" s="14"/>
      <c r="JXI146" s="14"/>
      <c r="JXJ146" s="14"/>
      <c r="JXK146" s="14"/>
      <c r="JXL146" s="14"/>
      <c r="JXM146" s="14"/>
      <c r="JXN146" s="14"/>
      <c r="JXO146" s="14"/>
      <c r="JXP146" s="14"/>
      <c r="JXQ146" s="14"/>
      <c r="JXR146" s="14"/>
      <c r="JXS146" s="14"/>
      <c r="JXT146" s="14"/>
      <c r="JXU146" s="14"/>
      <c r="JXV146" s="14"/>
      <c r="JXW146" s="14"/>
      <c r="JXX146" s="14"/>
      <c r="JXY146" s="14"/>
      <c r="JXZ146" s="14"/>
      <c r="JYA146" s="14"/>
      <c r="JYB146" s="14"/>
      <c r="JYC146" s="14"/>
      <c r="JYD146" s="14"/>
      <c r="JYE146" s="14"/>
      <c r="JYF146" s="14"/>
      <c r="JYG146" s="14"/>
      <c r="JYH146" s="14"/>
      <c r="JYI146" s="14"/>
      <c r="JYJ146" s="14"/>
      <c r="JYK146" s="14"/>
      <c r="JYL146" s="14"/>
      <c r="JYM146" s="14"/>
      <c r="JYN146" s="14"/>
      <c r="JYO146" s="14"/>
      <c r="JYP146" s="14"/>
      <c r="JYQ146" s="14"/>
      <c r="JYR146" s="14"/>
      <c r="JYS146" s="14"/>
      <c r="JYT146" s="14"/>
      <c r="JYU146" s="14"/>
      <c r="JYV146" s="14"/>
      <c r="JYW146" s="14"/>
      <c r="JYX146" s="14"/>
      <c r="JYY146" s="14"/>
      <c r="JYZ146" s="14"/>
      <c r="JZA146" s="14"/>
      <c r="JZB146" s="14"/>
      <c r="JZC146" s="14"/>
      <c r="JZD146" s="14"/>
      <c r="JZE146" s="14"/>
      <c r="JZF146" s="14"/>
      <c r="JZG146" s="14"/>
      <c r="JZH146" s="14"/>
      <c r="JZI146" s="14"/>
      <c r="JZJ146" s="14"/>
      <c r="JZK146" s="14"/>
      <c r="JZL146" s="14"/>
      <c r="JZM146" s="14"/>
      <c r="JZN146" s="14"/>
      <c r="JZO146" s="14"/>
      <c r="JZP146" s="14"/>
      <c r="JZQ146" s="14"/>
      <c r="JZR146" s="14"/>
      <c r="JZS146" s="14"/>
      <c r="JZT146" s="14"/>
      <c r="JZU146" s="14"/>
      <c r="JZV146" s="14"/>
      <c r="JZW146" s="14"/>
      <c r="JZX146" s="14"/>
      <c r="JZY146" s="14"/>
      <c r="JZZ146" s="14"/>
      <c r="KAA146" s="14"/>
      <c r="KAB146" s="14"/>
      <c r="KAC146" s="14"/>
      <c r="KAD146" s="14"/>
      <c r="KAE146" s="14"/>
      <c r="KAF146" s="14"/>
      <c r="KAG146" s="14"/>
      <c r="KAH146" s="14"/>
      <c r="KAI146" s="14"/>
      <c r="KAJ146" s="14"/>
      <c r="KAK146" s="14"/>
      <c r="KAL146" s="14"/>
      <c r="KAM146" s="14"/>
      <c r="KAN146" s="14"/>
      <c r="KAO146" s="14"/>
      <c r="KAP146" s="14"/>
      <c r="KAQ146" s="14"/>
      <c r="KAR146" s="14"/>
      <c r="KAS146" s="14"/>
      <c r="KAT146" s="14"/>
      <c r="KAU146" s="14"/>
      <c r="KAV146" s="14"/>
      <c r="KAW146" s="14"/>
      <c r="KAX146" s="14"/>
      <c r="KAY146" s="14"/>
      <c r="KAZ146" s="14"/>
      <c r="KBA146" s="14"/>
      <c r="KBB146" s="14"/>
      <c r="KBC146" s="14"/>
      <c r="KBD146" s="14"/>
      <c r="KBE146" s="14"/>
      <c r="KBF146" s="14"/>
      <c r="KBG146" s="14"/>
      <c r="KBH146" s="14"/>
      <c r="KBI146" s="14"/>
      <c r="KBJ146" s="14"/>
      <c r="KBK146" s="14"/>
      <c r="KBL146" s="14"/>
      <c r="KBM146" s="14"/>
      <c r="KBN146" s="14"/>
      <c r="KBO146" s="14"/>
      <c r="KBP146" s="14"/>
      <c r="KBQ146" s="14"/>
      <c r="KBR146" s="14"/>
      <c r="KBS146" s="14"/>
      <c r="KBT146" s="14"/>
      <c r="KBU146" s="14"/>
      <c r="KBV146" s="14"/>
      <c r="KBW146" s="14"/>
      <c r="KBX146" s="14"/>
      <c r="KBY146" s="14"/>
      <c r="KBZ146" s="14"/>
      <c r="KCA146" s="14"/>
      <c r="KCB146" s="14"/>
      <c r="KCC146" s="14"/>
      <c r="KCD146" s="14"/>
      <c r="KCE146" s="14"/>
      <c r="KCF146" s="14"/>
      <c r="KCG146" s="14"/>
      <c r="KCH146" s="14"/>
      <c r="KCI146" s="14"/>
      <c r="KCJ146" s="14"/>
      <c r="KCK146" s="14"/>
      <c r="KCL146" s="14"/>
      <c r="KCM146" s="14"/>
      <c r="KCN146" s="14"/>
      <c r="KCO146" s="14"/>
      <c r="KCP146" s="14"/>
      <c r="KCQ146" s="14"/>
      <c r="KCR146" s="14"/>
      <c r="KCS146" s="14"/>
      <c r="KCT146" s="14"/>
      <c r="KCU146" s="14"/>
      <c r="KCV146" s="14"/>
      <c r="KCW146" s="14"/>
      <c r="KCX146" s="14"/>
      <c r="KCY146" s="14"/>
      <c r="KCZ146" s="14"/>
      <c r="KDA146" s="14"/>
      <c r="KDB146" s="14"/>
      <c r="KDC146" s="14"/>
      <c r="KDD146" s="14"/>
      <c r="KDE146" s="14"/>
      <c r="KDF146" s="14"/>
      <c r="KDG146" s="14"/>
      <c r="KDH146" s="14"/>
      <c r="KDI146" s="14"/>
      <c r="KDJ146" s="14"/>
      <c r="KDK146" s="14"/>
      <c r="KDL146" s="14"/>
      <c r="KDM146" s="14"/>
      <c r="KDN146" s="14"/>
      <c r="KDO146" s="14"/>
      <c r="KDP146" s="14"/>
      <c r="KDQ146" s="14"/>
      <c r="KDR146" s="14"/>
      <c r="KDS146" s="14"/>
      <c r="KDT146" s="14"/>
      <c r="KDU146" s="14"/>
      <c r="KDV146" s="14"/>
      <c r="KDW146" s="14"/>
      <c r="KDX146" s="14"/>
      <c r="KDY146" s="14"/>
      <c r="KDZ146" s="14"/>
      <c r="KEA146" s="14"/>
      <c r="KEB146" s="14"/>
      <c r="KEC146" s="14"/>
      <c r="KED146" s="14"/>
      <c r="KEE146" s="14"/>
      <c r="KEF146" s="14"/>
      <c r="KEG146" s="14"/>
      <c r="KEH146" s="14"/>
      <c r="KEI146" s="14"/>
      <c r="KEJ146" s="14"/>
      <c r="KEK146" s="14"/>
      <c r="KEL146" s="14"/>
      <c r="KEM146" s="14"/>
      <c r="KEN146" s="14"/>
      <c r="KEO146" s="14"/>
      <c r="KEP146" s="14"/>
      <c r="KEQ146" s="14"/>
      <c r="KER146" s="14"/>
      <c r="KES146" s="14"/>
      <c r="KET146" s="14"/>
      <c r="KEU146" s="14"/>
      <c r="KEV146" s="14"/>
      <c r="KEW146" s="14"/>
      <c r="KEX146" s="14"/>
      <c r="KEY146" s="14"/>
      <c r="KEZ146" s="14"/>
      <c r="KFA146" s="14"/>
      <c r="KFB146" s="14"/>
      <c r="KFC146" s="14"/>
      <c r="KFD146" s="14"/>
      <c r="KFE146" s="14"/>
      <c r="KFF146" s="14"/>
      <c r="KFG146" s="14"/>
      <c r="KFH146" s="14"/>
      <c r="KFI146" s="14"/>
      <c r="KFJ146" s="14"/>
      <c r="KFK146" s="14"/>
      <c r="KFL146" s="14"/>
      <c r="KFM146" s="14"/>
      <c r="KFN146" s="14"/>
      <c r="KFO146" s="14"/>
      <c r="KFP146" s="14"/>
      <c r="KFQ146" s="14"/>
      <c r="KFR146" s="14"/>
      <c r="KFS146" s="14"/>
      <c r="KFT146" s="14"/>
      <c r="KFU146" s="14"/>
      <c r="KFV146" s="14"/>
      <c r="KFW146" s="14"/>
      <c r="KFX146" s="14"/>
      <c r="KFY146" s="14"/>
      <c r="KFZ146" s="14"/>
      <c r="KGA146" s="14"/>
      <c r="KGB146" s="14"/>
      <c r="KGC146" s="14"/>
      <c r="KGD146" s="14"/>
      <c r="KGE146" s="14"/>
      <c r="KGF146" s="14"/>
      <c r="KGG146" s="14"/>
      <c r="KGH146" s="14"/>
      <c r="KGI146" s="14"/>
      <c r="KGJ146" s="14"/>
      <c r="KGK146" s="14"/>
      <c r="KGL146" s="14"/>
      <c r="KGM146" s="14"/>
      <c r="KGN146" s="14"/>
      <c r="KGO146" s="14"/>
      <c r="KGP146" s="14"/>
      <c r="KGQ146" s="14"/>
      <c r="KGR146" s="14"/>
      <c r="KGS146" s="14"/>
      <c r="KGT146" s="14"/>
      <c r="KGU146" s="14"/>
      <c r="KGV146" s="14"/>
      <c r="KGW146" s="14"/>
      <c r="KGX146" s="14"/>
      <c r="KGY146" s="14"/>
      <c r="KGZ146" s="14"/>
      <c r="KHA146" s="14"/>
      <c r="KHB146" s="14"/>
      <c r="KHC146" s="14"/>
      <c r="KHD146" s="14"/>
      <c r="KHE146" s="14"/>
      <c r="KHF146" s="14"/>
      <c r="KHG146" s="14"/>
      <c r="KHH146" s="14"/>
      <c r="KHI146" s="14"/>
      <c r="KHJ146" s="14"/>
      <c r="KHK146" s="14"/>
      <c r="KHL146" s="14"/>
      <c r="KHM146" s="14"/>
      <c r="KHN146" s="14"/>
      <c r="KHO146" s="14"/>
      <c r="KHP146" s="14"/>
      <c r="KHQ146" s="14"/>
      <c r="KHR146" s="14"/>
      <c r="KHS146" s="14"/>
      <c r="KHT146" s="14"/>
      <c r="KHU146" s="14"/>
      <c r="KHV146" s="14"/>
      <c r="KHW146" s="14"/>
      <c r="KHX146" s="14"/>
      <c r="KHY146" s="14"/>
      <c r="KHZ146" s="14"/>
      <c r="KIA146" s="14"/>
      <c r="KIB146" s="14"/>
      <c r="KIC146" s="14"/>
      <c r="KID146" s="14"/>
      <c r="KIE146" s="14"/>
      <c r="KIF146" s="14"/>
      <c r="KIG146" s="14"/>
      <c r="KIH146" s="14"/>
      <c r="KII146" s="14"/>
      <c r="KIJ146" s="14"/>
      <c r="KIK146" s="14"/>
      <c r="KIL146" s="14"/>
      <c r="KIM146" s="14"/>
      <c r="KIN146" s="14"/>
      <c r="KIO146" s="14"/>
      <c r="KIP146" s="14"/>
      <c r="KIQ146" s="14"/>
      <c r="KIR146" s="14"/>
      <c r="KIS146" s="14"/>
      <c r="KIT146" s="14"/>
      <c r="KIU146" s="14"/>
      <c r="KIV146" s="14"/>
      <c r="KIW146" s="14"/>
      <c r="KIX146" s="14"/>
      <c r="KIY146" s="14"/>
      <c r="KIZ146" s="14"/>
      <c r="KJA146" s="14"/>
      <c r="KJB146" s="14"/>
      <c r="KJC146" s="14"/>
      <c r="KJD146" s="14"/>
      <c r="KJE146" s="14"/>
      <c r="KJF146" s="14"/>
      <c r="KJG146" s="14"/>
      <c r="KJH146" s="14"/>
      <c r="KJI146" s="14"/>
      <c r="KJJ146" s="14"/>
      <c r="KJK146" s="14"/>
      <c r="KJL146" s="14"/>
      <c r="KJM146" s="14"/>
      <c r="KJN146" s="14"/>
      <c r="KJO146" s="14"/>
      <c r="KJP146" s="14"/>
      <c r="KJQ146" s="14"/>
      <c r="KJR146" s="14"/>
      <c r="KJS146" s="14"/>
      <c r="KJT146" s="14"/>
      <c r="KJU146" s="14"/>
      <c r="KJV146" s="14"/>
      <c r="KJW146" s="14"/>
      <c r="KJX146" s="14"/>
      <c r="KJY146" s="14"/>
      <c r="KJZ146" s="14"/>
      <c r="KKA146" s="14"/>
      <c r="KKB146" s="14"/>
      <c r="KKC146" s="14"/>
      <c r="KKD146" s="14"/>
      <c r="KKE146" s="14"/>
      <c r="KKF146" s="14"/>
      <c r="KKG146" s="14"/>
      <c r="KKH146" s="14"/>
      <c r="KKI146" s="14"/>
      <c r="KKJ146" s="14"/>
      <c r="KKK146" s="14"/>
      <c r="KKL146" s="14"/>
      <c r="KKM146" s="14"/>
      <c r="KKN146" s="14"/>
      <c r="KKO146" s="14"/>
      <c r="KKP146" s="14"/>
      <c r="KKQ146" s="14"/>
      <c r="KKR146" s="14"/>
      <c r="KKS146" s="14"/>
      <c r="KKT146" s="14"/>
      <c r="KKU146" s="14"/>
      <c r="KKV146" s="14"/>
      <c r="KKW146" s="14"/>
      <c r="KKX146" s="14"/>
      <c r="KKY146" s="14"/>
      <c r="KKZ146" s="14"/>
      <c r="KLA146" s="14"/>
      <c r="KLB146" s="14"/>
      <c r="KLC146" s="14"/>
      <c r="KLD146" s="14"/>
      <c r="KLE146" s="14"/>
      <c r="KLF146" s="14"/>
      <c r="KLG146" s="14"/>
      <c r="KLH146" s="14"/>
      <c r="KLI146" s="14"/>
      <c r="KLJ146" s="14"/>
      <c r="KLK146" s="14"/>
      <c r="KLL146" s="14"/>
      <c r="KLM146" s="14"/>
      <c r="KLN146" s="14"/>
      <c r="KLO146" s="14"/>
      <c r="KLP146" s="14"/>
      <c r="KLQ146" s="14"/>
      <c r="KLR146" s="14"/>
      <c r="KLS146" s="14"/>
      <c r="KLT146" s="14"/>
      <c r="KLU146" s="14"/>
      <c r="KLV146" s="14"/>
      <c r="KLW146" s="14"/>
      <c r="KLX146" s="14"/>
      <c r="KLY146" s="14"/>
      <c r="KLZ146" s="14"/>
      <c r="KMA146" s="14"/>
      <c r="KMB146" s="14"/>
      <c r="KMC146" s="14"/>
      <c r="KMD146" s="14"/>
      <c r="KME146" s="14"/>
      <c r="KMF146" s="14"/>
      <c r="KMG146" s="14"/>
      <c r="KMH146" s="14"/>
      <c r="KMI146" s="14"/>
      <c r="KMJ146" s="14"/>
      <c r="KMK146" s="14"/>
      <c r="KML146" s="14"/>
      <c r="KMM146" s="14"/>
      <c r="KMN146" s="14"/>
      <c r="KMO146" s="14"/>
      <c r="KMP146" s="14"/>
      <c r="KMQ146" s="14"/>
      <c r="KMR146" s="14"/>
      <c r="KMS146" s="14"/>
      <c r="KMT146" s="14"/>
      <c r="KMU146" s="14"/>
      <c r="KMV146" s="14"/>
      <c r="KMW146" s="14"/>
      <c r="KMX146" s="14"/>
      <c r="KMY146" s="14"/>
      <c r="KMZ146" s="14"/>
      <c r="KNA146" s="14"/>
      <c r="KNB146" s="14"/>
      <c r="KNC146" s="14"/>
      <c r="KND146" s="14"/>
      <c r="KNE146" s="14"/>
      <c r="KNF146" s="14"/>
      <c r="KNG146" s="14"/>
      <c r="KNH146" s="14"/>
      <c r="KNI146" s="14"/>
      <c r="KNJ146" s="14"/>
      <c r="KNK146" s="14"/>
      <c r="KNL146" s="14"/>
      <c r="KNM146" s="14"/>
      <c r="KNN146" s="14"/>
      <c r="KNO146" s="14"/>
      <c r="KNP146" s="14"/>
      <c r="KNQ146" s="14"/>
      <c r="KNR146" s="14"/>
      <c r="KNS146" s="14"/>
      <c r="KNT146" s="14"/>
      <c r="KNU146" s="14"/>
      <c r="KNV146" s="14"/>
      <c r="KNW146" s="14"/>
      <c r="KNX146" s="14"/>
      <c r="KNY146" s="14"/>
      <c r="KNZ146" s="14"/>
      <c r="KOA146" s="14"/>
      <c r="KOB146" s="14"/>
      <c r="KOC146" s="14"/>
      <c r="KOD146" s="14"/>
      <c r="KOE146" s="14"/>
      <c r="KOF146" s="14"/>
      <c r="KOG146" s="14"/>
      <c r="KOH146" s="14"/>
      <c r="KOI146" s="14"/>
      <c r="KOJ146" s="14"/>
      <c r="KOK146" s="14"/>
      <c r="KOL146" s="14"/>
      <c r="KOM146" s="14"/>
      <c r="KON146" s="14"/>
      <c r="KOO146" s="14"/>
      <c r="KOP146" s="14"/>
      <c r="KOQ146" s="14"/>
      <c r="KOR146" s="14"/>
      <c r="KOS146" s="14"/>
      <c r="KOT146" s="14"/>
      <c r="KOU146" s="14"/>
      <c r="KOV146" s="14"/>
      <c r="KOW146" s="14"/>
      <c r="KOX146" s="14"/>
      <c r="KOY146" s="14"/>
      <c r="KOZ146" s="14"/>
      <c r="KPA146" s="14"/>
      <c r="KPB146" s="14"/>
      <c r="KPC146" s="14"/>
      <c r="KPD146" s="14"/>
      <c r="KPE146" s="14"/>
      <c r="KPF146" s="14"/>
      <c r="KPG146" s="14"/>
      <c r="KPH146" s="14"/>
      <c r="KPI146" s="14"/>
      <c r="KPJ146" s="14"/>
      <c r="KPK146" s="14"/>
      <c r="KPL146" s="14"/>
      <c r="KPM146" s="14"/>
      <c r="KPN146" s="14"/>
      <c r="KPO146" s="14"/>
      <c r="KPP146" s="14"/>
      <c r="KPQ146" s="14"/>
      <c r="KPR146" s="14"/>
      <c r="KPS146" s="14"/>
      <c r="KPT146" s="14"/>
      <c r="KPU146" s="14"/>
      <c r="KPV146" s="14"/>
      <c r="KPW146" s="14"/>
      <c r="KPX146" s="14"/>
      <c r="KPY146" s="14"/>
      <c r="KPZ146" s="14"/>
      <c r="KQA146" s="14"/>
      <c r="KQB146" s="14"/>
      <c r="KQC146" s="14"/>
      <c r="KQD146" s="14"/>
      <c r="KQE146" s="14"/>
      <c r="KQF146" s="14"/>
      <c r="KQG146" s="14"/>
      <c r="KQH146" s="14"/>
      <c r="KQI146" s="14"/>
      <c r="KQJ146" s="14"/>
      <c r="KQK146" s="14"/>
      <c r="KQL146" s="14"/>
      <c r="KQM146" s="14"/>
      <c r="KQN146" s="14"/>
      <c r="KQO146" s="14"/>
      <c r="KQP146" s="14"/>
      <c r="KQQ146" s="14"/>
      <c r="KQR146" s="14"/>
      <c r="KQS146" s="14"/>
      <c r="KQT146" s="14"/>
      <c r="KQU146" s="14"/>
      <c r="KQV146" s="14"/>
      <c r="KQW146" s="14"/>
      <c r="KQX146" s="14"/>
      <c r="KQY146" s="14"/>
      <c r="KQZ146" s="14"/>
      <c r="KRA146" s="14"/>
      <c r="KRB146" s="14"/>
      <c r="KRC146" s="14"/>
      <c r="KRD146" s="14"/>
      <c r="KRE146" s="14"/>
      <c r="KRF146" s="14"/>
      <c r="KRG146" s="14"/>
      <c r="KRH146" s="14"/>
      <c r="KRI146" s="14"/>
      <c r="KRJ146" s="14"/>
      <c r="KRK146" s="14"/>
      <c r="KRL146" s="14"/>
      <c r="KRM146" s="14"/>
      <c r="KRN146" s="14"/>
      <c r="KRO146" s="14"/>
      <c r="KRP146" s="14"/>
      <c r="KRQ146" s="14"/>
      <c r="KRR146" s="14"/>
      <c r="KRS146" s="14"/>
      <c r="KRT146" s="14"/>
      <c r="KRU146" s="14"/>
      <c r="KRV146" s="14"/>
      <c r="KRW146" s="14"/>
      <c r="KRX146" s="14"/>
      <c r="KRY146" s="14"/>
      <c r="KRZ146" s="14"/>
      <c r="KSA146" s="14"/>
      <c r="KSB146" s="14"/>
      <c r="KSC146" s="14"/>
      <c r="KSD146" s="14"/>
      <c r="KSE146" s="14"/>
      <c r="KSF146" s="14"/>
      <c r="KSG146" s="14"/>
      <c r="KSH146" s="14"/>
      <c r="KSI146" s="14"/>
      <c r="KSJ146" s="14"/>
      <c r="KSK146" s="14"/>
      <c r="KSL146" s="14"/>
      <c r="KSM146" s="14"/>
      <c r="KSN146" s="14"/>
      <c r="KSO146" s="14"/>
      <c r="KSP146" s="14"/>
      <c r="KSQ146" s="14"/>
      <c r="KSR146" s="14"/>
      <c r="KSS146" s="14"/>
      <c r="KST146" s="14"/>
      <c r="KSU146" s="14"/>
      <c r="KSV146" s="14"/>
      <c r="KSW146" s="14"/>
      <c r="KSX146" s="14"/>
      <c r="KSY146" s="14"/>
      <c r="KSZ146" s="14"/>
      <c r="KTA146" s="14"/>
      <c r="KTB146" s="14"/>
      <c r="KTC146" s="14"/>
      <c r="KTD146" s="14"/>
      <c r="KTE146" s="14"/>
      <c r="KTF146" s="14"/>
      <c r="KTG146" s="14"/>
      <c r="KTH146" s="14"/>
      <c r="KTI146" s="14"/>
      <c r="KTJ146" s="14"/>
      <c r="KTK146" s="14"/>
      <c r="KTL146" s="14"/>
      <c r="KTM146" s="14"/>
      <c r="KTN146" s="14"/>
      <c r="KTO146" s="14"/>
      <c r="KTP146" s="14"/>
      <c r="KTQ146" s="14"/>
      <c r="KTR146" s="14"/>
      <c r="KTS146" s="14"/>
      <c r="KTT146" s="14"/>
      <c r="KTU146" s="14"/>
      <c r="KTV146" s="14"/>
      <c r="KTW146" s="14"/>
      <c r="KTX146" s="14"/>
      <c r="KTY146" s="14"/>
      <c r="KTZ146" s="14"/>
      <c r="KUA146" s="14"/>
      <c r="KUB146" s="14"/>
      <c r="KUC146" s="14"/>
      <c r="KUD146" s="14"/>
      <c r="KUE146" s="14"/>
      <c r="KUF146" s="14"/>
      <c r="KUG146" s="14"/>
      <c r="KUH146" s="14"/>
      <c r="KUI146" s="14"/>
      <c r="KUJ146" s="14"/>
      <c r="KUK146" s="14"/>
      <c r="KUL146" s="14"/>
      <c r="KUM146" s="14"/>
      <c r="KUN146" s="14"/>
      <c r="KUO146" s="14"/>
      <c r="KUP146" s="14"/>
      <c r="KUQ146" s="14"/>
      <c r="KUR146" s="14"/>
      <c r="KUS146" s="14"/>
      <c r="KUT146" s="14"/>
      <c r="KUU146" s="14"/>
      <c r="KUV146" s="14"/>
      <c r="KUW146" s="14"/>
      <c r="KUX146" s="14"/>
      <c r="KUY146" s="14"/>
      <c r="KUZ146" s="14"/>
      <c r="KVA146" s="14"/>
      <c r="KVB146" s="14"/>
      <c r="KVC146" s="14"/>
      <c r="KVD146" s="14"/>
      <c r="KVE146" s="14"/>
      <c r="KVF146" s="14"/>
      <c r="KVG146" s="14"/>
      <c r="KVH146" s="14"/>
      <c r="KVI146" s="14"/>
      <c r="KVJ146" s="14"/>
      <c r="KVK146" s="14"/>
      <c r="KVL146" s="14"/>
      <c r="KVM146" s="14"/>
      <c r="KVN146" s="14"/>
      <c r="KVO146" s="14"/>
      <c r="KVP146" s="14"/>
      <c r="KVQ146" s="14"/>
      <c r="KVR146" s="14"/>
      <c r="KVS146" s="14"/>
      <c r="KVT146" s="14"/>
      <c r="KVU146" s="14"/>
      <c r="KVV146" s="14"/>
      <c r="KVW146" s="14"/>
      <c r="KVX146" s="14"/>
      <c r="KVY146" s="14"/>
      <c r="KVZ146" s="14"/>
      <c r="KWA146" s="14"/>
      <c r="KWB146" s="14"/>
      <c r="KWC146" s="14"/>
      <c r="KWD146" s="14"/>
      <c r="KWE146" s="14"/>
      <c r="KWF146" s="14"/>
      <c r="KWG146" s="14"/>
      <c r="KWH146" s="14"/>
      <c r="KWI146" s="14"/>
      <c r="KWJ146" s="14"/>
      <c r="KWK146" s="14"/>
      <c r="KWL146" s="14"/>
      <c r="KWM146" s="14"/>
      <c r="KWN146" s="14"/>
      <c r="KWO146" s="14"/>
      <c r="KWP146" s="14"/>
      <c r="KWQ146" s="14"/>
      <c r="KWR146" s="14"/>
      <c r="KWS146" s="14"/>
      <c r="KWT146" s="14"/>
      <c r="KWU146" s="14"/>
      <c r="KWV146" s="14"/>
      <c r="KWW146" s="14"/>
      <c r="KWX146" s="14"/>
      <c r="KWY146" s="14"/>
      <c r="KWZ146" s="14"/>
      <c r="KXA146" s="14"/>
      <c r="KXB146" s="14"/>
      <c r="KXC146" s="14"/>
      <c r="KXD146" s="14"/>
      <c r="KXE146" s="14"/>
      <c r="KXF146" s="14"/>
      <c r="KXG146" s="14"/>
      <c r="KXH146" s="14"/>
      <c r="KXI146" s="14"/>
      <c r="KXJ146" s="14"/>
      <c r="KXK146" s="14"/>
      <c r="KXL146" s="14"/>
      <c r="KXM146" s="14"/>
      <c r="KXN146" s="14"/>
      <c r="KXO146" s="14"/>
      <c r="KXP146" s="14"/>
      <c r="KXQ146" s="14"/>
      <c r="KXR146" s="14"/>
      <c r="KXS146" s="14"/>
      <c r="KXT146" s="14"/>
      <c r="KXU146" s="14"/>
      <c r="KXV146" s="14"/>
      <c r="KXW146" s="14"/>
      <c r="KXX146" s="14"/>
      <c r="KXY146" s="14"/>
      <c r="KXZ146" s="14"/>
      <c r="KYA146" s="14"/>
      <c r="KYB146" s="14"/>
      <c r="KYC146" s="14"/>
      <c r="KYD146" s="14"/>
      <c r="KYE146" s="14"/>
      <c r="KYF146" s="14"/>
      <c r="KYG146" s="14"/>
      <c r="KYH146" s="14"/>
      <c r="KYI146" s="14"/>
      <c r="KYJ146" s="14"/>
      <c r="KYK146" s="14"/>
      <c r="KYL146" s="14"/>
      <c r="KYM146" s="14"/>
      <c r="KYN146" s="14"/>
      <c r="KYO146" s="14"/>
      <c r="KYP146" s="14"/>
      <c r="KYQ146" s="14"/>
      <c r="KYR146" s="14"/>
      <c r="KYS146" s="14"/>
      <c r="KYT146" s="14"/>
      <c r="KYU146" s="14"/>
      <c r="KYV146" s="14"/>
      <c r="KYW146" s="14"/>
      <c r="KYX146" s="14"/>
      <c r="KYY146" s="14"/>
      <c r="KYZ146" s="14"/>
      <c r="KZA146" s="14"/>
      <c r="KZB146" s="14"/>
      <c r="KZC146" s="14"/>
      <c r="KZD146" s="14"/>
      <c r="KZE146" s="14"/>
      <c r="KZF146" s="14"/>
      <c r="KZG146" s="14"/>
      <c r="KZH146" s="14"/>
      <c r="KZI146" s="14"/>
      <c r="KZJ146" s="14"/>
      <c r="KZK146" s="14"/>
      <c r="KZL146" s="14"/>
      <c r="KZM146" s="14"/>
      <c r="KZN146" s="14"/>
      <c r="KZO146" s="14"/>
      <c r="KZP146" s="14"/>
      <c r="KZQ146" s="14"/>
      <c r="KZR146" s="14"/>
      <c r="KZS146" s="14"/>
      <c r="KZT146" s="14"/>
      <c r="KZU146" s="14"/>
      <c r="KZV146" s="14"/>
      <c r="KZW146" s="14"/>
      <c r="KZX146" s="14"/>
      <c r="KZY146" s="14"/>
      <c r="KZZ146" s="14"/>
      <c r="LAA146" s="14"/>
      <c r="LAB146" s="14"/>
      <c r="LAC146" s="14"/>
      <c r="LAD146" s="14"/>
      <c r="LAE146" s="14"/>
      <c r="LAF146" s="14"/>
      <c r="LAG146" s="14"/>
      <c r="LAH146" s="14"/>
      <c r="LAI146" s="14"/>
      <c r="LAJ146" s="14"/>
      <c r="LAK146" s="14"/>
      <c r="LAL146" s="14"/>
      <c r="LAM146" s="14"/>
      <c r="LAN146" s="14"/>
      <c r="LAO146" s="14"/>
      <c r="LAP146" s="14"/>
      <c r="LAQ146" s="14"/>
      <c r="LAR146" s="14"/>
      <c r="LAS146" s="14"/>
      <c r="LAT146" s="14"/>
      <c r="LAU146" s="14"/>
      <c r="LAV146" s="14"/>
      <c r="LAW146" s="14"/>
      <c r="LAX146" s="14"/>
      <c r="LAY146" s="14"/>
      <c r="LAZ146" s="14"/>
      <c r="LBA146" s="14"/>
      <c r="LBB146" s="14"/>
      <c r="LBC146" s="14"/>
      <c r="LBD146" s="14"/>
      <c r="LBE146" s="14"/>
      <c r="LBF146" s="14"/>
      <c r="LBG146" s="14"/>
      <c r="LBH146" s="14"/>
      <c r="LBI146" s="14"/>
      <c r="LBJ146" s="14"/>
      <c r="LBK146" s="14"/>
      <c r="LBL146" s="14"/>
      <c r="LBM146" s="14"/>
      <c r="LBN146" s="14"/>
      <c r="LBO146" s="14"/>
      <c r="LBP146" s="14"/>
      <c r="LBQ146" s="14"/>
      <c r="LBR146" s="14"/>
      <c r="LBS146" s="14"/>
      <c r="LBT146" s="14"/>
      <c r="LBU146" s="14"/>
      <c r="LBV146" s="14"/>
      <c r="LBW146" s="14"/>
      <c r="LBX146" s="14"/>
      <c r="LBY146" s="14"/>
      <c r="LBZ146" s="14"/>
      <c r="LCA146" s="14"/>
      <c r="LCB146" s="14"/>
      <c r="LCC146" s="14"/>
      <c r="LCD146" s="14"/>
      <c r="LCE146" s="14"/>
      <c r="LCF146" s="14"/>
      <c r="LCG146" s="14"/>
      <c r="LCH146" s="14"/>
      <c r="LCI146" s="14"/>
      <c r="LCJ146" s="14"/>
      <c r="LCK146" s="14"/>
      <c r="LCL146" s="14"/>
      <c r="LCM146" s="14"/>
      <c r="LCN146" s="14"/>
      <c r="LCO146" s="14"/>
      <c r="LCP146" s="14"/>
      <c r="LCQ146" s="14"/>
      <c r="LCR146" s="14"/>
      <c r="LCS146" s="14"/>
      <c r="LCT146" s="14"/>
      <c r="LCU146" s="14"/>
      <c r="LCV146" s="14"/>
      <c r="LCW146" s="14"/>
      <c r="LCX146" s="14"/>
      <c r="LCY146" s="14"/>
      <c r="LCZ146" s="14"/>
      <c r="LDA146" s="14"/>
      <c r="LDB146" s="14"/>
      <c r="LDC146" s="14"/>
      <c r="LDD146" s="14"/>
      <c r="LDE146" s="14"/>
      <c r="LDF146" s="14"/>
      <c r="LDG146" s="14"/>
      <c r="LDH146" s="14"/>
      <c r="LDI146" s="14"/>
      <c r="LDJ146" s="14"/>
      <c r="LDK146" s="14"/>
      <c r="LDL146" s="14"/>
      <c r="LDM146" s="14"/>
      <c r="LDN146" s="14"/>
      <c r="LDO146" s="14"/>
      <c r="LDP146" s="14"/>
      <c r="LDQ146" s="14"/>
      <c r="LDR146" s="14"/>
      <c r="LDS146" s="14"/>
      <c r="LDT146" s="14"/>
      <c r="LDU146" s="14"/>
      <c r="LDV146" s="14"/>
      <c r="LDW146" s="14"/>
      <c r="LDX146" s="14"/>
      <c r="LDY146" s="14"/>
      <c r="LDZ146" s="14"/>
      <c r="LEA146" s="14"/>
      <c r="LEB146" s="14"/>
      <c r="LEC146" s="14"/>
      <c r="LED146" s="14"/>
      <c r="LEE146" s="14"/>
      <c r="LEF146" s="14"/>
      <c r="LEG146" s="14"/>
      <c r="LEH146" s="14"/>
      <c r="LEI146" s="14"/>
      <c r="LEJ146" s="14"/>
      <c r="LEK146" s="14"/>
      <c r="LEL146" s="14"/>
      <c r="LEM146" s="14"/>
      <c r="LEN146" s="14"/>
      <c r="LEO146" s="14"/>
      <c r="LEP146" s="14"/>
      <c r="LEQ146" s="14"/>
      <c r="LER146" s="14"/>
      <c r="LES146" s="14"/>
      <c r="LET146" s="14"/>
      <c r="LEU146" s="14"/>
      <c r="LEV146" s="14"/>
      <c r="LEW146" s="14"/>
      <c r="LEX146" s="14"/>
      <c r="LEY146" s="14"/>
      <c r="LEZ146" s="14"/>
      <c r="LFA146" s="14"/>
      <c r="LFB146" s="14"/>
      <c r="LFC146" s="14"/>
      <c r="LFD146" s="14"/>
      <c r="LFE146" s="14"/>
      <c r="LFF146" s="14"/>
      <c r="LFG146" s="14"/>
      <c r="LFH146" s="14"/>
      <c r="LFI146" s="14"/>
      <c r="LFJ146" s="14"/>
      <c r="LFK146" s="14"/>
      <c r="LFL146" s="14"/>
      <c r="LFM146" s="14"/>
      <c r="LFN146" s="14"/>
      <c r="LFO146" s="14"/>
      <c r="LFP146" s="14"/>
      <c r="LFQ146" s="14"/>
      <c r="LFR146" s="14"/>
      <c r="LFS146" s="14"/>
      <c r="LFT146" s="14"/>
      <c r="LFU146" s="14"/>
      <c r="LFV146" s="14"/>
      <c r="LFW146" s="14"/>
      <c r="LFX146" s="14"/>
      <c r="LFY146" s="14"/>
      <c r="LFZ146" s="14"/>
      <c r="LGA146" s="14"/>
      <c r="LGB146" s="14"/>
      <c r="LGC146" s="14"/>
      <c r="LGD146" s="14"/>
      <c r="LGE146" s="14"/>
      <c r="LGF146" s="14"/>
      <c r="LGG146" s="14"/>
      <c r="LGH146" s="14"/>
      <c r="LGI146" s="14"/>
      <c r="LGJ146" s="14"/>
      <c r="LGK146" s="14"/>
      <c r="LGL146" s="14"/>
      <c r="LGM146" s="14"/>
      <c r="LGN146" s="14"/>
      <c r="LGO146" s="14"/>
      <c r="LGP146" s="14"/>
      <c r="LGQ146" s="14"/>
      <c r="LGR146" s="14"/>
      <c r="LGS146" s="14"/>
      <c r="LGT146" s="14"/>
      <c r="LGU146" s="14"/>
      <c r="LGV146" s="14"/>
      <c r="LGW146" s="14"/>
      <c r="LGX146" s="14"/>
      <c r="LGY146" s="14"/>
      <c r="LGZ146" s="14"/>
      <c r="LHA146" s="14"/>
      <c r="LHB146" s="14"/>
      <c r="LHC146" s="14"/>
      <c r="LHD146" s="14"/>
      <c r="LHE146" s="14"/>
      <c r="LHF146" s="14"/>
      <c r="LHG146" s="14"/>
      <c r="LHH146" s="14"/>
      <c r="LHI146" s="14"/>
      <c r="LHJ146" s="14"/>
      <c r="LHK146" s="14"/>
      <c r="LHL146" s="14"/>
      <c r="LHM146" s="14"/>
      <c r="LHN146" s="14"/>
      <c r="LHO146" s="14"/>
      <c r="LHP146" s="14"/>
      <c r="LHQ146" s="14"/>
      <c r="LHR146" s="14"/>
      <c r="LHS146" s="14"/>
      <c r="LHT146" s="14"/>
      <c r="LHU146" s="14"/>
      <c r="LHV146" s="14"/>
      <c r="LHW146" s="14"/>
      <c r="LHX146" s="14"/>
      <c r="LHY146" s="14"/>
      <c r="LHZ146" s="14"/>
      <c r="LIA146" s="14"/>
      <c r="LIB146" s="14"/>
      <c r="LIC146" s="14"/>
      <c r="LID146" s="14"/>
      <c r="LIE146" s="14"/>
      <c r="LIF146" s="14"/>
      <c r="LIG146" s="14"/>
      <c r="LIH146" s="14"/>
      <c r="LII146" s="14"/>
      <c r="LIJ146" s="14"/>
      <c r="LIK146" s="14"/>
      <c r="LIL146" s="14"/>
      <c r="LIM146" s="14"/>
      <c r="LIN146" s="14"/>
      <c r="LIO146" s="14"/>
      <c r="LIP146" s="14"/>
      <c r="LIQ146" s="14"/>
      <c r="LIR146" s="14"/>
      <c r="LIS146" s="14"/>
      <c r="LIT146" s="14"/>
      <c r="LIU146" s="14"/>
      <c r="LIV146" s="14"/>
      <c r="LIW146" s="14"/>
      <c r="LIX146" s="14"/>
      <c r="LIY146" s="14"/>
      <c r="LIZ146" s="14"/>
      <c r="LJA146" s="14"/>
      <c r="LJB146" s="14"/>
      <c r="LJC146" s="14"/>
      <c r="LJD146" s="14"/>
      <c r="LJE146" s="14"/>
      <c r="LJF146" s="14"/>
      <c r="LJG146" s="14"/>
      <c r="LJH146" s="14"/>
      <c r="LJI146" s="14"/>
      <c r="LJJ146" s="14"/>
      <c r="LJK146" s="14"/>
      <c r="LJL146" s="14"/>
      <c r="LJM146" s="14"/>
      <c r="LJN146" s="14"/>
      <c r="LJO146" s="14"/>
      <c r="LJP146" s="14"/>
      <c r="LJQ146" s="14"/>
      <c r="LJR146" s="14"/>
      <c r="LJS146" s="14"/>
      <c r="LJT146" s="14"/>
      <c r="LJU146" s="14"/>
      <c r="LJV146" s="14"/>
      <c r="LJW146" s="14"/>
      <c r="LJX146" s="14"/>
      <c r="LJY146" s="14"/>
      <c r="LJZ146" s="14"/>
      <c r="LKA146" s="14"/>
      <c r="LKB146" s="14"/>
      <c r="LKC146" s="14"/>
      <c r="LKD146" s="14"/>
      <c r="LKE146" s="14"/>
      <c r="LKF146" s="14"/>
      <c r="LKG146" s="14"/>
      <c r="LKH146" s="14"/>
      <c r="LKI146" s="14"/>
      <c r="LKJ146" s="14"/>
      <c r="LKK146" s="14"/>
      <c r="LKL146" s="14"/>
      <c r="LKM146" s="14"/>
      <c r="LKN146" s="14"/>
      <c r="LKO146" s="14"/>
      <c r="LKP146" s="14"/>
      <c r="LKQ146" s="14"/>
      <c r="LKR146" s="14"/>
      <c r="LKS146" s="14"/>
      <c r="LKT146" s="14"/>
      <c r="LKU146" s="14"/>
      <c r="LKV146" s="14"/>
      <c r="LKW146" s="14"/>
      <c r="LKX146" s="14"/>
      <c r="LKY146" s="14"/>
      <c r="LKZ146" s="14"/>
      <c r="LLA146" s="14"/>
      <c r="LLB146" s="14"/>
      <c r="LLC146" s="14"/>
      <c r="LLD146" s="14"/>
      <c r="LLE146" s="14"/>
      <c r="LLF146" s="14"/>
      <c r="LLG146" s="14"/>
      <c r="LLH146" s="14"/>
      <c r="LLI146" s="14"/>
      <c r="LLJ146" s="14"/>
      <c r="LLK146" s="14"/>
      <c r="LLL146" s="14"/>
      <c r="LLM146" s="14"/>
      <c r="LLN146" s="14"/>
      <c r="LLO146" s="14"/>
      <c r="LLP146" s="14"/>
      <c r="LLQ146" s="14"/>
      <c r="LLR146" s="14"/>
      <c r="LLS146" s="14"/>
      <c r="LLT146" s="14"/>
      <c r="LLU146" s="14"/>
      <c r="LLV146" s="14"/>
      <c r="LLW146" s="14"/>
      <c r="LLX146" s="14"/>
      <c r="LLY146" s="14"/>
      <c r="LLZ146" s="14"/>
      <c r="LMA146" s="14"/>
      <c r="LMB146" s="14"/>
      <c r="LMC146" s="14"/>
      <c r="LMD146" s="14"/>
      <c r="LME146" s="14"/>
      <c r="LMF146" s="14"/>
      <c r="LMG146" s="14"/>
      <c r="LMH146" s="14"/>
      <c r="LMI146" s="14"/>
      <c r="LMJ146" s="14"/>
      <c r="LMK146" s="14"/>
      <c r="LML146" s="14"/>
      <c r="LMM146" s="14"/>
      <c r="LMN146" s="14"/>
      <c r="LMO146" s="14"/>
      <c r="LMP146" s="14"/>
      <c r="LMQ146" s="14"/>
      <c r="LMR146" s="14"/>
      <c r="LMS146" s="14"/>
      <c r="LMT146" s="14"/>
      <c r="LMU146" s="14"/>
      <c r="LMV146" s="14"/>
      <c r="LMW146" s="14"/>
      <c r="LMX146" s="14"/>
      <c r="LMY146" s="14"/>
      <c r="LMZ146" s="14"/>
      <c r="LNA146" s="14"/>
      <c r="LNB146" s="14"/>
      <c r="LNC146" s="14"/>
      <c r="LND146" s="14"/>
      <c r="LNE146" s="14"/>
      <c r="LNF146" s="14"/>
      <c r="LNG146" s="14"/>
      <c r="LNH146" s="14"/>
      <c r="LNI146" s="14"/>
      <c r="LNJ146" s="14"/>
      <c r="LNK146" s="14"/>
      <c r="LNL146" s="14"/>
      <c r="LNM146" s="14"/>
      <c r="LNN146" s="14"/>
      <c r="LNO146" s="14"/>
      <c r="LNP146" s="14"/>
      <c r="LNQ146" s="14"/>
      <c r="LNR146" s="14"/>
      <c r="LNS146" s="14"/>
      <c r="LNT146" s="14"/>
      <c r="LNU146" s="14"/>
      <c r="LNV146" s="14"/>
      <c r="LNW146" s="14"/>
      <c r="LNX146" s="14"/>
      <c r="LNY146" s="14"/>
      <c r="LNZ146" s="14"/>
      <c r="LOA146" s="14"/>
      <c r="LOB146" s="14"/>
      <c r="LOC146" s="14"/>
      <c r="LOD146" s="14"/>
      <c r="LOE146" s="14"/>
      <c r="LOF146" s="14"/>
      <c r="LOG146" s="14"/>
      <c r="LOH146" s="14"/>
      <c r="LOI146" s="14"/>
      <c r="LOJ146" s="14"/>
      <c r="LOK146" s="14"/>
      <c r="LOL146" s="14"/>
      <c r="LOM146" s="14"/>
      <c r="LON146" s="14"/>
      <c r="LOO146" s="14"/>
      <c r="LOP146" s="14"/>
      <c r="LOQ146" s="14"/>
      <c r="LOR146" s="14"/>
      <c r="LOS146" s="14"/>
      <c r="LOT146" s="14"/>
      <c r="LOU146" s="14"/>
      <c r="LOV146" s="14"/>
      <c r="LOW146" s="14"/>
      <c r="LOX146" s="14"/>
      <c r="LOY146" s="14"/>
      <c r="LOZ146" s="14"/>
      <c r="LPA146" s="14"/>
      <c r="LPB146" s="14"/>
      <c r="LPC146" s="14"/>
      <c r="LPD146" s="14"/>
      <c r="LPE146" s="14"/>
      <c r="LPF146" s="14"/>
      <c r="LPG146" s="14"/>
      <c r="LPH146" s="14"/>
      <c r="LPI146" s="14"/>
      <c r="LPJ146" s="14"/>
      <c r="LPK146" s="14"/>
      <c r="LPL146" s="14"/>
      <c r="LPM146" s="14"/>
      <c r="LPN146" s="14"/>
      <c r="LPO146" s="14"/>
      <c r="LPP146" s="14"/>
      <c r="LPQ146" s="14"/>
      <c r="LPR146" s="14"/>
      <c r="LPS146" s="14"/>
      <c r="LPT146" s="14"/>
      <c r="LPU146" s="14"/>
      <c r="LPV146" s="14"/>
      <c r="LPW146" s="14"/>
      <c r="LPX146" s="14"/>
      <c r="LPY146" s="14"/>
      <c r="LPZ146" s="14"/>
      <c r="LQA146" s="14"/>
      <c r="LQB146" s="14"/>
      <c r="LQC146" s="14"/>
      <c r="LQD146" s="14"/>
      <c r="LQE146" s="14"/>
      <c r="LQF146" s="14"/>
      <c r="LQG146" s="14"/>
      <c r="LQH146" s="14"/>
      <c r="LQI146" s="14"/>
      <c r="LQJ146" s="14"/>
      <c r="LQK146" s="14"/>
      <c r="LQL146" s="14"/>
      <c r="LQM146" s="14"/>
      <c r="LQN146" s="14"/>
      <c r="LQO146" s="14"/>
      <c r="LQP146" s="14"/>
      <c r="LQQ146" s="14"/>
      <c r="LQR146" s="14"/>
      <c r="LQS146" s="14"/>
      <c r="LQT146" s="14"/>
      <c r="LQU146" s="14"/>
      <c r="LQV146" s="14"/>
      <c r="LQW146" s="14"/>
      <c r="LQX146" s="14"/>
      <c r="LQY146" s="14"/>
      <c r="LQZ146" s="14"/>
      <c r="LRA146" s="14"/>
      <c r="LRB146" s="14"/>
      <c r="LRC146" s="14"/>
      <c r="LRD146" s="14"/>
      <c r="LRE146" s="14"/>
      <c r="LRF146" s="14"/>
      <c r="LRG146" s="14"/>
      <c r="LRH146" s="14"/>
      <c r="LRI146" s="14"/>
      <c r="LRJ146" s="14"/>
      <c r="LRK146" s="14"/>
      <c r="LRL146" s="14"/>
      <c r="LRM146" s="14"/>
      <c r="LRN146" s="14"/>
      <c r="LRO146" s="14"/>
      <c r="LRP146" s="14"/>
      <c r="LRQ146" s="14"/>
      <c r="LRR146" s="14"/>
      <c r="LRS146" s="14"/>
      <c r="LRT146" s="14"/>
      <c r="LRU146" s="14"/>
      <c r="LRV146" s="14"/>
      <c r="LRW146" s="14"/>
      <c r="LRX146" s="14"/>
      <c r="LRY146" s="14"/>
      <c r="LRZ146" s="14"/>
      <c r="LSA146" s="14"/>
      <c r="LSB146" s="14"/>
      <c r="LSC146" s="14"/>
      <c r="LSD146" s="14"/>
      <c r="LSE146" s="14"/>
      <c r="LSF146" s="14"/>
      <c r="LSG146" s="14"/>
      <c r="LSH146" s="14"/>
      <c r="LSI146" s="14"/>
      <c r="LSJ146" s="14"/>
      <c r="LSK146" s="14"/>
      <c r="LSL146" s="14"/>
      <c r="LSM146" s="14"/>
      <c r="LSN146" s="14"/>
      <c r="LSO146" s="14"/>
      <c r="LSP146" s="14"/>
      <c r="LSQ146" s="14"/>
      <c r="LSR146" s="14"/>
      <c r="LSS146" s="14"/>
      <c r="LST146" s="14"/>
      <c r="LSU146" s="14"/>
      <c r="LSV146" s="14"/>
      <c r="LSW146" s="14"/>
      <c r="LSX146" s="14"/>
      <c r="LSY146" s="14"/>
      <c r="LSZ146" s="14"/>
      <c r="LTA146" s="14"/>
      <c r="LTB146" s="14"/>
      <c r="LTC146" s="14"/>
      <c r="LTD146" s="14"/>
      <c r="LTE146" s="14"/>
      <c r="LTF146" s="14"/>
      <c r="LTG146" s="14"/>
      <c r="LTH146" s="14"/>
      <c r="LTI146" s="14"/>
      <c r="LTJ146" s="14"/>
      <c r="LTK146" s="14"/>
      <c r="LTL146" s="14"/>
      <c r="LTM146" s="14"/>
      <c r="LTN146" s="14"/>
      <c r="LTO146" s="14"/>
      <c r="LTP146" s="14"/>
      <c r="LTQ146" s="14"/>
      <c r="LTR146" s="14"/>
      <c r="LTS146" s="14"/>
      <c r="LTT146" s="14"/>
      <c r="LTU146" s="14"/>
      <c r="LTV146" s="14"/>
      <c r="LTW146" s="14"/>
      <c r="LTX146" s="14"/>
      <c r="LTY146" s="14"/>
      <c r="LTZ146" s="14"/>
      <c r="LUA146" s="14"/>
      <c r="LUB146" s="14"/>
      <c r="LUC146" s="14"/>
      <c r="LUD146" s="14"/>
      <c r="LUE146" s="14"/>
      <c r="LUF146" s="14"/>
      <c r="LUG146" s="14"/>
      <c r="LUH146" s="14"/>
      <c r="LUI146" s="14"/>
      <c r="LUJ146" s="14"/>
      <c r="LUK146" s="14"/>
      <c r="LUL146" s="14"/>
      <c r="LUM146" s="14"/>
      <c r="LUN146" s="14"/>
      <c r="LUO146" s="14"/>
      <c r="LUP146" s="14"/>
      <c r="LUQ146" s="14"/>
      <c r="LUR146" s="14"/>
      <c r="LUS146" s="14"/>
      <c r="LUT146" s="14"/>
      <c r="LUU146" s="14"/>
      <c r="LUV146" s="14"/>
      <c r="LUW146" s="14"/>
      <c r="LUX146" s="14"/>
      <c r="LUY146" s="14"/>
      <c r="LUZ146" s="14"/>
      <c r="LVA146" s="14"/>
      <c r="LVB146" s="14"/>
      <c r="LVC146" s="14"/>
      <c r="LVD146" s="14"/>
      <c r="LVE146" s="14"/>
      <c r="LVF146" s="14"/>
      <c r="LVG146" s="14"/>
      <c r="LVH146" s="14"/>
      <c r="LVI146" s="14"/>
      <c r="LVJ146" s="14"/>
      <c r="LVK146" s="14"/>
      <c r="LVL146" s="14"/>
      <c r="LVM146" s="14"/>
      <c r="LVN146" s="14"/>
      <c r="LVO146" s="14"/>
      <c r="LVP146" s="14"/>
      <c r="LVQ146" s="14"/>
      <c r="LVR146" s="14"/>
      <c r="LVS146" s="14"/>
      <c r="LVT146" s="14"/>
      <c r="LVU146" s="14"/>
      <c r="LVV146" s="14"/>
      <c r="LVW146" s="14"/>
      <c r="LVX146" s="14"/>
      <c r="LVY146" s="14"/>
      <c r="LVZ146" s="14"/>
      <c r="LWA146" s="14"/>
      <c r="LWB146" s="14"/>
      <c r="LWC146" s="14"/>
      <c r="LWD146" s="14"/>
      <c r="LWE146" s="14"/>
      <c r="LWF146" s="14"/>
      <c r="LWG146" s="14"/>
      <c r="LWH146" s="14"/>
      <c r="LWI146" s="14"/>
      <c r="LWJ146" s="14"/>
      <c r="LWK146" s="14"/>
      <c r="LWL146" s="14"/>
      <c r="LWM146" s="14"/>
      <c r="LWN146" s="14"/>
      <c r="LWO146" s="14"/>
      <c r="LWP146" s="14"/>
      <c r="LWQ146" s="14"/>
      <c r="LWR146" s="14"/>
      <c r="LWS146" s="14"/>
      <c r="LWT146" s="14"/>
      <c r="LWU146" s="14"/>
      <c r="LWV146" s="14"/>
      <c r="LWW146" s="14"/>
      <c r="LWX146" s="14"/>
      <c r="LWY146" s="14"/>
      <c r="LWZ146" s="14"/>
      <c r="LXA146" s="14"/>
      <c r="LXB146" s="14"/>
      <c r="LXC146" s="14"/>
      <c r="LXD146" s="14"/>
      <c r="LXE146" s="14"/>
      <c r="LXF146" s="14"/>
      <c r="LXG146" s="14"/>
      <c r="LXH146" s="14"/>
      <c r="LXI146" s="14"/>
      <c r="LXJ146" s="14"/>
      <c r="LXK146" s="14"/>
      <c r="LXL146" s="14"/>
      <c r="LXM146" s="14"/>
      <c r="LXN146" s="14"/>
      <c r="LXO146" s="14"/>
      <c r="LXP146" s="14"/>
      <c r="LXQ146" s="14"/>
      <c r="LXR146" s="14"/>
      <c r="LXS146" s="14"/>
      <c r="LXT146" s="14"/>
      <c r="LXU146" s="14"/>
      <c r="LXV146" s="14"/>
      <c r="LXW146" s="14"/>
      <c r="LXX146" s="14"/>
      <c r="LXY146" s="14"/>
      <c r="LXZ146" s="14"/>
      <c r="LYA146" s="14"/>
      <c r="LYB146" s="14"/>
      <c r="LYC146" s="14"/>
      <c r="LYD146" s="14"/>
      <c r="LYE146" s="14"/>
      <c r="LYF146" s="14"/>
      <c r="LYG146" s="14"/>
      <c r="LYH146" s="14"/>
      <c r="LYI146" s="14"/>
      <c r="LYJ146" s="14"/>
      <c r="LYK146" s="14"/>
      <c r="LYL146" s="14"/>
      <c r="LYM146" s="14"/>
      <c r="LYN146" s="14"/>
      <c r="LYO146" s="14"/>
      <c r="LYP146" s="14"/>
      <c r="LYQ146" s="14"/>
      <c r="LYR146" s="14"/>
      <c r="LYS146" s="14"/>
      <c r="LYT146" s="14"/>
      <c r="LYU146" s="14"/>
      <c r="LYV146" s="14"/>
      <c r="LYW146" s="14"/>
      <c r="LYX146" s="14"/>
      <c r="LYY146" s="14"/>
      <c r="LYZ146" s="14"/>
      <c r="LZA146" s="14"/>
      <c r="LZB146" s="14"/>
      <c r="LZC146" s="14"/>
      <c r="LZD146" s="14"/>
      <c r="LZE146" s="14"/>
      <c r="LZF146" s="14"/>
      <c r="LZG146" s="14"/>
      <c r="LZH146" s="14"/>
      <c r="LZI146" s="14"/>
      <c r="LZJ146" s="14"/>
      <c r="LZK146" s="14"/>
      <c r="LZL146" s="14"/>
      <c r="LZM146" s="14"/>
      <c r="LZN146" s="14"/>
      <c r="LZO146" s="14"/>
      <c r="LZP146" s="14"/>
      <c r="LZQ146" s="14"/>
      <c r="LZR146" s="14"/>
      <c r="LZS146" s="14"/>
      <c r="LZT146" s="14"/>
      <c r="LZU146" s="14"/>
      <c r="LZV146" s="14"/>
      <c r="LZW146" s="14"/>
      <c r="LZX146" s="14"/>
      <c r="LZY146" s="14"/>
      <c r="LZZ146" s="14"/>
      <c r="MAA146" s="14"/>
      <c r="MAB146" s="14"/>
      <c r="MAC146" s="14"/>
      <c r="MAD146" s="14"/>
      <c r="MAE146" s="14"/>
      <c r="MAF146" s="14"/>
      <c r="MAG146" s="14"/>
      <c r="MAH146" s="14"/>
      <c r="MAI146" s="14"/>
      <c r="MAJ146" s="14"/>
      <c r="MAK146" s="14"/>
      <c r="MAL146" s="14"/>
      <c r="MAM146" s="14"/>
      <c r="MAN146" s="14"/>
      <c r="MAO146" s="14"/>
      <c r="MAP146" s="14"/>
      <c r="MAQ146" s="14"/>
      <c r="MAR146" s="14"/>
      <c r="MAS146" s="14"/>
      <c r="MAT146" s="14"/>
      <c r="MAU146" s="14"/>
      <c r="MAV146" s="14"/>
      <c r="MAW146" s="14"/>
      <c r="MAX146" s="14"/>
      <c r="MAY146" s="14"/>
      <c r="MAZ146" s="14"/>
      <c r="MBA146" s="14"/>
      <c r="MBB146" s="14"/>
      <c r="MBC146" s="14"/>
      <c r="MBD146" s="14"/>
      <c r="MBE146" s="14"/>
      <c r="MBF146" s="14"/>
      <c r="MBG146" s="14"/>
      <c r="MBH146" s="14"/>
      <c r="MBI146" s="14"/>
      <c r="MBJ146" s="14"/>
      <c r="MBK146" s="14"/>
      <c r="MBL146" s="14"/>
      <c r="MBM146" s="14"/>
      <c r="MBN146" s="14"/>
      <c r="MBO146" s="14"/>
      <c r="MBP146" s="14"/>
      <c r="MBQ146" s="14"/>
      <c r="MBR146" s="14"/>
      <c r="MBS146" s="14"/>
      <c r="MBT146" s="14"/>
      <c r="MBU146" s="14"/>
      <c r="MBV146" s="14"/>
      <c r="MBW146" s="14"/>
      <c r="MBX146" s="14"/>
      <c r="MBY146" s="14"/>
      <c r="MBZ146" s="14"/>
      <c r="MCA146" s="14"/>
      <c r="MCB146" s="14"/>
      <c r="MCC146" s="14"/>
      <c r="MCD146" s="14"/>
      <c r="MCE146" s="14"/>
      <c r="MCF146" s="14"/>
      <c r="MCG146" s="14"/>
      <c r="MCH146" s="14"/>
      <c r="MCI146" s="14"/>
      <c r="MCJ146" s="14"/>
      <c r="MCK146" s="14"/>
      <c r="MCL146" s="14"/>
      <c r="MCM146" s="14"/>
      <c r="MCN146" s="14"/>
      <c r="MCO146" s="14"/>
      <c r="MCP146" s="14"/>
      <c r="MCQ146" s="14"/>
      <c r="MCR146" s="14"/>
      <c r="MCS146" s="14"/>
      <c r="MCT146" s="14"/>
      <c r="MCU146" s="14"/>
      <c r="MCV146" s="14"/>
      <c r="MCW146" s="14"/>
      <c r="MCX146" s="14"/>
      <c r="MCY146" s="14"/>
      <c r="MCZ146" s="14"/>
      <c r="MDA146" s="14"/>
      <c r="MDB146" s="14"/>
      <c r="MDC146" s="14"/>
      <c r="MDD146" s="14"/>
      <c r="MDE146" s="14"/>
      <c r="MDF146" s="14"/>
      <c r="MDG146" s="14"/>
      <c r="MDH146" s="14"/>
      <c r="MDI146" s="14"/>
      <c r="MDJ146" s="14"/>
      <c r="MDK146" s="14"/>
      <c r="MDL146" s="14"/>
      <c r="MDM146" s="14"/>
      <c r="MDN146" s="14"/>
      <c r="MDO146" s="14"/>
      <c r="MDP146" s="14"/>
      <c r="MDQ146" s="14"/>
      <c r="MDR146" s="14"/>
      <c r="MDS146" s="14"/>
      <c r="MDT146" s="14"/>
      <c r="MDU146" s="14"/>
      <c r="MDV146" s="14"/>
      <c r="MDW146" s="14"/>
      <c r="MDX146" s="14"/>
      <c r="MDY146" s="14"/>
      <c r="MDZ146" s="14"/>
      <c r="MEA146" s="14"/>
      <c r="MEB146" s="14"/>
      <c r="MEC146" s="14"/>
      <c r="MED146" s="14"/>
      <c r="MEE146" s="14"/>
      <c r="MEF146" s="14"/>
      <c r="MEG146" s="14"/>
      <c r="MEH146" s="14"/>
      <c r="MEI146" s="14"/>
      <c r="MEJ146" s="14"/>
      <c r="MEK146" s="14"/>
      <c r="MEL146" s="14"/>
      <c r="MEM146" s="14"/>
      <c r="MEN146" s="14"/>
      <c r="MEO146" s="14"/>
      <c r="MEP146" s="14"/>
      <c r="MEQ146" s="14"/>
      <c r="MER146" s="14"/>
      <c r="MES146" s="14"/>
      <c r="MET146" s="14"/>
      <c r="MEU146" s="14"/>
      <c r="MEV146" s="14"/>
      <c r="MEW146" s="14"/>
      <c r="MEX146" s="14"/>
      <c r="MEY146" s="14"/>
      <c r="MEZ146" s="14"/>
      <c r="MFA146" s="14"/>
      <c r="MFB146" s="14"/>
      <c r="MFC146" s="14"/>
      <c r="MFD146" s="14"/>
      <c r="MFE146" s="14"/>
      <c r="MFF146" s="14"/>
      <c r="MFG146" s="14"/>
      <c r="MFH146" s="14"/>
      <c r="MFI146" s="14"/>
      <c r="MFJ146" s="14"/>
      <c r="MFK146" s="14"/>
      <c r="MFL146" s="14"/>
      <c r="MFM146" s="14"/>
      <c r="MFN146" s="14"/>
      <c r="MFO146" s="14"/>
      <c r="MFP146" s="14"/>
      <c r="MFQ146" s="14"/>
      <c r="MFR146" s="14"/>
      <c r="MFS146" s="14"/>
      <c r="MFT146" s="14"/>
      <c r="MFU146" s="14"/>
      <c r="MFV146" s="14"/>
      <c r="MFW146" s="14"/>
      <c r="MFX146" s="14"/>
      <c r="MFY146" s="14"/>
      <c r="MFZ146" s="14"/>
      <c r="MGA146" s="14"/>
      <c r="MGB146" s="14"/>
      <c r="MGC146" s="14"/>
      <c r="MGD146" s="14"/>
      <c r="MGE146" s="14"/>
      <c r="MGF146" s="14"/>
      <c r="MGG146" s="14"/>
      <c r="MGH146" s="14"/>
      <c r="MGI146" s="14"/>
      <c r="MGJ146" s="14"/>
      <c r="MGK146" s="14"/>
      <c r="MGL146" s="14"/>
      <c r="MGM146" s="14"/>
      <c r="MGN146" s="14"/>
      <c r="MGO146" s="14"/>
      <c r="MGP146" s="14"/>
      <c r="MGQ146" s="14"/>
      <c r="MGR146" s="14"/>
      <c r="MGS146" s="14"/>
      <c r="MGT146" s="14"/>
      <c r="MGU146" s="14"/>
      <c r="MGV146" s="14"/>
      <c r="MGW146" s="14"/>
      <c r="MGX146" s="14"/>
      <c r="MGY146" s="14"/>
      <c r="MGZ146" s="14"/>
      <c r="MHA146" s="14"/>
      <c r="MHB146" s="14"/>
      <c r="MHC146" s="14"/>
      <c r="MHD146" s="14"/>
      <c r="MHE146" s="14"/>
      <c r="MHF146" s="14"/>
      <c r="MHG146" s="14"/>
      <c r="MHH146" s="14"/>
      <c r="MHI146" s="14"/>
      <c r="MHJ146" s="14"/>
      <c r="MHK146" s="14"/>
      <c r="MHL146" s="14"/>
      <c r="MHM146" s="14"/>
      <c r="MHN146" s="14"/>
      <c r="MHO146" s="14"/>
      <c r="MHP146" s="14"/>
      <c r="MHQ146" s="14"/>
      <c r="MHR146" s="14"/>
      <c r="MHS146" s="14"/>
      <c r="MHT146" s="14"/>
      <c r="MHU146" s="14"/>
      <c r="MHV146" s="14"/>
      <c r="MHW146" s="14"/>
      <c r="MHX146" s="14"/>
      <c r="MHY146" s="14"/>
      <c r="MHZ146" s="14"/>
      <c r="MIA146" s="14"/>
      <c r="MIB146" s="14"/>
      <c r="MIC146" s="14"/>
      <c r="MID146" s="14"/>
      <c r="MIE146" s="14"/>
      <c r="MIF146" s="14"/>
      <c r="MIG146" s="14"/>
      <c r="MIH146" s="14"/>
      <c r="MII146" s="14"/>
      <c r="MIJ146" s="14"/>
      <c r="MIK146" s="14"/>
      <c r="MIL146" s="14"/>
      <c r="MIM146" s="14"/>
      <c r="MIN146" s="14"/>
      <c r="MIO146" s="14"/>
      <c r="MIP146" s="14"/>
      <c r="MIQ146" s="14"/>
      <c r="MIR146" s="14"/>
      <c r="MIS146" s="14"/>
      <c r="MIT146" s="14"/>
      <c r="MIU146" s="14"/>
      <c r="MIV146" s="14"/>
      <c r="MIW146" s="14"/>
      <c r="MIX146" s="14"/>
      <c r="MIY146" s="14"/>
      <c r="MIZ146" s="14"/>
      <c r="MJA146" s="14"/>
      <c r="MJB146" s="14"/>
      <c r="MJC146" s="14"/>
      <c r="MJD146" s="14"/>
      <c r="MJE146" s="14"/>
      <c r="MJF146" s="14"/>
      <c r="MJG146" s="14"/>
      <c r="MJH146" s="14"/>
      <c r="MJI146" s="14"/>
      <c r="MJJ146" s="14"/>
      <c r="MJK146" s="14"/>
      <c r="MJL146" s="14"/>
      <c r="MJM146" s="14"/>
      <c r="MJN146" s="14"/>
      <c r="MJO146" s="14"/>
      <c r="MJP146" s="14"/>
      <c r="MJQ146" s="14"/>
      <c r="MJR146" s="14"/>
      <c r="MJS146" s="14"/>
      <c r="MJT146" s="14"/>
      <c r="MJU146" s="14"/>
      <c r="MJV146" s="14"/>
      <c r="MJW146" s="14"/>
      <c r="MJX146" s="14"/>
      <c r="MJY146" s="14"/>
      <c r="MJZ146" s="14"/>
      <c r="MKA146" s="14"/>
      <c r="MKB146" s="14"/>
      <c r="MKC146" s="14"/>
      <c r="MKD146" s="14"/>
      <c r="MKE146" s="14"/>
      <c r="MKF146" s="14"/>
      <c r="MKG146" s="14"/>
      <c r="MKH146" s="14"/>
      <c r="MKI146" s="14"/>
      <c r="MKJ146" s="14"/>
      <c r="MKK146" s="14"/>
      <c r="MKL146" s="14"/>
      <c r="MKM146" s="14"/>
      <c r="MKN146" s="14"/>
      <c r="MKO146" s="14"/>
      <c r="MKP146" s="14"/>
      <c r="MKQ146" s="14"/>
      <c r="MKR146" s="14"/>
      <c r="MKS146" s="14"/>
      <c r="MKT146" s="14"/>
      <c r="MKU146" s="14"/>
      <c r="MKV146" s="14"/>
      <c r="MKW146" s="14"/>
      <c r="MKX146" s="14"/>
      <c r="MKY146" s="14"/>
      <c r="MKZ146" s="14"/>
      <c r="MLA146" s="14"/>
      <c r="MLB146" s="14"/>
      <c r="MLC146" s="14"/>
      <c r="MLD146" s="14"/>
      <c r="MLE146" s="14"/>
      <c r="MLF146" s="14"/>
      <c r="MLG146" s="14"/>
      <c r="MLH146" s="14"/>
      <c r="MLI146" s="14"/>
      <c r="MLJ146" s="14"/>
      <c r="MLK146" s="14"/>
      <c r="MLL146" s="14"/>
      <c r="MLM146" s="14"/>
      <c r="MLN146" s="14"/>
      <c r="MLO146" s="14"/>
      <c r="MLP146" s="14"/>
      <c r="MLQ146" s="14"/>
      <c r="MLR146" s="14"/>
      <c r="MLS146" s="14"/>
      <c r="MLT146" s="14"/>
      <c r="MLU146" s="14"/>
      <c r="MLV146" s="14"/>
      <c r="MLW146" s="14"/>
      <c r="MLX146" s="14"/>
      <c r="MLY146" s="14"/>
      <c r="MLZ146" s="14"/>
      <c r="MMA146" s="14"/>
      <c r="MMB146" s="14"/>
      <c r="MMC146" s="14"/>
      <c r="MMD146" s="14"/>
      <c r="MME146" s="14"/>
      <c r="MMF146" s="14"/>
      <c r="MMG146" s="14"/>
      <c r="MMH146" s="14"/>
      <c r="MMI146" s="14"/>
      <c r="MMJ146" s="14"/>
      <c r="MMK146" s="14"/>
      <c r="MML146" s="14"/>
      <c r="MMM146" s="14"/>
      <c r="MMN146" s="14"/>
      <c r="MMO146" s="14"/>
      <c r="MMP146" s="14"/>
      <c r="MMQ146" s="14"/>
      <c r="MMR146" s="14"/>
      <c r="MMS146" s="14"/>
      <c r="MMT146" s="14"/>
      <c r="MMU146" s="14"/>
      <c r="MMV146" s="14"/>
      <c r="MMW146" s="14"/>
      <c r="MMX146" s="14"/>
      <c r="MMY146" s="14"/>
      <c r="MMZ146" s="14"/>
      <c r="MNA146" s="14"/>
      <c r="MNB146" s="14"/>
      <c r="MNC146" s="14"/>
      <c r="MND146" s="14"/>
      <c r="MNE146" s="14"/>
      <c r="MNF146" s="14"/>
      <c r="MNG146" s="14"/>
      <c r="MNH146" s="14"/>
      <c r="MNI146" s="14"/>
      <c r="MNJ146" s="14"/>
      <c r="MNK146" s="14"/>
      <c r="MNL146" s="14"/>
      <c r="MNM146" s="14"/>
      <c r="MNN146" s="14"/>
      <c r="MNO146" s="14"/>
      <c r="MNP146" s="14"/>
      <c r="MNQ146" s="14"/>
      <c r="MNR146" s="14"/>
      <c r="MNS146" s="14"/>
      <c r="MNT146" s="14"/>
      <c r="MNU146" s="14"/>
      <c r="MNV146" s="14"/>
      <c r="MNW146" s="14"/>
      <c r="MNX146" s="14"/>
      <c r="MNY146" s="14"/>
      <c r="MNZ146" s="14"/>
      <c r="MOA146" s="14"/>
      <c r="MOB146" s="14"/>
      <c r="MOC146" s="14"/>
      <c r="MOD146" s="14"/>
      <c r="MOE146" s="14"/>
      <c r="MOF146" s="14"/>
      <c r="MOG146" s="14"/>
      <c r="MOH146" s="14"/>
      <c r="MOI146" s="14"/>
      <c r="MOJ146" s="14"/>
      <c r="MOK146" s="14"/>
      <c r="MOL146" s="14"/>
      <c r="MOM146" s="14"/>
      <c r="MON146" s="14"/>
      <c r="MOO146" s="14"/>
      <c r="MOP146" s="14"/>
      <c r="MOQ146" s="14"/>
      <c r="MOR146" s="14"/>
      <c r="MOS146" s="14"/>
      <c r="MOT146" s="14"/>
      <c r="MOU146" s="14"/>
      <c r="MOV146" s="14"/>
      <c r="MOW146" s="14"/>
      <c r="MOX146" s="14"/>
      <c r="MOY146" s="14"/>
      <c r="MOZ146" s="14"/>
      <c r="MPA146" s="14"/>
      <c r="MPB146" s="14"/>
      <c r="MPC146" s="14"/>
      <c r="MPD146" s="14"/>
      <c r="MPE146" s="14"/>
      <c r="MPF146" s="14"/>
      <c r="MPG146" s="14"/>
      <c r="MPH146" s="14"/>
      <c r="MPI146" s="14"/>
      <c r="MPJ146" s="14"/>
      <c r="MPK146" s="14"/>
      <c r="MPL146" s="14"/>
      <c r="MPM146" s="14"/>
      <c r="MPN146" s="14"/>
      <c r="MPO146" s="14"/>
      <c r="MPP146" s="14"/>
      <c r="MPQ146" s="14"/>
      <c r="MPR146" s="14"/>
      <c r="MPS146" s="14"/>
      <c r="MPT146" s="14"/>
      <c r="MPU146" s="14"/>
      <c r="MPV146" s="14"/>
      <c r="MPW146" s="14"/>
      <c r="MPX146" s="14"/>
      <c r="MPY146" s="14"/>
      <c r="MPZ146" s="14"/>
      <c r="MQA146" s="14"/>
      <c r="MQB146" s="14"/>
      <c r="MQC146" s="14"/>
      <c r="MQD146" s="14"/>
      <c r="MQE146" s="14"/>
      <c r="MQF146" s="14"/>
      <c r="MQG146" s="14"/>
      <c r="MQH146" s="14"/>
      <c r="MQI146" s="14"/>
      <c r="MQJ146" s="14"/>
      <c r="MQK146" s="14"/>
      <c r="MQL146" s="14"/>
      <c r="MQM146" s="14"/>
      <c r="MQN146" s="14"/>
      <c r="MQO146" s="14"/>
      <c r="MQP146" s="14"/>
      <c r="MQQ146" s="14"/>
      <c r="MQR146" s="14"/>
      <c r="MQS146" s="14"/>
      <c r="MQT146" s="14"/>
      <c r="MQU146" s="14"/>
      <c r="MQV146" s="14"/>
      <c r="MQW146" s="14"/>
      <c r="MQX146" s="14"/>
      <c r="MQY146" s="14"/>
      <c r="MQZ146" s="14"/>
      <c r="MRA146" s="14"/>
      <c r="MRB146" s="14"/>
      <c r="MRC146" s="14"/>
      <c r="MRD146" s="14"/>
      <c r="MRE146" s="14"/>
      <c r="MRF146" s="14"/>
      <c r="MRG146" s="14"/>
      <c r="MRH146" s="14"/>
      <c r="MRI146" s="14"/>
      <c r="MRJ146" s="14"/>
      <c r="MRK146" s="14"/>
      <c r="MRL146" s="14"/>
      <c r="MRM146" s="14"/>
      <c r="MRN146" s="14"/>
      <c r="MRO146" s="14"/>
      <c r="MRP146" s="14"/>
      <c r="MRQ146" s="14"/>
      <c r="MRR146" s="14"/>
      <c r="MRS146" s="14"/>
      <c r="MRT146" s="14"/>
      <c r="MRU146" s="14"/>
      <c r="MRV146" s="14"/>
      <c r="MRW146" s="14"/>
      <c r="MRX146" s="14"/>
      <c r="MRY146" s="14"/>
      <c r="MRZ146" s="14"/>
      <c r="MSA146" s="14"/>
      <c r="MSB146" s="14"/>
      <c r="MSC146" s="14"/>
      <c r="MSD146" s="14"/>
      <c r="MSE146" s="14"/>
      <c r="MSF146" s="14"/>
      <c r="MSG146" s="14"/>
      <c r="MSH146" s="14"/>
      <c r="MSI146" s="14"/>
      <c r="MSJ146" s="14"/>
      <c r="MSK146" s="14"/>
      <c r="MSL146" s="14"/>
      <c r="MSM146" s="14"/>
      <c r="MSN146" s="14"/>
      <c r="MSO146" s="14"/>
      <c r="MSP146" s="14"/>
      <c r="MSQ146" s="14"/>
      <c r="MSR146" s="14"/>
      <c r="MSS146" s="14"/>
      <c r="MST146" s="14"/>
      <c r="MSU146" s="14"/>
      <c r="MSV146" s="14"/>
      <c r="MSW146" s="14"/>
      <c r="MSX146" s="14"/>
      <c r="MSY146" s="14"/>
      <c r="MSZ146" s="14"/>
      <c r="MTA146" s="14"/>
      <c r="MTB146" s="14"/>
      <c r="MTC146" s="14"/>
      <c r="MTD146" s="14"/>
      <c r="MTE146" s="14"/>
      <c r="MTF146" s="14"/>
      <c r="MTG146" s="14"/>
      <c r="MTH146" s="14"/>
      <c r="MTI146" s="14"/>
      <c r="MTJ146" s="14"/>
      <c r="MTK146" s="14"/>
      <c r="MTL146" s="14"/>
      <c r="MTM146" s="14"/>
      <c r="MTN146" s="14"/>
      <c r="MTO146" s="14"/>
      <c r="MTP146" s="14"/>
      <c r="MTQ146" s="14"/>
      <c r="MTR146" s="14"/>
      <c r="MTS146" s="14"/>
      <c r="MTT146" s="14"/>
      <c r="MTU146" s="14"/>
      <c r="MTV146" s="14"/>
      <c r="MTW146" s="14"/>
      <c r="MTX146" s="14"/>
      <c r="MTY146" s="14"/>
      <c r="MTZ146" s="14"/>
      <c r="MUA146" s="14"/>
      <c r="MUB146" s="14"/>
      <c r="MUC146" s="14"/>
      <c r="MUD146" s="14"/>
      <c r="MUE146" s="14"/>
      <c r="MUF146" s="14"/>
      <c r="MUG146" s="14"/>
      <c r="MUH146" s="14"/>
      <c r="MUI146" s="14"/>
      <c r="MUJ146" s="14"/>
      <c r="MUK146" s="14"/>
      <c r="MUL146" s="14"/>
      <c r="MUM146" s="14"/>
      <c r="MUN146" s="14"/>
      <c r="MUO146" s="14"/>
      <c r="MUP146" s="14"/>
      <c r="MUQ146" s="14"/>
      <c r="MUR146" s="14"/>
      <c r="MUS146" s="14"/>
      <c r="MUT146" s="14"/>
      <c r="MUU146" s="14"/>
      <c r="MUV146" s="14"/>
      <c r="MUW146" s="14"/>
      <c r="MUX146" s="14"/>
      <c r="MUY146" s="14"/>
      <c r="MUZ146" s="14"/>
      <c r="MVA146" s="14"/>
      <c r="MVB146" s="14"/>
      <c r="MVC146" s="14"/>
      <c r="MVD146" s="14"/>
      <c r="MVE146" s="14"/>
      <c r="MVF146" s="14"/>
      <c r="MVG146" s="14"/>
      <c r="MVH146" s="14"/>
      <c r="MVI146" s="14"/>
      <c r="MVJ146" s="14"/>
      <c r="MVK146" s="14"/>
      <c r="MVL146" s="14"/>
      <c r="MVM146" s="14"/>
      <c r="MVN146" s="14"/>
      <c r="MVO146" s="14"/>
      <c r="MVP146" s="14"/>
      <c r="MVQ146" s="14"/>
      <c r="MVR146" s="14"/>
      <c r="MVS146" s="14"/>
      <c r="MVT146" s="14"/>
      <c r="MVU146" s="14"/>
      <c r="MVV146" s="14"/>
      <c r="MVW146" s="14"/>
      <c r="MVX146" s="14"/>
      <c r="MVY146" s="14"/>
      <c r="MVZ146" s="14"/>
      <c r="MWA146" s="14"/>
      <c r="MWB146" s="14"/>
      <c r="MWC146" s="14"/>
      <c r="MWD146" s="14"/>
      <c r="MWE146" s="14"/>
      <c r="MWF146" s="14"/>
      <c r="MWG146" s="14"/>
      <c r="MWH146" s="14"/>
      <c r="MWI146" s="14"/>
      <c r="MWJ146" s="14"/>
      <c r="MWK146" s="14"/>
      <c r="MWL146" s="14"/>
      <c r="MWM146" s="14"/>
      <c r="MWN146" s="14"/>
      <c r="MWO146" s="14"/>
      <c r="MWP146" s="14"/>
      <c r="MWQ146" s="14"/>
      <c r="MWR146" s="14"/>
      <c r="MWS146" s="14"/>
      <c r="MWT146" s="14"/>
      <c r="MWU146" s="14"/>
      <c r="MWV146" s="14"/>
      <c r="MWW146" s="14"/>
      <c r="MWX146" s="14"/>
      <c r="MWY146" s="14"/>
      <c r="MWZ146" s="14"/>
      <c r="MXA146" s="14"/>
      <c r="MXB146" s="14"/>
      <c r="MXC146" s="14"/>
      <c r="MXD146" s="14"/>
      <c r="MXE146" s="14"/>
      <c r="MXF146" s="14"/>
      <c r="MXG146" s="14"/>
      <c r="MXH146" s="14"/>
      <c r="MXI146" s="14"/>
      <c r="MXJ146" s="14"/>
      <c r="MXK146" s="14"/>
      <c r="MXL146" s="14"/>
      <c r="MXM146" s="14"/>
      <c r="MXN146" s="14"/>
      <c r="MXO146" s="14"/>
      <c r="MXP146" s="14"/>
      <c r="MXQ146" s="14"/>
      <c r="MXR146" s="14"/>
      <c r="MXS146" s="14"/>
      <c r="MXT146" s="14"/>
      <c r="MXU146" s="14"/>
      <c r="MXV146" s="14"/>
      <c r="MXW146" s="14"/>
      <c r="MXX146" s="14"/>
      <c r="MXY146" s="14"/>
      <c r="MXZ146" s="14"/>
      <c r="MYA146" s="14"/>
      <c r="MYB146" s="14"/>
      <c r="MYC146" s="14"/>
      <c r="MYD146" s="14"/>
      <c r="MYE146" s="14"/>
      <c r="MYF146" s="14"/>
      <c r="MYG146" s="14"/>
      <c r="MYH146" s="14"/>
      <c r="MYI146" s="14"/>
      <c r="MYJ146" s="14"/>
      <c r="MYK146" s="14"/>
      <c r="MYL146" s="14"/>
      <c r="MYM146" s="14"/>
      <c r="MYN146" s="14"/>
      <c r="MYO146" s="14"/>
      <c r="MYP146" s="14"/>
      <c r="MYQ146" s="14"/>
      <c r="MYR146" s="14"/>
      <c r="MYS146" s="14"/>
      <c r="MYT146" s="14"/>
      <c r="MYU146" s="14"/>
      <c r="MYV146" s="14"/>
      <c r="MYW146" s="14"/>
      <c r="MYX146" s="14"/>
      <c r="MYY146" s="14"/>
      <c r="MYZ146" s="14"/>
      <c r="MZA146" s="14"/>
      <c r="MZB146" s="14"/>
      <c r="MZC146" s="14"/>
      <c r="MZD146" s="14"/>
      <c r="MZE146" s="14"/>
      <c r="MZF146" s="14"/>
      <c r="MZG146" s="14"/>
      <c r="MZH146" s="14"/>
      <c r="MZI146" s="14"/>
      <c r="MZJ146" s="14"/>
      <c r="MZK146" s="14"/>
      <c r="MZL146" s="14"/>
      <c r="MZM146" s="14"/>
      <c r="MZN146" s="14"/>
      <c r="MZO146" s="14"/>
      <c r="MZP146" s="14"/>
      <c r="MZQ146" s="14"/>
      <c r="MZR146" s="14"/>
      <c r="MZS146" s="14"/>
      <c r="MZT146" s="14"/>
      <c r="MZU146" s="14"/>
      <c r="MZV146" s="14"/>
      <c r="MZW146" s="14"/>
      <c r="MZX146" s="14"/>
      <c r="MZY146" s="14"/>
      <c r="MZZ146" s="14"/>
      <c r="NAA146" s="14"/>
      <c r="NAB146" s="14"/>
      <c r="NAC146" s="14"/>
      <c r="NAD146" s="14"/>
      <c r="NAE146" s="14"/>
      <c r="NAF146" s="14"/>
      <c r="NAG146" s="14"/>
      <c r="NAH146" s="14"/>
      <c r="NAI146" s="14"/>
      <c r="NAJ146" s="14"/>
      <c r="NAK146" s="14"/>
      <c r="NAL146" s="14"/>
      <c r="NAM146" s="14"/>
      <c r="NAN146" s="14"/>
      <c r="NAO146" s="14"/>
      <c r="NAP146" s="14"/>
      <c r="NAQ146" s="14"/>
      <c r="NAR146" s="14"/>
      <c r="NAS146" s="14"/>
      <c r="NAT146" s="14"/>
      <c r="NAU146" s="14"/>
      <c r="NAV146" s="14"/>
      <c r="NAW146" s="14"/>
      <c r="NAX146" s="14"/>
      <c r="NAY146" s="14"/>
      <c r="NAZ146" s="14"/>
      <c r="NBA146" s="14"/>
      <c r="NBB146" s="14"/>
      <c r="NBC146" s="14"/>
      <c r="NBD146" s="14"/>
      <c r="NBE146" s="14"/>
      <c r="NBF146" s="14"/>
      <c r="NBG146" s="14"/>
      <c r="NBH146" s="14"/>
      <c r="NBI146" s="14"/>
      <c r="NBJ146" s="14"/>
      <c r="NBK146" s="14"/>
      <c r="NBL146" s="14"/>
      <c r="NBM146" s="14"/>
      <c r="NBN146" s="14"/>
      <c r="NBO146" s="14"/>
      <c r="NBP146" s="14"/>
      <c r="NBQ146" s="14"/>
      <c r="NBR146" s="14"/>
      <c r="NBS146" s="14"/>
      <c r="NBT146" s="14"/>
      <c r="NBU146" s="14"/>
      <c r="NBV146" s="14"/>
      <c r="NBW146" s="14"/>
      <c r="NBX146" s="14"/>
      <c r="NBY146" s="14"/>
      <c r="NBZ146" s="14"/>
      <c r="NCA146" s="14"/>
      <c r="NCB146" s="14"/>
      <c r="NCC146" s="14"/>
      <c r="NCD146" s="14"/>
      <c r="NCE146" s="14"/>
      <c r="NCF146" s="14"/>
      <c r="NCG146" s="14"/>
      <c r="NCH146" s="14"/>
      <c r="NCI146" s="14"/>
      <c r="NCJ146" s="14"/>
      <c r="NCK146" s="14"/>
      <c r="NCL146" s="14"/>
      <c r="NCM146" s="14"/>
      <c r="NCN146" s="14"/>
      <c r="NCO146" s="14"/>
      <c r="NCP146" s="14"/>
      <c r="NCQ146" s="14"/>
      <c r="NCR146" s="14"/>
      <c r="NCS146" s="14"/>
      <c r="NCT146" s="14"/>
      <c r="NCU146" s="14"/>
      <c r="NCV146" s="14"/>
      <c r="NCW146" s="14"/>
      <c r="NCX146" s="14"/>
      <c r="NCY146" s="14"/>
      <c r="NCZ146" s="14"/>
      <c r="NDA146" s="14"/>
      <c r="NDB146" s="14"/>
      <c r="NDC146" s="14"/>
      <c r="NDD146" s="14"/>
      <c r="NDE146" s="14"/>
      <c r="NDF146" s="14"/>
      <c r="NDG146" s="14"/>
      <c r="NDH146" s="14"/>
      <c r="NDI146" s="14"/>
      <c r="NDJ146" s="14"/>
      <c r="NDK146" s="14"/>
      <c r="NDL146" s="14"/>
      <c r="NDM146" s="14"/>
      <c r="NDN146" s="14"/>
      <c r="NDO146" s="14"/>
      <c r="NDP146" s="14"/>
      <c r="NDQ146" s="14"/>
      <c r="NDR146" s="14"/>
      <c r="NDS146" s="14"/>
      <c r="NDT146" s="14"/>
      <c r="NDU146" s="14"/>
      <c r="NDV146" s="14"/>
      <c r="NDW146" s="14"/>
      <c r="NDX146" s="14"/>
      <c r="NDY146" s="14"/>
      <c r="NDZ146" s="14"/>
      <c r="NEA146" s="14"/>
      <c r="NEB146" s="14"/>
      <c r="NEC146" s="14"/>
      <c r="NED146" s="14"/>
      <c r="NEE146" s="14"/>
      <c r="NEF146" s="14"/>
      <c r="NEG146" s="14"/>
      <c r="NEH146" s="14"/>
      <c r="NEI146" s="14"/>
      <c r="NEJ146" s="14"/>
      <c r="NEK146" s="14"/>
      <c r="NEL146" s="14"/>
      <c r="NEM146" s="14"/>
      <c r="NEN146" s="14"/>
      <c r="NEO146" s="14"/>
      <c r="NEP146" s="14"/>
      <c r="NEQ146" s="14"/>
      <c r="NER146" s="14"/>
      <c r="NES146" s="14"/>
      <c r="NET146" s="14"/>
      <c r="NEU146" s="14"/>
      <c r="NEV146" s="14"/>
      <c r="NEW146" s="14"/>
      <c r="NEX146" s="14"/>
      <c r="NEY146" s="14"/>
      <c r="NEZ146" s="14"/>
      <c r="NFA146" s="14"/>
      <c r="NFB146" s="14"/>
      <c r="NFC146" s="14"/>
      <c r="NFD146" s="14"/>
      <c r="NFE146" s="14"/>
      <c r="NFF146" s="14"/>
      <c r="NFG146" s="14"/>
      <c r="NFH146" s="14"/>
      <c r="NFI146" s="14"/>
      <c r="NFJ146" s="14"/>
      <c r="NFK146" s="14"/>
      <c r="NFL146" s="14"/>
      <c r="NFM146" s="14"/>
      <c r="NFN146" s="14"/>
      <c r="NFO146" s="14"/>
      <c r="NFP146" s="14"/>
      <c r="NFQ146" s="14"/>
      <c r="NFR146" s="14"/>
      <c r="NFS146" s="14"/>
      <c r="NFT146" s="14"/>
      <c r="NFU146" s="14"/>
      <c r="NFV146" s="14"/>
      <c r="NFW146" s="14"/>
      <c r="NFX146" s="14"/>
      <c r="NFY146" s="14"/>
      <c r="NFZ146" s="14"/>
      <c r="NGA146" s="14"/>
      <c r="NGB146" s="14"/>
      <c r="NGC146" s="14"/>
      <c r="NGD146" s="14"/>
      <c r="NGE146" s="14"/>
      <c r="NGF146" s="14"/>
      <c r="NGG146" s="14"/>
      <c r="NGH146" s="14"/>
      <c r="NGI146" s="14"/>
      <c r="NGJ146" s="14"/>
      <c r="NGK146" s="14"/>
      <c r="NGL146" s="14"/>
      <c r="NGM146" s="14"/>
      <c r="NGN146" s="14"/>
      <c r="NGO146" s="14"/>
      <c r="NGP146" s="14"/>
      <c r="NGQ146" s="14"/>
      <c r="NGR146" s="14"/>
      <c r="NGS146" s="14"/>
      <c r="NGT146" s="14"/>
      <c r="NGU146" s="14"/>
      <c r="NGV146" s="14"/>
      <c r="NGW146" s="14"/>
      <c r="NGX146" s="14"/>
      <c r="NGY146" s="14"/>
      <c r="NGZ146" s="14"/>
      <c r="NHA146" s="14"/>
      <c r="NHB146" s="14"/>
      <c r="NHC146" s="14"/>
      <c r="NHD146" s="14"/>
      <c r="NHE146" s="14"/>
      <c r="NHF146" s="14"/>
      <c r="NHG146" s="14"/>
      <c r="NHH146" s="14"/>
      <c r="NHI146" s="14"/>
      <c r="NHJ146" s="14"/>
      <c r="NHK146" s="14"/>
      <c r="NHL146" s="14"/>
      <c r="NHM146" s="14"/>
      <c r="NHN146" s="14"/>
      <c r="NHO146" s="14"/>
      <c r="NHP146" s="14"/>
      <c r="NHQ146" s="14"/>
      <c r="NHR146" s="14"/>
      <c r="NHS146" s="14"/>
      <c r="NHT146" s="14"/>
      <c r="NHU146" s="14"/>
      <c r="NHV146" s="14"/>
      <c r="NHW146" s="14"/>
      <c r="NHX146" s="14"/>
      <c r="NHY146" s="14"/>
      <c r="NHZ146" s="14"/>
      <c r="NIA146" s="14"/>
      <c r="NIB146" s="14"/>
      <c r="NIC146" s="14"/>
      <c r="NID146" s="14"/>
      <c r="NIE146" s="14"/>
      <c r="NIF146" s="14"/>
      <c r="NIG146" s="14"/>
      <c r="NIH146" s="14"/>
      <c r="NII146" s="14"/>
      <c r="NIJ146" s="14"/>
      <c r="NIK146" s="14"/>
      <c r="NIL146" s="14"/>
      <c r="NIM146" s="14"/>
      <c r="NIN146" s="14"/>
      <c r="NIO146" s="14"/>
      <c r="NIP146" s="14"/>
      <c r="NIQ146" s="14"/>
      <c r="NIR146" s="14"/>
      <c r="NIS146" s="14"/>
      <c r="NIT146" s="14"/>
      <c r="NIU146" s="14"/>
      <c r="NIV146" s="14"/>
      <c r="NIW146" s="14"/>
      <c r="NIX146" s="14"/>
      <c r="NIY146" s="14"/>
      <c r="NIZ146" s="14"/>
      <c r="NJA146" s="14"/>
      <c r="NJB146" s="14"/>
      <c r="NJC146" s="14"/>
      <c r="NJD146" s="14"/>
      <c r="NJE146" s="14"/>
      <c r="NJF146" s="14"/>
      <c r="NJG146" s="14"/>
      <c r="NJH146" s="14"/>
      <c r="NJI146" s="14"/>
      <c r="NJJ146" s="14"/>
      <c r="NJK146" s="14"/>
      <c r="NJL146" s="14"/>
      <c r="NJM146" s="14"/>
      <c r="NJN146" s="14"/>
      <c r="NJO146" s="14"/>
      <c r="NJP146" s="14"/>
      <c r="NJQ146" s="14"/>
      <c r="NJR146" s="14"/>
      <c r="NJS146" s="14"/>
      <c r="NJT146" s="14"/>
      <c r="NJU146" s="14"/>
      <c r="NJV146" s="14"/>
      <c r="NJW146" s="14"/>
      <c r="NJX146" s="14"/>
      <c r="NJY146" s="14"/>
      <c r="NJZ146" s="14"/>
      <c r="NKA146" s="14"/>
      <c r="NKB146" s="14"/>
      <c r="NKC146" s="14"/>
      <c r="NKD146" s="14"/>
      <c r="NKE146" s="14"/>
      <c r="NKF146" s="14"/>
      <c r="NKG146" s="14"/>
      <c r="NKH146" s="14"/>
      <c r="NKI146" s="14"/>
      <c r="NKJ146" s="14"/>
      <c r="NKK146" s="14"/>
      <c r="NKL146" s="14"/>
      <c r="NKM146" s="14"/>
      <c r="NKN146" s="14"/>
      <c r="NKO146" s="14"/>
      <c r="NKP146" s="14"/>
      <c r="NKQ146" s="14"/>
      <c r="NKR146" s="14"/>
      <c r="NKS146" s="14"/>
      <c r="NKT146" s="14"/>
      <c r="NKU146" s="14"/>
      <c r="NKV146" s="14"/>
      <c r="NKW146" s="14"/>
      <c r="NKX146" s="14"/>
      <c r="NKY146" s="14"/>
      <c r="NKZ146" s="14"/>
      <c r="NLA146" s="14"/>
      <c r="NLB146" s="14"/>
      <c r="NLC146" s="14"/>
      <c r="NLD146" s="14"/>
      <c r="NLE146" s="14"/>
      <c r="NLF146" s="14"/>
      <c r="NLG146" s="14"/>
      <c r="NLH146" s="14"/>
      <c r="NLI146" s="14"/>
      <c r="NLJ146" s="14"/>
      <c r="NLK146" s="14"/>
      <c r="NLL146" s="14"/>
      <c r="NLM146" s="14"/>
      <c r="NLN146" s="14"/>
      <c r="NLO146" s="14"/>
      <c r="NLP146" s="14"/>
      <c r="NLQ146" s="14"/>
      <c r="NLR146" s="14"/>
      <c r="NLS146" s="14"/>
      <c r="NLT146" s="14"/>
      <c r="NLU146" s="14"/>
      <c r="NLV146" s="14"/>
      <c r="NLW146" s="14"/>
      <c r="NLX146" s="14"/>
      <c r="NLY146" s="14"/>
      <c r="NLZ146" s="14"/>
      <c r="NMA146" s="14"/>
      <c r="NMB146" s="14"/>
      <c r="NMC146" s="14"/>
      <c r="NMD146" s="14"/>
      <c r="NME146" s="14"/>
      <c r="NMF146" s="14"/>
      <c r="NMG146" s="14"/>
      <c r="NMH146" s="14"/>
      <c r="NMI146" s="14"/>
      <c r="NMJ146" s="14"/>
      <c r="NMK146" s="14"/>
      <c r="NML146" s="14"/>
      <c r="NMM146" s="14"/>
      <c r="NMN146" s="14"/>
      <c r="NMO146" s="14"/>
      <c r="NMP146" s="14"/>
      <c r="NMQ146" s="14"/>
      <c r="NMR146" s="14"/>
      <c r="NMS146" s="14"/>
      <c r="NMT146" s="14"/>
      <c r="NMU146" s="14"/>
      <c r="NMV146" s="14"/>
      <c r="NMW146" s="14"/>
      <c r="NMX146" s="14"/>
      <c r="NMY146" s="14"/>
      <c r="NMZ146" s="14"/>
      <c r="NNA146" s="14"/>
      <c r="NNB146" s="14"/>
      <c r="NNC146" s="14"/>
      <c r="NND146" s="14"/>
      <c r="NNE146" s="14"/>
      <c r="NNF146" s="14"/>
      <c r="NNG146" s="14"/>
      <c r="NNH146" s="14"/>
      <c r="NNI146" s="14"/>
      <c r="NNJ146" s="14"/>
      <c r="NNK146" s="14"/>
      <c r="NNL146" s="14"/>
      <c r="NNM146" s="14"/>
      <c r="NNN146" s="14"/>
      <c r="NNO146" s="14"/>
      <c r="NNP146" s="14"/>
      <c r="NNQ146" s="14"/>
      <c r="NNR146" s="14"/>
      <c r="NNS146" s="14"/>
      <c r="NNT146" s="14"/>
      <c r="NNU146" s="14"/>
      <c r="NNV146" s="14"/>
      <c r="NNW146" s="14"/>
      <c r="NNX146" s="14"/>
      <c r="NNY146" s="14"/>
      <c r="NNZ146" s="14"/>
      <c r="NOA146" s="14"/>
      <c r="NOB146" s="14"/>
      <c r="NOC146" s="14"/>
      <c r="NOD146" s="14"/>
      <c r="NOE146" s="14"/>
      <c r="NOF146" s="14"/>
      <c r="NOG146" s="14"/>
      <c r="NOH146" s="14"/>
      <c r="NOI146" s="14"/>
      <c r="NOJ146" s="14"/>
      <c r="NOK146" s="14"/>
      <c r="NOL146" s="14"/>
      <c r="NOM146" s="14"/>
      <c r="NON146" s="14"/>
      <c r="NOO146" s="14"/>
      <c r="NOP146" s="14"/>
      <c r="NOQ146" s="14"/>
      <c r="NOR146" s="14"/>
      <c r="NOS146" s="14"/>
      <c r="NOT146" s="14"/>
      <c r="NOU146" s="14"/>
      <c r="NOV146" s="14"/>
      <c r="NOW146" s="14"/>
      <c r="NOX146" s="14"/>
      <c r="NOY146" s="14"/>
      <c r="NOZ146" s="14"/>
      <c r="NPA146" s="14"/>
      <c r="NPB146" s="14"/>
      <c r="NPC146" s="14"/>
      <c r="NPD146" s="14"/>
      <c r="NPE146" s="14"/>
      <c r="NPF146" s="14"/>
      <c r="NPG146" s="14"/>
      <c r="NPH146" s="14"/>
      <c r="NPI146" s="14"/>
      <c r="NPJ146" s="14"/>
      <c r="NPK146" s="14"/>
      <c r="NPL146" s="14"/>
      <c r="NPM146" s="14"/>
      <c r="NPN146" s="14"/>
      <c r="NPO146" s="14"/>
      <c r="NPP146" s="14"/>
      <c r="NPQ146" s="14"/>
      <c r="NPR146" s="14"/>
      <c r="NPS146" s="14"/>
      <c r="NPT146" s="14"/>
      <c r="NPU146" s="14"/>
      <c r="NPV146" s="14"/>
      <c r="NPW146" s="14"/>
      <c r="NPX146" s="14"/>
      <c r="NPY146" s="14"/>
      <c r="NPZ146" s="14"/>
      <c r="NQA146" s="14"/>
      <c r="NQB146" s="14"/>
      <c r="NQC146" s="14"/>
      <c r="NQD146" s="14"/>
      <c r="NQE146" s="14"/>
      <c r="NQF146" s="14"/>
      <c r="NQG146" s="14"/>
      <c r="NQH146" s="14"/>
      <c r="NQI146" s="14"/>
      <c r="NQJ146" s="14"/>
      <c r="NQK146" s="14"/>
      <c r="NQL146" s="14"/>
      <c r="NQM146" s="14"/>
      <c r="NQN146" s="14"/>
      <c r="NQO146" s="14"/>
      <c r="NQP146" s="14"/>
      <c r="NQQ146" s="14"/>
      <c r="NQR146" s="14"/>
      <c r="NQS146" s="14"/>
      <c r="NQT146" s="14"/>
      <c r="NQU146" s="14"/>
      <c r="NQV146" s="14"/>
      <c r="NQW146" s="14"/>
      <c r="NQX146" s="14"/>
      <c r="NQY146" s="14"/>
      <c r="NQZ146" s="14"/>
      <c r="NRA146" s="14"/>
      <c r="NRB146" s="14"/>
      <c r="NRC146" s="14"/>
      <c r="NRD146" s="14"/>
      <c r="NRE146" s="14"/>
      <c r="NRF146" s="14"/>
      <c r="NRG146" s="14"/>
      <c r="NRH146" s="14"/>
      <c r="NRI146" s="14"/>
      <c r="NRJ146" s="14"/>
      <c r="NRK146" s="14"/>
      <c r="NRL146" s="14"/>
      <c r="NRM146" s="14"/>
      <c r="NRN146" s="14"/>
      <c r="NRO146" s="14"/>
      <c r="NRP146" s="14"/>
      <c r="NRQ146" s="14"/>
      <c r="NRR146" s="14"/>
      <c r="NRS146" s="14"/>
      <c r="NRT146" s="14"/>
      <c r="NRU146" s="14"/>
      <c r="NRV146" s="14"/>
      <c r="NRW146" s="14"/>
      <c r="NRX146" s="14"/>
      <c r="NRY146" s="14"/>
      <c r="NRZ146" s="14"/>
      <c r="NSA146" s="14"/>
      <c r="NSB146" s="14"/>
      <c r="NSC146" s="14"/>
      <c r="NSD146" s="14"/>
      <c r="NSE146" s="14"/>
      <c r="NSF146" s="14"/>
      <c r="NSG146" s="14"/>
      <c r="NSH146" s="14"/>
      <c r="NSI146" s="14"/>
      <c r="NSJ146" s="14"/>
      <c r="NSK146" s="14"/>
      <c r="NSL146" s="14"/>
      <c r="NSM146" s="14"/>
      <c r="NSN146" s="14"/>
      <c r="NSO146" s="14"/>
      <c r="NSP146" s="14"/>
      <c r="NSQ146" s="14"/>
      <c r="NSR146" s="14"/>
      <c r="NSS146" s="14"/>
      <c r="NST146" s="14"/>
      <c r="NSU146" s="14"/>
      <c r="NSV146" s="14"/>
      <c r="NSW146" s="14"/>
      <c r="NSX146" s="14"/>
      <c r="NSY146" s="14"/>
      <c r="NSZ146" s="14"/>
      <c r="NTA146" s="14"/>
      <c r="NTB146" s="14"/>
      <c r="NTC146" s="14"/>
      <c r="NTD146" s="14"/>
      <c r="NTE146" s="14"/>
      <c r="NTF146" s="14"/>
      <c r="NTG146" s="14"/>
      <c r="NTH146" s="14"/>
      <c r="NTI146" s="14"/>
      <c r="NTJ146" s="14"/>
      <c r="NTK146" s="14"/>
      <c r="NTL146" s="14"/>
      <c r="NTM146" s="14"/>
      <c r="NTN146" s="14"/>
      <c r="NTO146" s="14"/>
      <c r="NTP146" s="14"/>
      <c r="NTQ146" s="14"/>
      <c r="NTR146" s="14"/>
      <c r="NTS146" s="14"/>
      <c r="NTT146" s="14"/>
      <c r="NTU146" s="14"/>
      <c r="NTV146" s="14"/>
      <c r="NTW146" s="14"/>
      <c r="NTX146" s="14"/>
      <c r="NTY146" s="14"/>
      <c r="NTZ146" s="14"/>
      <c r="NUA146" s="14"/>
      <c r="NUB146" s="14"/>
      <c r="NUC146" s="14"/>
      <c r="NUD146" s="14"/>
      <c r="NUE146" s="14"/>
      <c r="NUF146" s="14"/>
      <c r="NUG146" s="14"/>
      <c r="NUH146" s="14"/>
      <c r="NUI146" s="14"/>
      <c r="NUJ146" s="14"/>
      <c r="NUK146" s="14"/>
      <c r="NUL146" s="14"/>
      <c r="NUM146" s="14"/>
      <c r="NUN146" s="14"/>
      <c r="NUO146" s="14"/>
      <c r="NUP146" s="14"/>
      <c r="NUQ146" s="14"/>
      <c r="NUR146" s="14"/>
      <c r="NUS146" s="14"/>
      <c r="NUT146" s="14"/>
      <c r="NUU146" s="14"/>
      <c r="NUV146" s="14"/>
      <c r="NUW146" s="14"/>
      <c r="NUX146" s="14"/>
      <c r="NUY146" s="14"/>
      <c r="NUZ146" s="14"/>
      <c r="NVA146" s="14"/>
      <c r="NVB146" s="14"/>
      <c r="NVC146" s="14"/>
      <c r="NVD146" s="14"/>
      <c r="NVE146" s="14"/>
      <c r="NVF146" s="14"/>
      <c r="NVG146" s="14"/>
      <c r="NVH146" s="14"/>
      <c r="NVI146" s="14"/>
      <c r="NVJ146" s="14"/>
      <c r="NVK146" s="14"/>
      <c r="NVL146" s="14"/>
      <c r="NVM146" s="14"/>
      <c r="NVN146" s="14"/>
      <c r="NVO146" s="14"/>
      <c r="NVP146" s="14"/>
      <c r="NVQ146" s="14"/>
      <c r="NVR146" s="14"/>
      <c r="NVS146" s="14"/>
      <c r="NVT146" s="14"/>
      <c r="NVU146" s="14"/>
      <c r="NVV146" s="14"/>
      <c r="NVW146" s="14"/>
      <c r="NVX146" s="14"/>
      <c r="NVY146" s="14"/>
      <c r="NVZ146" s="14"/>
      <c r="NWA146" s="14"/>
      <c r="NWB146" s="14"/>
      <c r="NWC146" s="14"/>
      <c r="NWD146" s="14"/>
      <c r="NWE146" s="14"/>
      <c r="NWF146" s="14"/>
      <c r="NWG146" s="14"/>
      <c r="NWH146" s="14"/>
      <c r="NWI146" s="14"/>
      <c r="NWJ146" s="14"/>
      <c r="NWK146" s="14"/>
      <c r="NWL146" s="14"/>
      <c r="NWM146" s="14"/>
      <c r="NWN146" s="14"/>
      <c r="NWO146" s="14"/>
      <c r="NWP146" s="14"/>
      <c r="NWQ146" s="14"/>
      <c r="NWR146" s="14"/>
      <c r="NWS146" s="14"/>
      <c r="NWT146" s="14"/>
      <c r="NWU146" s="14"/>
      <c r="NWV146" s="14"/>
      <c r="NWW146" s="14"/>
      <c r="NWX146" s="14"/>
      <c r="NWY146" s="14"/>
      <c r="NWZ146" s="14"/>
      <c r="NXA146" s="14"/>
      <c r="NXB146" s="14"/>
      <c r="NXC146" s="14"/>
      <c r="NXD146" s="14"/>
      <c r="NXE146" s="14"/>
      <c r="NXF146" s="14"/>
      <c r="NXG146" s="14"/>
      <c r="NXH146" s="14"/>
      <c r="NXI146" s="14"/>
      <c r="NXJ146" s="14"/>
      <c r="NXK146" s="14"/>
      <c r="NXL146" s="14"/>
      <c r="NXM146" s="14"/>
      <c r="NXN146" s="14"/>
      <c r="NXO146" s="14"/>
      <c r="NXP146" s="14"/>
      <c r="NXQ146" s="14"/>
      <c r="NXR146" s="14"/>
      <c r="NXS146" s="14"/>
      <c r="NXT146" s="14"/>
      <c r="NXU146" s="14"/>
      <c r="NXV146" s="14"/>
      <c r="NXW146" s="14"/>
      <c r="NXX146" s="14"/>
      <c r="NXY146" s="14"/>
      <c r="NXZ146" s="14"/>
      <c r="NYA146" s="14"/>
      <c r="NYB146" s="14"/>
      <c r="NYC146" s="14"/>
      <c r="NYD146" s="14"/>
      <c r="NYE146" s="14"/>
      <c r="NYF146" s="14"/>
      <c r="NYG146" s="14"/>
      <c r="NYH146" s="14"/>
      <c r="NYI146" s="14"/>
      <c r="NYJ146" s="14"/>
      <c r="NYK146" s="14"/>
      <c r="NYL146" s="14"/>
      <c r="NYM146" s="14"/>
      <c r="NYN146" s="14"/>
      <c r="NYO146" s="14"/>
      <c r="NYP146" s="14"/>
      <c r="NYQ146" s="14"/>
      <c r="NYR146" s="14"/>
      <c r="NYS146" s="14"/>
      <c r="NYT146" s="14"/>
      <c r="NYU146" s="14"/>
      <c r="NYV146" s="14"/>
      <c r="NYW146" s="14"/>
      <c r="NYX146" s="14"/>
      <c r="NYY146" s="14"/>
      <c r="NYZ146" s="14"/>
      <c r="NZA146" s="14"/>
      <c r="NZB146" s="14"/>
      <c r="NZC146" s="14"/>
      <c r="NZD146" s="14"/>
      <c r="NZE146" s="14"/>
      <c r="NZF146" s="14"/>
      <c r="NZG146" s="14"/>
      <c r="NZH146" s="14"/>
      <c r="NZI146" s="14"/>
      <c r="NZJ146" s="14"/>
      <c r="NZK146" s="14"/>
      <c r="NZL146" s="14"/>
      <c r="NZM146" s="14"/>
      <c r="NZN146" s="14"/>
      <c r="NZO146" s="14"/>
      <c r="NZP146" s="14"/>
      <c r="NZQ146" s="14"/>
      <c r="NZR146" s="14"/>
      <c r="NZS146" s="14"/>
      <c r="NZT146" s="14"/>
      <c r="NZU146" s="14"/>
      <c r="NZV146" s="14"/>
      <c r="NZW146" s="14"/>
      <c r="NZX146" s="14"/>
      <c r="NZY146" s="14"/>
      <c r="NZZ146" s="14"/>
      <c r="OAA146" s="14"/>
      <c r="OAB146" s="14"/>
      <c r="OAC146" s="14"/>
      <c r="OAD146" s="14"/>
      <c r="OAE146" s="14"/>
      <c r="OAF146" s="14"/>
      <c r="OAG146" s="14"/>
      <c r="OAH146" s="14"/>
      <c r="OAI146" s="14"/>
      <c r="OAJ146" s="14"/>
      <c r="OAK146" s="14"/>
      <c r="OAL146" s="14"/>
      <c r="OAM146" s="14"/>
      <c r="OAN146" s="14"/>
      <c r="OAO146" s="14"/>
      <c r="OAP146" s="14"/>
      <c r="OAQ146" s="14"/>
      <c r="OAR146" s="14"/>
      <c r="OAS146" s="14"/>
      <c r="OAT146" s="14"/>
      <c r="OAU146" s="14"/>
      <c r="OAV146" s="14"/>
      <c r="OAW146" s="14"/>
      <c r="OAX146" s="14"/>
      <c r="OAY146" s="14"/>
      <c r="OAZ146" s="14"/>
      <c r="OBA146" s="14"/>
      <c r="OBB146" s="14"/>
      <c r="OBC146" s="14"/>
      <c r="OBD146" s="14"/>
      <c r="OBE146" s="14"/>
      <c r="OBF146" s="14"/>
      <c r="OBG146" s="14"/>
      <c r="OBH146" s="14"/>
      <c r="OBI146" s="14"/>
      <c r="OBJ146" s="14"/>
      <c r="OBK146" s="14"/>
      <c r="OBL146" s="14"/>
      <c r="OBM146" s="14"/>
      <c r="OBN146" s="14"/>
      <c r="OBO146" s="14"/>
      <c r="OBP146" s="14"/>
      <c r="OBQ146" s="14"/>
      <c r="OBR146" s="14"/>
      <c r="OBS146" s="14"/>
      <c r="OBT146" s="14"/>
      <c r="OBU146" s="14"/>
      <c r="OBV146" s="14"/>
      <c r="OBW146" s="14"/>
      <c r="OBX146" s="14"/>
      <c r="OBY146" s="14"/>
      <c r="OBZ146" s="14"/>
      <c r="OCA146" s="14"/>
      <c r="OCB146" s="14"/>
      <c r="OCC146" s="14"/>
      <c r="OCD146" s="14"/>
      <c r="OCE146" s="14"/>
      <c r="OCF146" s="14"/>
      <c r="OCG146" s="14"/>
      <c r="OCH146" s="14"/>
      <c r="OCI146" s="14"/>
      <c r="OCJ146" s="14"/>
      <c r="OCK146" s="14"/>
      <c r="OCL146" s="14"/>
      <c r="OCM146" s="14"/>
      <c r="OCN146" s="14"/>
      <c r="OCO146" s="14"/>
      <c r="OCP146" s="14"/>
      <c r="OCQ146" s="14"/>
      <c r="OCR146" s="14"/>
      <c r="OCS146" s="14"/>
      <c r="OCT146" s="14"/>
      <c r="OCU146" s="14"/>
      <c r="OCV146" s="14"/>
      <c r="OCW146" s="14"/>
      <c r="OCX146" s="14"/>
      <c r="OCY146" s="14"/>
      <c r="OCZ146" s="14"/>
      <c r="ODA146" s="14"/>
      <c r="ODB146" s="14"/>
      <c r="ODC146" s="14"/>
      <c r="ODD146" s="14"/>
      <c r="ODE146" s="14"/>
      <c r="ODF146" s="14"/>
      <c r="ODG146" s="14"/>
      <c r="ODH146" s="14"/>
      <c r="ODI146" s="14"/>
      <c r="ODJ146" s="14"/>
      <c r="ODK146" s="14"/>
      <c r="ODL146" s="14"/>
      <c r="ODM146" s="14"/>
      <c r="ODN146" s="14"/>
      <c r="ODO146" s="14"/>
      <c r="ODP146" s="14"/>
      <c r="ODQ146" s="14"/>
      <c r="ODR146" s="14"/>
      <c r="ODS146" s="14"/>
      <c r="ODT146" s="14"/>
      <c r="ODU146" s="14"/>
      <c r="ODV146" s="14"/>
      <c r="ODW146" s="14"/>
      <c r="ODX146" s="14"/>
      <c r="ODY146" s="14"/>
      <c r="ODZ146" s="14"/>
      <c r="OEA146" s="14"/>
      <c r="OEB146" s="14"/>
      <c r="OEC146" s="14"/>
      <c r="OED146" s="14"/>
      <c r="OEE146" s="14"/>
      <c r="OEF146" s="14"/>
      <c r="OEG146" s="14"/>
      <c r="OEH146" s="14"/>
      <c r="OEI146" s="14"/>
      <c r="OEJ146" s="14"/>
      <c r="OEK146" s="14"/>
      <c r="OEL146" s="14"/>
      <c r="OEM146" s="14"/>
      <c r="OEN146" s="14"/>
      <c r="OEO146" s="14"/>
      <c r="OEP146" s="14"/>
      <c r="OEQ146" s="14"/>
      <c r="OER146" s="14"/>
      <c r="OES146" s="14"/>
      <c r="OET146" s="14"/>
      <c r="OEU146" s="14"/>
      <c r="OEV146" s="14"/>
      <c r="OEW146" s="14"/>
      <c r="OEX146" s="14"/>
      <c r="OEY146" s="14"/>
      <c r="OEZ146" s="14"/>
      <c r="OFA146" s="14"/>
      <c r="OFB146" s="14"/>
      <c r="OFC146" s="14"/>
      <c r="OFD146" s="14"/>
      <c r="OFE146" s="14"/>
      <c r="OFF146" s="14"/>
      <c r="OFG146" s="14"/>
      <c r="OFH146" s="14"/>
      <c r="OFI146" s="14"/>
      <c r="OFJ146" s="14"/>
      <c r="OFK146" s="14"/>
      <c r="OFL146" s="14"/>
      <c r="OFM146" s="14"/>
      <c r="OFN146" s="14"/>
      <c r="OFO146" s="14"/>
      <c r="OFP146" s="14"/>
      <c r="OFQ146" s="14"/>
      <c r="OFR146" s="14"/>
      <c r="OFS146" s="14"/>
      <c r="OFT146" s="14"/>
      <c r="OFU146" s="14"/>
      <c r="OFV146" s="14"/>
      <c r="OFW146" s="14"/>
      <c r="OFX146" s="14"/>
      <c r="OFY146" s="14"/>
      <c r="OFZ146" s="14"/>
      <c r="OGA146" s="14"/>
      <c r="OGB146" s="14"/>
      <c r="OGC146" s="14"/>
      <c r="OGD146" s="14"/>
      <c r="OGE146" s="14"/>
      <c r="OGF146" s="14"/>
      <c r="OGG146" s="14"/>
      <c r="OGH146" s="14"/>
      <c r="OGI146" s="14"/>
      <c r="OGJ146" s="14"/>
      <c r="OGK146" s="14"/>
      <c r="OGL146" s="14"/>
      <c r="OGM146" s="14"/>
      <c r="OGN146" s="14"/>
      <c r="OGO146" s="14"/>
      <c r="OGP146" s="14"/>
      <c r="OGQ146" s="14"/>
      <c r="OGR146" s="14"/>
      <c r="OGS146" s="14"/>
      <c r="OGT146" s="14"/>
      <c r="OGU146" s="14"/>
      <c r="OGV146" s="14"/>
      <c r="OGW146" s="14"/>
      <c r="OGX146" s="14"/>
      <c r="OGY146" s="14"/>
      <c r="OGZ146" s="14"/>
      <c r="OHA146" s="14"/>
      <c r="OHB146" s="14"/>
      <c r="OHC146" s="14"/>
      <c r="OHD146" s="14"/>
      <c r="OHE146" s="14"/>
      <c r="OHF146" s="14"/>
      <c r="OHG146" s="14"/>
      <c r="OHH146" s="14"/>
      <c r="OHI146" s="14"/>
      <c r="OHJ146" s="14"/>
      <c r="OHK146" s="14"/>
      <c r="OHL146" s="14"/>
      <c r="OHM146" s="14"/>
      <c r="OHN146" s="14"/>
      <c r="OHO146" s="14"/>
      <c r="OHP146" s="14"/>
      <c r="OHQ146" s="14"/>
      <c r="OHR146" s="14"/>
      <c r="OHS146" s="14"/>
      <c r="OHT146" s="14"/>
      <c r="OHU146" s="14"/>
      <c r="OHV146" s="14"/>
      <c r="OHW146" s="14"/>
      <c r="OHX146" s="14"/>
      <c r="OHY146" s="14"/>
      <c r="OHZ146" s="14"/>
      <c r="OIA146" s="14"/>
      <c r="OIB146" s="14"/>
      <c r="OIC146" s="14"/>
      <c r="OID146" s="14"/>
      <c r="OIE146" s="14"/>
      <c r="OIF146" s="14"/>
      <c r="OIG146" s="14"/>
      <c r="OIH146" s="14"/>
      <c r="OII146" s="14"/>
      <c r="OIJ146" s="14"/>
      <c r="OIK146" s="14"/>
      <c r="OIL146" s="14"/>
      <c r="OIM146" s="14"/>
      <c r="OIN146" s="14"/>
      <c r="OIO146" s="14"/>
      <c r="OIP146" s="14"/>
      <c r="OIQ146" s="14"/>
      <c r="OIR146" s="14"/>
      <c r="OIS146" s="14"/>
      <c r="OIT146" s="14"/>
      <c r="OIU146" s="14"/>
      <c r="OIV146" s="14"/>
      <c r="OIW146" s="14"/>
      <c r="OIX146" s="14"/>
      <c r="OIY146" s="14"/>
      <c r="OIZ146" s="14"/>
      <c r="OJA146" s="14"/>
      <c r="OJB146" s="14"/>
      <c r="OJC146" s="14"/>
      <c r="OJD146" s="14"/>
      <c r="OJE146" s="14"/>
      <c r="OJF146" s="14"/>
      <c r="OJG146" s="14"/>
      <c r="OJH146" s="14"/>
      <c r="OJI146" s="14"/>
      <c r="OJJ146" s="14"/>
      <c r="OJK146" s="14"/>
      <c r="OJL146" s="14"/>
      <c r="OJM146" s="14"/>
      <c r="OJN146" s="14"/>
      <c r="OJO146" s="14"/>
      <c r="OJP146" s="14"/>
      <c r="OJQ146" s="14"/>
      <c r="OJR146" s="14"/>
      <c r="OJS146" s="14"/>
      <c r="OJT146" s="14"/>
      <c r="OJU146" s="14"/>
      <c r="OJV146" s="14"/>
      <c r="OJW146" s="14"/>
      <c r="OJX146" s="14"/>
      <c r="OJY146" s="14"/>
      <c r="OJZ146" s="14"/>
      <c r="OKA146" s="14"/>
      <c r="OKB146" s="14"/>
      <c r="OKC146" s="14"/>
      <c r="OKD146" s="14"/>
      <c r="OKE146" s="14"/>
      <c r="OKF146" s="14"/>
      <c r="OKG146" s="14"/>
      <c r="OKH146" s="14"/>
      <c r="OKI146" s="14"/>
      <c r="OKJ146" s="14"/>
      <c r="OKK146" s="14"/>
      <c r="OKL146" s="14"/>
      <c r="OKM146" s="14"/>
      <c r="OKN146" s="14"/>
      <c r="OKO146" s="14"/>
      <c r="OKP146" s="14"/>
      <c r="OKQ146" s="14"/>
      <c r="OKR146" s="14"/>
      <c r="OKS146" s="14"/>
      <c r="OKT146" s="14"/>
      <c r="OKU146" s="14"/>
      <c r="OKV146" s="14"/>
      <c r="OKW146" s="14"/>
      <c r="OKX146" s="14"/>
      <c r="OKY146" s="14"/>
      <c r="OKZ146" s="14"/>
      <c r="OLA146" s="14"/>
      <c r="OLB146" s="14"/>
      <c r="OLC146" s="14"/>
      <c r="OLD146" s="14"/>
      <c r="OLE146" s="14"/>
      <c r="OLF146" s="14"/>
      <c r="OLG146" s="14"/>
      <c r="OLH146" s="14"/>
      <c r="OLI146" s="14"/>
      <c r="OLJ146" s="14"/>
      <c r="OLK146" s="14"/>
      <c r="OLL146" s="14"/>
      <c r="OLM146" s="14"/>
      <c r="OLN146" s="14"/>
      <c r="OLO146" s="14"/>
      <c r="OLP146" s="14"/>
      <c r="OLQ146" s="14"/>
      <c r="OLR146" s="14"/>
      <c r="OLS146" s="14"/>
      <c r="OLT146" s="14"/>
      <c r="OLU146" s="14"/>
      <c r="OLV146" s="14"/>
      <c r="OLW146" s="14"/>
      <c r="OLX146" s="14"/>
      <c r="OLY146" s="14"/>
      <c r="OLZ146" s="14"/>
      <c r="OMA146" s="14"/>
      <c r="OMB146" s="14"/>
      <c r="OMC146" s="14"/>
      <c r="OMD146" s="14"/>
      <c r="OME146" s="14"/>
      <c r="OMF146" s="14"/>
      <c r="OMG146" s="14"/>
      <c r="OMH146" s="14"/>
      <c r="OMI146" s="14"/>
      <c r="OMJ146" s="14"/>
      <c r="OMK146" s="14"/>
      <c r="OML146" s="14"/>
      <c r="OMM146" s="14"/>
      <c r="OMN146" s="14"/>
      <c r="OMO146" s="14"/>
      <c r="OMP146" s="14"/>
      <c r="OMQ146" s="14"/>
      <c r="OMR146" s="14"/>
      <c r="OMS146" s="14"/>
      <c r="OMT146" s="14"/>
      <c r="OMU146" s="14"/>
      <c r="OMV146" s="14"/>
      <c r="OMW146" s="14"/>
      <c r="OMX146" s="14"/>
      <c r="OMY146" s="14"/>
      <c r="OMZ146" s="14"/>
      <c r="ONA146" s="14"/>
      <c r="ONB146" s="14"/>
      <c r="ONC146" s="14"/>
      <c r="OND146" s="14"/>
      <c r="ONE146" s="14"/>
      <c r="ONF146" s="14"/>
      <c r="ONG146" s="14"/>
      <c r="ONH146" s="14"/>
      <c r="ONI146" s="14"/>
      <c r="ONJ146" s="14"/>
      <c r="ONK146" s="14"/>
      <c r="ONL146" s="14"/>
      <c r="ONM146" s="14"/>
      <c r="ONN146" s="14"/>
      <c r="ONO146" s="14"/>
      <c r="ONP146" s="14"/>
      <c r="ONQ146" s="14"/>
      <c r="ONR146" s="14"/>
      <c r="ONS146" s="14"/>
      <c r="ONT146" s="14"/>
      <c r="ONU146" s="14"/>
      <c r="ONV146" s="14"/>
      <c r="ONW146" s="14"/>
      <c r="ONX146" s="14"/>
      <c r="ONY146" s="14"/>
      <c r="ONZ146" s="14"/>
      <c r="OOA146" s="14"/>
      <c r="OOB146" s="14"/>
      <c r="OOC146" s="14"/>
      <c r="OOD146" s="14"/>
      <c r="OOE146" s="14"/>
      <c r="OOF146" s="14"/>
      <c r="OOG146" s="14"/>
      <c r="OOH146" s="14"/>
      <c r="OOI146" s="14"/>
      <c r="OOJ146" s="14"/>
      <c r="OOK146" s="14"/>
      <c r="OOL146" s="14"/>
      <c r="OOM146" s="14"/>
      <c r="OON146" s="14"/>
      <c r="OOO146" s="14"/>
      <c r="OOP146" s="14"/>
      <c r="OOQ146" s="14"/>
      <c r="OOR146" s="14"/>
      <c r="OOS146" s="14"/>
      <c r="OOT146" s="14"/>
      <c r="OOU146" s="14"/>
      <c r="OOV146" s="14"/>
      <c r="OOW146" s="14"/>
      <c r="OOX146" s="14"/>
      <c r="OOY146" s="14"/>
      <c r="OOZ146" s="14"/>
      <c r="OPA146" s="14"/>
      <c r="OPB146" s="14"/>
      <c r="OPC146" s="14"/>
      <c r="OPD146" s="14"/>
      <c r="OPE146" s="14"/>
      <c r="OPF146" s="14"/>
      <c r="OPG146" s="14"/>
      <c r="OPH146" s="14"/>
      <c r="OPI146" s="14"/>
      <c r="OPJ146" s="14"/>
      <c r="OPK146" s="14"/>
      <c r="OPL146" s="14"/>
      <c r="OPM146" s="14"/>
      <c r="OPN146" s="14"/>
      <c r="OPO146" s="14"/>
      <c r="OPP146" s="14"/>
      <c r="OPQ146" s="14"/>
      <c r="OPR146" s="14"/>
      <c r="OPS146" s="14"/>
      <c r="OPT146" s="14"/>
      <c r="OPU146" s="14"/>
      <c r="OPV146" s="14"/>
      <c r="OPW146" s="14"/>
      <c r="OPX146" s="14"/>
      <c r="OPY146" s="14"/>
      <c r="OPZ146" s="14"/>
      <c r="OQA146" s="14"/>
      <c r="OQB146" s="14"/>
      <c r="OQC146" s="14"/>
      <c r="OQD146" s="14"/>
      <c r="OQE146" s="14"/>
      <c r="OQF146" s="14"/>
      <c r="OQG146" s="14"/>
      <c r="OQH146" s="14"/>
      <c r="OQI146" s="14"/>
      <c r="OQJ146" s="14"/>
      <c r="OQK146" s="14"/>
      <c r="OQL146" s="14"/>
      <c r="OQM146" s="14"/>
      <c r="OQN146" s="14"/>
      <c r="OQO146" s="14"/>
      <c r="OQP146" s="14"/>
      <c r="OQQ146" s="14"/>
      <c r="OQR146" s="14"/>
      <c r="OQS146" s="14"/>
      <c r="OQT146" s="14"/>
      <c r="OQU146" s="14"/>
      <c r="OQV146" s="14"/>
      <c r="OQW146" s="14"/>
      <c r="OQX146" s="14"/>
      <c r="OQY146" s="14"/>
      <c r="OQZ146" s="14"/>
      <c r="ORA146" s="14"/>
      <c r="ORB146" s="14"/>
      <c r="ORC146" s="14"/>
      <c r="ORD146" s="14"/>
      <c r="ORE146" s="14"/>
      <c r="ORF146" s="14"/>
      <c r="ORG146" s="14"/>
      <c r="ORH146" s="14"/>
      <c r="ORI146" s="14"/>
      <c r="ORJ146" s="14"/>
      <c r="ORK146" s="14"/>
      <c r="ORL146" s="14"/>
      <c r="ORM146" s="14"/>
      <c r="ORN146" s="14"/>
      <c r="ORO146" s="14"/>
      <c r="ORP146" s="14"/>
      <c r="ORQ146" s="14"/>
      <c r="ORR146" s="14"/>
      <c r="ORS146" s="14"/>
      <c r="ORT146" s="14"/>
      <c r="ORU146" s="14"/>
      <c r="ORV146" s="14"/>
      <c r="ORW146" s="14"/>
      <c r="ORX146" s="14"/>
      <c r="ORY146" s="14"/>
      <c r="ORZ146" s="14"/>
      <c r="OSA146" s="14"/>
      <c r="OSB146" s="14"/>
      <c r="OSC146" s="14"/>
      <c r="OSD146" s="14"/>
      <c r="OSE146" s="14"/>
      <c r="OSF146" s="14"/>
      <c r="OSG146" s="14"/>
      <c r="OSH146" s="14"/>
      <c r="OSI146" s="14"/>
      <c r="OSJ146" s="14"/>
      <c r="OSK146" s="14"/>
      <c r="OSL146" s="14"/>
      <c r="OSM146" s="14"/>
      <c r="OSN146" s="14"/>
      <c r="OSO146" s="14"/>
      <c r="OSP146" s="14"/>
      <c r="OSQ146" s="14"/>
      <c r="OSR146" s="14"/>
      <c r="OSS146" s="14"/>
      <c r="OST146" s="14"/>
      <c r="OSU146" s="14"/>
      <c r="OSV146" s="14"/>
      <c r="OSW146" s="14"/>
      <c r="OSX146" s="14"/>
      <c r="OSY146" s="14"/>
      <c r="OSZ146" s="14"/>
      <c r="OTA146" s="14"/>
      <c r="OTB146" s="14"/>
      <c r="OTC146" s="14"/>
      <c r="OTD146" s="14"/>
      <c r="OTE146" s="14"/>
      <c r="OTF146" s="14"/>
      <c r="OTG146" s="14"/>
      <c r="OTH146" s="14"/>
      <c r="OTI146" s="14"/>
      <c r="OTJ146" s="14"/>
      <c r="OTK146" s="14"/>
      <c r="OTL146" s="14"/>
      <c r="OTM146" s="14"/>
      <c r="OTN146" s="14"/>
      <c r="OTO146" s="14"/>
      <c r="OTP146" s="14"/>
      <c r="OTQ146" s="14"/>
      <c r="OTR146" s="14"/>
      <c r="OTS146" s="14"/>
      <c r="OTT146" s="14"/>
      <c r="OTU146" s="14"/>
      <c r="OTV146" s="14"/>
      <c r="OTW146" s="14"/>
      <c r="OTX146" s="14"/>
      <c r="OTY146" s="14"/>
      <c r="OTZ146" s="14"/>
      <c r="OUA146" s="14"/>
      <c r="OUB146" s="14"/>
      <c r="OUC146" s="14"/>
      <c r="OUD146" s="14"/>
      <c r="OUE146" s="14"/>
      <c r="OUF146" s="14"/>
      <c r="OUG146" s="14"/>
      <c r="OUH146" s="14"/>
      <c r="OUI146" s="14"/>
      <c r="OUJ146" s="14"/>
      <c r="OUK146" s="14"/>
      <c r="OUL146" s="14"/>
      <c r="OUM146" s="14"/>
      <c r="OUN146" s="14"/>
      <c r="OUO146" s="14"/>
      <c r="OUP146" s="14"/>
      <c r="OUQ146" s="14"/>
      <c r="OUR146" s="14"/>
      <c r="OUS146" s="14"/>
      <c r="OUT146" s="14"/>
      <c r="OUU146" s="14"/>
      <c r="OUV146" s="14"/>
      <c r="OUW146" s="14"/>
      <c r="OUX146" s="14"/>
      <c r="OUY146" s="14"/>
      <c r="OUZ146" s="14"/>
      <c r="OVA146" s="14"/>
      <c r="OVB146" s="14"/>
      <c r="OVC146" s="14"/>
      <c r="OVD146" s="14"/>
      <c r="OVE146" s="14"/>
      <c r="OVF146" s="14"/>
      <c r="OVG146" s="14"/>
      <c r="OVH146" s="14"/>
      <c r="OVI146" s="14"/>
      <c r="OVJ146" s="14"/>
      <c r="OVK146" s="14"/>
      <c r="OVL146" s="14"/>
      <c r="OVM146" s="14"/>
      <c r="OVN146" s="14"/>
      <c r="OVO146" s="14"/>
      <c r="OVP146" s="14"/>
      <c r="OVQ146" s="14"/>
      <c r="OVR146" s="14"/>
      <c r="OVS146" s="14"/>
      <c r="OVT146" s="14"/>
      <c r="OVU146" s="14"/>
      <c r="OVV146" s="14"/>
      <c r="OVW146" s="14"/>
      <c r="OVX146" s="14"/>
      <c r="OVY146" s="14"/>
      <c r="OVZ146" s="14"/>
      <c r="OWA146" s="14"/>
      <c r="OWB146" s="14"/>
      <c r="OWC146" s="14"/>
      <c r="OWD146" s="14"/>
      <c r="OWE146" s="14"/>
      <c r="OWF146" s="14"/>
      <c r="OWG146" s="14"/>
      <c r="OWH146" s="14"/>
      <c r="OWI146" s="14"/>
      <c r="OWJ146" s="14"/>
      <c r="OWK146" s="14"/>
      <c r="OWL146" s="14"/>
      <c r="OWM146" s="14"/>
      <c r="OWN146" s="14"/>
      <c r="OWO146" s="14"/>
      <c r="OWP146" s="14"/>
      <c r="OWQ146" s="14"/>
      <c r="OWR146" s="14"/>
      <c r="OWS146" s="14"/>
      <c r="OWT146" s="14"/>
      <c r="OWU146" s="14"/>
      <c r="OWV146" s="14"/>
      <c r="OWW146" s="14"/>
      <c r="OWX146" s="14"/>
      <c r="OWY146" s="14"/>
      <c r="OWZ146" s="14"/>
      <c r="OXA146" s="14"/>
      <c r="OXB146" s="14"/>
      <c r="OXC146" s="14"/>
      <c r="OXD146" s="14"/>
      <c r="OXE146" s="14"/>
      <c r="OXF146" s="14"/>
      <c r="OXG146" s="14"/>
      <c r="OXH146" s="14"/>
      <c r="OXI146" s="14"/>
      <c r="OXJ146" s="14"/>
      <c r="OXK146" s="14"/>
      <c r="OXL146" s="14"/>
      <c r="OXM146" s="14"/>
      <c r="OXN146" s="14"/>
      <c r="OXO146" s="14"/>
      <c r="OXP146" s="14"/>
      <c r="OXQ146" s="14"/>
      <c r="OXR146" s="14"/>
      <c r="OXS146" s="14"/>
      <c r="OXT146" s="14"/>
      <c r="OXU146" s="14"/>
      <c r="OXV146" s="14"/>
      <c r="OXW146" s="14"/>
      <c r="OXX146" s="14"/>
      <c r="OXY146" s="14"/>
      <c r="OXZ146" s="14"/>
      <c r="OYA146" s="14"/>
      <c r="OYB146" s="14"/>
      <c r="OYC146" s="14"/>
      <c r="OYD146" s="14"/>
      <c r="OYE146" s="14"/>
      <c r="OYF146" s="14"/>
      <c r="OYG146" s="14"/>
      <c r="OYH146" s="14"/>
      <c r="OYI146" s="14"/>
      <c r="OYJ146" s="14"/>
      <c r="OYK146" s="14"/>
      <c r="OYL146" s="14"/>
      <c r="OYM146" s="14"/>
      <c r="OYN146" s="14"/>
      <c r="OYO146" s="14"/>
      <c r="OYP146" s="14"/>
      <c r="OYQ146" s="14"/>
      <c r="OYR146" s="14"/>
      <c r="OYS146" s="14"/>
      <c r="OYT146" s="14"/>
      <c r="OYU146" s="14"/>
      <c r="OYV146" s="14"/>
      <c r="OYW146" s="14"/>
      <c r="OYX146" s="14"/>
      <c r="OYY146" s="14"/>
      <c r="OYZ146" s="14"/>
      <c r="OZA146" s="14"/>
      <c r="OZB146" s="14"/>
      <c r="OZC146" s="14"/>
      <c r="OZD146" s="14"/>
      <c r="OZE146" s="14"/>
      <c r="OZF146" s="14"/>
      <c r="OZG146" s="14"/>
      <c r="OZH146" s="14"/>
      <c r="OZI146" s="14"/>
      <c r="OZJ146" s="14"/>
      <c r="OZK146" s="14"/>
      <c r="OZL146" s="14"/>
      <c r="OZM146" s="14"/>
      <c r="OZN146" s="14"/>
      <c r="OZO146" s="14"/>
      <c r="OZP146" s="14"/>
      <c r="OZQ146" s="14"/>
      <c r="OZR146" s="14"/>
      <c r="OZS146" s="14"/>
      <c r="OZT146" s="14"/>
      <c r="OZU146" s="14"/>
      <c r="OZV146" s="14"/>
      <c r="OZW146" s="14"/>
      <c r="OZX146" s="14"/>
      <c r="OZY146" s="14"/>
      <c r="OZZ146" s="14"/>
      <c r="PAA146" s="14"/>
      <c r="PAB146" s="14"/>
      <c r="PAC146" s="14"/>
      <c r="PAD146" s="14"/>
      <c r="PAE146" s="14"/>
      <c r="PAF146" s="14"/>
      <c r="PAG146" s="14"/>
      <c r="PAH146" s="14"/>
      <c r="PAI146" s="14"/>
      <c r="PAJ146" s="14"/>
      <c r="PAK146" s="14"/>
      <c r="PAL146" s="14"/>
      <c r="PAM146" s="14"/>
      <c r="PAN146" s="14"/>
      <c r="PAO146" s="14"/>
      <c r="PAP146" s="14"/>
      <c r="PAQ146" s="14"/>
      <c r="PAR146" s="14"/>
      <c r="PAS146" s="14"/>
      <c r="PAT146" s="14"/>
      <c r="PAU146" s="14"/>
      <c r="PAV146" s="14"/>
      <c r="PAW146" s="14"/>
      <c r="PAX146" s="14"/>
      <c r="PAY146" s="14"/>
      <c r="PAZ146" s="14"/>
      <c r="PBA146" s="14"/>
      <c r="PBB146" s="14"/>
      <c r="PBC146" s="14"/>
      <c r="PBD146" s="14"/>
      <c r="PBE146" s="14"/>
      <c r="PBF146" s="14"/>
      <c r="PBG146" s="14"/>
      <c r="PBH146" s="14"/>
      <c r="PBI146" s="14"/>
      <c r="PBJ146" s="14"/>
      <c r="PBK146" s="14"/>
      <c r="PBL146" s="14"/>
      <c r="PBM146" s="14"/>
      <c r="PBN146" s="14"/>
      <c r="PBO146" s="14"/>
      <c r="PBP146" s="14"/>
      <c r="PBQ146" s="14"/>
      <c r="PBR146" s="14"/>
      <c r="PBS146" s="14"/>
      <c r="PBT146" s="14"/>
      <c r="PBU146" s="14"/>
      <c r="PBV146" s="14"/>
      <c r="PBW146" s="14"/>
      <c r="PBX146" s="14"/>
      <c r="PBY146" s="14"/>
      <c r="PBZ146" s="14"/>
      <c r="PCA146" s="14"/>
      <c r="PCB146" s="14"/>
      <c r="PCC146" s="14"/>
      <c r="PCD146" s="14"/>
      <c r="PCE146" s="14"/>
      <c r="PCF146" s="14"/>
      <c r="PCG146" s="14"/>
      <c r="PCH146" s="14"/>
      <c r="PCI146" s="14"/>
      <c r="PCJ146" s="14"/>
      <c r="PCK146" s="14"/>
      <c r="PCL146" s="14"/>
      <c r="PCM146" s="14"/>
      <c r="PCN146" s="14"/>
      <c r="PCO146" s="14"/>
      <c r="PCP146" s="14"/>
      <c r="PCQ146" s="14"/>
      <c r="PCR146" s="14"/>
      <c r="PCS146" s="14"/>
      <c r="PCT146" s="14"/>
      <c r="PCU146" s="14"/>
      <c r="PCV146" s="14"/>
      <c r="PCW146" s="14"/>
      <c r="PCX146" s="14"/>
      <c r="PCY146" s="14"/>
      <c r="PCZ146" s="14"/>
      <c r="PDA146" s="14"/>
      <c r="PDB146" s="14"/>
      <c r="PDC146" s="14"/>
      <c r="PDD146" s="14"/>
      <c r="PDE146" s="14"/>
      <c r="PDF146" s="14"/>
      <c r="PDG146" s="14"/>
      <c r="PDH146" s="14"/>
      <c r="PDI146" s="14"/>
      <c r="PDJ146" s="14"/>
      <c r="PDK146" s="14"/>
      <c r="PDL146" s="14"/>
      <c r="PDM146" s="14"/>
      <c r="PDN146" s="14"/>
      <c r="PDO146" s="14"/>
      <c r="PDP146" s="14"/>
      <c r="PDQ146" s="14"/>
      <c r="PDR146" s="14"/>
      <c r="PDS146" s="14"/>
      <c r="PDT146" s="14"/>
      <c r="PDU146" s="14"/>
      <c r="PDV146" s="14"/>
      <c r="PDW146" s="14"/>
      <c r="PDX146" s="14"/>
      <c r="PDY146" s="14"/>
      <c r="PDZ146" s="14"/>
      <c r="PEA146" s="14"/>
      <c r="PEB146" s="14"/>
      <c r="PEC146" s="14"/>
      <c r="PED146" s="14"/>
      <c r="PEE146" s="14"/>
      <c r="PEF146" s="14"/>
      <c r="PEG146" s="14"/>
      <c r="PEH146" s="14"/>
      <c r="PEI146" s="14"/>
      <c r="PEJ146" s="14"/>
      <c r="PEK146" s="14"/>
      <c r="PEL146" s="14"/>
      <c r="PEM146" s="14"/>
      <c r="PEN146" s="14"/>
      <c r="PEO146" s="14"/>
      <c r="PEP146" s="14"/>
      <c r="PEQ146" s="14"/>
      <c r="PER146" s="14"/>
      <c r="PES146" s="14"/>
      <c r="PET146" s="14"/>
      <c r="PEU146" s="14"/>
      <c r="PEV146" s="14"/>
      <c r="PEW146" s="14"/>
      <c r="PEX146" s="14"/>
      <c r="PEY146" s="14"/>
      <c r="PEZ146" s="14"/>
      <c r="PFA146" s="14"/>
      <c r="PFB146" s="14"/>
      <c r="PFC146" s="14"/>
      <c r="PFD146" s="14"/>
      <c r="PFE146" s="14"/>
      <c r="PFF146" s="14"/>
      <c r="PFG146" s="14"/>
      <c r="PFH146" s="14"/>
      <c r="PFI146" s="14"/>
      <c r="PFJ146" s="14"/>
      <c r="PFK146" s="14"/>
      <c r="PFL146" s="14"/>
      <c r="PFM146" s="14"/>
      <c r="PFN146" s="14"/>
      <c r="PFO146" s="14"/>
      <c r="PFP146" s="14"/>
      <c r="PFQ146" s="14"/>
      <c r="PFR146" s="14"/>
      <c r="PFS146" s="14"/>
      <c r="PFT146" s="14"/>
      <c r="PFU146" s="14"/>
      <c r="PFV146" s="14"/>
      <c r="PFW146" s="14"/>
      <c r="PFX146" s="14"/>
      <c r="PFY146" s="14"/>
      <c r="PFZ146" s="14"/>
      <c r="PGA146" s="14"/>
      <c r="PGB146" s="14"/>
      <c r="PGC146" s="14"/>
      <c r="PGD146" s="14"/>
      <c r="PGE146" s="14"/>
      <c r="PGF146" s="14"/>
      <c r="PGG146" s="14"/>
      <c r="PGH146" s="14"/>
      <c r="PGI146" s="14"/>
      <c r="PGJ146" s="14"/>
      <c r="PGK146" s="14"/>
      <c r="PGL146" s="14"/>
      <c r="PGM146" s="14"/>
      <c r="PGN146" s="14"/>
      <c r="PGO146" s="14"/>
      <c r="PGP146" s="14"/>
      <c r="PGQ146" s="14"/>
      <c r="PGR146" s="14"/>
      <c r="PGS146" s="14"/>
      <c r="PGT146" s="14"/>
      <c r="PGU146" s="14"/>
      <c r="PGV146" s="14"/>
      <c r="PGW146" s="14"/>
      <c r="PGX146" s="14"/>
      <c r="PGY146" s="14"/>
      <c r="PGZ146" s="14"/>
      <c r="PHA146" s="14"/>
      <c r="PHB146" s="14"/>
      <c r="PHC146" s="14"/>
      <c r="PHD146" s="14"/>
      <c r="PHE146" s="14"/>
      <c r="PHF146" s="14"/>
      <c r="PHG146" s="14"/>
      <c r="PHH146" s="14"/>
      <c r="PHI146" s="14"/>
      <c r="PHJ146" s="14"/>
      <c r="PHK146" s="14"/>
      <c r="PHL146" s="14"/>
      <c r="PHM146" s="14"/>
      <c r="PHN146" s="14"/>
      <c r="PHO146" s="14"/>
      <c r="PHP146" s="14"/>
      <c r="PHQ146" s="14"/>
      <c r="PHR146" s="14"/>
      <c r="PHS146" s="14"/>
      <c r="PHT146" s="14"/>
      <c r="PHU146" s="14"/>
      <c r="PHV146" s="14"/>
      <c r="PHW146" s="14"/>
      <c r="PHX146" s="14"/>
      <c r="PHY146" s="14"/>
      <c r="PHZ146" s="14"/>
      <c r="PIA146" s="14"/>
      <c r="PIB146" s="14"/>
      <c r="PIC146" s="14"/>
      <c r="PID146" s="14"/>
      <c r="PIE146" s="14"/>
      <c r="PIF146" s="14"/>
      <c r="PIG146" s="14"/>
      <c r="PIH146" s="14"/>
      <c r="PII146" s="14"/>
      <c r="PIJ146" s="14"/>
      <c r="PIK146" s="14"/>
      <c r="PIL146" s="14"/>
      <c r="PIM146" s="14"/>
      <c r="PIN146" s="14"/>
      <c r="PIO146" s="14"/>
      <c r="PIP146" s="14"/>
      <c r="PIQ146" s="14"/>
      <c r="PIR146" s="14"/>
      <c r="PIS146" s="14"/>
      <c r="PIT146" s="14"/>
      <c r="PIU146" s="14"/>
      <c r="PIV146" s="14"/>
      <c r="PIW146" s="14"/>
      <c r="PIX146" s="14"/>
      <c r="PIY146" s="14"/>
      <c r="PIZ146" s="14"/>
      <c r="PJA146" s="14"/>
      <c r="PJB146" s="14"/>
      <c r="PJC146" s="14"/>
      <c r="PJD146" s="14"/>
      <c r="PJE146" s="14"/>
      <c r="PJF146" s="14"/>
      <c r="PJG146" s="14"/>
      <c r="PJH146" s="14"/>
      <c r="PJI146" s="14"/>
      <c r="PJJ146" s="14"/>
      <c r="PJK146" s="14"/>
      <c r="PJL146" s="14"/>
      <c r="PJM146" s="14"/>
      <c r="PJN146" s="14"/>
      <c r="PJO146" s="14"/>
      <c r="PJP146" s="14"/>
      <c r="PJQ146" s="14"/>
      <c r="PJR146" s="14"/>
      <c r="PJS146" s="14"/>
      <c r="PJT146" s="14"/>
      <c r="PJU146" s="14"/>
      <c r="PJV146" s="14"/>
      <c r="PJW146" s="14"/>
      <c r="PJX146" s="14"/>
      <c r="PJY146" s="14"/>
      <c r="PJZ146" s="14"/>
      <c r="PKA146" s="14"/>
      <c r="PKB146" s="14"/>
      <c r="PKC146" s="14"/>
      <c r="PKD146" s="14"/>
      <c r="PKE146" s="14"/>
      <c r="PKF146" s="14"/>
      <c r="PKG146" s="14"/>
      <c r="PKH146" s="14"/>
      <c r="PKI146" s="14"/>
      <c r="PKJ146" s="14"/>
      <c r="PKK146" s="14"/>
      <c r="PKL146" s="14"/>
      <c r="PKM146" s="14"/>
      <c r="PKN146" s="14"/>
      <c r="PKO146" s="14"/>
      <c r="PKP146" s="14"/>
      <c r="PKQ146" s="14"/>
      <c r="PKR146" s="14"/>
      <c r="PKS146" s="14"/>
      <c r="PKT146" s="14"/>
      <c r="PKU146" s="14"/>
      <c r="PKV146" s="14"/>
      <c r="PKW146" s="14"/>
      <c r="PKX146" s="14"/>
      <c r="PKY146" s="14"/>
      <c r="PKZ146" s="14"/>
      <c r="PLA146" s="14"/>
      <c r="PLB146" s="14"/>
      <c r="PLC146" s="14"/>
      <c r="PLD146" s="14"/>
      <c r="PLE146" s="14"/>
      <c r="PLF146" s="14"/>
      <c r="PLG146" s="14"/>
      <c r="PLH146" s="14"/>
      <c r="PLI146" s="14"/>
      <c r="PLJ146" s="14"/>
      <c r="PLK146" s="14"/>
      <c r="PLL146" s="14"/>
      <c r="PLM146" s="14"/>
      <c r="PLN146" s="14"/>
      <c r="PLO146" s="14"/>
      <c r="PLP146" s="14"/>
      <c r="PLQ146" s="14"/>
      <c r="PLR146" s="14"/>
      <c r="PLS146" s="14"/>
      <c r="PLT146" s="14"/>
      <c r="PLU146" s="14"/>
      <c r="PLV146" s="14"/>
      <c r="PLW146" s="14"/>
      <c r="PLX146" s="14"/>
      <c r="PLY146" s="14"/>
      <c r="PLZ146" s="14"/>
      <c r="PMA146" s="14"/>
      <c r="PMB146" s="14"/>
      <c r="PMC146" s="14"/>
      <c r="PMD146" s="14"/>
      <c r="PME146" s="14"/>
      <c r="PMF146" s="14"/>
      <c r="PMG146" s="14"/>
      <c r="PMH146" s="14"/>
      <c r="PMI146" s="14"/>
      <c r="PMJ146" s="14"/>
      <c r="PMK146" s="14"/>
      <c r="PML146" s="14"/>
      <c r="PMM146" s="14"/>
      <c r="PMN146" s="14"/>
      <c r="PMO146" s="14"/>
      <c r="PMP146" s="14"/>
      <c r="PMQ146" s="14"/>
      <c r="PMR146" s="14"/>
      <c r="PMS146" s="14"/>
      <c r="PMT146" s="14"/>
      <c r="PMU146" s="14"/>
      <c r="PMV146" s="14"/>
      <c r="PMW146" s="14"/>
      <c r="PMX146" s="14"/>
      <c r="PMY146" s="14"/>
      <c r="PMZ146" s="14"/>
      <c r="PNA146" s="14"/>
      <c r="PNB146" s="14"/>
      <c r="PNC146" s="14"/>
      <c r="PND146" s="14"/>
      <c r="PNE146" s="14"/>
      <c r="PNF146" s="14"/>
      <c r="PNG146" s="14"/>
      <c r="PNH146" s="14"/>
      <c r="PNI146" s="14"/>
      <c r="PNJ146" s="14"/>
      <c r="PNK146" s="14"/>
      <c r="PNL146" s="14"/>
      <c r="PNM146" s="14"/>
      <c r="PNN146" s="14"/>
      <c r="PNO146" s="14"/>
      <c r="PNP146" s="14"/>
      <c r="PNQ146" s="14"/>
      <c r="PNR146" s="14"/>
      <c r="PNS146" s="14"/>
      <c r="PNT146" s="14"/>
      <c r="PNU146" s="14"/>
      <c r="PNV146" s="14"/>
      <c r="PNW146" s="14"/>
      <c r="PNX146" s="14"/>
      <c r="PNY146" s="14"/>
      <c r="PNZ146" s="14"/>
      <c r="POA146" s="14"/>
      <c r="POB146" s="14"/>
      <c r="POC146" s="14"/>
      <c r="POD146" s="14"/>
      <c r="POE146" s="14"/>
      <c r="POF146" s="14"/>
      <c r="POG146" s="14"/>
      <c r="POH146" s="14"/>
      <c r="POI146" s="14"/>
      <c r="POJ146" s="14"/>
      <c r="POK146" s="14"/>
      <c r="POL146" s="14"/>
      <c r="POM146" s="14"/>
      <c r="PON146" s="14"/>
      <c r="POO146" s="14"/>
      <c r="POP146" s="14"/>
      <c r="POQ146" s="14"/>
      <c r="POR146" s="14"/>
      <c r="POS146" s="14"/>
      <c r="POT146" s="14"/>
      <c r="POU146" s="14"/>
      <c r="POV146" s="14"/>
      <c r="POW146" s="14"/>
      <c r="POX146" s="14"/>
      <c r="POY146" s="14"/>
      <c r="POZ146" s="14"/>
      <c r="PPA146" s="14"/>
      <c r="PPB146" s="14"/>
      <c r="PPC146" s="14"/>
      <c r="PPD146" s="14"/>
      <c r="PPE146" s="14"/>
      <c r="PPF146" s="14"/>
      <c r="PPG146" s="14"/>
      <c r="PPH146" s="14"/>
      <c r="PPI146" s="14"/>
      <c r="PPJ146" s="14"/>
      <c r="PPK146" s="14"/>
      <c r="PPL146" s="14"/>
      <c r="PPM146" s="14"/>
      <c r="PPN146" s="14"/>
      <c r="PPO146" s="14"/>
      <c r="PPP146" s="14"/>
      <c r="PPQ146" s="14"/>
      <c r="PPR146" s="14"/>
      <c r="PPS146" s="14"/>
      <c r="PPT146" s="14"/>
      <c r="PPU146" s="14"/>
      <c r="PPV146" s="14"/>
      <c r="PPW146" s="14"/>
      <c r="PPX146" s="14"/>
      <c r="PPY146" s="14"/>
      <c r="PPZ146" s="14"/>
      <c r="PQA146" s="14"/>
      <c r="PQB146" s="14"/>
      <c r="PQC146" s="14"/>
      <c r="PQD146" s="14"/>
      <c r="PQE146" s="14"/>
      <c r="PQF146" s="14"/>
      <c r="PQG146" s="14"/>
      <c r="PQH146" s="14"/>
      <c r="PQI146" s="14"/>
      <c r="PQJ146" s="14"/>
      <c r="PQK146" s="14"/>
      <c r="PQL146" s="14"/>
      <c r="PQM146" s="14"/>
      <c r="PQN146" s="14"/>
      <c r="PQO146" s="14"/>
      <c r="PQP146" s="14"/>
      <c r="PQQ146" s="14"/>
      <c r="PQR146" s="14"/>
      <c r="PQS146" s="14"/>
      <c r="PQT146" s="14"/>
      <c r="PQU146" s="14"/>
      <c r="PQV146" s="14"/>
      <c r="PQW146" s="14"/>
      <c r="PQX146" s="14"/>
      <c r="PQY146" s="14"/>
      <c r="PQZ146" s="14"/>
      <c r="PRA146" s="14"/>
      <c r="PRB146" s="14"/>
      <c r="PRC146" s="14"/>
      <c r="PRD146" s="14"/>
      <c r="PRE146" s="14"/>
      <c r="PRF146" s="14"/>
      <c r="PRG146" s="14"/>
      <c r="PRH146" s="14"/>
      <c r="PRI146" s="14"/>
      <c r="PRJ146" s="14"/>
      <c r="PRK146" s="14"/>
      <c r="PRL146" s="14"/>
      <c r="PRM146" s="14"/>
      <c r="PRN146" s="14"/>
      <c r="PRO146" s="14"/>
      <c r="PRP146" s="14"/>
      <c r="PRQ146" s="14"/>
      <c r="PRR146" s="14"/>
      <c r="PRS146" s="14"/>
      <c r="PRT146" s="14"/>
      <c r="PRU146" s="14"/>
      <c r="PRV146" s="14"/>
      <c r="PRW146" s="14"/>
      <c r="PRX146" s="14"/>
      <c r="PRY146" s="14"/>
      <c r="PRZ146" s="14"/>
      <c r="PSA146" s="14"/>
      <c r="PSB146" s="14"/>
      <c r="PSC146" s="14"/>
      <c r="PSD146" s="14"/>
      <c r="PSE146" s="14"/>
      <c r="PSF146" s="14"/>
      <c r="PSG146" s="14"/>
      <c r="PSH146" s="14"/>
      <c r="PSI146" s="14"/>
      <c r="PSJ146" s="14"/>
      <c r="PSK146" s="14"/>
      <c r="PSL146" s="14"/>
      <c r="PSM146" s="14"/>
      <c r="PSN146" s="14"/>
      <c r="PSO146" s="14"/>
      <c r="PSP146" s="14"/>
      <c r="PSQ146" s="14"/>
      <c r="PSR146" s="14"/>
      <c r="PSS146" s="14"/>
      <c r="PST146" s="14"/>
      <c r="PSU146" s="14"/>
      <c r="PSV146" s="14"/>
      <c r="PSW146" s="14"/>
      <c r="PSX146" s="14"/>
      <c r="PSY146" s="14"/>
      <c r="PSZ146" s="14"/>
      <c r="PTA146" s="14"/>
      <c r="PTB146" s="14"/>
      <c r="PTC146" s="14"/>
      <c r="PTD146" s="14"/>
      <c r="PTE146" s="14"/>
      <c r="PTF146" s="14"/>
      <c r="PTG146" s="14"/>
      <c r="PTH146" s="14"/>
      <c r="PTI146" s="14"/>
      <c r="PTJ146" s="14"/>
      <c r="PTK146" s="14"/>
      <c r="PTL146" s="14"/>
      <c r="PTM146" s="14"/>
      <c r="PTN146" s="14"/>
      <c r="PTO146" s="14"/>
      <c r="PTP146" s="14"/>
      <c r="PTQ146" s="14"/>
      <c r="PTR146" s="14"/>
      <c r="PTS146" s="14"/>
      <c r="PTT146" s="14"/>
      <c r="PTU146" s="14"/>
      <c r="PTV146" s="14"/>
      <c r="PTW146" s="14"/>
      <c r="PTX146" s="14"/>
      <c r="PTY146" s="14"/>
      <c r="PTZ146" s="14"/>
      <c r="PUA146" s="14"/>
      <c r="PUB146" s="14"/>
      <c r="PUC146" s="14"/>
      <c r="PUD146" s="14"/>
      <c r="PUE146" s="14"/>
      <c r="PUF146" s="14"/>
      <c r="PUG146" s="14"/>
      <c r="PUH146" s="14"/>
      <c r="PUI146" s="14"/>
      <c r="PUJ146" s="14"/>
      <c r="PUK146" s="14"/>
      <c r="PUL146" s="14"/>
      <c r="PUM146" s="14"/>
      <c r="PUN146" s="14"/>
      <c r="PUO146" s="14"/>
      <c r="PUP146" s="14"/>
      <c r="PUQ146" s="14"/>
      <c r="PUR146" s="14"/>
      <c r="PUS146" s="14"/>
      <c r="PUT146" s="14"/>
      <c r="PUU146" s="14"/>
      <c r="PUV146" s="14"/>
      <c r="PUW146" s="14"/>
      <c r="PUX146" s="14"/>
      <c r="PUY146" s="14"/>
      <c r="PUZ146" s="14"/>
      <c r="PVA146" s="14"/>
      <c r="PVB146" s="14"/>
      <c r="PVC146" s="14"/>
      <c r="PVD146" s="14"/>
      <c r="PVE146" s="14"/>
      <c r="PVF146" s="14"/>
      <c r="PVG146" s="14"/>
      <c r="PVH146" s="14"/>
      <c r="PVI146" s="14"/>
      <c r="PVJ146" s="14"/>
      <c r="PVK146" s="14"/>
      <c r="PVL146" s="14"/>
      <c r="PVM146" s="14"/>
      <c r="PVN146" s="14"/>
      <c r="PVO146" s="14"/>
      <c r="PVP146" s="14"/>
      <c r="PVQ146" s="14"/>
      <c r="PVR146" s="14"/>
      <c r="PVS146" s="14"/>
      <c r="PVT146" s="14"/>
      <c r="PVU146" s="14"/>
      <c r="PVV146" s="14"/>
      <c r="PVW146" s="14"/>
      <c r="PVX146" s="14"/>
      <c r="PVY146" s="14"/>
      <c r="PVZ146" s="14"/>
      <c r="PWA146" s="14"/>
      <c r="PWB146" s="14"/>
      <c r="PWC146" s="14"/>
      <c r="PWD146" s="14"/>
      <c r="PWE146" s="14"/>
      <c r="PWF146" s="14"/>
      <c r="PWG146" s="14"/>
      <c r="PWH146" s="14"/>
      <c r="PWI146" s="14"/>
      <c r="PWJ146" s="14"/>
      <c r="PWK146" s="14"/>
      <c r="PWL146" s="14"/>
      <c r="PWM146" s="14"/>
      <c r="PWN146" s="14"/>
      <c r="PWO146" s="14"/>
      <c r="PWP146" s="14"/>
      <c r="PWQ146" s="14"/>
      <c r="PWR146" s="14"/>
      <c r="PWS146" s="14"/>
      <c r="PWT146" s="14"/>
      <c r="PWU146" s="14"/>
      <c r="PWV146" s="14"/>
      <c r="PWW146" s="14"/>
      <c r="PWX146" s="14"/>
      <c r="PWY146" s="14"/>
      <c r="PWZ146" s="14"/>
      <c r="PXA146" s="14"/>
      <c r="PXB146" s="14"/>
      <c r="PXC146" s="14"/>
      <c r="PXD146" s="14"/>
      <c r="PXE146" s="14"/>
      <c r="PXF146" s="14"/>
      <c r="PXG146" s="14"/>
      <c r="PXH146" s="14"/>
      <c r="PXI146" s="14"/>
      <c r="PXJ146" s="14"/>
      <c r="PXK146" s="14"/>
      <c r="PXL146" s="14"/>
      <c r="PXM146" s="14"/>
      <c r="PXN146" s="14"/>
      <c r="PXO146" s="14"/>
      <c r="PXP146" s="14"/>
      <c r="PXQ146" s="14"/>
      <c r="PXR146" s="14"/>
      <c r="PXS146" s="14"/>
      <c r="PXT146" s="14"/>
      <c r="PXU146" s="14"/>
      <c r="PXV146" s="14"/>
      <c r="PXW146" s="14"/>
      <c r="PXX146" s="14"/>
      <c r="PXY146" s="14"/>
      <c r="PXZ146" s="14"/>
      <c r="PYA146" s="14"/>
      <c r="PYB146" s="14"/>
      <c r="PYC146" s="14"/>
      <c r="PYD146" s="14"/>
      <c r="PYE146" s="14"/>
      <c r="PYF146" s="14"/>
      <c r="PYG146" s="14"/>
      <c r="PYH146" s="14"/>
      <c r="PYI146" s="14"/>
      <c r="PYJ146" s="14"/>
      <c r="PYK146" s="14"/>
      <c r="PYL146" s="14"/>
      <c r="PYM146" s="14"/>
      <c r="PYN146" s="14"/>
      <c r="PYO146" s="14"/>
      <c r="PYP146" s="14"/>
      <c r="PYQ146" s="14"/>
      <c r="PYR146" s="14"/>
      <c r="PYS146" s="14"/>
      <c r="PYT146" s="14"/>
      <c r="PYU146" s="14"/>
      <c r="PYV146" s="14"/>
      <c r="PYW146" s="14"/>
      <c r="PYX146" s="14"/>
      <c r="PYY146" s="14"/>
      <c r="PYZ146" s="14"/>
      <c r="PZA146" s="14"/>
      <c r="PZB146" s="14"/>
      <c r="PZC146" s="14"/>
      <c r="PZD146" s="14"/>
      <c r="PZE146" s="14"/>
      <c r="PZF146" s="14"/>
      <c r="PZG146" s="14"/>
      <c r="PZH146" s="14"/>
      <c r="PZI146" s="14"/>
      <c r="PZJ146" s="14"/>
      <c r="PZK146" s="14"/>
      <c r="PZL146" s="14"/>
      <c r="PZM146" s="14"/>
      <c r="PZN146" s="14"/>
      <c r="PZO146" s="14"/>
      <c r="PZP146" s="14"/>
      <c r="PZQ146" s="14"/>
      <c r="PZR146" s="14"/>
      <c r="PZS146" s="14"/>
      <c r="PZT146" s="14"/>
      <c r="PZU146" s="14"/>
      <c r="PZV146" s="14"/>
      <c r="PZW146" s="14"/>
      <c r="PZX146" s="14"/>
      <c r="PZY146" s="14"/>
      <c r="PZZ146" s="14"/>
      <c r="QAA146" s="14"/>
      <c r="QAB146" s="14"/>
      <c r="QAC146" s="14"/>
      <c r="QAD146" s="14"/>
      <c r="QAE146" s="14"/>
      <c r="QAF146" s="14"/>
      <c r="QAG146" s="14"/>
      <c r="QAH146" s="14"/>
      <c r="QAI146" s="14"/>
      <c r="QAJ146" s="14"/>
      <c r="QAK146" s="14"/>
      <c r="QAL146" s="14"/>
      <c r="QAM146" s="14"/>
      <c r="QAN146" s="14"/>
      <c r="QAO146" s="14"/>
      <c r="QAP146" s="14"/>
      <c r="QAQ146" s="14"/>
      <c r="QAR146" s="14"/>
      <c r="QAS146" s="14"/>
      <c r="QAT146" s="14"/>
      <c r="QAU146" s="14"/>
      <c r="QAV146" s="14"/>
      <c r="QAW146" s="14"/>
      <c r="QAX146" s="14"/>
      <c r="QAY146" s="14"/>
      <c r="QAZ146" s="14"/>
      <c r="QBA146" s="14"/>
      <c r="QBB146" s="14"/>
      <c r="QBC146" s="14"/>
      <c r="QBD146" s="14"/>
      <c r="QBE146" s="14"/>
      <c r="QBF146" s="14"/>
      <c r="QBG146" s="14"/>
      <c r="QBH146" s="14"/>
      <c r="QBI146" s="14"/>
      <c r="QBJ146" s="14"/>
      <c r="QBK146" s="14"/>
      <c r="QBL146" s="14"/>
      <c r="QBM146" s="14"/>
      <c r="QBN146" s="14"/>
      <c r="QBO146" s="14"/>
      <c r="QBP146" s="14"/>
      <c r="QBQ146" s="14"/>
      <c r="QBR146" s="14"/>
      <c r="QBS146" s="14"/>
      <c r="QBT146" s="14"/>
      <c r="QBU146" s="14"/>
      <c r="QBV146" s="14"/>
      <c r="QBW146" s="14"/>
      <c r="QBX146" s="14"/>
      <c r="QBY146" s="14"/>
      <c r="QBZ146" s="14"/>
      <c r="QCA146" s="14"/>
      <c r="QCB146" s="14"/>
      <c r="QCC146" s="14"/>
      <c r="QCD146" s="14"/>
      <c r="QCE146" s="14"/>
      <c r="QCF146" s="14"/>
      <c r="QCG146" s="14"/>
      <c r="QCH146" s="14"/>
      <c r="QCI146" s="14"/>
      <c r="QCJ146" s="14"/>
      <c r="QCK146" s="14"/>
      <c r="QCL146" s="14"/>
      <c r="QCM146" s="14"/>
      <c r="QCN146" s="14"/>
      <c r="QCO146" s="14"/>
      <c r="QCP146" s="14"/>
      <c r="QCQ146" s="14"/>
      <c r="QCR146" s="14"/>
      <c r="QCS146" s="14"/>
      <c r="QCT146" s="14"/>
      <c r="QCU146" s="14"/>
      <c r="QCV146" s="14"/>
      <c r="QCW146" s="14"/>
      <c r="QCX146" s="14"/>
      <c r="QCY146" s="14"/>
      <c r="QCZ146" s="14"/>
      <c r="QDA146" s="14"/>
      <c r="QDB146" s="14"/>
      <c r="QDC146" s="14"/>
      <c r="QDD146" s="14"/>
      <c r="QDE146" s="14"/>
      <c r="QDF146" s="14"/>
      <c r="QDG146" s="14"/>
      <c r="QDH146" s="14"/>
      <c r="QDI146" s="14"/>
      <c r="QDJ146" s="14"/>
      <c r="QDK146" s="14"/>
      <c r="QDL146" s="14"/>
      <c r="QDM146" s="14"/>
      <c r="QDN146" s="14"/>
      <c r="QDO146" s="14"/>
      <c r="QDP146" s="14"/>
      <c r="QDQ146" s="14"/>
      <c r="QDR146" s="14"/>
      <c r="QDS146" s="14"/>
      <c r="QDT146" s="14"/>
      <c r="QDU146" s="14"/>
      <c r="QDV146" s="14"/>
      <c r="QDW146" s="14"/>
      <c r="QDX146" s="14"/>
      <c r="QDY146" s="14"/>
      <c r="QDZ146" s="14"/>
      <c r="QEA146" s="14"/>
      <c r="QEB146" s="14"/>
      <c r="QEC146" s="14"/>
      <c r="QED146" s="14"/>
      <c r="QEE146" s="14"/>
      <c r="QEF146" s="14"/>
      <c r="QEG146" s="14"/>
      <c r="QEH146" s="14"/>
      <c r="QEI146" s="14"/>
      <c r="QEJ146" s="14"/>
      <c r="QEK146" s="14"/>
      <c r="QEL146" s="14"/>
      <c r="QEM146" s="14"/>
      <c r="QEN146" s="14"/>
      <c r="QEO146" s="14"/>
      <c r="QEP146" s="14"/>
      <c r="QEQ146" s="14"/>
      <c r="QER146" s="14"/>
      <c r="QES146" s="14"/>
      <c r="QET146" s="14"/>
      <c r="QEU146" s="14"/>
      <c r="QEV146" s="14"/>
      <c r="QEW146" s="14"/>
      <c r="QEX146" s="14"/>
      <c r="QEY146" s="14"/>
      <c r="QEZ146" s="14"/>
      <c r="QFA146" s="14"/>
      <c r="QFB146" s="14"/>
      <c r="QFC146" s="14"/>
      <c r="QFD146" s="14"/>
      <c r="QFE146" s="14"/>
      <c r="QFF146" s="14"/>
      <c r="QFG146" s="14"/>
      <c r="QFH146" s="14"/>
      <c r="QFI146" s="14"/>
      <c r="QFJ146" s="14"/>
      <c r="QFK146" s="14"/>
      <c r="QFL146" s="14"/>
      <c r="QFM146" s="14"/>
      <c r="QFN146" s="14"/>
      <c r="QFO146" s="14"/>
      <c r="QFP146" s="14"/>
      <c r="QFQ146" s="14"/>
      <c r="QFR146" s="14"/>
      <c r="QFS146" s="14"/>
      <c r="QFT146" s="14"/>
      <c r="QFU146" s="14"/>
      <c r="QFV146" s="14"/>
      <c r="QFW146" s="14"/>
      <c r="QFX146" s="14"/>
      <c r="QFY146" s="14"/>
      <c r="QFZ146" s="14"/>
      <c r="QGA146" s="14"/>
      <c r="QGB146" s="14"/>
      <c r="QGC146" s="14"/>
      <c r="QGD146" s="14"/>
      <c r="QGE146" s="14"/>
      <c r="QGF146" s="14"/>
      <c r="QGG146" s="14"/>
      <c r="QGH146" s="14"/>
      <c r="QGI146" s="14"/>
      <c r="QGJ146" s="14"/>
      <c r="QGK146" s="14"/>
      <c r="QGL146" s="14"/>
      <c r="QGM146" s="14"/>
      <c r="QGN146" s="14"/>
      <c r="QGO146" s="14"/>
      <c r="QGP146" s="14"/>
      <c r="QGQ146" s="14"/>
      <c r="QGR146" s="14"/>
      <c r="QGS146" s="14"/>
      <c r="QGT146" s="14"/>
      <c r="QGU146" s="14"/>
      <c r="QGV146" s="14"/>
      <c r="QGW146" s="14"/>
      <c r="QGX146" s="14"/>
      <c r="QGY146" s="14"/>
      <c r="QGZ146" s="14"/>
      <c r="QHA146" s="14"/>
      <c r="QHB146" s="14"/>
      <c r="QHC146" s="14"/>
      <c r="QHD146" s="14"/>
      <c r="QHE146" s="14"/>
      <c r="QHF146" s="14"/>
      <c r="QHG146" s="14"/>
      <c r="QHH146" s="14"/>
      <c r="QHI146" s="14"/>
      <c r="QHJ146" s="14"/>
      <c r="QHK146" s="14"/>
      <c r="QHL146" s="14"/>
      <c r="QHM146" s="14"/>
      <c r="QHN146" s="14"/>
      <c r="QHO146" s="14"/>
      <c r="QHP146" s="14"/>
      <c r="QHQ146" s="14"/>
      <c r="QHR146" s="14"/>
      <c r="QHS146" s="14"/>
      <c r="QHT146" s="14"/>
      <c r="QHU146" s="14"/>
      <c r="QHV146" s="14"/>
      <c r="QHW146" s="14"/>
      <c r="QHX146" s="14"/>
      <c r="QHY146" s="14"/>
      <c r="QHZ146" s="14"/>
      <c r="QIA146" s="14"/>
      <c r="QIB146" s="14"/>
      <c r="QIC146" s="14"/>
      <c r="QID146" s="14"/>
      <c r="QIE146" s="14"/>
      <c r="QIF146" s="14"/>
      <c r="QIG146" s="14"/>
      <c r="QIH146" s="14"/>
      <c r="QII146" s="14"/>
      <c r="QIJ146" s="14"/>
      <c r="QIK146" s="14"/>
      <c r="QIL146" s="14"/>
      <c r="QIM146" s="14"/>
      <c r="QIN146" s="14"/>
      <c r="QIO146" s="14"/>
      <c r="QIP146" s="14"/>
      <c r="QIQ146" s="14"/>
      <c r="QIR146" s="14"/>
      <c r="QIS146" s="14"/>
      <c r="QIT146" s="14"/>
      <c r="QIU146" s="14"/>
      <c r="QIV146" s="14"/>
      <c r="QIW146" s="14"/>
      <c r="QIX146" s="14"/>
      <c r="QIY146" s="14"/>
      <c r="QIZ146" s="14"/>
      <c r="QJA146" s="14"/>
      <c r="QJB146" s="14"/>
      <c r="QJC146" s="14"/>
      <c r="QJD146" s="14"/>
      <c r="QJE146" s="14"/>
      <c r="QJF146" s="14"/>
      <c r="QJG146" s="14"/>
      <c r="QJH146" s="14"/>
      <c r="QJI146" s="14"/>
      <c r="QJJ146" s="14"/>
      <c r="QJK146" s="14"/>
      <c r="QJL146" s="14"/>
      <c r="QJM146" s="14"/>
      <c r="QJN146" s="14"/>
      <c r="QJO146" s="14"/>
      <c r="QJP146" s="14"/>
      <c r="QJQ146" s="14"/>
      <c r="QJR146" s="14"/>
      <c r="QJS146" s="14"/>
      <c r="QJT146" s="14"/>
      <c r="QJU146" s="14"/>
      <c r="QJV146" s="14"/>
      <c r="QJW146" s="14"/>
      <c r="QJX146" s="14"/>
      <c r="QJY146" s="14"/>
      <c r="QJZ146" s="14"/>
      <c r="QKA146" s="14"/>
      <c r="QKB146" s="14"/>
      <c r="QKC146" s="14"/>
      <c r="QKD146" s="14"/>
      <c r="QKE146" s="14"/>
      <c r="QKF146" s="14"/>
      <c r="QKG146" s="14"/>
      <c r="QKH146" s="14"/>
      <c r="QKI146" s="14"/>
      <c r="QKJ146" s="14"/>
      <c r="QKK146" s="14"/>
      <c r="QKL146" s="14"/>
      <c r="QKM146" s="14"/>
      <c r="QKN146" s="14"/>
      <c r="QKO146" s="14"/>
      <c r="QKP146" s="14"/>
      <c r="QKQ146" s="14"/>
      <c r="QKR146" s="14"/>
      <c r="QKS146" s="14"/>
      <c r="QKT146" s="14"/>
      <c r="QKU146" s="14"/>
      <c r="QKV146" s="14"/>
      <c r="QKW146" s="14"/>
      <c r="QKX146" s="14"/>
      <c r="QKY146" s="14"/>
      <c r="QKZ146" s="14"/>
      <c r="QLA146" s="14"/>
      <c r="QLB146" s="14"/>
      <c r="QLC146" s="14"/>
      <c r="QLD146" s="14"/>
      <c r="QLE146" s="14"/>
      <c r="QLF146" s="14"/>
      <c r="QLG146" s="14"/>
      <c r="QLH146" s="14"/>
      <c r="QLI146" s="14"/>
      <c r="QLJ146" s="14"/>
      <c r="QLK146" s="14"/>
      <c r="QLL146" s="14"/>
      <c r="QLM146" s="14"/>
      <c r="QLN146" s="14"/>
      <c r="QLO146" s="14"/>
      <c r="QLP146" s="14"/>
      <c r="QLQ146" s="14"/>
      <c r="QLR146" s="14"/>
      <c r="QLS146" s="14"/>
      <c r="QLT146" s="14"/>
      <c r="QLU146" s="14"/>
      <c r="QLV146" s="14"/>
      <c r="QLW146" s="14"/>
      <c r="QLX146" s="14"/>
      <c r="QLY146" s="14"/>
      <c r="QLZ146" s="14"/>
      <c r="QMA146" s="14"/>
      <c r="QMB146" s="14"/>
      <c r="QMC146" s="14"/>
      <c r="QMD146" s="14"/>
      <c r="QME146" s="14"/>
      <c r="QMF146" s="14"/>
      <c r="QMG146" s="14"/>
      <c r="QMH146" s="14"/>
      <c r="QMI146" s="14"/>
      <c r="QMJ146" s="14"/>
      <c r="QMK146" s="14"/>
      <c r="QML146" s="14"/>
      <c r="QMM146" s="14"/>
      <c r="QMN146" s="14"/>
      <c r="QMO146" s="14"/>
      <c r="QMP146" s="14"/>
      <c r="QMQ146" s="14"/>
      <c r="QMR146" s="14"/>
      <c r="QMS146" s="14"/>
      <c r="QMT146" s="14"/>
      <c r="QMU146" s="14"/>
      <c r="QMV146" s="14"/>
      <c r="QMW146" s="14"/>
      <c r="QMX146" s="14"/>
      <c r="QMY146" s="14"/>
      <c r="QMZ146" s="14"/>
      <c r="QNA146" s="14"/>
      <c r="QNB146" s="14"/>
      <c r="QNC146" s="14"/>
      <c r="QND146" s="14"/>
      <c r="QNE146" s="14"/>
      <c r="QNF146" s="14"/>
      <c r="QNG146" s="14"/>
      <c r="QNH146" s="14"/>
      <c r="QNI146" s="14"/>
      <c r="QNJ146" s="14"/>
      <c r="QNK146" s="14"/>
      <c r="QNL146" s="14"/>
      <c r="QNM146" s="14"/>
      <c r="QNN146" s="14"/>
      <c r="QNO146" s="14"/>
      <c r="QNP146" s="14"/>
      <c r="QNQ146" s="14"/>
      <c r="QNR146" s="14"/>
      <c r="QNS146" s="14"/>
      <c r="QNT146" s="14"/>
      <c r="QNU146" s="14"/>
      <c r="QNV146" s="14"/>
      <c r="QNW146" s="14"/>
      <c r="QNX146" s="14"/>
      <c r="QNY146" s="14"/>
      <c r="QNZ146" s="14"/>
      <c r="QOA146" s="14"/>
      <c r="QOB146" s="14"/>
      <c r="QOC146" s="14"/>
      <c r="QOD146" s="14"/>
      <c r="QOE146" s="14"/>
      <c r="QOF146" s="14"/>
      <c r="QOG146" s="14"/>
      <c r="QOH146" s="14"/>
      <c r="QOI146" s="14"/>
      <c r="QOJ146" s="14"/>
      <c r="QOK146" s="14"/>
      <c r="QOL146" s="14"/>
      <c r="QOM146" s="14"/>
      <c r="QON146" s="14"/>
      <c r="QOO146" s="14"/>
      <c r="QOP146" s="14"/>
      <c r="QOQ146" s="14"/>
      <c r="QOR146" s="14"/>
      <c r="QOS146" s="14"/>
      <c r="QOT146" s="14"/>
      <c r="QOU146" s="14"/>
      <c r="QOV146" s="14"/>
      <c r="QOW146" s="14"/>
      <c r="QOX146" s="14"/>
      <c r="QOY146" s="14"/>
      <c r="QOZ146" s="14"/>
      <c r="QPA146" s="14"/>
      <c r="QPB146" s="14"/>
      <c r="QPC146" s="14"/>
      <c r="QPD146" s="14"/>
      <c r="QPE146" s="14"/>
      <c r="QPF146" s="14"/>
      <c r="QPG146" s="14"/>
      <c r="QPH146" s="14"/>
      <c r="QPI146" s="14"/>
      <c r="QPJ146" s="14"/>
      <c r="QPK146" s="14"/>
      <c r="QPL146" s="14"/>
      <c r="QPM146" s="14"/>
      <c r="QPN146" s="14"/>
      <c r="QPO146" s="14"/>
      <c r="QPP146" s="14"/>
      <c r="QPQ146" s="14"/>
      <c r="QPR146" s="14"/>
      <c r="QPS146" s="14"/>
      <c r="QPT146" s="14"/>
      <c r="QPU146" s="14"/>
      <c r="QPV146" s="14"/>
      <c r="QPW146" s="14"/>
      <c r="QPX146" s="14"/>
      <c r="QPY146" s="14"/>
      <c r="QPZ146" s="14"/>
      <c r="QQA146" s="14"/>
      <c r="QQB146" s="14"/>
      <c r="QQC146" s="14"/>
      <c r="QQD146" s="14"/>
      <c r="QQE146" s="14"/>
      <c r="QQF146" s="14"/>
      <c r="QQG146" s="14"/>
      <c r="QQH146" s="14"/>
      <c r="QQI146" s="14"/>
      <c r="QQJ146" s="14"/>
      <c r="QQK146" s="14"/>
      <c r="QQL146" s="14"/>
      <c r="QQM146" s="14"/>
      <c r="QQN146" s="14"/>
      <c r="QQO146" s="14"/>
      <c r="QQP146" s="14"/>
      <c r="QQQ146" s="14"/>
      <c r="QQR146" s="14"/>
      <c r="QQS146" s="14"/>
      <c r="QQT146" s="14"/>
      <c r="QQU146" s="14"/>
      <c r="QQV146" s="14"/>
      <c r="QQW146" s="14"/>
      <c r="QQX146" s="14"/>
      <c r="QQY146" s="14"/>
      <c r="QQZ146" s="14"/>
      <c r="QRA146" s="14"/>
      <c r="QRB146" s="14"/>
      <c r="QRC146" s="14"/>
      <c r="QRD146" s="14"/>
      <c r="QRE146" s="14"/>
      <c r="QRF146" s="14"/>
      <c r="QRG146" s="14"/>
      <c r="QRH146" s="14"/>
      <c r="QRI146" s="14"/>
      <c r="QRJ146" s="14"/>
      <c r="QRK146" s="14"/>
      <c r="QRL146" s="14"/>
      <c r="QRM146" s="14"/>
      <c r="QRN146" s="14"/>
      <c r="QRO146" s="14"/>
      <c r="QRP146" s="14"/>
      <c r="QRQ146" s="14"/>
      <c r="QRR146" s="14"/>
      <c r="QRS146" s="14"/>
      <c r="QRT146" s="14"/>
      <c r="QRU146" s="14"/>
      <c r="QRV146" s="14"/>
      <c r="QRW146" s="14"/>
      <c r="QRX146" s="14"/>
      <c r="QRY146" s="14"/>
      <c r="QRZ146" s="14"/>
      <c r="QSA146" s="14"/>
      <c r="QSB146" s="14"/>
      <c r="QSC146" s="14"/>
      <c r="QSD146" s="14"/>
      <c r="QSE146" s="14"/>
      <c r="QSF146" s="14"/>
      <c r="QSG146" s="14"/>
      <c r="QSH146" s="14"/>
      <c r="QSI146" s="14"/>
      <c r="QSJ146" s="14"/>
      <c r="QSK146" s="14"/>
      <c r="QSL146" s="14"/>
      <c r="QSM146" s="14"/>
      <c r="QSN146" s="14"/>
      <c r="QSO146" s="14"/>
      <c r="QSP146" s="14"/>
      <c r="QSQ146" s="14"/>
      <c r="QSR146" s="14"/>
      <c r="QSS146" s="14"/>
      <c r="QST146" s="14"/>
      <c r="QSU146" s="14"/>
      <c r="QSV146" s="14"/>
      <c r="QSW146" s="14"/>
      <c r="QSX146" s="14"/>
      <c r="QSY146" s="14"/>
      <c r="QSZ146" s="14"/>
      <c r="QTA146" s="14"/>
      <c r="QTB146" s="14"/>
      <c r="QTC146" s="14"/>
      <c r="QTD146" s="14"/>
      <c r="QTE146" s="14"/>
      <c r="QTF146" s="14"/>
      <c r="QTG146" s="14"/>
      <c r="QTH146" s="14"/>
      <c r="QTI146" s="14"/>
      <c r="QTJ146" s="14"/>
      <c r="QTK146" s="14"/>
      <c r="QTL146" s="14"/>
      <c r="QTM146" s="14"/>
      <c r="QTN146" s="14"/>
      <c r="QTO146" s="14"/>
      <c r="QTP146" s="14"/>
      <c r="QTQ146" s="14"/>
      <c r="QTR146" s="14"/>
      <c r="QTS146" s="14"/>
      <c r="QTT146" s="14"/>
      <c r="QTU146" s="14"/>
      <c r="QTV146" s="14"/>
      <c r="QTW146" s="14"/>
      <c r="QTX146" s="14"/>
      <c r="QTY146" s="14"/>
      <c r="QTZ146" s="14"/>
      <c r="QUA146" s="14"/>
      <c r="QUB146" s="14"/>
      <c r="QUC146" s="14"/>
      <c r="QUD146" s="14"/>
      <c r="QUE146" s="14"/>
      <c r="QUF146" s="14"/>
      <c r="QUG146" s="14"/>
      <c r="QUH146" s="14"/>
      <c r="QUI146" s="14"/>
      <c r="QUJ146" s="14"/>
      <c r="QUK146" s="14"/>
      <c r="QUL146" s="14"/>
      <c r="QUM146" s="14"/>
      <c r="QUN146" s="14"/>
      <c r="QUO146" s="14"/>
      <c r="QUP146" s="14"/>
      <c r="QUQ146" s="14"/>
      <c r="QUR146" s="14"/>
      <c r="QUS146" s="14"/>
      <c r="QUT146" s="14"/>
      <c r="QUU146" s="14"/>
      <c r="QUV146" s="14"/>
      <c r="QUW146" s="14"/>
      <c r="QUX146" s="14"/>
      <c r="QUY146" s="14"/>
      <c r="QUZ146" s="14"/>
      <c r="QVA146" s="14"/>
      <c r="QVB146" s="14"/>
      <c r="QVC146" s="14"/>
      <c r="QVD146" s="14"/>
      <c r="QVE146" s="14"/>
      <c r="QVF146" s="14"/>
      <c r="QVG146" s="14"/>
      <c r="QVH146" s="14"/>
      <c r="QVI146" s="14"/>
      <c r="QVJ146" s="14"/>
      <c r="QVK146" s="14"/>
      <c r="QVL146" s="14"/>
      <c r="QVM146" s="14"/>
      <c r="QVN146" s="14"/>
      <c r="QVO146" s="14"/>
      <c r="QVP146" s="14"/>
      <c r="QVQ146" s="14"/>
      <c r="QVR146" s="14"/>
      <c r="QVS146" s="14"/>
      <c r="QVT146" s="14"/>
      <c r="QVU146" s="14"/>
      <c r="QVV146" s="14"/>
      <c r="QVW146" s="14"/>
      <c r="QVX146" s="14"/>
      <c r="QVY146" s="14"/>
      <c r="QVZ146" s="14"/>
      <c r="QWA146" s="14"/>
      <c r="QWB146" s="14"/>
      <c r="QWC146" s="14"/>
      <c r="QWD146" s="14"/>
      <c r="QWE146" s="14"/>
      <c r="QWF146" s="14"/>
      <c r="QWG146" s="14"/>
      <c r="QWH146" s="14"/>
      <c r="QWI146" s="14"/>
      <c r="QWJ146" s="14"/>
      <c r="QWK146" s="14"/>
      <c r="QWL146" s="14"/>
      <c r="QWM146" s="14"/>
      <c r="QWN146" s="14"/>
      <c r="QWO146" s="14"/>
      <c r="QWP146" s="14"/>
      <c r="QWQ146" s="14"/>
      <c r="QWR146" s="14"/>
      <c r="QWS146" s="14"/>
      <c r="QWT146" s="14"/>
      <c r="QWU146" s="14"/>
      <c r="QWV146" s="14"/>
      <c r="QWW146" s="14"/>
      <c r="QWX146" s="14"/>
      <c r="QWY146" s="14"/>
      <c r="QWZ146" s="14"/>
      <c r="QXA146" s="14"/>
      <c r="QXB146" s="14"/>
      <c r="QXC146" s="14"/>
      <c r="QXD146" s="14"/>
      <c r="QXE146" s="14"/>
      <c r="QXF146" s="14"/>
      <c r="QXG146" s="14"/>
      <c r="QXH146" s="14"/>
      <c r="QXI146" s="14"/>
      <c r="QXJ146" s="14"/>
      <c r="QXK146" s="14"/>
      <c r="QXL146" s="14"/>
      <c r="QXM146" s="14"/>
      <c r="QXN146" s="14"/>
      <c r="QXO146" s="14"/>
      <c r="QXP146" s="14"/>
      <c r="QXQ146" s="14"/>
      <c r="QXR146" s="14"/>
      <c r="QXS146" s="14"/>
      <c r="QXT146" s="14"/>
      <c r="QXU146" s="14"/>
      <c r="QXV146" s="14"/>
      <c r="QXW146" s="14"/>
      <c r="QXX146" s="14"/>
      <c r="QXY146" s="14"/>
      <c r="QXZ146" s="14"/>
      <c r="QYA146" s="14"/>
      <c r="QYB146" s="14"/>
      <c r="QYC146" s="14"/>
      <c r="QYD146" s="14"/>
      <c r="QYE146" s="14"/>
      <c r="QYF146" s="14"/>
      <c r="QYG146" s="14"/>
      <c r="QYH146" s="14"/>
      <c r="QYI146" s="14"/>
      <c r="QYJ146" s="14"/>
      <c r="QYK146" s="14"/>
      <c r="QYL146" s="14"/>
      <c r="QYM146" s="14"/>
      <c r="QYN146" s="14"/>
      <c r="QYO146" s="14"/>
      <c r="QYP146" s="14"/>
      <c r="QYQ146" s="14"/>
      <c r="QYR146" s="14"/>
      <c r="QYS146" s="14"/>
      <c r="QYT146" s="14"/>
      <c r="QYU146" s="14"/>
      <c r="QYV146" s="14"/>
      <c r="QYW146" s="14"/>
      <c r="QYX146" s="14"/>
      <c r="QYY146" s="14"/>
      <c r="QYZ146" s="14"/>
      <c r="QZA146" s="14"/>
      <c r="QZB146" s="14"/>
      <c r="QZC146" s="14"/>
      <c r="QZD146" s="14"/>
      <c r="QZE146" s="14"/>
      <c r="QZF146" s="14"/>
      <c r="QZG146" s="14"/>
      <c r="QZH146" s="14"/>
      <c r="QZI146" s="14"/>
      <c r="QZJ146" s="14"/>
      <c r="QZK146" s="14"/>
      <c r="QZL146" s="14"/>
      <c r="QZM146" s="14"/>
      <c r="QZN146" s="14"/>
      <c r="QZO146" s="14"/>
      <c r="QZP146" s="14"/>
      <c r="QZQ146" s="14"/>
      <c r="QZR146" s="14"/>
      <c r="QZS146" s="14"/>
      <c r="QZT146" s="14"/>
      <c r="QZU146" s="14"/>
      <c r="QZV146" s="14"/>
      <c r="QZW146" s="14"/>
      <c r="QZX146" s="14"/>
      <c r="QZY146" s="14"/>
      <c r="QZZ146" s="14"/>
      <c r="RAA146" s="14"/>
      <c r="RAB146" s="14"/>
      <c r="RAC146" s="14"/>
      <c r="RAD146" s="14"/>
      <c r="RAE146" s="14"/>
      <c r="RAF146" s="14"/>
      <c r="RAG146" s="14"/>
      <c r="RAH146" s="14"/>
      <c r="RAI146" s="14"/>
      <c r="RAJ146" s="14"/>
      <c r="RAK146" s="14"/>
      <c r="RAL146" s="14"/>
      <c r="RAM146" s="14"/>
      <c r="RAN146" s="14"/>
      <c r="RAO146" s="14"/>
      <c r="RAP146" s="14"/>
      <c r="RAQ146" s="14"/>
      <c r="RAR146" s="14"/>
      <c r="RAS146" s="14"/>
      <c r="RAT146" s="14"/>
      <c r="RAU146" s="14"/>
      <c r="RAV146" s="14"/>
      <c r="RAW146" s="14"/>
      <c r="RAX146" s="14"/>
      <c r="RAY146" s="14"/>
      <c r="RAZ146" s="14"/>
      <c r="RBA146" s="14"/>
      <c r="RBB146" s="14"/>
      <c r="RBC146" s="14"/>
      <c r="RBD146" s="14"/>
      <c r="RBE146" s="14"/>
      <c r="RBF146" s="14"/>
      <c r="RBG146" s="14"/>
      <c r="RBH146" s="14"/>
      <c r="RBI146" s="14"/>
      <c r="RBJ146" s="14"/>
      <c r="RBK146" s="14"/>
      <c r="RBL146" s="14"/>
      <c r="RBM146" s="14"/>
      <c r="RBN146" s="14"/>
      <c r="RBO146" s="14"/>
      <c r="RBP146" s="14"/>
      <c r="RBQ146" s="14"/>
      <c r="RBR146" s="14"/>
      <c r="RBS146" s="14"/>
      <c r="RBT146" s="14"/>
      <c r="RBU146" s="14"/>
      <c r="RBV146" s="14"/>
      <c r="RBW146" s="14"/>
      <c r="RBX146" s="14"/>
      <c r="RBY146" s="14"/>
      <c r="RBZ146" s="14"/>
      <c r="RCA146" s="14"/>
      <c r="RCB146" s="14"/>
      <c r="RCC146" s="14"/>
      <c r="RCD146" s="14"/>
      <c r="RCE146" s="14"/>
      <c r="RCF146" s="14"/>
      <c r="RCG146" s="14"/>
      <c r="RCH146" s="14"/>
      <c r="RCI146" s="14"/>
      <c r="RCJ146" s="14"/>
      <c r="RCK146" s="14"/>
      <c r="RCL146" s="14"/>
      <c r="RCM146" s="14"/>
      <c r="RCN146" s="14"/>
      <c r="RCO146" s="14"/>
      <c r="RCP146" s="14"/>
      <c r="RCQ146" s="14"/>
      <c r="RCR146" s="14"/>
      <c r="RCS146" s="14"/>
      <c r="RCT146" s="14"/>
      <c r="RCU146" s="14"/>
      <c r="RCV146" s="14"/>
      <c r="RCW146" s="14"/>
      <c r="RCX146" s="14"/>
      <c r="RCY146" s="14"/>
      <c r="RCZ146" s="14"/>
      <c r="RDA146" s="14"/>
      <c r="RDB146" s="14"/>
      <c r="RDC146" s="14"/>
      <c r="RDD146" s="14"/>
      <c r="RDE146" s="14"/>
      <c r="RDF146" s="14"/>
      <c r="RDG146" s="14"/>
      <c r="RDH146" s="14"/>
      <c r="RDI146" s="14"/>
      <c r="RDJ146" s="14"/>
      <c r="RDK146" s="14"/>
      <c r="RDL146" s="14"/>
      <c r="RDM146" s="14"/>
      <c r="RDN146" s="14"/>
      <c r="RDO146" s="14"/>
      <c r="RDP146" s="14"/>
      <c r="RDQ146" s="14"/>
      <c r="RDR146" s="14"/>
      <c r="RDS146" s="14"/>
      <c r="RDT146" s="14"/>
      <c r="RDU146" s="14"/>
      <c r="RDV146" s="14"/>
      <c r="RDW146" s="14"/>
      <c r="RDX146" s="14"/>
      <c r="RDY146" s="14"/>
      <c r="RDZ146" s="14"/>
      <c r="REA146" s="14"/>
      <c r="REB146" s="14"/>
      <c r="REC146" s="14"/>
      <c r="RED146" s="14"/>
      <c r="REE146" s="14"/>
      <c r="REF146" s="14"/>
      <c r="REG146" s="14"/>
      <c r="REH146" s="14"/>
      <c r="REI146" s="14"/>
      <c r="REJ146" s="14"/>
      <c r="REK146" s="14"/>
      <c r="REL146" s="14"/>
      <c r="REM146" s="14"/>
      <c r="REN146" s="14"/>
      <c r="REO146" s="14"/>
      <c r="REP146" s="14"/>
      <c r="REQ146" s="14"/>
      <c r="RER146" s="14"/>
      <c r="RES146" s="14"/>
      <c r="RET146" s="14"/>
      <c r="REU146" s="14"/>
      <c r="REV146" s="14"/>
      <c r="REW146" s="14"/>
      <c r="REX146" s="14"/>
      <c r="REY146" s="14"/>
      <c r="REZ146" s="14"/>
      <c r="RFA146" s="14"/>
      <c r="RFB146" s="14"/>
      <c r="RFC146" s="14"/>
      <c r="RFD146" s="14"/>
      <c r="RFE146" s="14"/>
      <c r="RFF146" s="14"/>
      <c r="RFG146" s="14"/>
      <c r="RFH146" s="14"/>
      <c r="RFI146" s="14"/>
      <c r="RFJ146" s="14"/>
      <c r="RFK146" s="14"/>
      <c r="RFL146" s="14"/>
      <c r="RFM146" s="14"/>
      <c r="RFN146" s="14"/>
      <c r="RFO146" s="14"/>
      <c r="RFP146" s="14"/>
      <c r="RFQ146" s="14"/>
      <c r="RFR146" s="14"/>
      <c r="RFS146" s="14"/>
      <c r="RFT146" s="14"/>
      <c r="RFU146" s="14"/>
      <c r="RFV146" s="14"/>
      <c r="RFW146" s="14"/>
      <c r="RFX146" s="14"/>
      <c r="RFY146" s="14"/>
      <c r="RFZ146" s="14"/>
      <c r="RGA146" s="14"/>
      <c r="RGB146" s="14"/>
      <c r="RGC146" s="14"/>
      <c r="RGD146" s="14"/>
      <c r="RGE146" s="14"/>
      <c r="RGF146" s="14"/>
      <c r="RGG146" s="14"/>
      <c r="RGH146" s="14"/>
      <c r="RGI146" s="14"/>
      <c r="RGJ146" s="14"/>
      <c r="RGK146" s="14"/>
      <c r="RGL146" s="14"/>
      <c r="RGM146" s="14"/>
      <c r="RGN146" s="14"/>
      <c r="RGO146" s="14"/>
      <c r="RGP146" s="14"/>
      <c r="RGQ146" s="14"/>
      <c r="RGR146" s="14"/>
      <c r="RGS146" s="14"/>
      <c r="RGT146" s="14"/>
      <c r="RGU146" s="14"/>
      <c r="RGV146" s="14"/>
      <c r="RGW146" s="14"/>
      <c r="RGX146" s="14"/>
      <c r="RGY146" s="14"/>
      <c r="RGZ146" s="14"/>
      <c r="RHA146" s="14"/>
      <c r="RHB146" s="14"/>
      <c r="RHC146" s="14"/>
      <c r="RHD146" s="14"/>
      <c r="RHE146" s="14"/>
      <c r="RHF146" s="14"/>
      <c r="RHG146" s="14"/>
      <c r="RHH146" s="14"/>
      <c r="RHI146" s="14"/>
      <c r="RHJ146" s="14"/>
      <c r="RHK146" s="14"/>
      <c r="RHL146" s="14"/>
      <c r="RHM146" s="14"/>
      <c r="RHN146" s="14"/>
      <c r="RHO146" s="14"/>
      <c r="RHP146" s="14"/>
      <c r="RHQ146" s="14"/>
      <c r="RHR146" s="14"/>
      <c r="RHS146" s="14"/>
      <c r="RHT146" s="14"/>
      <c r="RHU146" s="14"/>
      <c r="RHV146" s="14"/>
      <c r="RHW146" s="14"/>
      <c r="RHX146" s="14"/>
      <c r="RHY146" s="14"/>
      <c r="RHZ146" s="14"/>
      <c r="RIA146" s="14"/>
      <c r="RIB146" s="14"/>
      <c r="RIC146" s="14"/>
      <c r="RID146" s="14"/>
      <c r="RIE146" s="14"/>
      <c r="RIF146" s="14"/>
      <c r="RIG146" s="14"/>
      <c r="RIH146" s="14"/>
      <c r="RII146" s="14"/>
      <c r="RIJ146" s="14"/>
      <c r="RIK146" s="14"/>
      <c r="RIL146" s="14"/>
      <c r="RIM146" s="14"/>
      <c r="RIN146" s="14"/>
      <c r="RIO146" s="14"/>
      <c r="RIP146" s="14"/>
      <c r="RIQ146" s="14"/>
      <c r="RIR146" s="14"/>
      <c r="RIS146" s="14"/>
      <c r="RIT146" s="14"/>
      <c r="RIU146" s="14"/>
      <c r="RIV146" s="14"/>
      <c r="RIW146" s="14"/>
      <c r="RIX146" s="14"/>
      <c r="RIY146" s="14"/>
      <c r="RIZ146" s="14"/>
      <c r="RJA146" s="14"/>
      <c r="RJB146" s="14"/>
      <c r="RJC146" s="14"/>
      <c r="RJD146" s="14"/>
      <c r="RJE146" s="14"/>
      <c r="RJF146" s="14"/>
      <c r="RJG146" s="14"/>
      <c r="RJH146" s="14"/>
      <c r="RJI146" s="14"/>
      <c r="RJJ146" s="14"/>
      <c r="RJK146" s="14"/>
      <c r="RJL146" s="14"/>
      <c r="RJM146" s="14"/>
      <c r="RJN146" s="14"/>
      <c r="RJO146" s="14"/>
      <c r="RJP146" s="14"/>
      <c r="RJQ146" s="14"/>
      <c r="RJR146" s="14"/>
      <c r="RJS146" s="14"/>
      <c r="RJT146" s="14"/>
      <c r="RJU146" s="14"/>
      <c r="RJV146" s="14"/>
      <c r="RJW146" s="14"/>
      <c r="RJX146" s="14"/>
      <c r="RJY146" s="14"/>
      <c r="RJZ146" s="14"/>
      <c r="RKA146" s="14"/>
      <c r="RKB146" s="14"/>
      <c r="RKC146" s="14"/>
      <c r="RKD146" s="14"/>
      <c r="RKE146" s="14"/>
      <c r="RKF146" s="14"/>
      <c r="RKG146" s="14"/>
      <c r="RKH146" s="14"/>
      <c r="RKI146" s="14"/>
      <c r="RKJ146" s="14"/>
      <c r="RKK146" s="14"/>
      <c r="RKL146" s="14"/>
      <c r="RKM146" s="14"/>
      <c r="RKN146" s="14"/>
      <c r="RKO146" s="14"/>
      <c r="RKP146" s="14"/>
      <c r="RKQ146" s="14"/>
      <c r="RKR146" s="14"/>
      <c r="RKS146" s="14"/>
      <c r="RKT146" s="14"/>
      <c r="RKU146" s="14"/>
      <c r="RKV146" s="14"/>
      <c r="RKW146" s="14"/>
      <c r="RKX146" s="14"/>
      <c r="RKY146" s="14"/>
      <c r="RKZ146" s="14"/>
      <c r="RLA146" s="14"/>
      <c r="RLB146" s="14"/>
      <c r="RLC146" s="14"/>
      <c r="RLD146" s="14"/>
      <c r="RLE146" s="14"/>
      <c r="RLF146" s="14"/>
      <c r="RLG146" s="14"/>
      <c r="RLH146" s="14"/>
      <c r="RLI146" s="14"/>
      <c r="RLJ146" s="14"/>
      <c r="RLK146" s="14"/>
      <c r="RLL146" s="14"/>
      <c r="RLM146" s="14"/>
      <c r="RLN146" s="14"/>
      <c r="RLO146" s="14"/>
      <c r="RLP146" s="14"/>
      <c r="RLQ146" s="14"/>
      <c r="RLR146" s="14"/>
      <c r="RLS146" s="14"/>
      <c r="RLT146" s="14"/>
      <c r="RLU146" s="14"/>
      <c r="RLV146" s="14"/>
      <c r="RLW146" s="14"/>
      <c r="RLX146" s="14"/>
      <c r="RLY146" s="14"/>
      <c r="RLZ146" s="14"/>
      <c r="RMA146" s="14"/>
      <c r="RMB146" s="14"/>
      <c r="RMC146" s="14"/>
      <c r="RMD146" s="14"/>
      <c r="RME146" s="14"/>
      <c r="RMF146" s="14"/>
      <c r="RMG146" s="14"/>
      <c r="RMH146" s="14"/>
      <c r="RMI146" s="14"/>
      <c r="RMJ146" s="14"/>
      <c r="RMK146" s="14"/>
      <c r="RML146" s="14"/>
      <c r="RMM146" s="14"/>
      <c r="RMN146" s="14"/>
      <c r="RMO146" s="14"/>
      <c r="RMP146" s="14"/>
      <c r="RMQ146" s="14"/>
      <c r="RMR146" s="14"/>
      <c r="RMS146" s="14"/>
      <c r="RMT146" s="14"/>
      <c r="RMU146" s="14"/>
      <c r="RMV146" s="14"/>
      <c r="RMW146" s="14"/>
      <c r="RMX146" s="14"/>
      <c r="RMY146" s="14"/>
      <c r="RMZ146" s="14"/>
      <c r="RNA146" s="14"/>
      <c r="RNB146" s="14"/>
      <c r="RNC146" s="14"/>
      <c r="RND146" s="14"/>
      <c r="RNE146" s="14"/>
      <c r="RNF146" s="14"/>
      <c r="RNG146" s="14"/>
      <c r="RNH146" s="14"/>
      <c r="RNI146" s="14"/>
      <c r="RNJ146" s="14"/>
      <c r="RNK146" s="14"/>
      <c r="RNL146" s="14"/>
      <c r="RNM146" s="14"/>
      <c r="RNN146" s="14"/>
      <c r="RNO146" s="14"/>
      <c r="RNP146" s="14"/>
      <c r="RNQ146" s="14"/>
      <c r="RNR146" s="14"/>
      <c r="RNS146" s="14"/>
      <c r="RNT146" s="14"/>
      <c r="RNU146" s="14"/>
      <c r="RNV146" s="14"/>
      <c r="RNW146" s="14"/>
      <c r="RNX146" s="14"/>
      <c r="RNY146" s="14"/>
      <c r="RNZ146" s="14"/>
      <c r="ROA146" s="14"/>
      <c r="ROB146" s="14"/>
      <c r="ROC146" s="14"/>
      <c r="ROD146" s="14"/>
      <c r="ROE146" s="14"/>
      <c r="ROF146" s="14"/>
      <c r="ROG146" s="14"/>
      <c r="ROH146" s="14"/>
      <c r="ROI146" s="14"/>
      <c r="ROJ146" s="14"/>
      <c r="ROK146" s="14"/>
      <c r="ROL146" s="14"/>
      <c r="ROM146" s="14"/>
      <c r="RON146" s="14"/>
      <c r="ROO146" s="14"/>
      <c r="ROP146" s="14"/>
      <c r="ROQ146" s="14"/>
      <c r="ROR146" s="14"/>
      <c r="ROS146" s="14"/>
      <c r="ROT146" s="14"/>
      <c r="ROU146" s="14"/>
      <c r="ROV146" s="14"/>
      <c r="ROW146" s="14"/>
      <c r="ROX146" s="14"/>
      <c r="ROY146" s="14"/>
      <c r="ROZ146" s="14"/>
      <c r="RPA146" s="14"/>
      <c r="RPB146" s="14"/>
      <c r="RPC146" s="14"/>
      <c r="RPD146" s="14"/>
      <c r="RPE146" s="14"/>
      <c r="RPF146" s="14"/>
      <c r="RPG146" s="14"/>
      <c r="RPH146" s="14"/>
      <c r="RPI146" s="14"/>
      <c r="RPJ146" s="14"/>
      <c r="RPK146" s="14"/>
      <c r="RPL146" s="14"/>
      <c r="RPM146" s="14"/>
      <c r="RPN146" s="14"/>
      <c r="RPO146" s="14"/>
      <c r="RPP146" s="14"/>
      <c r="RPQ146" s="14"/>
      <c r="RPR146" s="14"/>
      <c r="RPS146" s="14"/>
      <c r="RPT146" s="14"/>
      <c r="RPU146" s="14"/>
      <c r="RPV146" s="14"/>
      <c r="RPW146" s="14"/>
      <c r="RPX146" s="14"/>
      <c r="RPY146" s="14"/>
      <c r="RPZ146" s="14"/>
      <c r="RQA146" s="14"/>
      <c r="RQB146" s="14"/>
      <c r="RQC146" s="14"/>
      <c r="RQD146" s="14"/>
      <c r="RQE146" s="14"/>
      <c r="RQF146" s="14"/>
      <c r="RQG146" s="14"/>
      <c r="RQH146" s="14"/>
      <c r="RQI146" s="14"/>
      <c r="RQJ146" s="14"/>
      <c r="RQK146" s="14"/>
      <c r="RQL146" s="14"/>
      <c r="RQM146" s="14"/>
      <c r="RQN146" s="14"/>
      <c r="RQO146" s="14"/>
      <c r="RQP146" s="14"/>
      <c r="RQQ146" s="14"/>
      <c r="RQR146" s="14"/>
      <c r="RQS146" s="14"/>
      <c r="RQT146" s="14"/>
      <c r="RQU146" s="14"/>
      <c r="RQV146" s="14"/>
      <c r="RQW146" s="14"/>
      <c r="RQX146" s="14"/>
      <c r="RQY146" s="14"/>
      <c r="RQZ146" s="14"/>
      <c r="RRA146" s="14"/>
      <c r="RRB146" s="14"/>
      <c r="RRC146" s="14"/>
      <c r="RRD146" s="14"/>
      <c r="RRE146" s="14"/>
      <c r="RRF146" s="14"/>
      <c r="RRG146" s="14"/>
      <c r="RRH146" s="14"/>
      <c r="RRI146" s="14"/>
      <c r="RRJ146" s="14"/>
      <c r="RRK146" s="14"/>
      <c r="RRL146" s="14"/>
      <c r="RRM146" s="14"/>
      <c r="RRN146" s="14"/>
      <c r="RRO146" s="14"/>
      <c r="RRP146" s="14"/>
      <c r="RRQ146" s="14"/>
      <c r="RRR146" s="14"/>
      <c r="RRS146" s="14"/>
      <c r="RRT146" s="14"/>
      <c r="RRU146" s="14"/>
      <c r="RRV146" s="14"/>
      <c r="RRW146" s="14"/>
      <c r="RRX146" s="14"/>
      <c r="RRY146" s="14"/>
      <c r="RRZ146" s="14"/>
      <c r="RSA146" s="14"/>
      <c r="RSB146" s="14"/>
      <c r="RSC146" s="14"/>
      <c r="RSD146" s="14"/>
      <c r="RSE146" s="14"/>
      <c r="RSF146" s="14"/>
      <c r="RSG146" s="14"/>
      <c r="RSH146" s="14"/>
      <c r="RSI146" s="14"/>
      <c r="RSJ146" s="14"/>
      <c r="RSK146" s="14"/>
      <c r="RSL146" s="14"/>
      <c r="RSM146" s="14"/>
      <c r="RSN146" s="14"/>
      <c r="RSO146" s="14"/>
      <c r="RSP146" s="14"/>
      <c r="RSQ146" s="14"/>
      <c r="RSR146" s="14"/>
      <c r="RSS146" s="14"/>
      <c r="RST146" s="14"/>
      <c r="RSU146" s="14"/>
      <c r="RSV146" s="14"/>
      <c r="RSW146" s="14"/>
      <c r="RSX146" s="14"/>
      <c r="RSY146" s="14"/>
      <c r="RSZ146" s="14"/>
      <c r="RTA146" s="14"/>
      <c r="RTB146" s="14"/>
      <c r="RTC146" s="14"/>
      <c r="RTD146" s="14"/>
      <c r="RTE146" s="14"/>
      <c r="RTF146" s="14"/>
      <c r="RTG146" s="14"/>
      <c r="RTH146" s="14"/>
      <c r="RTI146" s="14"/>
      <c r="RTJ146" s="14"/>
      <c r="RTK146" s="14"/>
      <c r="RTL146" s="14"/>
      <c r="RTM146" s="14"/>
      <c r="RTN146" s="14"/>
      <c r="RTO146" s="14"/>
      <c r="RTP146" s="14"/>
      <c r="RTQ146" s="14"/>
      <c r="RTR146" s="14"/>
      <c r="RTS146" s="14"/>
      <c r="RTT146" s="14"/>
      <c r="RTU146" s="14"/>
      <c r="RTV146" s="14"/>
      <c r="RTW146" s="14"/>
      <c r="RTX146" s="14"/>
      <c r="RTY146" s="14"/>
      <c r="RTZ146" s="14"/>
      <c r="RUA146" s="14"/>
      <c r="RUB146" s="14"/>
      <c r="RUC146" s="14"/>
      <c r="RUD146" s="14"/>
      <c r="RUE146" s="14"/>
      <c r="RUF146" s="14"/>
      <c r="RUG146" s="14"/>
      <c r="RUH146" s="14"/>
      <c r="RUI146" s="14"/>
      <c r="RUJ146" s="14"/>
      <c r="RUK146" s="14"/>
      <c r="RUL146" s="14"/>
      <c r="RUM146" s="14"/>
      <c r="RUN146" s="14"/>
      <c r="RUO146" s="14"/>
      <c r="RUP146" s="14"/>
      <c r="RUQ146" s="14"/>
      <c r="RUR146" s="14"/>
      <c r="RUS146" s="14"/>
      <c r="RUT146" s="14"/>
      <c r="RUU146" s="14"/>
      <c r="RUV146" s="14"/>
      <c r="RUW146" s="14"/>
      <c r="RUX146" s="14"/>
      <c r="RUY146" s="14"/>
      <c r="RUZ146" s="14"/>
      <c r="RVA146" s="14"/>
      <c r="RVB146" s="14"/>
      <c r="RVC146" s="14"/>
      <c r="RVD146" s="14"/>
      <c r="RVE146" s="14"/>
      <c r="RVF146" s="14"/>
      <c r="RVG146" s="14"/>
      <c r="RVH146" s="14"/>
      <c r="RVI146" s="14"/>
      <c r="RVJ146" s="14"/>
      <c r="RVK146" s="14"/>
      <c r="RVL146" s="14"/>
      <c r="RVM146" s="14"/>
      <c r="RVN146" s="14"/>
      <c r="RVO146" s="14"/>
      <c r="RVP146" s="14"/>
      <c r="RVQ146" s="14"/>
      <c r="RVR146" s="14"/>
      <c r="RVS146" s="14"/>
      <c r="RVT146" s="14"/>
      <c r="RVU146" s="14"/>
      <c r="RVV146" s="14"/>
      <c r="RVW146" s="14"/>
      <c r="RVX146" s="14"/>
      <c r="RVY146" s="14"/>
      <c r="RVZ146" s="14"/>
      <c r="RWA146" s="14"/>
      <c r="RWB146" s="14"/>
      <c r="RWC146" s="14"/>
      <c r="RWD146" s="14"/>
      <c r="RWE146" s="14"/>
      <c r="RWF146" s="14"/>
      <c r="RWG146" s="14"/>
      <c r="RWH146" s="14"/>
      <c r="RWI146" s="14"/>
      <c r="RWJ146" s="14"/>
      <c r="RWK146" s="14"/>
      <c r="RWL146" s="14"/>
      <c r="RWM146" s="14"/>
      <c r="RWN146" s="14"/>
      <c r="RWO146" s="14"/>
      <c r="RWP146" s="14"/>
      <c r="RWQ146" s="14"/>
      <c r="RWR146" s="14"/>
      <c r="RWS146" s="14"/>
      <c r="RWT146" s="14"/>
      <c r="RWU146" s="14"/>
      <c r="RWV146" s="14"/>
      <c r="RWW146" s="14"/>
      <c r="RWX146" s="14"/>
      <c r="RWY146" s="14"/>
      <c r="RWZ146" s="14"/>
      <c r="RXA146" s="14"/>
      <c r="RXB146" s="14"/>
      <c r="RXC146" s="14"/>
      <c r="RXD146" s="14"/>
      <c r="RXE146" s="14"/>
      <c r="RXF146" s="14"/>
      <c r="RXG146" s="14"/>
      <c r="RXH146" s="14"/>
      <c r="RXI146" s="14"/>
      <c r="RXJ146" s="14"/>
      <c r="RXK146" s="14"/>
      <c r="RXL146" s="14"/>
      <c r="RXM146" s="14"/>
      <c r="RXN146" s="14"/>
      <c r="RXO146" s="14"/>
      <c r="RXP146" s="14"/>
      <c r="RXQ146" s="14"/>
      <c r="RXR146" s="14"/>
      <c r="RXS146" s="14"/>
      <c r="RXT146" s="14"/>
      <c r="RXU146" s="14"/>
      <c r="RXV146" s="14"/>
      <c r="RXW146" s="14"/>
      <c r="RXX146" s="14"/>
      <c r="RXY146" s="14"/>
      <c r="RXZ146" s="14"/>
      <c r="RYA146" s="14"/>
      <c r="RYB146" s="14"/>
      <c r="RYC146" s="14"/>
      <c r="RYD146" s="14"/>
      <c r="RYE146" s="14"/>
      <c r="RYF146" s="14"/>
      <c r="RYG146" s="14"/>
      <c r="RYH146" s="14"/>
      <c r="RYI146" s="14"/>
      <c r="RYJ146" s="14"/>
      <c r="RYK146" s="14"/>
      <c r="RYL146" s="14"/>
      <c r="RYM146" s="14"/>
      <c r="RYN146" s="14"/>
      <c r="RYO146" s="14"/>
      <c r="RYP146" s="14"/>
      <c r="RYQ146" s="14"/>
      <c r="RYR146" s="14"/>
      <c r="RYS146" s="14"/>
      <c r="RYT146" s="14"/>
      <c r="RYU146" s="14"/>
      <c r="RYV146" s="14"/>
      <c r="RYW146" s="14"/>
      <c r="RYX146" s="14"/>
      <c r="RYY146" s="14"/>
      <c r="RYZ146" s="14"/>
      <c r="RZA146" s="14"/>
      <c r="RZB146" s="14"/>
      <c r="RZC146" s="14"/>
      <c r="RZD146" s="14"/>
      <c r="RZE146" s="14"/>
      <c r="RZF146" s="14"/>
      <c r="RZG146" s="14"/>
      <c r="RZH146" s="14"/>
      <c r="RZI146" s="14"/>
      <c r="RZJ146" s="14"/>
      <c r="RZK146" s="14"/>
      <c r="RZL146" s="14"/>
      <c r="RZM146" s="14"/>
      <c r="RZN146" s="14"/>
      <c r="RZO146" s="14"/>
      <c r="RZP146" s="14"/>
      <c r="RZQ146" s="14"/>
      <c r="RZR146" s="14"/>
      <c r="RZS146" s="14"/>
      <c r="RZT146" s="14"/>
      <c r="RZU146" s="14"/>
      <c r="RZV146" s="14"/>
      <c r="RZW146" s="14"/>
      <c r="RZX146" s="14"/>
      <c r="RZY146" s="14"/>
      <c r="RZZ146" s="14"/>
      <c r="SAA146" s="14"/>
      <c r="SAB146" s="14"/>
      <c r="SAC146" s="14"/>
      <c r="SAD146" s="14"/>
      <c r="SAE146" s="14"/>
      <c r="SAF146" s="14"/>
      <c r="SAG146" s="14"/>
      <c r="SAH146" s="14"/>
      <c r="SAI146" s="14"/>
      <c r="SAJ146" s="14"/>
      <c r="SAK146" s="14"/>
      <c r="SAL146" s="14"/>
      <c r="SAM146" s="14"/>
      <c r="SAN146" s="14"/>
      <c r="SAO146" s="14"/>
      <c r="SAP146" s="14"/>
      <c r="SAQ146" s="14"/>
      <c r="SAR146" s="14"/>
      <c r="SAS146" s="14"/>
      <c r="SAT146" s="14"/>
      <c r="SAU146" s="14"/>
      <c r="SAV146" s="14"/>
      <c r="SAW146" s="14"/>
      <c r="SAX146" s="14"/>
      <c r="SAY146" s="14"/>
      <c r="SAZ146" s="14"/>
      <c r="SBA146" s="14"/>
      <c r="SBB146" s="14"/>
      <c r="SBC146" s="14"/>
      <c r="SBD146" s="14"/>
      <c r="SBE146" s="14"/>
      <c r="SBF146" s="14"/>
      <c r="SBG146" s="14"/>
      <c r="SBH146" s="14"/>
      <c r="SBI146" s="14"/>
      <c r="SBJ146" s="14"/>
      <c r="SBK146" s="14"/>
      <c r="SBL146" s="14"/>
      <c r="SBM146" s="14"/>
      <c r="SBN146" s="14"/>
      <c r="SBO146" s="14"/>
      <c r="SBP146" s="14"/>
      <c r="SBQ146" s="14"/>
      <c r="SBR146" s="14"/>
      <c r="SBS146" s="14"/>
      <c r="SBT146" s="14"/>
      <c r="SBU146" s="14"/>
      <c r="SBV146" s="14"/>
      <c r="SBW146" s="14"/>
      <c r="SBX146" s="14"/>
      <c r="SBY146" s="14"/>
      <c r="SBZ146" s="14"/>
      <c r="SCA146" s="14"/>
      <c r="SCB146" s="14"/>
      <c r="SCC146" s="14"/>
      <c r="SCD146" s="14"/>
      <c r="SCE146" s="14"/>
      <c r="SCF146" s="14"/>
      <c r="SCG146" s="14"/>
      <c r="SCH146" s="14"/>
      <c r="SCI146" s="14"/>
      <c r="SCJ146" s="14"/>
      <c r="SCK146" s="14"/>
      <c r="SCL146" s="14"/>
      <c r="SCM146" s="14"/>
      <c r="SCN146" s="14"/>
      <c r="SCO146" s="14"/>
      <c r="SCP146" s="14"/>
      <c r="SCQ146" s="14"/>
      <c r="SCR146" s="14"/>
      <c r="SCS146" s="14"/>
      <c r="SCT146" s="14"/>
      <c r="SCU146" s="14"/>
      <c r="SCV146" s="14"/>
      <c r="SCW146" s="14"/>
      <c r="SCX146" s="14"/>
      <c r="SCY146" s="14"/>
      <c r="SCZ146" s="14"/>
      <c r="SDA146" s="14"/>
      <c r="SDB146" s="14"/>
      <c r="SDC146" s="14"/>
      <c r="SDD146" s="14"/>
      <c r="SDE146" s="14"/>
      <c r="SDF146" s="14"/>
      <c r="SDG146" s="14"/>
      <c r="SDH146" s="14"/>
      <c r="SDI146" s="14"/>
      <c r="SDJ146" s="14"/>
      <c r="SDK146" s="14"/>
      <c r="SDL146" s="14"/>
      <c r="SDM146" s="14"/>
      <c r="SDN146" s="14"/>
      <c r="SDO146" s="14"/>
      <c r="SDP146" s="14"/>
      <c r="SDQ146" s="14"/>
      <c r="SDR146" s="14"/>
      <c r="SDS146" s="14"/>
      <c r="SDT146" s="14"/>
      <c r="SDU146" s="14"/>
      <c r="SDV146" s="14"/>
      <c r="SDW146" s="14"/>
      <c r="SDX146" s="14"/>
      <c r="SDY146" s="14"/>
      <c r="SDZ146" s="14"/>
      <c r="SEA146" s="14"/>
      <c r="SEB146" s="14"/>
      <c r="SEC146" s="14"/>
      <c r="SED146" s="14"/>
      <c r="SEE146" s="14"/>
      <c r="SEF146" s="14"/>
      <c r="SEG146" s="14"/>
      <c r="SEH146" s="14"/>
      <c r="SEI146" s="14"/>
      <c r="SEJ146" s="14"/>
      <c r="SEK146" s="14"/>
      <c r="SEL146" s="14"/>
      <c r="SEM146" s="14"/>
      <c r="SEN146" s="14"/>
      <c r="SEO146" s="14"/>
      <c r="SEP146" s="14"/>
      <c r="SEQ146" s="14"/>
      <c r="SER146" s="14"/>
      <c r="SES146" s="14"/>
      <c r="SET146" s="14"/>
      <c r="SEU146" s="14"/>
      <c r="SEV146" s="14"/>
      <c r="SEW146" s="14"/>
      <c r="SEX146" s="14"/>
      <c r="SEY146" s="14"/>
      <c r="SEZ146" s="14"/>
      <c r="SFA146" s="14"/>
      <c r="SFB146" s="14"/>
      <c r="SFC146" s="14"/>
      <c r="SFD146" s="14"/>
      <c r="SFE146" s="14"/>
      <c r="SFF146" s="14"/>
      <c r="SFG146" s="14"/>
      <c r="SFH146" s="14"/>
      <c r="SFI146" s="14"/>
      <c r="SFJ146" s="14"/>
      <c r="SFK146" s="14"/>
      <c r="SFL146" s="14"/>
      <c r="SFM146" s="14"/>
      <c r="SFN146" s="14"/>
      <c r="SFO146" s="14"/>
      <c r="SFP146" s="14"/>
      <c r="SFQ146" s="14"/>
      <c r="SFR146" s="14"/>
      <c r="SFS146" s="14"/>
      <c r="SFT146" s="14"/>
      <c r="SFU146" s="14"/>
      <c r="SFV146" s="14"/>
      <c r="SFW146" s="14"/>
      <c r="SFX146" s="14"/>
      <c r="SFY146" s="14"/>
      <c r="SFZ146" s="14"/>
      <c r="SGA146" s="14"/>
      <c r="SGB146" s="14"/>
      <c r="SGC146" s="14"/>
      <c r="SGD146" s="14"/>
      <c r="SGE146" s="14"/>
      <c r="SGF146" s="14"/>
      <c r="SGG146" s="14"/>
      <c r="SGH146" s="14"/>
      <c r="SGI146" s="14"/>
      <c r="SGJ146" s="14"/>
      <c r="SGK146" s="14"/>
      <c r="SGL146" s="14"/>
      <c r="SGM146" s="14"/>
      <c r="SGN146" s="14"/>
      <c r="SGO146" s="14"/>
      <c r="SGP146" s="14"/>
      <c r="SGQ146" s="14"/>
      <c r="SGR146" s="14"/>
      <c r="SGS146" s="14"/>
      <c r="SGT146" s="14"/>
      <c r="SGU146" s="14"/>
      <c r="SGV146" s="14"/>
      <c r="SGW146" s="14"/>
      <c r="SGX146" s="14"/>
      <c r="SGY146" s="14"/>
      <c r="SGZ146" s="14"/>
      <c r="SHA146" s="14"/>
      <c r="SHB146" s="14"/>
      <c r="SHC146" s="14"/>
      <c r="SHD146" s="14"/>
      <c r="SHE146" s="14"/>
      <c r="SHF146" s="14"/>
      <c r="SHG146" s="14"/>
      <c r="SHH146" s="14"/>
      <c r="SHI146" s="14"/>
      <c r="SHJ146" s="14"/>
      <c r="SHK146" s="14"/>
      <c r="SHL146" s="14"/>
      <c r="SHM146" s="14"/>
      <c r="SHN146" s="14"/>
      <c r="SHO146" s="14"/>
      <c r="SHP146" s="14"/>
      <c r="SHQ146" s="14"/>
      <c r="SHR146" s="14"/>
      <c r="SHS146" s="14"/>
      <c r="SHT146" s="14"/>
      <c r="SHU146" s="14"/>
      <c r="SHV146" s="14"/>
      <c r="SHW146" s="14"/>
      <c r="SHX146" s="14"/>
      <c r="SHY146" s="14"/>
      <c r="SHZ146" s="14"/>
      <c r="SIA146" s="14"/>
      <c r="SIB146" s="14"/>
      <c r="SIC146" s="14"/>
      <c r="SID146" s="14"/>
      <c r="SIE146" s="14"/>
      <c r="SIF146" s="14"/>
      <c r="SIG146" s="14"/>
      <c r="SIH146" s="14"/>
      <c r="SII146" s="14"/>
      <c r="SIJ146" s="14"/>
      <c r="SIK146" s="14"/>
      <c r="SIL146" s="14"/>
      <c r="SIM146" s="14"/>
      <c r="SIN146" s="14"/>
      <c r="SIO146" s="14"/>
      <c r="SIP146" s="14"/>
      <c r="SIQ146" s="14"/>
      <c r="SIR146" s="14"/>
      <c r="SIS146" s="14"/>
      <c r="SIT146" s="14"/>
      <c r="SIU146" s="14"/>
      <c r="SIV146" s="14"/>
      <c r="SIW146" s="14"/>
      <c r="SIX146" s="14"/>
      <c r="SIY146" s="14"/>
      <c r="SIZ146" s="14"/>
      <c r="SJA146" s="14"/>
      <c r="SJB146" s="14"/>
      <c r="SJC146" s="14"/>
      <c r="SJD146" s="14"/>
      <c r="SJE146" s="14"/>
      <c r="SJF146" s="14"/>
      <c r="SJG146" s="14"/>
      <c r="SJH146" s="14"/>
      <c r="SJI146" s="14"/>
      <c r="SJJ146" s="14"/>
      <c r="SJK146" s="14"/>
      <c r="SJL146" s="14"/>
      <c r="SJM146" s="14"/>
      <c r="SJN146" s="14"/>
      <c r="SJO146" s="14"/>
      <c r="SJP146" s="14"/>
      <c r="SJQ146" s="14"/>
      <c r="SJR146" s="14"/>
      <c r="SJS146" s="14"/>
      <c r="SJT146" s="14"/>
      <c r="SJU146" s="14"/>
      <c r="SJV146" s="14"/>
      <c r="SJW146" s="14"/>
      <c r="SJX146" s="14"/>
      <c r="SJY146" s="14"/>
      <c r="SJZ146" s="14"/>
      <c r="SKA146" s="14"/>
      <c r="SKB146" s="14"/>
      <c r="SKC146" s="14"/>
      <c r="SKD146" s="14"/>
      <c r="SKE146" s="14"/>
      <c r="SKF146" s="14"/>
      <c r="SKG146" s="14"/>
      <c r="SKH146" s="14"/>
      <c r="SKI146" s="14"/>
      <c r="SKJ146" s="14"/>
      <c r="SKK146" s="14"/>
      <c r="SKL146" s="14"/>
      <c r="SKM146" s="14"/>
      <c r="SKN146" s="14"/>
      <c r="SKO146" s="14"/>
      <c r="SKP146" s="14"/>
      <c r="SKQ146" s="14"/>
      <c r="SKR146" s="14"/>
      <c r="SKS146" s="14"/>
      <c r="SKT146" s="14"/>
      <c r="SKU146" s="14"/>
      <c r="SKV146" s="14"/>
      <c r="SKW146" s="14"/>
      <c r="SKX146" s="14"/>
      <c r="SKY146" s="14"/>
      <c r="SKZ146" s="14"/>
      <c r="SLA146" s="14"/>
      <c r="SLB146" s="14"/>
      <c r="SLC146" s="14"/>
      <c r="SLD146" s="14"/>
      <c r="SLE146" s="14"/>
      <c r="SLF146" s="14"/>
      <c r="SLG146" s="14"/>
      <c r="SLH146" s="14"/>
      <c r="SLI146" s="14"/>
      <c r="SLJ146" s="14"/>
      <c r="SLK146" s="14"/>
      <c r="SLL146" s="14"/>
      <c r="SLM146" s="14"/>
      <c r="SLN146" s="14"/>
      <c r="SLO146" s="14"/>
      <c r="SLP146" s="14"/>
      <c r="SLQ146" s="14"/>
      <c r="SLR146" s="14"/>
      <c r="SLS146" s="14"/>
      <c r="SLT146" s="14"/>
      <c r="SLU146" s="14"/>
      <c r="SLV146" s="14"/>
      <c r="SLW146" s="14"/>
      <c r="SLX146" s="14"/>
      <c r="SLY146" s="14"/>
      <c r="SLZ146" s="14"/>
      <c r="SMA146" s="14"/>
      <c r="SMB146" s="14"/>
      <c r="SMC146" s="14"/>
      <c r="SMD146" s="14"/>
      <c r="SME146" s="14"/>
      <c r="SMF146" s="14"/>
      <c r="SMG146" s="14"/>
      <c r="SMH146" s="14"/>
      <c r="SMI146" s="14"/>
      <c r="SMJ146" s="14"/>
      <c r="SMK146" s="14"/>
      <c r="SML146" s="14"/>
      <c r="SMM146" s="14"/>
      <c r="SMN146" s="14"/>
      <c r="SMO146" s="14"/>
      <c r="SMP146" s="14"/>
      <c r="SMQ146" s="14"/>
      <c r="SMR146" s="14"/>
      <c r="SMS146" s="14"/>
      <c r="SMT146" s="14"/>
      <c r="SMU146" s="14"/>
      <c r="SMV146" s="14"/>
      <c r="SMW146" s="14"/>
      <c r="SMX146" s="14"/>
      <c r="SMY146" s="14"/>
      <c r="SMZ146" s="14"/>
      <c r="SNA146" s="14"/>
      <c r="SNB146" s="14"/>
      <c r="SNC146" s="14"/>
      <c r="SND146" s="14"/>
      <c r="SNE146" s="14"/>
      <c r="SNF146" s="14"/>
      <c r="SNG146" s="14"/>
      <c r="SNH146" s="14"/>
      <c r="SNI146" s="14"/>
      <c r="SNJ146" s="14"/>
      <c r="SNK146" s="14"/>
      <c r="SNL146" s="14"/>
      <c r="SNM146" s="14"/>
      <c r="SNN146" s="14"/>
      <c r="SNO146" s="14"/>
      <c r="SNP146" s="14"/>
      <c r="SNQ146" s="14"/>
      <c r="SNR146" s="14"/>
      <c r="SNS146" s="14"/>
      <c r="SNT146" s="14"/>
      <c r="SNU146" s="14"/>
      <c r="SNV146" s="14"/>
      <c r="SNW146" s="14"/>
      <c r="SNX146" s="14"/>
      <c r="SNY146" s="14"/>
      <c r="SNZ146" s="14"/>
      <c r="SOA146" s="14"/>
      <c r="SOB146" s="14"/>
      <c r="SOC146" s="14"/>
      <c r="SOD146" s="14"/>
      <c r="SOE146" s="14"/>
      <c r="SOF146" s="14"/>
      <c r="SOG146" s="14"/>
      <c r="SOH146" s="14"/>
      <c r="SOI146" s="14"/>
      <c r="SOJ146" s="14"/>
      <c r="SOK146" s="14"/>
      <c r="SOL146" s="14"/>
      <c r="SOM146" s="14"/>
      <c r="SON146" s="14"/>
      <c r="SOO146" s="14"/>
      <c r="SOP146" s="14"/>
      <c r="SOQ146" s="14"/>
      <c r="SOR146" s="14"/>
      <c r="SOS146" s="14"/>
      <c r="SOT146" s="14"/>
      <c r="SOU146" s="14"/>
      <c r="SOV146" s="14"/>
      <c r="SOW146" s="14"/>
      <c r="SOX146" s="14"/>
      <c r="SOY146" s="14"/>
      <c r="SOZ146" s="14"/>
      <c r="SPA146" s="14"/>
      <c r="SPB146" s="14"/>
      <c r="SPC146" s="14"/>
      <c r="SPD146" s="14"/>
      <c r="SPE146" s="14"/>
      <c r="SPF146" s="14"/>
      <c r="SPG146" s="14"/>
      <c r="SPH146" s="14"/>
      <c r="SPI146" s="14"/>
      <c r="SPJ146" s="14"/>
      <c r="SPK146" s="14"/>
      <c r="SPL146" s="14"/>
      <c r="SPM146" s="14"/>
      <c r="SPN146" s="14"/>
      <c r="SPO146" s="14"/>
      <c r="SPP146" s="14"/>
      <c r="SPQ146" s="14"/>
      <c r="SPR146" s="14"/>
      <c r="SPS146" s="14"/>
      <c r="SPT146" s="14"/>
      <c r="SPU146" s="14"/>
      <c r="SPV146" s="14"/>
      <c r="SPW146" s="14"/>
      <c r="SPX146" s="14"/>
      <c r="SPY146" s="14"/>
      <c r="SPZ146" s="14"/>
      <c r="SQA146" s="14"/>
      <c r="SQB146" s="14"/>
      <c r="SQC146" s="14"/>
      <c r="SQD146" s="14"/>
      <c r="SQE146" s="14"/>
      <c r="SQF146" s="14"/>
      <c r="SQG146" s="14"/>
      <c r="SQH146" s="14"/>
      <c r="SQI146" s="14"/>
      <c r="SQJ146" s="14"/>
      <c r="SQK146" s="14"/>
      <c r="SQL146" s="14"/>
      <c r="SQM146" s="14"/>
      <c r="SQN146" s="14"/>
      <c r="SQO146" s="14"/>
      <c r="SQP146" s="14"/>
      <c r="SQQ146" s="14"/>
      <c r="SQR146" s="14"/>
      <c r="SQS146" s="14"/>
      <c r="SQT146" s="14"/>
      <c r="SQU146" s="14"/>
      <c r="SQV146" s="14"/>
      <c r="SQW146" s="14"/>
      <c r="SQX146" s="14"/>
      <c r="SQY146" s="14"/>
      <c r="SQZ146" s="14"/>
      <c r="SRA146" s="14"/>
      <c r="SRB146" s="14"/>
      <c r="SRC146" s="14"/>
      <c r="SRD146" s="14"/>
      <c r="SRE146" s="14"/>
      <c r="SRF146" s="14"/>
      <c r="SRG146" s="14"/>
      <c r="SRH146" s="14"/>
      <c r="SRI146" s="14"/>
      <c r="SRJ146" s="14"/>
      <c r="SRK146" s="14"/>
      <c r="SRL146" s="14"/>
      <c r="SRM146" s="14"/>
      <c r="SRN146" s="14"/>
      <c r="SRO146" s="14"/>
      <c r="SRP146" s="14"/>
      <c r="SRQ146" s="14"/>
      <c r="SRR146" s="14"/>
      <c r="SRS146" s="14"/>
      <c r="SRT146" s="14"/>
      <c r="SRU146" s="14"/>
      <c r="SRV146" s="14"/>
      <c r="SRW146" s="14"/>
      <c r="SRX146" s="14"/>
      <c r="SRY146" s="14"/>
      <c r="SRZ146" s="14"/>
      <c r="SSA146" s="14"/>
      <c r="SSB146" s="14"/>
      <c r="SSC146" s="14"/>
      <c r="SSD146" s="14"/>
      <c r="SSE146" s="14"/>
      <c r="SSF146" s="14"/>
      <c r="SSG146" s="14"/>
      <c r="SSH146" s="14"/>
      <c r="SSI146" s="14"/>
      <c r="SSJ146" s="14"/>
      <c r="SSK146" s="14"/>
      <c r="SSL146" s="14"/>
      <c r="SSM146" s="14"/>
      <c r="SSN146" s="14"/>
      <c r="SSO146" s="14"/>
      <c r="SSP146" s="14"/>
      <c r="SSQ146" s="14"/>
      <c r="SSR146" s="14"/>
      <c r="SSS146" s="14"/>
      <c r="SST146" s="14"/>
      <c r="SSU146" s="14"/>
      <c r="SSV146" s="14"/>
      <c r="SSW146" s="14"/>
      <c r="SSX146" s="14"/>
      <c r="SSY146" s="14"/>
      <c r="SSZ146" s="14"/>
      <c r="STA146" s="14"/>
      <c r="STB146" s="14"/>
      <c r="STC146" s="14"/>
      <c r="STD146" s="14"/>
      <c r="STE146" s="14"/>
      <c r="STF146" s="14"/>
      <c r="STG146" s="14"/>
      <c r="STH146" s="14"/>
      <c r="STI146" s="14"/>
      <c r="STJ146" s="14"/>
      <c r="STK146" s="14"/>
      <c r="STL146" s="14"/>
      <c r="STM146" s="14"/>
      <c r="STN146" s="14"/>
      <c r="STO146" s="14"/>
      <c r="STP146" s="14"/>
      <c r="STQ146" s="14"/>
      <c r="STR146" s="14"/>
      <c r="STS146" s="14"/>
      <c r="STT146" s="14"/>
      <c r="STU146" s="14"/>
      <c r="STV146" s="14"/>
      <c r="STW146" s="14"/>
      <c r="STX146" s="14"/>
      <c r="STY146" s="14"/>
      <c r="STZ146" s="14"/>
      <c r="SUA146" s="14"/>
      <c r="SUB146" s="14"/>
      <c r="SUC146" s="14"/>
      <c r="SUD146" s="14"/>
      <c r="SUE146" s="14"/>
      <c r="SUF146" s="14"/>
      <c r="SUG146" s="14"/>
      <c r="SUH146" s="14"/>
      <c r="SUI146" s="14"/>
      <c r="SUJ146" s="14"/>
      <c r="SUK146" s="14"/>
      <c r="SUL146" s="14"/>
      <c r="SUM146" s="14"/>
      <c r="SUN146" s="14"/>
      <c r="SUO146" s="14"/>
      <c r="SUP146" s="14"/>
      <c r="SUQ146" s="14"/>
      <c r="SUR146" s="14"/>
      <c r="SUS146" s="14"/>
      <c r="SUT146" s="14"/>
      <c r="SUU146" s="14"/>
      <c r="SUV146" s="14"/>
      <c r="SUW146" s="14"/>
      <c r="SUX146" s="14"/>
      <c r="SUY146" s="14"/>
      <c r="SUZ146" s="14"/>
      <c r="SVA146" s="14"/>
      <c r="SVB146" s="14"/>
      <c r="SVC146" s="14"/>
      <c r="SVD146" s="14"/>
      <c r="SVE146" s="14"/>
      <c r="SVF146" s="14"/>
      <c r="SVG146" s="14"/>
      <c r="SVH146" s="14"/>
      <c r="SVI146" s="14"/>
      <c r="SVJ146" s="14"/>
      <c r="SVK146" s="14"/>
      <c r="SVL146" s="14"/>
      <c r="SVM146" s="14"/>
      <c r="SVN146" s="14"/>
      <c r="SVO146" s="14"/>
      <c r="SVP146" s="14"/>
      <c r="SVQ146" s="14"/>
      <c r="SVR146" s="14"/>
      <c r="SVS146" s="14"/>
      <c r="SVT146" s="14"/>
      <c r="SVU146" s="14"/>
      <c r="SVV146" s="14"/>
      <c r="SVW146" s="14"/>
      <c r="SVX146" s="14"/>
      <c r="SVY146" s="14"/>
      <c r="SVZ146" s="14"/>
      <c r="SWA146" s="14"/>
      <c r="SWB146" s="14"/>
      <c r="SWC146" s="14"/>
      <c r="SWD146" s="14"/>
      <c r="SWE146" s="14"/>
      <c r="SWF146" s="14"/>
      <c r="SWG146" s="14"/>
      <c r="SWH146" s="14"/>
      <c r="SWI146" s="14"/>
      <c r="SWJ146" s="14"/>
      <c r="SWK146" s="14"/>
      <c r="SWL146" s="14"/>
      <c r="SWM146" s="14"/>
      <c r="SWN146" s="14"/>
      <c r="SWO146" s="14"/>
      <c r="SWP146" s="14"/>
      <c r="SWQ146" s="14"/>
      <c r="SWR146" s="14"/>
      <c r="SWS146" s="14"/>
      <c r="SWT146" s="14"/>
      <c r="SWU146" s="14"/>
      <c r="SWV146" s="14"/>
      <c r="SWW146" s="14"/>
      <c r="SWX146" s="14"/>
      <c r="SWY146" s="14"/>
      <c r="SWZ146" s="14"/>
      <c r="SXA146" s="14"/>
      <c r="SXB146" s="14"/>
      <c r="SXC146" s="14"/>
      <c r="SXD146" s="14"/>
      <c r="SXE146" s="14"/>
      <c r="SXF146" s="14"/>
      <c r="SXG146" s="14"/>
      <c r="SXH146" s="14"/>
      <c r="SXI146" s="14"/>
      <c r="SXJ146" s="14"/>
      <c r="SXK146" s="14"/>
      <c r="SXL146" s="14"/>
      <c r="SXM146" s="14"/>
      <c r="SXN146" s="14"/>
      <c r="SXO146" s="14"/>
      <c r="SXP146" s="14"/>
      <c r="SXQ146" s="14"/>
      <c r="SXR146" s="14"/>
      <c r="SXS146" s="14"/>
      <c r="SXT146" s="14"/>
      <c r="SXU146" s="14"/>
      <c r="SXV146" s="14"/>
      <c r="SXW146" s="14"/>
      <c r="SXX146" s="14"/>
      <c r="SXY146" s="14"/>
      <c r="SXZ146" s="14"/>
      <c r="SYA146" s="14"/>
      <c r="SYB146" s="14"/>
      <c r="SYC146" s="14"/>
      <c r="SYD146" s="14"/>
      <c r="SYE146" s="14"/>
      <c r="SYF146" s="14"/>
      <c r="SYG146" s="14"/>
      <c r="SYH146" s="14"/>
      <c r="SYI146" s="14"/>
      <c r="SYJ146" s="14"/>
      <c r="SYK146" s="14"/>
      <c r="SYL146" s="14"/>
      <c r="SYM146" s="14"/>
      <c r="SYN146" s="14"/>
      <c r="SYO146" s="14"/>
      <c r="SYP146" s="14"/>
      <c r="SYQ146" s="14"/>
      <c r="SYR146" s="14"/>
      <c r="SYS146" s="14"/>
      <c r="SYT146" s="14"/>
      <c r="SYU146" s="14"/>
      <c r="SYV146" s="14"/>
      <c r="SYW146" s="14"/>
      <c r="SYX146" s="14"/>
      <c r="SYY146" s="14"/>
      <c r="SYZ146" s="14"/>
      <c r="SZA146" s="14"/>
      <c r="SZB146" s="14"/>
      <c r="SZC146" s="14"/>
      <c r="SZD146" s="14"/>
      <c r="SZE146" s="14"/>
      <c r="SZF146" s="14"/>
      <c r="SZG146" s="14"/>
      <c r="SZH146" s="14"/>
      <c r="SZI146" s="14"/>
      <c r="SZJ146" s="14"/>
      <c r="SZK146" s="14"/>
      <c r="SZL146" s="14"/>
      <c r="SZM146" s="14"/>
      <c r="SZN146" s="14"/>
      <c r="SZO146" s="14"/>
      <c r="SZP146" s="14"/>
      <c r="SZQ146" s="14"/>
      <c r="SZR146" s="14"/>
      <c r="SZS146" s="14"/>
      <c r="SZT146" s="14"/>
      <c r="SZU146" s="14"/>
      <c r="SZV146" s="14"/>
      <c r="SZW146" s="14"/>
      <c r="SZX146" s="14"/>
      <c r="SZY146" s="14"/>
      <c r="SZZ146" s="14"/>
      <c r="TAA146" s="14"/>
      <c r="TAB146" s="14"/>
      <c r="TAC146" s="14"/>
      <c r="TAD146" s="14"/>
      <c r="TAE146" s="14"/>
      <c r="TAF146" s="14"/>
      <c r="TAG146" s="14"/>
      <c r="TAH146" s="14"/>
      <c r="TAI146" s="14"/>
      <c r="TAJ146" s="14"/>
      <c r="TAK146" s="14"/>
      <c r="TAL146" s="14"/>
      <c r="TAM146" s="14"/>
      <c r="TAN146" s="14"/>
      <c r="TAO146" s="14"/>
      <c r="TAP146" s="14"/>
      <c r="TAQ146" s="14"/>
      <c r="TAR146" s="14"/>
      <c r="TAS146" s="14"/>
      <c r="TAT146" s="14"/>
      <c r="TAU146" s="14"/>
      <c r="TAV146" s="14"/>
      <c r="TAW146" s="14"/>
      <c r="TAX146" s="14"/>
      <c r="TAY146" s="14"/>
      <c r="TAZ146" s="14"/>
      <c r="TBA146" s="14"/>
      <c r="TBB146" s="14"/>
      <c r="TBC146" s="14"/>
      <c r="TBD146" s="14"/>
      <c r="TBE146" s="14"/>
      <c r="TBF146" s="14"/>
      <c r="TBG146" s="14"/>
      <c r="TBH146" s="14"/>
      <c r="TBI146" s="14"/>
      <c r="TBJ146" s="14"/>
      <c r="TBK146" s="14"/>
      <c r="TBL146" s="14"/>
      <c r="TBM146" s="14"/>
      <c r="TBN146" s="14"/>
      <c r="TBO146" s="14"/>
      <c r="TBP146" s="14"/>
      <c r="TBQ146" s="14"/>
      <c r="TBR146" s="14"/>
      <c r="TBS146" s="14"/>
      <c r="TBT146" s="14"/>
      <c r="TBU146" s="14"/>
      <c r="TBV146" s="14"/>
      <c r="TBW146" s="14"/>
      <c r="TBX146" s="14"/>
      <c r="TBY146" s="14"/>
      <c r="TBZ146" s="14"/>
      <c r="TCA146" s="14"/>
      <c r="TCB146" s="14"/>
      <c r="TCC146" s="14"/>
      <c r="TCD146" s="14"/>
      <c r="TCE146" s="14"/>
      <c r="TCF146" s="14"/>
      <c r="TCG146" s="14"/>
      <c r="TCH146" s="14"/>
      <c r="TCI146" s="14"/>
      <c r="TCJ146" s="14"/>
      <c r="TCK146" s="14"/>
      <c r="TCL146" s="14"/>
      <c r="TCM146" s="14"/>
      <c r="TCN146" s="14"/>
      <c r="TCO146" s="14"/>
      <c r="TCP146" s="14"/>
      <c r="TCQ146" s="14"/>
      <c r="TCR146" s="14"/>
      <c r="TCS146" s="14"/>
      <c r="TCT146" s="14"/>
      <c r="TCU146" s="14"/>
      <c r="TCV146" s="14"/>
      <c r="TCW146" s="14"/>
      <c r="TCX146" s="14"/>
      <c r="TCY146" s="14"/>
      <c r="TCZ146" s="14"/>
      <c r="TDA146" s="14"/>
      <c r="TDB146" s="14"/>
      <c r="TDC146" s="14"/>
      <c r="TDD146" s="14"/>
      <c r="TDE146" s="14"/>
      <c r="TDF146" s="14"/>
      <c r="TDG146" s="14"/>
      <c r="TDH146" s="14"/>
      <c r="TDI146" s="14"/>
      <c r="TDJ146" s="14"/>
      <c r="TDK146" s="14"/>
      <c r="TDL146" s="14"/>
      <c r="TDM146" s="14"/>
      <c r="TDN146" s="14"/>
      <c r="TDO146" s="14"/>
      <c r="TDP146" s="14"/>
      <c r="TDQ146" s="14"/>
      <c r="TDR146" s="14"/>
      <c r="TDS146" s="14"/>
      <c r="TDT146" s="14"/>
      <c r="TDU146" s="14"/>
      <c r="TDV146" s="14"/>
      <c r="TDW146" s="14"/>
      <c r="TDX146" s="14"/>
      <c r="TDY146" s="14"/>
      <c r="TDZ146" s="14"/>
      <c r="TEA146" s="14"/>
      <c r="TEB146" s="14"/>
      <c r="TEC146" s="14"/>
      <c r="TED146" s="14"/>
      <c r="TEE146" s="14"/>
      <c r="TEF146" s="14"/>
      <c r="TEG146" s="14"/>
      <c r="TEH146" s="14"/>
      <c r="TEI146" s="14"/>
      <c r="TEJ146" s="14"/>
      <c r="TEK146" s="14"/>
      <c r="TEL146" s="14"/>
      <c r="TEM146" s="14"/>
      <c r="TEN146" s="14"/>
      <c r="TEO146" s="14"/>
      <c r="TEP146" s="14"/>
      <c r="TEQ146" s="14"/>
      <c r="TER146" s="14"/>
      <c r="TES146" s="14"/>
      <c r="TET146" s="14"/>
      <c r="TEU146" s="14"/>
      <c r="TEV146" s="14"/>
      <c r="TEW146" s="14"/>
      <c r="TEX146" s="14"/>
      <c r="TEY146" s="14"/>
      <c r="TEZ146" s="14"/>
      <c r="TFA146" s="14"/>
      <c r="TFB146" s="14"/>
      <c r="TFC146" s="14"/>
      <c r="TFD146" s="14"/>
      <c r="TFE146" s="14"/>
      <c r="TFF146" s="14"/>
      <c r="TFG146" s="14"/>
      <c r="TFH146" s="14"/>
      <c r="TFI146" s="14"/>
      <c r="TFJ146" s="14"/>
      <c r="TFK146" s="14"/>
      <c r="TFL146" s="14"/>
      <c r="TFM146" s="14"/>
      <c r="TFN146" s="14"/>
      <c r="TFO146" s="14"/>
      <c r="TFP146" s="14"/>
      <c r="TFQ146" s="14"/>
      <c r="TFR146" s="14"/>
      <c r="TFS146" s="14"/>
      <c r="TFT146" s="14"/>
      <c r="TFU146" s="14"/>
      <c r="TFV146" s="14"/>
      <c r="TFW146" s="14"/>
      <c r="TFX146" s="14"/>
      <c r="TFY146" s="14"/>
      <c r="TFZ146" s="14"/>
      <c r="TGA146" s="14"/>
      <c r="TGB146" s="14"/>
      <c r="TGC146" s="14"/>
      <c r="TGD146" s="14"/>
      <c r="TGE146" s="14"/>
      <c r="TGF146" s="14"/>
      <c r="TGG146" s="14"/>
      <c r="TGH146" s="14"/>
      <c r="TGI146" s="14"/>
      <c r="TGJ146" s="14"/>
      <c r="TGK146" s="14"/>
      <c r="TGL146" s="14"/>
      <c r="TGM146" s="14"/>
      <c r="TGN146" s="14"/>
      <c r="TGO146" s="14"/>
      <c r="TGP146" s="14"/>
      <c r="TGQ146" s="14"/>
      <c r="TGR146" s="14"/>
      <c r="TGS146" s="14"/>
      <c r="TGT146" s="14"/>
      <c r="TGU146" s="14"/>
      <c r="TGV146" s="14"/>
      <c r="TGW146" s="14"/>
      <c r="TGX146" s="14"/>
      <c r="TGY146" s="14"/>
      <c r="TGZ146" s="14"/>
      <c r="THA146" s="14"/>
      <c r="THB146" s="14"/>
      <c r="THC146" s="14"/>
      <c r="THD146" s="14"/>
      <c r="THE146" s="14"/>
      <c r="THF146" s="14"/>
      <c r="THG146" s="14"/>
      <c r="THH146" s="14"/>
      <c r="THI146" s="14"/>
      <c r="THJ146" s="14"/>
      <c r="THK146" s="14"/>
      <c r="THL146" s="14"/>
      <c r="THM146" s="14"/>
      <c r="THN146" s="14"/>
      <c r="THO146" s="14"/>
      <c r="THP146" s="14"/>
      <c r="THQ146" s="14"/>
      <c r="THR146" s="14"/>
      <c r="THS146" s="14"/>
      <c r="THT146" s="14"/>
      <c r="THU146" s="14"/>
      <c r="THV146" s="14"/>
      <c r="THW146" s="14"/>
      <c r="THX146" s="14"/>
      <c r="THY146" s="14"/>
      <c r="THZ146" s="14"/>
      <c r="TIA146" s="14"/>
      <c r="TIB146" s="14"/>
      <c r="TIC146" s="14"/>
      <c r="TID146" s="14"/>
      <c r="TIE146" s="14"/>
      <c r="TIF146" s="14"/>
      <c r="TIG146" s="14"/>
      <c r="TIH146" s="14"/>
      <c r="TII146" s="14"/>
      <c r="TIJ146" s="14"/>
      <c r="TIK146" s="14"/>
      <c r="TIL146" s="14"/>
      <c r="TIM146" s="14"/>
      <c r="TIN146" s="14"/>
      <c r="TIO146" s="14"/>
      <c r="TIP146" s="14"/>
      <c r="TIQ146" s="14"/>
      <c r="TIR146" s="14"/>
      <c r="TIS146" s="14"/>
      <c r="TIT146" s="14"/>
      <c r="TIU146" s="14"/>
      <c r="TIV146" s="14"/>
      <c r="TIW146" s="14"/>
      <c r="TIX146" s="14"/>
      <c r="TIY146" s="14"/>
      <c r="TIZ146" s="14"/>
      <c r="TJA146" s="14"/>
      <c r="TJB146" s="14"/>
      <c r="TJC146" s="14"/>
      <c r="TJD146" s="14"/>
      <c r="TJE146" s="14"/>
      <c r="TJF146" s="14"/>
      <c r="TJG146" s="14"/>
      <c r="TJH146" s="14"/>
      <c r="TJI146" s="14"/>
      <c r="TJJ146" s="14"/>
      <c r="TJK146" s="14"/>
      <c r="TJL146" s="14"/>
      <c r="TJM146" s="14"/>
      <c r="TJN146" s="14"/>
      <c r="TJO146" s="14"/>
      <c r="TJP146" s="14"/>
      <c r="TJQ146" s="14"/>
      <c r="TJR146" s="14"/>
      <c r="TJS146" s="14"/>
      <c r="TJT146" s="14"/>
      <c r="TJU146" s="14"/>
      <c r="TJV146" s="14"/>
      <c r="TJW146" s="14"/>
      <c r="TJX146" s="14"/>
      <c r="TJY146" s="14"/>
      <c r="TJZ146" s="14"/>
      <c r="TKA146" s="14"/>
      <c r="TKB146" s="14"/>
      <c r="TKC146" s="14"/>
      <c r="TKD146" s="14"/>
      <c r="TKE146" s="14"/>
      <c r="TKF146" s="14"/>
      <c r="TKG146" s="14"/>
      <c r="TKH146" s="14"/>
      <c r="TKI146" s="14"/>
      <c r="TKJ146" s="14"/>
      <c r="TKK146" s="14"/>
      <c r="TKL146" s="14"/>
      <c r="TKM146" s="14"/>
      <c r="TKN146" s="14"/>
      <c r="TKO146" s="14"/>
      <c r="TKP146" s="14"/>
      <c r="TKQ146" s="14"/>
      <c r="TKR146" s="14"/>
      <c r="TKS146" s="14"/>
      <c r="TKT146" s="14"/>
      <c r="TKU146" s="14"/>
      <c r="TKV146" s="14"/>
      <c r="TKW146" s="14"/>
      <c r="TKX146" s="14"/>
      <c r="TKY146" s="14"/>
      <c r="TKZ146" s="14"/>
      <c r="TLA146" s="14"/>
      <c r="TLB146" s="14"/>
      <c r="TLC146" s="14"/>
      <c r="TLD146" s="14"/>
      <c r="TLE146" s="14"/>
      <c r="TLF146" s="14"/>
      <c r="TLG146" s="14"/>
      <c r="TLH146" s="14"/>
      <c r="TLI146" s="14"/>
      <c r="TLJ146" s="14"/>
      <c r="TLK146" s="14"/>
      <c r="TLL146" s="14"/>
      <c r="TLM146" s="14"/>
      <c r="TLN146" s="14"/>
      <c r="TLO146" s="14"/>
      <c r="TLP146" s="14"/>
      <c r="TLQ146" s="14"/>
      <c r="TLR146" s="14"/>
      <c r="TLS146" s="14"/>
      <c r="TLT146" s="14"/>
      <c r="TLU146" s="14"/>
      <c r="TLV146" s="14"/>
      <c r="TLW146" s="14"/>
      <c r="TLX146" s="14"/>
      <c r="TLY146" s="14"/>
      <c r="TLZ146" s="14"/>
      <c r="TMA146" s="14"/>
      <c r="TMB146" s="14"/>
      <c r="TMC146" s="14"/>
      <c r="TMD146" s="14"/>
      <c r="TME146" s="14"/>
      <c r="TMF146" s="14"/>
      <c r="TMG146" s="14"/>
      <c r="TMH146" s="14"/>
      <c r="TMI146" s="14"/>
      <c r="TMJ146" s="14"/>
      <c r="TMK146" s="14"/>
      <c r="TML146" s="14"/>
      <c r="TMM146" s="14"/>
      <c r="TMN146" s="14"/>
      <c r="TMO146" s="14"/>
      <c r="TMP146" s="14"/>
      <c r="TMQ146" s="14"/>
      <c r="TMR146" s="14"/>
      <c r="TMS146" s="14"/>
      <c r="TMT146" s="14"/>
      <c r="TMU146" s="14"/>
      <c r="TMV146" s="14"/>
      <c r="TMW146" s="14"/>
      <c r="TMX146" s="14"/>
      <c r="TMY146" s="14"/>
      <c r="TMZ146" s="14"/>
      <c r="TNA146" s="14"/>
      <c r="TNB146" s="14"/>
      <c r="TNC146" s="14"/>
      <c r="TND146" s="14"/>
      <c r="TNE146" s="14"/>
      <c r="TNF146" s="14"/>
      <c r="TNG146" s="14"/>
      <c r="TNH146" s="14"/>
      <c r="TNI146" s="14"/>
      <c r="TNJ146" s="14"/>
      <c r="TNK146" s="14"/>
      <c r="TNL146" s="14"/>
      <c r="TNM146" s="14"/>
      <c r="TNN146" s="14"/>
      <c r="TNO146" s="14"/>
      <c r="TNP146" s="14"/>
      <c r="TNQ146" s="14"/>
      <c r="TNR146" s="14"/>
      <c r="TNS146" s="14"/>
      <c r="TNT146" s="14"/>
      <c r="TNU146" s="14"/>
      <c r="TNV146" s="14"/>
      <c r="TNW146" s="14"/>
      <c r="TNX146" s="14"/>
      <c r="TNY146" s="14"/>
      <c r="TNZ146" s="14"/>
      <c r="TOA146" s="14"/>
      <c r="TOB146" s="14"/>
      <c r="TOC146" s="14"/>
      <c r="TOD146" s="14"/>
      <c r="TOE146" s="14"/>
      <c r="TOF146" s="14"/>
      <c r="TOG146" s="14"/>
      <c r="TOH146" s="14"/>
      <c r="TOI146" s="14"/>
      <c r="TOJ146" s="14"/>
      <c r="TOK146" s="14"/>
      <c r="TOL146" s="14"/>
      <c r="TOM146" s="14"/>
      <c r="TON146" s="14"/>
      <c r="TOO146" s="14"/>
      <c r="TOP146" s="14"/>
      <c r="TOQ146" s="14"/>
      <c r="TOR146" s="14"/>
      <c r="TOS146" s="14"/>
      <c r="TOT146" s="14"/>
      <c r="TOU146" s="14"/>
      <c r="TOV146" s="14"/>
      <c r="TOW146" s="14"/>
      <c r="TOX146" s="14"/>
      <c r="TOY146" s="14"/>
      <c r="TOZ146" s="14"/>
      <c r="TPA146" s="14"/>
      <c r="TPB146" s="14"/>
      <c r="TPC146" s="14"/>
      <c r="TPD146" s="14"/>
      <c r="TPE146" s="14"/>
      <c r="TPF146" s="14"/>
      <c r="TPG146" s="14"/>
      <c r="TPH146" s="14"/>
      <c r="TPI146" s="14"/>
      <c r="TPJ146" s="14"/>
      <c r="TPK146" s="14"/>
      <c r="TPL146" s="14"/>
      <c r="TPM146" s="14"/>
      <c r="TPN146" s="14"/>
      <c r="TPO146" s="14"/>
      <c r="TPP146" s="14"/>
      <c r="TPQ146" s="14"/>
      <c r="TPR146" s="14"/>
      <c r="TPS146" s="14"/>
      <c r="TPT146" s="14"/>
      <c r="TPU146" s="14"/>
      <c r="TPV146" s="14"/>
      <c r="TPW146" s="14"/>
      <c r="TPX146" s="14"/>
      <c r="TPY146" s="14"/>
      <c r="TPZ146" s="14"/>
      <c r="TQA146" s="14"/>
      <c r="TQB146" s="14"/>
      <c r="TQC146" s="14"/>
      <c r="TQD146" s="14"/>
      <c r="TQE146" s="14"/>
      <c r="TQF146" s="14"/>
      <c r="TQG146" s="14"/>
      <c r="TQH146" s="14"/>
      <c r="TQI146" s="14"/>
      <c r="TQJ146" s="14"/>
      <c r="TQK146" s="14"/>
      <c r="TQL146" s="14"/>
      <c r="TQM146" s="14"/>
      <c r="TQN146" s="14"/>
      <c r="TQO146" s="14"/>
      <c r="TQP146" s="14"/>
      <c r="TQQ146" s="14"/>
      <c r="TQR146" s="14"/>
      <c r="TQS146" s="14"/>
      <c r="TQT146" s="14"/>
      <c r="TQU146" s="14"/>
      <c r="TQV146" s="14"/>
      <c r="TQW146" s="14"/>
      <c r="TQX146" s="14"/>
      <c r="TQY146" s="14"/>
      <c r="TQZ146" s="14"/>
      <c r="TRA146" s="14"/>
      <c r="TRB146" s="14"/>
      <c r="TRC146" s="14"/>
      <c r="TRD146" s="14"/>
      <c r="TRE146" s="14"/>
      <c r="TRF146" s="14"/>
      <c r="TRG146" s="14"/>
      <c r="TRH146" s="14"/>
      <c r="TRI146" s="14"/>
      <c r="TRJ146" s="14"/>
      <c r="TRK146" s="14"/>
      <c r="TRL146" s="14"/>
      <c r="TRM146" s="14"/>
      <c r="TRN146" s="14"/>
      <c r="TRO146" s="14"/>
      <c r="TRP146" s="14"/>
      <c r="TRQ146" s="14"/>
      <c r="TRR146" s="14"/>
      <c r="TRS146" s="14"/>
      <c r="TRT146" s="14"/>
      <c r="TRU146" s="14"/>
      <c r="TRV146" s="14"/>
      <c r="TRW146" s="14"/>
      <c r="TRX146" s="14"/>
      <c r="TRY146" s="14"/>
      <c r="TRZ146" s="14"/>
      <c r="TSA146" s="14"/>
      <c r="TSB146" s="14"/>
      <c r="TSC146" s="14"/>
      <c r="TSD146" s="14"/>
      <c r="TSE146" s="14"/>
      <c r="TSF146" s="14"/>
      <c r="TSG146" s="14"/>
      <c r="TSH146" s="14"/>
      <c r="TSI146" s="14"/>
      <c r="TSJ146" s="14"/>
      <c r="TSK146" s="14"/>
      <c r="TSL146" s="14"/>
      <c r="TSM146" s="14"/>
      <c r="TSN146" s="14"/>
      <c r="TSO146" s="14"/>
      <c r="TSP146" s="14"/>
      <c r="TSQ146" s="14"/>
      <c r="TSR146" s="14"/>
      <c r="TSS146" s="14"/>
      <c r="TST146" s="14"/>
      <c r="TSU146" s="14"/>
      <c r="TSV146" s="14"/>
      <c r="TSW146" s="14"/>
      <c r="TSX146" s="14"/>
      <c r="TSY146" s="14"/>
      <c r="TSZ146" s="14"/>
      <c r="TTA146" s="14"/>
      <c r="TTB146" s="14"/>
      <c r="TTC146" s="14"/>
      <c r="TTD146" s="14"/>
      <c r="TTE146" s="14"/>
      <c r="TTF146" s="14"/>
      <c r="TTG146" s="14"/>
      <c r="TTH146" s="14"/>
      <c r="TTI146" s="14"/>
      <c r="TTJ146" s="14"/>
      <c r="TTK146" s="14"/>
      <c r="TTL146" s="14"/>
      <c r="TTM146" s="14"/>
      <c r="TTN146" s="14"/>
      <c r="TTO146" s="14"/>
      <c r="TTP146" s="14"/>
      <c r="TTQ146" s="14"/>
      <c r="TTR146" s="14"/>
      <c r="TTS146" s="14"/>
      <c r="TTT146" s="14"/>
      <c r="TTU146" s="14"/>
      <c r="TTV146" s="14"/>
      <c r="TTW146" s="14"/>
      <c r="TTX146" s="14"/>
      <c r="TTY146" s="14"/>
      <c r="TTZ146" s="14"/>
      <c r="TUA146" s="14"/>
      <c r="TUB146" s="14"/>
      <c r="TUC146" s="14"/>
      <c r="TUD146" s="14"/>
      <c r="TUE146" s="14"/>
      <c r="TUF146" s="14"/>
      <c r="TUG146" s="14"/>
      <c r="TUH146" s="14"/>
      <c r="TUI146" s="14"/>
      <c r="TUJ146" s="14"/>
      <c r="TUK146" s="14"/>
      <c r="TUL146" s="14"/>
      <c r="TUM146" s="14"/>
      <c r="TUN146" s="14"/>
      <c r="TUO146" s="14"/>
      <c r="TUP146" s="14"/>
      <c r="TUQ146" s="14"/>
      <c r="TUR146" s="14"/>
      <c r="TUS146" s="14"/>
      <c r="TUT146" s="14"/>
      <c r="TUU146" s="14"/>
      <c r="TUV146" s="14"/>
      <c r="TUW146" s="14"/>
      <c r="TUX146" s="14"/>
      <c r="TUY146" s="14"/>
      <c r="TUZ146" s="14"/>
      <c r="TVA146" s="14"/>
      <c r="TVB146" s="14"/>
      <c r="TVC146" s="14"/>
      <c r="TVD146" s="14"/>
      <c r="TVE146" s="14"/>
      <c r="TVF146" s="14"/>
      <c r="TVG146" s="14"/>
      <c r="TVH146" s="14"/>
      <c r="TVI146" s="14"/>
      <c r="TVJ146" s="14"/>
      <c r="TVK146" s="14"/>
      <c r="TVL146" s="14"/>
      <c r="TVM146" s="14"/>
      <c r="TVN146" s="14"/>
      <c r="TVO146" s="14"/>
      <c r="TVP146" s="14"/>
      <c r="TVQ146" s="14"/>
      <c r="TVR146" s="14"/>
      <c r="TVS146" s="14"/>
      <c r="TVT146" s="14"/>
      <c r="TVU146" s="14"/>
      <c r="TVV146" s="14"/>
      <c r="TVW146" s="14"/>
      <c r="TVX146" s="14"/>
      <c r="TVY146" s="14"/>
      <c r="TVZ146" s="14"/>
      <c r="TWA146" s="14"/>
      <c r="TWB146" s="14"/>
      <c r="TWC146" s="14"/>
      <c r="TWD146" s="14"/>
      <c r="TWE146" s="14"/>
      <c r="TWF146" s="14"/>
      <c r="TWG146" s="14"/>
      <c r="TWH146" s="14"/>
      <c r="TWI146" s="14"/>
      <c r="TWJ146" s="14"/>
      <c r="TWK146" s="14"/>
      <c r="TWL146" s="14"/>
      <c r="TWM146" s="14"/>
      <c r="TWN146" s="14"/>
      <c r="TWO146" s="14"/>
      <c r="TWP146" s="14"/>
      <c r="TWQ146" s="14"/>
      <c r="TWR146" s="14"/>
      <c r="TWS146" s="14"/>
      <c r="TWT146" s="14"/>
      <c r="TWU146" s="14"/>
      <c r="TWV146" s="14"/>
      <c r="TWW146" s="14"/>
      <c r="TWX146" s="14"/>
      <c r="TWY146" s="14"/>
      <c r="TWZ146" s="14"/>
      <c r="TXA146" s="14"/>
      <c r="TXB146" s="14"/>
      <c r="TXC146" s="14"/>
      <c r="TXD146" s="14"/>
      <c r="TXE146" s="14"/>
      <c r="TXF146" s="14"/>
      <c r="TXG146" s="14"/>
      <c r="TXH146" s="14"/>
      <c r="TXI146" s="14"/>
      <c r="TXJ146" s="14"/>
      <c r="TXK146" s="14"/>
      <c r="TXL146" s="14"/>
      <c r="TXM146" s="14"/>
      <c r="TXN146" s="14"/>
      <c r="TXO146" s="14"/>
      <c r="TXP146" s="14"/>
      <c r="TXQ146" s="14"/>
      <c r="TXR146" s="14"/>
      <c r="TXS146" s="14"/>
      <c r="TXT146" s="14"/>
      <c r="TXU146" s="14"/>
      <c r="TXV146" s="14"/>
      <c r="TXW146" s="14"/>
      <c r="TXX146" s="14"/>
      <c r="TXY146" s="14"/>
      <c r="TXZ146" s="14"/>
      <c r="TYA146" s="14"/>
      <c r="TYB146" s="14"/>
      <c r="TYC146" s="14"/>
      <c r="TYD146" s="14"/>
      <c r="TYE146" s="14"/>
      <c r="TYF146" s="14"/>
      <c r="TYG146" s="14"/>
      <c r="TYH146" s="14"/>
      <c r="TYI146" s="14"/>
      <c r="TYJ146" s="14"/>
      <c r="TYK146" s="14"/>
      <c r="TYL146" s="14"/>
      <c r="TYM146" s="14"/>
      <c r="TYN146" s="14"/>
      <c r="TYO146" s="14"/>
      <c r="TYP146" s="14"/>
      <c r="TYQ146" s="14"/>
      <c r="TYR146" s="14"/>
      <c r="TYS146" s="14"/>
      <c r="TYT146" s="14"/>
      <c r="TYU146" s="14"/>
      <c r="TYV146" s="14"/>
      <c r="TYW146" s="14"/>
      <c r="TYX146" s="14"/>
      <c r="TYY146" s="14"/>
      <c r="TYZ146" s="14"/>
      <c r="TZA146" s="14"/>
      <c r="TZB146" s="14"/>
      <c r="TZC146" s="14"/>
      <c r="TZD146" s="14"/>
      <c r="TZE146" s="14"/>
      <c r="TZF146" s="14"/>
      <c r="TZG146" s="14"/>
      <c r="TZH146" s="14"/>
      <c r="TZI146" s="14"/>
      <c r="TZJ146" s="14"/>
      <c r="TZK146" s="14"/>
      <c r="TZL146" s="14"/>
      <c r="TZM146" s="14"/>
      <c r="TZN146" s="14"/>
      <c r="TZO146" s="14"/>
      <c r="TZP146" s="14"/>
      <c r="TZQ146" s="14"/>
      <c r="TZR146" s="14"/>
      <c r="TZS146" s="14"/>
      <c r="TZT146" s="14"/>
      <c r="TZU146" s="14"/>
      <c r="TZV146" s="14"/>
      <c r="TZW146" s="14"/>
      <c r="TZX146" s="14"/>
      <c r="TZY146" s="14"/>
      <c r="TZZ146" s="14"/>
      <c r="UAA146" s="14"/>
      <c r="UAB146" s="14"/>
      <c r="UAC146" s="14"/>
      <c r="UAD146" s="14"/>
      <c r="UAE146" s="14"/>
      <c r="UAF146" s="14"/>
      <c r="UAG146" s="14"/>
      <c r="UAH146" s="14"/>
      <c r="UAI146" s="14"/>
      <c r="UAJ146" s="14"/>
      <c r="UAK146" s="14"/>
      <c r="UAL146" s="14"/>
      <c r="UAM146" s="14"/>
      <c r="UAN146" s="14"/>
      <c r="UAO146" s="14"/>
      <c r="UAP146" s="14"/>
      <c r="UAQ146" s="14"/>
      <c r="UAR146" s="14"/>
      <c r="UAS146" s="14"/>
      <c r="UAT146" s="14"/>
      <c r="UAU146" s="14"/>
      <c r="UAV146" s="14"/>
      <c r="UAW146" s="14"/>
      <c r="UAX146" s="14"/>
      <c r="UAY146" s="14"/>
      <c r="UAZ146" s="14"/>
      <c r="UBA146" s="14"/>
      <c r="UBB146" s="14"/>
      <c r="UBC146" s="14"/>
      <c r="UBD146" s="14"/>
      <c r="UBE146" s="14"/>
      <c r="UBF146" s="14"/>
      <c r="UBG146" s="14"/>
      <c r="UBH146" s="14"/>
      <c r="UBI146" s="14"/>
      <c r="UBJ146" s="14"/>
      <c r="UBK146" s="14"/>
      <c r="UBL146" s="14"/>
      <c r="UBM146" s="14"/>
      <c r="UBN146" s="14"/>
      <c r="UBO146" s="14"/>
      <c r="UBP146" s="14"/>
      <c r="UBQ146" s="14"/>
      <c r="UBR146" s="14"/>
      <c r="UBS146" s="14"/>
      <c r="UBT146" s="14"/>
      <c r="UBU146" s="14"/>
      <c r="UBV146" s="14"/>
      <c r="UBW146" s="14"/>
      <c r="UBX146" s="14"/>
      <c r="UBY146" s="14"/>
      <c r="UBZ146" s="14"/>
      <c r="UCA146" s="14"/>
      <c r="UCB146" s="14"/>
      <c r="UCC146" s="14"/>
      <c r="UCD146" s="14"/>
      <c r="UCE146" s="14"/>
      <c r="UCF146" s="14"/>
      <c r="UCG146" s="14"/>
      <c r="UCH146" s="14"/>
      <c r="UCI146" s="14"/>
      <c r="UCJ146" s="14"/>
      <c r="UCK146" s="14"/>
      <c r="UCL146" s="14"/>
      <c r="UCM146" s="14"/>
      <c r="UCN146" s="14"/>
      <c r="UCO146" s="14"/>
      <c r="UCP146" s="14"/>
      <c r="UCQ146" s="14"/>
      <c r="UCR146" s="14"/>
      <c r="UCS146" s="14"/>
      <c r="UCT146" s="14"/>
      <c r="UCU146" s="14"/>
      <c r="UCV146" s="14"/>
      <c r="UCW146" s="14"/>
      <c r="UCX146" s="14"/>
      <c r="UCY146" s="14"/>
      <c r="UCZ146" s="14"/>
      <c r="UDA146" s="14"/>
      <c r="UDB146" s="14"/>
      <c r="UDC146" s="14"/>
      <c r="UDD146" s="14"/>
      <c r="UDE146" s="14"/>
      <c r="UDF146" s="14"/>
      <c r="UDG146" s="14"/>
      <c r="UDH146" s="14"/>
      <c r="UDI146" s="14"/>
      <c r="UDJ146" s="14"/>
      <c r="UDK146" s="14"/>
      <c r="UDL146" s="14"/>
      <c r="UDM146" s="14"/>
      <c r="UDN146" s="14"/>
      <c r="UDO146" s="14"/>
      <c r="UDP146" s="14"/>
      <c r="UDQ146" s="14"/>
      <c r="UDR146" s="14"/>
      <c r="UDS146" s="14"/>
      <c r="UDT146" s="14"/>
      <c r="UDU146" s="14"/>
      <c r="UDV146" s="14"/>
      <c r="UDW146" s="14"/>
      <c r="UDX146" s="14"/>
      <c r="UDY146" s="14"/>
      <c r="UDZ146" s="14"/>
      <c r="UEA146" s="14"/>
      <c r="UEB146" s="14"/>
      <c r="UEC146" s="14"/>
      <c r="UED146" s="14"/>
      <c r="UEE146" s="14"/>
      <c r="UEF146" s="14"/>
      <c r="UEG146" s="14"/>
      <c r="UEH146" s="14"/>
      <c r="UEI146" s="14"/>
      <c r="UEJ146" s="14"/>
      <c r="UEK146" s="14"/>
      <c r="UEL146" s="14"/>
      <c r="UEM146" s="14"/>
      <c r="UEN146" s="14"/>
      <c r="UEO146" s="14"/>
      <c r="UEP146" s="14"/>
      <c r="UEQ146" s="14"/>
      <c r="UER146" s="14"/>
      <c r="UES146" s="14"/>
      <c r="UET146" s="14"/>
      <c r="UEU146" s="14"/>
      <c r="UEV146" s="14"/>
      <c r="UEW146" s="14"/>
      <c r="UEX146" s="14"/>
      <c r="UEY146" s="14"/>
      <c r="UEZ146" s="14"/>
      <c r="UFA146" s="14"/>
      <c r="UFB146" s="14"/>
      <c r="UFC146" s="14"/>
      <c r="UFD146" s="14"/>
      <c r="UFE146" s="14"/>
      <c r="UFF146" s="14"/>
      <c r="UFG146" s="14"/>
      <c r="UFH146" s="14"/>
      <c r="UFI146" s="14"/>
      <c r="UFJ146" s="14"/>
      <c r="UFK146" s="14"/>
      <c r="UFL146" s="14"/>
      <c r="UFM146" s="14"/>
      <c r="UFN146" s="14"/>
      <c r="UFO146" s="14"/>
      <c r="UFP146" s="14"/>
      <c r="UFQ146" s="14"/>
      <c r="UFR146" s="14"/>
      <c r="UFS146" s="14"/>
      <c r="UFT146" s="14"/>
      <c r="UFU146" s="14"/>
      <c r="UFV146" s="14"/>
      <c r="UFW146" s="14"/>
      <c r="UFX146" s="14"/>
      <c r="UFY146" s="14"/>
      <c r="UFZ146" s="14"/>
      <c r="UGA146" s="14"/>
      <c r="UGB146" s="14"/>
      <c r="UGC146" s="14"/>
      <c r="UGD146" s="14"/>
      <c r="UGE146" s="14"/>
      <c r="UGF146" s="14"/>
      <c r="UGG146" s="14"/>
      <c r="UGH146" s="14"/>
      <c r="UGI146" s="14"/>
      <c r="UGJ146" s="14"/>
      <c r="UGK146" s="14"/>
      <c r="UGL146" s="14"/>
      <c r="UGM146" s="14"/>
      <c r="UGN146" s="14"/>
      <c r="UGO146" s="14"/>
      <c r="UGP146" s="14"/>
      <c r="UGQ146" s="14"/>
      <c r="UGR146" s="14"/>
      <c r="UGS146" s="14"/>
      <c r="UGT146" s="14"/>
      <c r="UGU146" s="14"/>
      <c r="UGV146" s="14"/>
      <c r="UGW146" s="14"/>
      <c r="UGX146" s="14"/>
      <c r="UGY146" s="14"/>
      <c r="UGZ146" s="14"/>
      <c r="UHA146" s="14"/>
      <c r="UHB146" s="14"/>
      <c r="UHC146" s="14"/>
      <c r="UHD146" s="14"/>
      <c r="UHE146" s="14"/>
      <c r="UHF146" s="14"/>
      <c r="UHG146" s="14"/>
      <c r="UHH146" s="14"/>
      <c r="UHI146" s="14"/>
      <c r="UHJ146" s="14"/>
      <c r="UHK146" s="14"/>
      <c r="UHL146" s="14"/>
      <c r="UHM146" s="14"/>
      <c r="UHN146" s="14"/>
      <c r="UHO146" s="14"/>
      <c r="UHP146" s="14"/>
      <c r="UHQ146" s="14"/>
      <c r="UHR146" s="14"/>
      <c r="UHS146" s="14"/>
      <c r="UHT146" s="14"/>
      <c r="UHU146" s="14"/>
      <c r="UHV146" s="14"/>
      <c r="UHW146" s="14"/>
      <c r="UHX146" s="14"/>
      <c r="UHY146" s="14"/>
      <c r="UHZ146" s="14"/>
      <c r="UIA146" s="14"/>
      <c r="UIB146" s="14"/>
      <c r="UIC146" s="14"/>
      <c r="UID146" s="14"/>
      <c r="UIE146" s="14"/>
      <c r="UIF146" s="14"/>
      <c r="UIG146" s="14"/>
      <c r="UIH146" s="14"/>
      <c r="UII146" s="14"/>
      <c r="UIJ146" s="14"/>
      <c r="UIK146" s="14"/>
      <c r="UIL146" s="14"/>
      <c r="UIM146" s="14"/>
      <c r="UIN146" s="14"/>
      <c r="UIO146" s="14"/>
      <c r="UIP146" s="14"/>
      <c r="UIQ146" s="14"/>
      <c r="UIR146" s="14"/>
      <c r="UIS146" s="14"/>
      <c r="UIT146" s="14"/>
      <c r="UIU146" s="14"/>
      <c r="UIV146" s="14"/>
      <c r="UIW146" s="14"/>
      <c r="UIX146" s="14"/>
      <c r="UIY146" s="14"/>
      <c r="UIZ146" s="14"/>
      <c r="UJA146" s="14"/>
      <c r="UJB146" s="14"/>
      <c r="UJC146" s="14"/>
      <c r="UJD146" s="14"/>
      <c r="UJE146" s="14"/>
      <c r="UJF146" s="14"/>
      <c r="UJG146" s="14"/>
      <c r="UJH146" s="14"/>
      <c r="UJI146" s="14"/>
      <c r="UJJ146" s="14"/>
      <c r="UJK146" s="14"/>
      <c r="UJL146" s="14"/>
      <c r="UJM146" s="14"/>
      <c r="UJN146" s="14"/>
      <c r="UJO146" s="14"/>
      <c r="UJP146" s="14"/>
      <c r="UJQ146" s="14"/>
      <c r="UJR146" s="14"/>
      <c r="UJS146" s="14"/>
      <c r="UJT146" s="14"/>
      <c r="UJU146" s="14"/>
      <c r="UJV146" s="14"/>
      <c r="UJW146" s="14"/>
      <c r="UJX146" s="14"/>
      <c r="UJY146" s="14"/>
      <c r="UJZ146" s="14"/>
      <c r="UKA146" s="14"/>
      <c r="UKB146" s="14"/>
      <c r="UKC146" s="14"/>
      <c r="UKD146" s="14"/>
      <c r="UKE146" s="14"/>
      <c r="UKF146" s="14"/>
      <c r="UKG146" s="14"/>
      <c r="UKH146" s="14"/>
      <c r="UKI146" s="14"/>
      <c r="UKJ146" s="14"/>
      <c r="UKK146" s="14"/>
      <c r="UKL146" s="14"/>
      <c r="UKM146" s="14"/>
      <c r="UKN146" s="14"/>
      <c r="UKO146" s="14"/>
      <c r="UKP146" s="14"/>
      <c r="UKQ146" s="14"/>
      <c r="UKR146" s="14"/>
      <c r="UKS146" s="14"/>
      <c r="UKT146" s="14"/>
      <c r="UKU146" s="14"/>
      <c r="UKV146" s="14"/>
      <c r="UKW146" s="14"/>
      <c r="UKX146" s="14"/>
      <c r="UKY146" s="14"/>
      <c r="UKZ146" s="14"/>
      <c r="ULA146" s="14"/>
      <c r="ULB146" s="14"/>
      <c r="ULC146" s="14"/>
      <c r="ULD146" s="14"/>
      <c r="ULE146" s="14"/>
      <c r="ULF146" s="14"/>
      <c r="ULG146" s="14"/>
      <c r="ULH146" s="14"/>
      <c r="ULI146" s="14"/>
      <c r="ULJ146" s="14"/>
      <c r="ULK146" s="14"/>
      <c r="ULL146" s="14"/>
      <c r="ULM146" s="14"/>
      <c r="ULN146" s="14"/>
      <c r="ULO146" s="14"/>
      <c r="ULP146" s="14"/>
      <c r="ULQ146" s="14"/>
      <c r="ULR146" s="14"/>
      <c r="ULS146" s="14"/>
      <c r="ULT146" s="14"/>
      <c r="ULU146" s="14"/>
      <c r="ULV146" s="14"/>
      <c r="ULW146" s="14"/>
      <c r="ULX146" s="14"/>
      <c r="ULY146" s="14"/>
      <c r="ULZ146" s="14"/>
      <c r="UMA146" s="14"/>
      <c r="UMB146" s="14"/>
      <c r="UMC146" s="14"/>
      <c r="UMD146" s="14"/>
      <c r="UME146" s="14"/>
      <c r="UMF146" s="14"/>
      <c r="UMG146" s="14"/>
      <c r="UMH146" s="14"/>
      <c r="UMI146" s="14"/>
      <c r="UMJ146" s="14"/>
      <c r="UMK146" s="14"/>
      <c r="UML146" s="14"/>
      <c r="UMM146" s="14"/>
      <c r="UMN146" s="14"/>
      <c r="UMO146" s="14"/>
      <c r="UMP146" s="14"/>
      <c r="UMQ146" s="14"/>
      <c r="UMR146" s="14"/>
      <c r="UMS146" s="14"/>
      <c r="UMT146" s="14"/>
      <c r="UMU146" s="14"/>
      <c r="UMV146" s="14"/>
      <c r="UMW146" s="14"/>
      <c r="UMX146" s="14"/>
      <c r="UMY146" s="14"/>
      <c r="UMZ146" s="14"/>
      <c r="UNA146" s="14"/>
      <c r="UNB146" s="14"/>
      <c r="UNC146" s="14"/>
      <c r="UND146" s="14"/>
      <c r="UNE146" s="14"/>
      <c r="UNF146" s="14"/>
      <c r="UNG146" s="14"/>
      <c r="UNH146" s="14"/>
      <c r="UNI146" s="14"/>
      <c r="UNJ146" s="14"/>
      <c r="UNK146" s="14"/>
      <c r="UNL146" s="14"/>
      <c r="UNM146" s="14"/>
      <c r="UNN146" s="14"/>
      <c r="UNO146" s="14"/>
      <c r="UNP146" s="14"/>
      <c r="UNQ146" s="14"/>
      <c r="UNR146" s="14"/>
      <c r="UNS146" s="14"/>
      <c r="UNT146" s="14"/>
      <c r="UNU146" s="14"/>
      <c r="UNV146" s="14"/>
      <c r="UNW146" s="14"/>
      <c r="UNX146" s="14"/>
      <c r="UNY146" s="14"/>
      <c r="UNZ146" s="14"/>
      <c r="UOA146" s="14"/>
      <c r="UOB146" s="14"/>
      <c r="UOC146" s="14"/>
      <c r="UOD146" s="14"/>
      <c r="UOE146" s="14"/>
      <c r="UOF146" s="14"/>
      <c r="UOG146" s="14"/>
      <c r="UOH146" s="14"/>
      <c r="UOI146" s="14"/>
      <c r="UOJ146" s="14"/>
      <c r="UOK146" s="14"/>
      <c r="UOL146" s="14"/>
      <c r="UOM146" s="14"/>
      <c r="UON146" s="14"/>
      <c r="UOO146" s="14"/>
      <c r="UOP146" s="14"/>
      <c r="UOQ146" s="14"/>
      <c r="UOR146" s="14"/>
      <c r="UOS146" s="14"/>
      <c r="UOT146" s="14"/>
      <c r="UOU146" s="14"/>
      <c r="UOV146" s="14"/>
      <c r="UOW146" s="14"/>
      <c r="UOX146" s="14"/>
      <c r="UOY146" s="14"/>
      <c r="UOZ146" s="14"/>
      <c r="UPA146" s="14"/>
      <c r="UPB146" s="14"/>
      <c r="UPC146" s="14"/>
      <c r="UPD146" s="14"/>
      <c r="UPE146" s="14"/>
      <c r="UPF146" s="14"/>
      <c r="UPG146" s="14"/>
      <c r="UPH146" s="14"/>
      <c r="UPI146" s="14"/>
      <c r="UPJ146" s="14"/>
      <c r="UPK146" s="14"/>
      <c r="UPL146" s="14"/>
      <c r="UPM146" s="14"/>
      <c r="UPN146" s="14"/>
      <c r="UPO146" s="14"/>
      <c r="UPP146" s="14"/>
      <c r="UPQ146" s="14"/>
      <c r="UPR146" s="14"/>
      <c r="UPS146" s="14"/>
      <c r="UPT146" s="14"/>
      <c r="UPU146" s="14"/>
      <c r="UPV146" s="14"/>
      <c r="UPW146" s="14"/>
      <c r="UPX146" s="14"/>
      <c r="UPY146" s="14"/>
      <c r="UPZ146" s="14"/>
      <c r="UQA146" s="14"/>
      <c r="UQB146" s="14"/>
      <c r="UQC146" s="14"/>
      <c r="UQD146" s="14"/>
      <c r="UQE146" s="14"/>
      <c r="UQF146" s="14"/>
      <c r="UQG146" s="14"/>
      <c r="UQH146" s="14"/>
      <c r="UQI146" s="14"/>
      <c r="UQJ146" s="14"/>
      <c r="UQK146" s="14"/>
      <c r="UQL146" s="14"/>
      <c r="UQM146" s="14"/>
      <c r="UQN146" s="14"/>
      <c r="UQO146" s="14"/>
      <c r="UQP146" s="14"/>
      <c r="UQQ146" s="14"/>
      <c r="UQR146" s="14"/>
      <c r="UQS146" s="14"/>
      <c r="UQT146" s="14"/>
      <c r="UQU146" s="14"/>
      <c r="UQV146" s="14"/>
      <c r="UQW146" s="14"/>
      <c r="UQX146" s="14"/>
      <c r="UQY146" s="14"/>
      <c r="UQZ146" s="14"/>
      <c r="URA146" s="14"/>
      <c r="URB146" s="14"/>
      <c r="URC146" s="14"/>
      <c r="URD146" s="14"/>
      <c r="URE146" s="14"/>
      <c r="URF146" s="14"/>
      <c r="URG146" s="14"/>
      <c r="URH146" s="14"/>
      <c r="URI146" s="14"/>
      <c r="URJ146" s="14"/>
      <c r="URK146" s="14"/>
      <c r="URL146" s="14"/>
      <c r="URM146" s="14"/>
      <c r="URN146" s="14"/>
      <c r="URO146" s="14"/>
      <c r="URP146" s="14"/>
      <c r="URQ146" s="14"/>
      <c r="URR146" s="14"/>
      <c r="URS146" s="14"/>
      <c r="URT146" s="14"/>
      <c r="URU146" s="14"/>
      <c r="URV146" s="14"/>
      <c r="URW146" s="14"/>
      <c r="URX146" s="14"/>
      <c r="URY146" s="14"/>
      <c r="URZ146" s="14"/>
      <c r="USA146" s="14"/>
      <c r="USB146" s="14"/>
      <c r="USC146" s="14"/>
      <c r="USD146" s="14"/>
      <c r="USE146" s="14"/>
      <c r="USF146" s="14"/>
      <c r="USG146" s="14"/>
      <c r="USH146" s="14"/>
      <c r="USI146" s="14"/>
      <c r="USJ146" s="14"/>
      <c r="USK146" s="14"/>
      <c r="USL146" s="14"/>
      <c r="USM146" s="14"/>
      <c r="USN146" s="14"/>
      <c r="USO146" s="14"/>
      <c r="USP146" s="14"/>
      <c r="USQ146" s="14"/>
      <c r="USR146" s="14"/>
      <c r="USS146" s="14"/>
      <c r="UST146" s="14"/>
      <c r="USU146" s="14"/>
      <c r="USV146" s="14"/>
      <c r="USW146" s="14"/>
      <c r="USX146" s="14"/>
      <c r="USY146" s="14"/>
      <c r="USZ146" s="14"/>
      <c r="UTA146" s="14"/>
      <c r="UTB146" s="14"/>
      <c r="UTC146" s="14"/>
      <c r="UTD146" s="14"/>
      <c r="UTE146" s="14"/>
      <c r="UTF146" s="14"/>
      <c r="UTG146" s="14"/>
      <c r="UTH146" s="14"/>
      <c r="UTI146" s="14"/>
      <c r="UTJ146" s="14"/>
      <c r="UTK146" s="14"/>
      <c r="UTL146" s="14"/>
      <c r="UTM146" s="14"/>
      <c r="UTN146" s="14"/>
      <c r="UTO146" s="14"/>
      <c r="UTP146" s="14"/>
      <c r="UTQ146" s="14"/>
      <c r="UTR146" s="14"/>
      <c r="UTS146" s="14"/>
      <c r="UTT146" s="14"/>
      <c r="UTU146" s="14"/>
      <c r="UTV146" s="14"/>
      <c r="UTW146" s="14"/>
      <c r="UTX146" s="14"/>
      <c r="UTY146" s="14"/>
      <c r="UTZ146" s="14"/>
      <c r="UUA146" s="14"/>
      <c r="UUB146" s="14"/>
      <c r="UUC146" s="14"/>
      <c r="UUD146" s="14"/>
      <c r="UUE146" s="14"/>
      <c r="UUF146" s="14"/>
      <c r="UUG146" s="14"/>
      <c r="UUH146" s="14"/>
      <c r="UUI146" s="14"/>
      <c r="UUJ146" s="14"/>
      <c r="UUK146" s="14"/>
      <c r="UUL146" s="14"/>
      <c r="UUM146" s="14"/>
      <c r="UUN146" s="14"/>
      <c r="UUO146" s="14"/>
      <c r="UUP146" s="14"/>
      <c r="UUQ146" s="14"/>
      <c r="UUR146" s="14"/>
      <c r="UUS146" s="14"/>
      <c r="UUT146" s="14"/>
      <c r="UUU146" s="14"/>
      <c r="UUV146" s="14"/>
      <c r="UUW146" s="14"/>
      <c r="UUX146" s="14"/>
      <c r="UUY146" s="14"/>
      <c r="UUZ146" s="14"/>
      <c r="UVA146" s="14"/>
      <c r="UVB146" s="14"/>
      <c r="UVC146" s="14"/>
      <c r="UVD146" s="14"/>
      <c r="UVE146" s="14"/>
      <c r="UVF146" s="14"/>
      <c r="UVG146" s="14"/>
      <c r="UVH146" s="14"/>
      <c r="UVI146" s="14"/>
      <c r="UVJ146" s="14"/>
      <c r="UVK146" s="14"/>
      <c r="UVL146" s="14"/>
      <c r="UVM146" s="14"/>
      <c r="UVN146" s="14"/>
      <c r="UVO146" s="14"/>
      <c r="UVP146" s="14"/>
      <c r="UVQ146" s="14"/>
      <c r="UVR146" s="14"/>
      <c r="UVS146" s="14"/>
      <c r="UVT146" s="14"/>
      <c r="UVU146" s="14"/>
      <c r="UVV146" s="14"/>
      <c r="UVW146" s="14"/>
      <c r="UVX146" s="14"/>
      <c r="UVY146" s="14"/>
      <c r="UVZ146" s="14"/>
      <c r="UWA146" s="14"/>
      <c r="UWB146" s="14"/>
      <c r="UWC146" s="14"/>
      <c r="UWD146" s="14"/>
      <c r="UWE146" s="14"/>
      <c r="UWF146" s="14"/>
      <c r="UWG146" s="14"/>
      <c r="UWH146" s="14"/>
      <c r="UWI146" s="14"/>
      <c r="UWJ146" s="14"/>
      <c r="UWK146" s="14"/>
      <c r="UWL146" s="14"/>
      <c r="UWM146" s="14"/>
      <c r="UWN146" s="14"/>
      <c r="UWO146" s="14"/>
      <c r="UWP146" s="14"/>
      <c r="UWQ146" s="14"/>
      <c r="UWR146" s="14"/>
      <c r="UWS146" s="14"/>
      <c r="UWT146" s="14"/>
      <c r="UWU146" s="14"/>
      <c r="UWV146" s="14"/>
      <c r="UWW146" s="14"/>
      <c r="UWX146" s="14"/>
      <c r="UWY146" s="14"/>
      <c r="UWZ146" s="14"/>
      <c r="UXA146" s="14"/>
      <c r="UXB146" s="14"/>
      <c r="UXC146" s="14"/>
      <c r="UXD146" s="14"/>
      <c r="UXE146" s="14"/>
      <c r="UXF146" s="14"/>
      <c r="UXG146" s="14"/>
      <c r="UXH146" s="14"/>
      <c r="UXI146" s="14"/>
      <c r="UXJ146" s="14"/>
      <c r="UXK146" s="14"/>
      <c r="UXL146" s="14"/>
      <c r="UXM146" s="14"/>
      <c r="UXN146" s="14"/>
      <c r="UXO146" s="14"/>
      <c r="UXP146" s="14"/>
      <c r="UXQ146" s="14"/>
      <c r="UXR146" s="14"/>
      <c r="UXS146" s="14"/>
      <c r="UXT146" s="14"/>
      <c r="UXU146" s="14"/>
      <c r="UXV146" s="14"/>
      <c r="UXW146" s="14"/>
      <c r="UXX146" s="14"/>
      <c r="UXY146" s="14"/>
      <c r="UXZ146" s="14"/>
      <c r="UYA146" s="14"/>
      <c r="UYB146" s="14"/>
      <c r="UYC146" s="14"/>
      <c r="UYD146" s="14"/>
      <c r="UYE146" s="14"/>
      <c r="UYF146" s="14"/>
      <c r="UYG146" s="14"/>
      <c r="UYH146" s="14"/>
      <c r="UYI146" s="14"/>
      <c r="UYJ146" s="14"/>
      <c r="UYK146" s="14"/>
      <c r="UYL146" s="14"/>
      <c r="UYM146" s="14"/>
      <c r="UYN146" s="14"/>
      <c r="UYO146" s="14"/>
      <c r="UYP146" s="14"/>
      <c r="UYQ146" s="14"/>
      <c r="UYR146" s="14"/>
      <c r="UYS146" s="14"/>
      <c r="UYT146" s="14"/>
      <c r="UYU146" s="14"/>
      <c r="UYV146" s="14"/>
      <c r="UYW146" s="14"/>
      <c r="UYX146" s="14"/>
      <c r="UYY146" s="14"/>
      <c r="UYZ146" s="14"/>
      <c r="UZA146" s="14"/>
      <c r="UZB146" s="14"/>
      <c r="UZC146" s="14"/>
      <c r="UZD146" s="14"/>
      <c r="UZE146" s="14"/>
      <c r="UZF146" s="14"/>
      <c r="UZG146" s="14"/>
      <c r="UZH146" s="14"/>
      <c r="UZI146" s="14"/>
      <c r="UZJ146" s="14"/>
      <c r="UZK146" s="14"/>
      <c r="UZL146" s="14"/>
      <c r="UZM146" s="14"/>
      <c r="UZN146" s="14"/>
      <c r="UZO146" s="14"/>
      <c r="UZP146" s="14"/>
      <c r="UZQ146" s="14"/>
      <c r="UZR146" s="14"/>
      <c r="UZS146" s="14"/>
      <c r="UZT146" s="14"/>
      <c r="UZU146" s="14"/>
      <c r="UZV146" s="14"/>
      <c r="UZW146" s="14"/>
      <c r="UZX146" s="14"/>
      <c r="UZY146" s="14"/>
      <c r="UZZ146" s="14"/>
      <c r="VAA146" s="14"/>
      <c r="VAB146" s="14"/>
      <c r="VAC146" s="14"/>
      <c r="VAD146" s="14"/>
      <c r="VAE146" s="14"/>
      <c r="VAF146" s="14"/>
      <c r="VAG146" s="14"/>
      <c r="VAH146" s="14"/>
      <c r="VAI146" s="14"/>
      <c r="VAJ146" s="14"/>
      <c r="VAK146" s="14"/>
      <c r="VAL146" s="14"/>
      <c r="VAM146" s="14"/>
      <c r="VAN146" s="14"/>
      <c r="VAO146" s="14"/>
      <c r="VAP146" s="14"/>
      <c r="VAQ146" s="14"/>
      <c r="VAR146" s="14"/>
      <c r="VAS146" s="14"/>
      <c r="VAT146" s="14"/>
      <c r="VAU146" s="14"/>
      <c r="VAV146" s="14"/>
      <c r="VAW146" s="14"/>
      <c r="VAX146" s="14"/>
      <c r="VAY146" s="14"/>
      <c r="VAZ146" s="14"/>
      <c r="VBA146" s="14"/>
      <c r="VBB146" s="14"/>
      <c r="VBC146" s="14"/>
      <c r="VBD146" s="14"/>
      <c r="VBE146" s="14"/>
      <c r="VBF146" s="14"/>
      <c r="VBG146" s="14"/>
      <c r="VBH146" s="14"/>
      <c r="VBI146" s="14"/>
      <c r="VBJ146" s="14"/>
      <c r="VBK146" s="14"/>
      <c r="VBL146" s="14"/>
      <c r="VBM146" s="14"/>
      <c r="VBN146" s="14"/>
      <c r="VBO146" s="14"/>
      <c r="VBP146" s="14"/>
      <c r="VBQ146" s="14"/>
      <c r="VBR146" s="14"/>
      <c r="VBS146" s="14"/>
      <c r="VBT146" s="14"/>
      <c r="VBU146" s="14"/>
      <c r="VBV146" s="14"/>
      <c r="VBW146" s="14"/>
      <c r="VBX146" s="14"/>
      <c r="VBY146" s="14"/>
      <c r="VBZ146" s="14"/>
      <c r="VCA146" s="14"/>
      <c r="VCB146" s="14"/>
      <c r="VCC146" s="14"/>
      <c r="VCD146" s="14"/>
      <c r="VCE146" s="14"/>
      <c r="VCF146" s="14"/>
      <c r="VCG146" s="14"/>
      <c r="VCH146" s="14"/>
      <c r="VCI146" s="14"/>
      <c r="VCJ146" s="14"/>
      <c r="VCK146" s="14"/>
      <c r="VCL146" s="14"/>
      <c r="VCM146" s="14"/>
      <c r="VCN146" s="14"/>
      <c r="VCO146" s="14"/>
      <c r="VCP146" s="14"/>
      <c r="VCQ146" s="14"/>
      <c r="VCR146" s="14"/>
      <c r="VCS146" s="14"/>
      <c r="VCT146" s="14"/>
      <c r="VCU146" s="14"/>
      <c r="VCV146" s="14"/>
      <c r="VCW146" s="14"/>
      <c r="VCX146" s="14"/>
      <c r="VCY146" s="14"/>
      <c r="VCZ146" s="14"/>
      <c r="VDA146" s="14"/>
      <c r="VDB146" s="14"/>
      <c r="VDC146" s="14"/>
      <c r="VDD146" s="14"/>
      <c r="VDE146" s="14"/>
      <c r="VDF146" s="14"/>
      <c r="VDG146" s="14"/>
      <c r="VDH146" s="14"/>
      <c r="VDI146" s="14"/>
      <c r="VDJ146" s="14"/>
      <c r="VDK146" s="14"/>
      <c r="VDL146" s="14"/>
      <c r="VDM146" s="14"/>
      <c r="VDN146" s="14"/>
      <c r="VDO146" s="14"/>
      <c r="VDP146" s="14"/>
      <c r="VDQ146" s="14"/>
      <c r="VDR146" s="14"/>
      <c r="VDS146" s="14"/>
      <c r="VDT146" s="14"/>
      <c r="VDU146" s="14"/>
      <c r="VDV146" s="14"/>
      <c r="VDW146" s="14"/>
      <c r="VDX146" s="14"/>
      <c r="VDY146" s="14"/>
      <c r="VDZ146" s="14"/>
      <c r="VEA146" s="14"/>
      <c r="VEB146" s="14"/>
      <c r="VEC146" s="14"/>
      <c r="VED146" s="14"/>
      <c r="VEE146" s="14"/>
      <c r="VEF146" s="14"/>
      <c r="VEG146" s="14"/>
      <c r="VEH146" s="14"/>
      <c r="VEI146" s="14"/>
      <c r="VEJ146" s="14"/>
      <c r="VEK146" s="14"/>
      <c r="VEL146" s="14"/>
      <c r="VEM146" s="14"/>
      <c r="VEN146" s="14"/>
      <c r="VEO146" s="14"/>
      <c r="VEP146" s="14"/>
      <c r="VEQ146" s="14"/>
      <c r="VER146" s="14"/>
      <c r="VES146" s="14"/>
      <c r="VET146" s="14"/>
      <c r="VEU146" s="14"/>
      <c r="VEV146" s="14"/>
      <c r="VEW146" s="14"/>
      <c r="VEX146" s="14"/>
      <c r="VEY146" s="14"/>
      <c r="VEZ146" s="14"/>
      <c r="VFA146" s="14"/>
      <c r="VFB146" s="14"/>
      <c r="VFC146" s="14"/>
      <c r="VFD146" s="14"/>
      <c r="VFE146" s="14"/>
      <c r="VFF146" s="14"/>
      <c r="VFG146" s="14"/>
      <c r="VFH146" s="14"/>
      <c r="VFI146" s="14"/>
      <c r="VFJ146" s="14"/>
      <c r="VFK146" s="14"/>
      <c r="VFL146" s="14"/>
      <c r="VFM146" s="14"/>
      <c r="VFN146" s="14"/>
      <c r="VFO146" s="14"/>
      <c r="VFP146" s="14"/>
      <c r="VFQ146" s="14"/>
      <c r="VFR146" s="14"/>
      <c r="VFS146" s="14"/>
      <c r="VFT146" s="14"/>
      <c r="VFU146" s="14"/>
      <c r="VFV146" s="14"/>
      <c r="VFW146" s="14"/>
      <c r="VFX146" s="14"/>
      <c r="VFY146" s="14"/>
      <c r="VFZ146" s="14"/>
      <c r="VGA146" s="14"/>
      <c r="VGB146" s="14"/>
      <c r="VGC146" s="14"/>
      <c r="VGD146" s="14"/>
      <c r="VGE146" s="14"/>
      <c r="VGF146" s="14"/>
      <c r="VGG146" s="14"/>
      <c r="VGH146" s="14"/>
      <c r="VGI146" s="14"/>
      <c r="VGJ146" s="14"/>
      <c r="VGK146" s="14"/>
      <c r="VGL146" s="14"/>
      <c r="VGM146" s="14"/>
      <c r="VGN146" s="14"/>
      <c r="VGO146" s="14"/>
      <c r="VGP146" s="14"/>
      <c r="VGQ146" s="14"/>
      <c r="VGR146" s="14"/>
      <c r="VGS146" s="14"/>
      <c r="VGT146" s="14"/>
      <c r="VGU146" s="14"/>
      <c r="VGV146" s="14"/>
      <c r="VGW146" s="14"/>
      <c r="VGX146" s="14"/>
      <c r="VGY146" s="14"/>
      <c r="VGZ146" s="14"/>
      <c r="VHA146" s="14"/>
      <c r="VHB146" s="14"/>
      <c r="VHC146" s="14"/>
      <c r="VHD146" s="14"/>
      <c r="VHE146" s="14"/>
      <c r="VHF146" s="14"/>
      <c r="VHG146" s="14"/>
      <c r="VHH146" s="14"/>
      <c r="VHI146" s="14"/>
      <c r="VHJ146" s="14"/>
      <c r="VHK146" s="14"/>
      <c r="VHL146" s="14"/>
      <c r="VHM146" s="14"/>
      <c r="VHN146" s="14"/>
      <c r="VHO146" s="14"/>
      <c r="VHP146" s="14"/>
      <c r="VHQ146" s="14"/>
      <c r="VHR146" s="14"/>
      <c r="VHS146" s="14"/>
      <c r="VHT146" s="14"/>
      <c r="VHU146" s="14"/>
      <c r="VHV146" s="14"/>
      <c r="VHW146" s="14"/>
      <c r="VHX146" s="14"/>
      <c r="VHY146" s="14"/>
      <c r="VHZ146" s="14"/>
      <c r="VIA146" s="14"/>
      <c r="VIB146" s="14"/>
      <c r="VIC146" s="14"/>
      <c r="VID146" s="14"/>
      <c r="VIE146" s="14"/>
      <c r="VIF146" s="14"/>
      <c r="VIG146" s="14"/>
      <c r="VIH146" s="14"/>
      <c r="VII146" s="14"/>
      <c r="VIJ146" s="14"/>
      <c r="VIK146" s="14"/>
      <c r="VIL146" s="14"/>
      <c r="VIM146" s="14"/>
      <c r="VIN146" s="14"/>
      <c r="VIO146" s="14"/>
      <c r="VIP146" s="14"/>
      <c r="VIQ146" s="14"/>
      <c r="VIR146" s="14"/>
      <c r="VIS146" s="14"/>
      <c r="VIT146" s="14"/>
      <c r="VIU146" s="14"/>
      <c r="VIV146" s="14"/>
      <c r="VIW146" s="14"/>
      <c r="VIX146" s="14"/>
      <c r="VIY146" s="14"/>
      <c r="VIZ146" s="14"/>
      <c r="VJA146" s="14"/>
      <c r="VJB146" s="14"/>
      <c r="VJC146" s="14"/>
      <c r="VJD146" s="14"/>
      <c r="VJE146" s="14"/>
      <c r="VJF146" s="14"/>
      <c r="VJG146" s="14"/>
      <c r="VJH146" s="14"/>
      <c r="VJI146" s="14"/>
      <c r="VJJ146" s="14"/>
      <c r="VJK146" s="14"/>
      <c r="VJL146" s="14"/>
      <c r="VJM146" s="14"/>
      <c r="VJN146" s="14"/>
      <c r="VJO146" s="14"/>
      <c r="VJP146" s="14"/>
      <c r="VJQ146" s="14"/>
      <c r="VJR146" s="14"/>
      <c r="VJS146" s="14"/>
      <c r="VJT146" s="14"/>
      <c r="VJU146" s="14"/>
      <c r="VJV146" s="14"/>
      <c r="VJW146" s="14"/>
      <c r="VJX146" s="14"/>
      <c r="VJY146" s="14"/>
      <c r="VJZ146" s="14"/>
      <c r="VKA146" s="14"/>
      <c r="VKB146" s="14"/>
      <c r="VKC146" s="14"/>
      <c r="VKD146" s="14"/>
      <c r="VKE146" s="14"/>
      <c r="VKF146" s="14"/>
      <c r="VKG146" s="14"/>
      <c r="VKH146" s="14"/>
      <c r="VKI146" s="14"/>
      <c r="VKJ146" s="14"/>
      <c r="VKK146" s="14"/>
      <c r="VKL146" s="14"/>
      <c r="VKM146" s="14"/>
      <c r="VKN146" s="14"/>
      <c r="VKO146" s="14"/>
      <c r="VKP146" s="14"/>
      <c r="VKQ146" s="14"/>
      <c r="VKR146" s="14"/>
      <c r="VKS146" s="14"/>
      <c r="VKT146" s="14"/>
      <c r="VKU146" s="14"/>
      <c r="VKV146" s="14"/>
      <c r="VKW146" s="14"/>
      <c r="VKX146" s="14"/>
      <c r="VKY146" s="14"/>
      <c r="VKZ146" s="14"/>
      <c r="VLA146" s="14"/>
      <c r="VLB146" s="14"/>
      <c r="VLC146" s="14"/>
      <c r="VLD146" s="14"/>
      <c r="VLE146" s="14"/>
      <c r="VLF146" s="14"/>
      <c r="VLG146" s="14"/>
      <c r="VLH146" s="14"/>
      <c r="VLI146" s="14"/>
      <c r="VLJ146" s="14"/>
      <c r="VLK146" s="14"/>
      <c r="VLL146" s="14"/>
      <c r="VLM146" s="14"/>
      <c r="VLN146" s="14"/>
      <c r="VLO146" s="14"/>
      <c r="VLP146" s="14"/>
      <c r="VLQ146" s="14"/>
      <c r="VLR146" s="14"/>
      <c r="VLS146" s="14"/>
      <c r="VLT146" s="14"/>
      <c r="VLU146" s="14"/>
      <c r="VLV146" s="14"/>
      <c r="VLW146" s="14"/>
      <c r="VLX146" s="14"/>
      <c r="VLY146" s="14"/>
      <c r="VLZ146" s="14"/>
      <c r="VMA146" s="14"/>
      <c r="VMB146" s="14"/>
      <c r="VMC146" s="14"/>
      <c r="VMD146" s="14"/>
      <c r="VME146" s="14"/>
      <c r="VMF146" s="14"/>
      <c r="VMG146" s="14"/>
      <c r="VMH146" s="14"/>
      <c r="VMI146" s="14"/>
      <c r="VMJ146" s="14"/>
      <c r="VMK146" s="14"/>
      <c r="VML146" s="14"/>
      <c r="VMM146" s="14"/>
      <c r="VMN146" s="14"/>
      <c r="VMO146" s="14"/>
      <c r="VMP146" s="14"/>
      <c r="VMQ146" s="14"/>
      <c r="VMR146" s="14"/>
      <c r="VMS146" s="14"/>
      <c r="VMT146" s="14"/>
      <c r="VMU146" s="14"/>
      <c r="VMV146" s="14"/>
      <c r="VMW146" s="14"/>
      <c r="VMX146" s="14"/>
      <c r="VMY146" s="14"/>
      <c r="VMZ146" s="14"/>
      <c r="VNA146" s="14"/>
      <c r="VNB146" s="14"/>
      <c r="VNC146" s="14"/>
      <c r="VND146" s="14"/>
      <c r="VNE146" s="14"/>
      <c r="VNF146" s="14"/>
      <c r="VNG146" s="14"/>
      <c r="VNH146" s="14"/>
      <c r="VNI146" s="14"/>
      <c r="VNJ146" s="14"/>
      <c r="VNK146" s="14"/>
      <c r="VNL146" s="14"/>
      <c r="VNM146" s="14"/>
      <c r="VNN146" s="14"/>
      <c r="VNO146" s="14"/>
      <c r="VNP146" s="14"/>
      <c r="VNQ146" s="14"/>
      <c r="VNR146" s="14"/>
      <c r="VNS146" s="14"/>
      <c r="VNT146" s="14"/>
      <c r="VNU146" s="14"/>
      <c r="VNV146" s="14"/>
      <c r="VNW146" s="14"/>
      <c r="VNX146" s="14"/>
      <c r="VNY146" s="14"/>
      <c r="VNZ146" s="14"/>
      <c r="VOA146" s="14"/>
      <c r="VOB146" s="14"/>
      <c r="VOC146" s="14"/>
      <c r="VOD146" s="14"/>
      <c r="VOE146" s="14"/>
      <c r="VOF146" s="14"/>
      <c r="VOG146" s="14"/>
      <c r="VOH146" s="14"/>
      <c r="VOI146" s="14"/>
      <c r="VOJ146" s="14"/>
      <c r="VOK146" s="14"/>
      <c r="VOL146" s="14"/>
      <c r="VOM146" s="14"/>
      <c r="VON146" s="14"/>
      <c r="VOO146" s="14"/>
      <c r="VOP146" s="14"/>
      <c r="VOQ146" s="14"/>
      <c r="VOR146" s="14"/>
      <c r="VOS146" s="14"/>
      <c r="VOT146" s="14"/>
      <c r="VOU146" s="14"/>
      <c r="VOV146" s="14"/>
      <c r="VOW146" s="14"/>
      <c r="VOX146" s="14"/>
      <c r="VOY146" s="14"/>
      <c r="VOZ146" s="14"/>
      <c r="VPA146" s="14"/>
      <c r="VPB146" s="14"/>
      <c r="VPC146" s="14"/>
      <c r="VPD146" s="14"/>
      <c r="VPE146" s="14"/>
      <c r="VPF146" s="14"/>
      <c r="VPG146" s="14"/>
      <c r="VPH146" s="14"/>
      <c r="VPI146" s="14"/>
      <c r="VPJ146" s="14"/>
      <c r="VPK146" s="14"/>
      <c r="VPL146" s="14"/>
      <c r="VPM146" s="14"/>
      <c r="VPN146" s="14"/>
      <c r="VPO146" s="14"/>
      <c r="VPP146" s="14"/>
      <c r="VPQ146" s="14"/>
      <c r="VPR146" s="14"/>
      <c r="VPS146" s="14"/>
      <c r="VPT146" s="14"/>
      <c r="VPU146" s="14"/>
      <c r="VPV146" s="14"/>
      <c r="VPW146" s="14"/>
      <c r="VPX146" s="14"/>
      <c r="VPY146" s="14"/>
      <c r="VPZ146" s="14"/>
      <c r="VQA146" s="14"/>
      <c r="VQB146" s="14"/>
      <c r="VQC146" s="14"/>
      <c r="VQD146" s="14"/>
      <c r="VQE146" s="14"/>
      <c r="VQF146" s="14"/>
      <c r="VQG146" s="14"/>
      <c r="VQH146" s="14"/>
      <c r="VQI146" s="14"/>
      <c r="VQJ146" s="14"/>
      <c r="VQK146" s="14"/>
      <c r="VQL146" s="14"/>
      <c r="VQM146" s="14"/>
      <c r="VQN146" s="14"/>
      <c r="VQO146" s="14"/>
      <c r="VQP146" s="14"/>
      <c r="VQQ146" s="14"/>
      <c r="VQR146" s="14"/>
      <c r="VQS146" s="14"/>
      <c r="VQT146" s="14"/>
      <c r="VQU146" s="14"/>
      <c r="VQV146" s="14"/>
      <c r="VQW146" s="14"/>
      <c r="VQX146" s="14"/>
      <c r="VQY146" s="14"/>
      <c r="VQZ146" s="14"/>
      <c r="VRA146" s="14"/>
      <c r="VRB146" s="14"/>
      <c r="VRC146" s="14"/>
      <c r="VRD146" s="14"/>
      <c r="VRE146" s="14"/>
      <c r="VRF146" s="14"/>
      <c r="VRG146" s="14"/>
      <c r="VRH146" s="14"/>
      <c r="VRI146" s="14"/>
      <c r="VRJ146" s="14"/>
      <c r="VRK146" s="14"/>
      <c r="VRL146" s="14"/>
      <c r="VRM146" s="14"/>
      <c r="VRN146" s="14"/>
      <c r="VRO146" s="14"/>
      <c r="VRP146" s="14"/>
      <c r="VRQ146" s="14"/>
      <c r="VRR146" s="14"/>
      <c r="VRS146" s="14"/>
      <c r="VRT146" s="14"/>
      <c r="VRU146" s="14"/>
      <c r="VRV146" s="14"/>
      <c r="VRW146" s="14"/>
      <c r="VRX146" s="14"/>
      <c r="VRY146" s="14"/>
      <c r="VRZ146" s="14"/>
      <c r="VSA146" s="14"/>
      <c r="VSB146" s="14"/>
      <c r="VSC146" s="14"/>
      <c r="VSD146" s="14"/>
      <c r="VSE146" s="14"/>
      <c r="VSF146" s="14"/>
      <c r="VSG146" s="14"/>
      <c r="VSH146" s="14"/>
      <c r="VSI146" s="14"/>
      <c r="VSJ146" s="14"/>
      <c r="VSK146" s="14"/>
      <c r="VSL146" s="14"/>
      <c r="VSM146" s="14"/>
      <c r="VSN146" s="14"/>
      <c r="VSO146" s="14"/>
      <c r="VSP146" s="14"/>
      <c r="VSQ146" s="14"/>
      <c r="VSR146" s="14"/>
      <c r="VSS146" s="14"/>
      <c r="VST146" s="14"/>
      <c r="VSU146" s="14"/>
      <c r="VSV146" s="14"/>
      <c r="VSW146" s="14"/>
      <c r="VSX146" s="14"/>
      <c r="VSY146" s="14"/>
      <c r="VSZ146" s="14"/>
      <c r="VTA146" s="14"/>
      <c r="VTB146" s="14"/>
      <c r="VTC146" s="14"/>
      <c r="VTD146" s="14"/>
      <c r="VTE146" s="14"/>
      <c r="VTF146" s="14"/>
      <c r="VTG146" s="14"/>
      <c r="VTH146" s="14"/>
      <c r="VTI146" s="14"/>
      <c r="VTJ146" s="14"/>
      <c r="VTK146" s="14"/>
      <c r="VTL146" s="14"/>
      <c r="VTM146" s="14"/>
      <c r="VTN146" s="14"/>
      <c r="VTO146" s="14"/>
      <c r="VTP146" s="14"/>
      <c r="VTQ146" s="14"/>
      <c r="VTR146" s="14"/>
      <c r="VTS146" s="14"/>
      <c r="VTT146" s="14"/>
      <c r="VTU146" s="14"/>
      <c r="VTV146" s="14"/>
      <c r="VTW146" s="14"/>
      <c r="VTX146" s="14"/>
      <c r="VTY146" s="14"/>
      <c r="VTZ146" s="14"/>
      <c r="VUA146" s="14"/>
      <c r="VUB146" s="14"/>
      <c r="VUC146" s="14"/>
      <c r="VUD146" s="14"/>
      <c r="VUE146" s="14"/>
      <c r="VUF146" s="14"/>
      <c r="VUG146" s="14"/>
      <c r="VUH146" s="14"/>
      <c r="VUI146" s="14"/>
      <c r="VUJ146" s="14"/>
      <c r="VUK146" s="14"/>
      <c r="VUL146" s="14"/>
      <c r="VUM146" s="14"/>
      <c r="VUN146" s="14"/>
      <c r="VUO146" s="14"/>
      <c r="VUP146" s="14"/>
      <c r="VUQ146" s="14"/>
      <c r="VUR146" s="14"/>
      <c r="VUS146" s="14"/>
      <c r="VUT146" s="14"/>
      <c r="VUU146" s="14"/>
      <c r="VUV146" s="14"/>
      <c r="VUW146" s="14"/>
      <c r="VUX146" s="14"/>
      <c r="VUY146" s="14"/>
      <c r="VUZ146" s="14"/>
      <c r="VVA146" s="14"/>
      <c r="VVB146" s="14"/>
      <c r="VVC146" s="14"/>
      <c r="VVD146" s="14"/>
      <c r="VVE146" s="14"/>
      <c r="VVF146" s="14"/>
      <c r="VVG146" s="14"/>
      <c r="VVH146" s="14"/>
      <c r="VVI146" s="14"/>
      <c r="VVJ146" s="14"/>
      <c r="VVK146" s="14"/>
      <c r="VVL146" s="14"/>
      <c r="VVM146" s="14"/>
      <c r="VVN146" s="14"/>
      <c r="VVO146" s="14"/>
      <c r="VVP146" s="14"/>
      <c r="VVQ146" s="14"/>
      <c r="VVR146" s="14"/>
      <c r="VVS146" s="14"/>
      <c r="VVT146" s="14"/>
      <c r="VVU146" s="14"/>
      <c r="VVV146" s="14"/>
      <c r="VVW146" s="14"/>
      <c r="VVX146" s="14"/>
      <c r="VVY146" s="14"/>
      <c r="VVZ146" s="14"/>
      <c r="VWA146" s="14"/>
      <c r="VWB146" s="14"/>
      <c r="VWC146" s="14"/>
      <c r="VWD146" s="14"/>
      <c r="VWE146" s="14"/>
      <c r="VWF146" s="14"/>
      <c r="VWG146" s="14"/>
      <c r="VWH146" s="14"/>
      <c r="VWI146" s="14"/>
      <c r="VWJ146" s="14"/>
      <c r="VWK146" s="14"/>
      <c r="VWL146" s="14"/>
      <c r="VWM146" s="14"/>
      <c r="VWN146" s="14"/>
      <c r="VWO146" s="14"/>
      <c r="VWP146" s="14"/>
      <c r="VWQ146" s="14"/>
      <c r="VWR146" s="14"/>
      <c r="VWS146" s="14"/>
      <c r="VWT146" s="14"/>
      <c r="VWU146" s="14"/>
      <c r="VWV146" s="14"/>
      <c r="VWW146" s="14"/>
      <c r="VWX146" s="14"/>
      <c r="VWY146" s="14"/>
      <c r="VWZ146" s="14"/>
      <c r="VXA146" s="14"/>
      <c r="VXB146" s="14"/>
      <c r="VXC146" s="14"/>
      <c r="VXD146" s="14"/>
      <c r="VXE146" s="14"/>
      <c r="VXF146" s="14"/>
      <c r="VXG146" s="14"/>
      <c r="VXH146" s="14"/>
      <c r="VXI146" s="14"/>
      <c r="VXJ146" s="14"/>
      <c r="VXK146" s="14"/>
      <c r="VXL146" s="14"/>
      <c r="VXM146" s="14"/>
      <c r="VXN146" s="14"/>
      <c r="VXO146" s="14"/>
      <c r="VXP146" s="14"/>
      <c r="VXQ146" s="14"/>
      <c r="VXR146" s="14"/>
      <c r="VXS146" s="14"/>
      <c r="VXT146" s="14"/>
      <c r="VXU146" s="14"/>
      <c r="VXV146" s="14"/>
      <c r="VXW146" s="14"/>
      <c r="VXX146" s="14"/>
      <c r="VXY146" s="14"/>
      <c r="VXZ146" s="14"/>
      <c r="VYA146" s="14"/>
      <c r="VYB146" s="14"/>
      <c r="VYC146" s="14"/>
      <c r="VYD146" s="14"/>
      <c r="VYE146" s="14"/>
      <c r="VYF146" s="14"/>
      <c r="VYG146" s="14"/>
      <c r="VYH146" s="14"/>
      <c r="VYI146" s="14"/>
      <c r="VYJ146" s="14"/>
      <c r="VYK146" s="14"/>
      <c r="VYL146" s="14"/>
      <c r="VYM146" s="14"/>
      <c r="VYN146" s="14"/>
      <c r="VYO146" s="14"/>
      <c r="VYP146" s="14"/>
      <c r="VYQ146" s="14"/>
      <c r="VYR146" s="14"/>
      <c r="VYS146" s="14"/>
      <c r="VYT146" s="14"/>
      <c r="VYU146" s="14"/>
      <c r="VYV146" s="14"/>
      <c r="VYW146" s="14"/>
      <c r="VYX146" s="14"/>
      <c r="VYY146" s="14"/>
      <c r="VYZ146" s="14"/>
      <c r="VZA146" s="14"/>
      <c r="VZB146" s="14"/>
      <c r="VZC146" s="14"/>
      <c r="VZD146" s="14"/>
      <c r="VZE146" s="14"/>
      <c r="VZF146" s="14"/>
      <c r="VZG146" s="14"/>
      <c r="VZH146" s="14"/>
      <c r="VZI146" s="14"/>
      <c r="VZJ146" s="14"/>
      <c r="VZK146" s="14"/>
      <c r="VZL146" s="14"/>
      <c r="VZM146" s="14"/>
      <c r="VZN146" s="14"/>
      <c r="VZO146" s="14"/>
      <c r="VZP146" s="14"/>
      <c r="VZQ146" s="14"/>
      <c r="VZR146" s="14"/>
      <c r="VZS146" s="14"/>
      <c r="VZT146" s="14"/>
      <c r="VZU146" s="14"/>
      <c r="VZV146" s="14"/>
      <c r="VZW146" s="14"/>
      <c r="VZX146" s="14"/>
      <c r="VZY146" s="14"/>
      <c r="VZZ146" s="14"/>
      <c r="WAA146" s="14"/>
      <c r="WAB146" s="14"/>
      <c r="WAC146" s="14"/>
      <c r="WAD146" s="14"/>
      <c r="WAE146" s="14"/>
      <c r="WAF146" s="14"/>
      <c r="WAG146" s="14"/>
      <c r="WAH146" s="14"/>
      <c r="WAI146" s="14"/>
      <c r="WAJ146" s="14"/>
      <c r="WAK146" s="14"/>
      <c r="WAL146" s="14"/>
      <c r="WAM146" s="14"/>
      <c r="WAN146" s="14"/>
      <c r="WAO146" s="14"/>
      <c r="WAP146" s="14"/>
      <c r="WAQ146" s="14"/>
      <c r="WAR146" s="14"/>
      <c r="WAS146" s="14"/>
      <c r="WAT146" s="14"/>
      <c r="WAU146" s="14"/>
      <c r="WAV146" s="14"/>
      <c r="WAW146" s="14"/>
      <c r="WAX146" s="14"/>
      <c r="WAY146" s="14"/>
      <c r="WAZ146" s="14"/>
      <c r="WBA146" s="14"/>
      <c r="WBB146" s="14"/>
      <c r="WBC146" s="14"/>
      <c r="WBD146" s="14"/>
      <c r="WBE146" s="14"/>
      <c r="WBF146" s="14"/>
      <c r="WBG146" s="14"/>
      <c r="WBH146" s="14"/>
      <c r="WBI146" s="14"/>
      <c r="WBJ146" s="14"/>
      <c r="WBK146" s="14"/>
      <c r="WBL146" s="14"/>
      <c r="WBM146" s="14"/>
      <c r="WBN146" s="14"/>
      <c r="WBO146" s="14"/>
      <c r="WBP146" s="14"/>
      <c r="WBQ146" s="14"/>
      <c r="WBR146" s="14"/>
      <c r="WBS146" s="14"/>
      <c r="WBT146" s="14"/>
      <c r="WBU146" s="14"/>
      <c r="WBV146" s="14"/>
      <c r="WBW146" s="14"/>
      <c r="WBX146" s="14"/>
      <c r="WBY146" s="14"/>
      <c r="WBZ146" s="14"/>
      <c r="WCA146" s="14"/>
      <c r="WCB146" s="14"/>
      <c r="WCC146" s="14"/>
      <c r="WCD146" s="14"/>
      <c r="WCE146" s="14"/>
      <c r="WCF146" s="14"/>
      <c r="WCG146" s="14"/>
      <c r="WCH146" s="14"/>
      <c r="WCI146" s="14"/>
      <c r="WCJ146" s="14"/>
      <c r="WCK146" s="14"/>
      <c r="WCL146" s="14"/>
      <c r="WCM146" s="14"/>
      <c r="WCN146" s="14"/>
      <c r="WCO146" s="14"/>
      <c r="WCP146" s="14"/>
      <c r="WCQ146" s="14"/>
      <c r="WCR146" s="14"/>
      <c r="WCS146" s="14"/>
      <c r="WCT146" s="14"/>
      <c r="WCU146" s="14"/>
      <c r="WCV146" s="14"/>
      <c r="WCW146" s="14"/>
      <c r="WCX146" s="14"/>
      <c r="WCY146" s="14"/>
      <c r="WCZ146" s="14"/>
      <c r="WDA146" s="14"/>
      <c r="WDB146" s="14"/>
      <c r="WDC146" s="14"/>
      <c r="WDD146" s="14"/>
      <c r="WDE146" s="14"/>
      <c r="WDF146" s="14"/>
      <c r="WDG146" s="14"/>
      <c r="WDH146" s="14"/>
      <c r="WDI146" s="14"/>
      <c r="WDJ146" s="14"/>
      <c r="WDK146" s="14"/>
      <c r="WDL146" s="14"/>
      <c r="WDM146" s="14"/>
      <c r="WDN146" s="14"/>
      <c r="WDO146" s="14"/>
      <c r="WDP146" s="14"/>
      <c r="WDQ146" s="14"/>
      <c r="WDR146" s="14"/>
      <c r="WDS146" s="14"/>
      <c r="WDT146" s="14"/>
      <c r="WDU146" s="14"/>
      <c r="WDV146" s="14"/>
      <c r="WDW146" s="14"/>
      <c r="WDX146" s="14"/>
      <c r="WDY146" s="14"/>
      <c r="WDZ146" s="14"/>
      <c r="WEA146" s="14"/>
      <c r="WEB146" s="14"/>
      <c r="WEC146" s="14"/>
      <c r="WED146" s="14"/>
      <c r="WEE146" s="14"/>
      <c r="WEF146" s="14"/>
      <c r="WEG146" s="14"/>
      <c r="WEH146" s="14"/>
      <c r="WEI146" s="14"/>
      <c r="WEJ146" s="14"/>
      <c r="WEK146" s="14"/>
      <c r="WEL146" s="14"/>
      <c r="WEM146" s="14"/>
      <c r="WEN146" s="14"/>
      <c r="WEO146" s="14"/>
      <c r="WEP146" s="14"/>
      <c r="WEQ146" s="14"/>
      <c r="WER146" s="14"/>
      <c r="WES146" s="14"/>
      <c r="WET146" s="14"/>
      <c r="WEU146" s="14"/>
      <c r="WEV146" s="14"/>
      <c r="WEW146" s="14"/>
      <c r="WEX146" s="14"/>
      <c r="WEY146" s="14"/>
      <c r="WEZ146" s="14"/>
      <c r="WFA146" s="14"/>
      <c r="WFB146" s="14"/>
      <c r="WFC146" s="14"/>
      <c r="WFD146" s="14"/>
      <c r="WFE146" s="14"/>
      <c r="WFF146" s="14"/>
      <c r="WFG146" s="14"/>
      <c r="WFH146" s="14"/>
      <c r="WFI146" s="14"/>
      <c r="WFJ146" s="14"/>
      <c r="WFK146" s="14"/>
      <c r="WFL146" s="14"/>
      <c r="WFM146" s="14"/>
      <c r="WFN146" s="14"/>
      <c r="WFO146" s="14"/>
      <c r="WFP146" s="14"/>
      <c r="WFQ146" s="14"/>
      <c r="WFR146" s="14"/>
      <c r="WFS146" s="14"/>
      <c r="WFT146" s="14"/>
      <c r="WFU146" s="14"/>
      <c r="WFV146" s="14"/>
      <c r="WFW146" s="14"/>
      <c r="WFX146" s="14"/>
      <c r="WFY146" s="14"/>
      <c r="WFZ146" s="14"/>
      <c r="WGA146" s="14"/>
      <c r="WGB146" s="14"/>
      <c r="WGC146" s="14"/>
      <c r="WGD146" s="14"/>
      <c r="WGE146" s="14"/>
      <c r="WGF146" s="14"/>
      <c r="WGG146" s="14"/>
      <c r="WGH146" s="14"/>
      <c r="WGI146" s="14"/>
      <c r="WGJ146" s="14"/>
      <c r="WGK146" s="14"/>
      <c r="WGL146" s="14"/>
      <c r="WGM146" s="14"/>
      <c r="WGN146" s="14"/>
      <c r="WGO146" s="14"/>
      <c r="WGP146" s="14"/>
      <c r="WGQ146" s="14"/>
      <c r="WGR146" s="14"/>
      <c r="WGS146" s="14"/>
      <c r="WGT146" s="14"/>
      <c r="WGU146" s="14"/>
      <c r="WGV146" s="14"/>
      <c r="WGW146" s="14"/>
      <c r="WGX146" s="14"/>
      <c r="WGY146" s="14"/>
      <c r="WGZ146" s="14"/>
      <c r="WHA146" s="14"/>
      <c r="WHB146" s="14"/>
      <c r="WHC146" s="14"/>
      <c r="WHD146" s="14"/>
      <c r="WHE146" s="14"/>
      <c r="WHF146" s="14"/>
      <c r="WHG146" s="14"/>
      <c r="WHH146" s="14"/>
      <c r="WHI146" s="14"/>
      <c r="WHJ146" s="14"/>
      <c r="WHK146" s="14"/>
      <c r="WHL146" s="14"/>
      <c r="WHM146" s="14"/>
      <c r="WHN146" s="14"/>
      <c r="WHO146" s="14"/>
      <c r="WHP146" s="14"/>
      <c r="WHQ146" s="14"/>
      <c r="WHR146" s="14"/>
      <c r="WHS146" s="14"/>
      <c r="WHT146" s="14"/>
      <c r="WHU146" s="14"/>
      <c r="WHV146" s="14"/>
      <c r="WHW146" s="14"/>
      <c r="WHX146" s="14"/>
      <c r="WHY146" s="14"/>
      <c r="WHZ146" s="14"/>
      <c r="WIA146" s="14"/>
      <c r="WIB146" s="14"/>
      <c r="WIC146" s="14"/>
      <c r="WID146" s="14"/>
      <c r="WIE146" s="14"/>
      <c r="WIF146" s="14"/>
      <c r="WIG146" s="14"/>
      <c r="WIH146" s="14"/>
      <c r="WII146" s="14"/>
      <c r="WIJ146" s="14"/>
      <c r="WIK146" s="14"/>
      <c r="WIL146" s="14"/>
      <c r="WIM146" s="14"/>
      <c r="WIN146" s="14"/>
      <c r="WIO146" s="14"/>
      <c r="WIP146" s="14"/>
      <c r="WIQ146" s="14"/>
      <c r="WIR146" s="14"/>
      <c r="WIS146" s="14"/>
      <c r="WIT146" s="14"/>
      <c r="WIU146" s="14"/>
      <c r="WIV146" s="14"/>
      <c r="WIW146" s="14"/>
      <c r="WIX146" s="14"/>
      <c r="WIY146" s="14"/>
      <c r="WIZ146" s="14"/>
      <c r="WJA146" s="14"/>
      <c r="WJB146" s="14"/>
      <c r="WJC146" s="14"/>
      <c r="WJD146" s="14"/>
      <c r="WJE146" s="14"/>
      <c r="WJF146" s="14"/>
      <c r="WJG146" s="14"/>
      <c r="WJH146" s="14"/>
      <c r="WJI146" s="14"/>
      <c r="WJJ146" s="14"/>
      <c r="WJK146" s="14"/>
      <c r="WJL146" s="14"/>
      <c r="WJM146" s="14"/>
      <c r="WJN146" s="14"/>
      <c r="WJO146" s="14"/>
      <c r="WJP146" s="14"/>
      <c r="WJQ146" s="14"/>
      <c r="WJR146" s="14"/>
      <c r="WJS146" s="14"/>
      <c r="WJT146" s="14"/>
      <c r="WJU146" s="14"/>
      <c r="WJV146" s="14"/>
      <c r="WJW146" s="14"/>
      <c r="WJX146" s="14"/>
      <c r="WJY146" s="14"/>
      <c r="WJZ146" s="14"/>
      <c r="WKA146" s="14"/>
      <c r="WKB146" s="14"/>
      <c r="WKC146" s="14"/>
      <c r="WKD146" s="14"/>
      <c r="WKE146" s="14"/>
      <c r="WKF146" s="14"/>
      <c r="WKG146" s="14"/>
      <c r="WKH146" s="14"/>
      <c r="WKI146" s="14"/>
      <c r="WKJ146" s="14"/>
      <c r="WKK146" s="14"/>
      <c r="WKL146" s="14"/>
      <c r="WKM146" s="14"/>
      <c r="WKN146" s="14"/>
      <c r="WKO146" s="14"/>
      <c r="WKP146" s="14"/>
      <c r="WKQ146" s="14"/>
      <c r="WKR146" s="14"/>
      <c r="WKS146" s="14"/>
      <c r="WKT146" s="14"/>
      <c r="WKU146" s="14"/>
      <c r="WKV146" s="14"/>
      <c r="WKW146" s="14"/>
      <c r="WKX146" s="14"/>
      <c r="WKY146" s="14"/>
      <c r="WKZ146" s="14"/>
      <c r="WLA146" s="14"/>
      <c r="WLB146" s="14"/>
      <c r="WLC146" s="14"/>
      <c r="WLD146" s="14"/>
      <c r="WLE146" s="14"/>
      <c r="WLF146" s="14"/>
      <c r="WLG146" s="14"/>
      <c r="WLH146" s="14"/>
      <c r="WLI146" s="14"/>
      <c r="WLJ146" s="14"/>
      <c r="WLK146" s="14"/>
      <c r="WLL146" s="14"/>
      <c r="WLM146" s="14"/>
      <c r="WLN146" s="14"/>
      <c r="WLO146" s="14"/>
      <c r="WLP146" s="14"/>
      <c r="WLQ146" s="14"/>
      <c r="WLR146" s="14"/>
      <c r="WLS146" s="14"/>
      <c r="WLT146" s="14"/>
      <c r="WLU146" s="14"/>
      <c r="WLV146" s="14"/>
      <c r="WLW146" s="14"/>
      <c r="WLX146" s="14"/>
      <c r="WLY146" s="14"/>
      <c r="WLZ146" s="14"/>
      <c r="WMA146" s="14"/>
      <c r="WMB146" s="14"/>
      <c r="WMC146" s="14"/>
      <c r="WMD146" s="14"/>
      <c r="WME146" s="14"/>
      <c r="WMF146" s="14"/>
      <c r="WMG146" s="14"/>
      <c r="WMH146" s="14"/>
      <c r="WMI146" s="14"/>
      <c r="WMJ146" s="14"/>
      <c r="WMK146" s="14"/>
      <c r="WML146" s="14"/>
      <c r="WMM146" s="14"/>
      <c r="WMN146" s="14"/>
      <c r="WMO146" s="14"/>
      <c r="WMP146" s="14"/>
      <c r="WMQ146" s="14"/>
      <c r="WMR146" s="14"/>
      <c r="WMS146" s="14"/>
      <c r="WMT146" s="14"/>
      <c r="WMU146" s="14"/>
      <c r="WMV146" s="14"/>
      <c r="WMW146" s="14"/>
      <c r="WMX146" s="14"/>
      <c r="WMY146" s="14"/>
      <c r="WMZ146" s="14"/>
      <c r="WNA146" s="14"/>
      <c r="WNB146" s="14"/>
      <c r="WNC146" s="14"/>
      <c r="WND146" s="14"/>
      <c r="WNE146" s="14"/>
      <c r="WNF146" s="14"/>
      <c r="WNG146" s="14"/>
      <c r="WNH146" s="14"/>
      <c r="WNI146" s="14"/>
      <c r="WNJ146" s="14"/>
      <c r="WNK146" s="14"/>
      <c r="WNL146" s="14"/>
      <c r="WNM146" s="14"/>
      <c r="WNN146" s="14"/>
      <c r="WNO146" s="14"/>
      <c r="WNP146" s="14"/>
      <c r="WNQ146" s="14"/>
      <c r="WNR146" s="14"/>
      <c r="WNS146" s="14"/>
      <c r="WNT146" s="14"/>
      <c r="WNU146" s="14"/>
      <c r="WNV146" s="14"/>
      <c r="WNW146" s="14"/>
      <c r="WNX146" s="14"/>
      <c r="WNY146" s="14"/>
      <c r="WNZ146" s="14"/>
      <c r="WOA146" s="14"/>
      <c r="WOB146" s="14"/>
      <c r="WOC146" s="14"/>
      <c r="WOD146" s="14"/>
      <c r="WOE146" s="14"/>
      <c r="WOF146" s="14"/>
      <c r="WOG146" s="14"/>
      <c r="WOH146" s="14"/>
      <c r="WOI146" s="14"/>
      <c r="WOJ146" s="14"/>
      <c r="WOK146" s="14"/>
      <c r="WOL146" s="14"/>
      <c r="WOM146" s="14"/>
      <c r="WON146" s="14"/>
      <c r="WOO146" s="14"/>
      <c r="WOP146" s="14"/>
      <c r="WOQ146" s="14"/>
      <c r="WOR146" s="14"/>
      <c r="WOS146" s="14"/>
      <c r="WOT146" s="14"/>
      <c r="WOU146" s="14"/>
      <c r="WOV146" s="14"/>
      <c r="WOW146" s="14"/>
      <c r="WOX146" s="14"/>
      <c r="WOY146" s="14"/>
      <c r="WOZ146" s="14"/>
      <c r="WPA146" s="14"/>
      <c r="WPB146" s="14"/>
      <c r="WPC146" s="14"/>
      <c r="WPD146" s="14"/>
      <c r="WPE146" s="14"/>
      <c r="WPF146" s="14"/>
      <c r="WPG146" s="14"/>
      <c r="WPH146" s="14"/>
      <c r="WPI146" s="14"/>
      <c r="WPJ146" s="14"/>
      <c r="WPK146" s="14"/>
      <c r="WPL146" s="14"/>
      <c r="WPM146" s="14"/>
      <c r="WPN146" s="14"/>
      <c r="WPO146" s="14"/>
      <c r="WPP146" s="14"/>
      <c r="WPQ146" s="14"/>
      <c r="WPR146" s="14"/>
      <c r="WPS146" s="14"/>
      <c r="WPT146" s="14"/>
      <c r="WPU146" s="14"/>
      <c r="WPV146" s="14"/>
      <c r="WPW146" s="14"/>
      <c r="WPX146" s="14"/>
      <c r="WPY146" s="14"/>
      <c r="WPZ146" s="14"/>
      <c r="WQA146" s="14"/>
      <c r="WQB146" s="14"/>
      <c r="WQC146" s="14"/>
      <c r="WQD146" s="14"/>
      <c r="WQE146" s="14"/>
      <c r="WQF146" s="14"/>
      <c r="WQG146" s="14"/>
      <c r="WQH146" s="14"/>
      <c r="WQI146" s="14"/>
      <c r="WQJ146" s="14"/>
      <c r="WQK146" s="14"/>
      <c r="WQL146" s="14"/>
      <c r="WQM146" s="14"/>
      <c r="WQN146" s="14"/>
      <c r="WQO146" s="14"/>
      <c r="WQP146" s="14"/>
      <c r="WQQ146" s="14"/>
      <c r="WQR146" s="14"/>
      <c r="WQS146" s="14"/>
      <c r="WQT146" s="14"/>
      <c r="WQU146" s="14"/>
      <c r="WQV146" s="14"/>
      <c r="WQW146" s="14"/>
      <c r="WQX146" s="14"/>
      <c r="WQY146" s="14"/>
      <c r="WQZ146" s="14"/>
      <c r="WRA146" s="14"/>
      <c r="WRB146" s="14"/>
      <c r="WRC146" s="14"/>
      <c r="WRD146" s="14"/>
      <c r="WRE146" s="14"/>
      <c r="WRF146" s="14"/>
      <c r="WRG146" s="14"/>
      <c r="WRH146" s="14"/>
      <c r="WRI146" s="14"/>
      <c r="WRJ146" s="14"/>
      <c r="WRK146" s="14"/>
      <c r="WRL146" s="14"/>
      <c r="WRM146" s="14"/>
      <c r="WRN146" s="14"/>
      <c r="WRO146" s="14"/>
      <c r="WRP146" s="14"/>
      <c r="WRQ146" s="14"/>
      <c r="WRR146" s="14"/>
      <c r="WRS146" s="14"/>
      <c r="WRT146" s="14"/>
      <c r="WRU146" s="14"/>
      <c r="WRV146" s="14"/>
      <c r="WRW146" s="14"/>
      <c r="WRX146" s="14"/>
      <c r="WRY146" s="14"/>
      <c r="WRZ146" s="14"/>
      <c r="WSA146" s="14"/>
      <c r="WSB146" s="14"/>
      <c r="WSC146" s="14"/>
      <c r="WSD146" s="14"/>
      <c r="WSE146" s="14"/>
      <c r="WSF146" s="14"/>
      <c r="WSG146" s="14"/>
      <c r="WSH146" s="14"/>
      <c r="WSI146" s="14"/>
      <c r="WSJ146" s="14"/>
      <c r="WSK146" s="14"/>
      <c r="WSL146" s="14"/>
      <c r="WSM146" s="14"/>
      <c r="WSN146" s="14"/>
      <c r="WSO146" s="14"/>
      <c r="WSP146" s="14"/>
      <c r="WSQ146" s="14"/>
      <c r="WSR146" s="14"/>
      <c r="WSS146" s="14"/>
      <c r="WST146" s="14"/>
      <c r="WSU146" s="14"/>
      <c r="WSV146" s="14"/>
      <c r="WSW146" s="14"/>
      <c r="WSX146" s="14"/>
      <c r="WSY146" s="14"/>
      <c r="WSZ146" s="14"/>
      <c r="WTA146" s="14"/>
      <c r="WTB146" s="14"/>
      <c r="WTC146" s="14"/>
      <c r="WTD146" s="14"/>
      <c r="WTE146" s="14"/>
      <c r="WTF146" s="14"/>
      <c r="WTG146" s="14"/>
      <c r="WTH146" s="14"/>
      <c r="WTI146" s="14"/>
      <c r="WTJ146" s="14"/>
      <c r="WTK146" s="14"/>
      <c r="WTL146" s="14"/>
      <c r="WTM146" s="14"/>
      <c r="WTN146" s="14"/>
      <c r="WTO146" s="14"/>
      <c r="WTP146" s="14"/>
      <c r="WTQ146" s="14"/>
      <c r="WTR146" s="14"/>
      <c r="WTS146" s="14"/>
      <c r="WTT146" s="14"/>
      <c r="WTU146" s="14"/>
      <c r="WTV146" s="14"/>
      <c r="WTW146" s="14"/>
      <c r="WTX146" s="14"/>
      <c r="WTY146" s="14"/>
      <c r="WTZ146" s="14"/>
      <c r="WUA146" s="14"/>
      <c r="WUB146" s="14"/>
      <c r="WUC146" s="14"/>
      <c r="WUD146" s="14"/>
      <c r="WUE146" s="14"/>
      <c r="WUF146" s="14"/>
      <c r="WUG146" s="14"/>
      <c r="WUH146" s="14"/>
      <c r="WUI146" s="14"/>
      <c r="WUJ146" s="14"/>
      <c r="WUK146" s="14"/>
      <c r="WUL146" s="14"/>
      <c r="WUM146" s="14"/>
      <c r="WUN146" s="14"/>
      <c r="WUO146" s="14"/>
      <c r="WUP146" s="14"/>
      <c r="WUQ146" s="14"/>
      <c r="WUR146" s="14"/>
      <c r="WUS146" s="14"/>
      <c r="WUT146" s="14"/>
      <c r="WUU146" s="14"/>
      <c r="WUV146" s="14"/>
      <c r="WUW146" s="14"/>
      <c r="WUX146" s="14"/>
      <c r="WUY146" s="14"/>
      <c r="WUZ146" s="14"/>
      <c r="WVA146" s="14"/>
      <c r="WVB146" s="14"/>
      <c r="WVC146" s="14"/>
      <c r="WVD146" s="14"/>
      <c r="WVE146" s="14"/>
      <c r="WVF146" s="14"/>
      <c r="WVG146" s="14"/>
      <c r="WVH146" s="14"/>
      <c r="WVI146" s="14"/>
      <c r="WVJ146" s="14"/>
      <c r="WVK146" s="14"/>
      <c r="WVL146" s="14"/>
      <c r="WVM146" s="14"/>
      <c r="WVN146" s="14"/>
      <c r="WVO146" s="14"/>
      <c r="WVP146" s="14"/>
      <c r="WVQ146" s="14"/>
      <c r="WVR146" s="14"/>
      <c r="WVS146" s="14"/>
      <c r="WVT146" s="14"/>
      <c r="WVU146" s="14"/>
      <c r="WVV146" s="14"/>
      <c r="WVW146" s="14"/>
      <c r="WVX146" s="14"/>
      <c r="WVY146" s="14"/>
      <c r="WVZ146" s="14"/>
      <c r="WWA146" s="14"/>
      <c r="WWB146" s="14"/>
      <c r="WWC146" s="14"/>
      <c r="WWD146" s="14"/>
      <c r="WWE146" s="14"/>
      <c r="WWF146" s="14"/>
      <c r="WWG146" s="14"/>
      <c r="WWH146" s="14"/>
      <c r="WWI146" s="14"/>
      <c r="WWJ146" s="14"/>
      <c r="WWK146" s="14"/>
      <c r="WWL146" s="14"/>
      <c r="WWM146" s="14"/>
      <c r="WWN146" s="14"/>
      <c r="WWO146" s="14"/>
      <c r="WWP146" s="14"/>
      <c r="WWQ146" s="14"/>
      <c r="WWR146" s="14"/>
      <c r="WWS146" s="14"/>
      <c r="WWT146" s="14"/>
      <c r="WWU146" s="14"/>
      <c r="WWV146" s="14"/>
      <c r="WWW146" s="14"/>
      <c r="WWX146" s="14"/>
      <c r="WWY146" s="14"/>
      <c r="WWZ146" s="14"/>
      <c r="WXA146" s="14"/>
      <c r="WXB146" s="14"/>
      <c r="WXC146" s="14"/>
      <c r="WXD146" s="14"/>
      <c r="WXE146" s="14"/>
      <c r="WXF146" s="14"/>
      <c r="WXG146" s="14"/>
      <c r="WXH146" s="14"/>
      <c r="WXI146" s="14"/>
      <c r="WXJ146" s="14"/>
      <c r="WXK146" s="14"/>
      <c r="WXL146" s="14"/>
      <c r="WXM146" s="14"/>
      <c r="WXN146" s="14"/>
      <c r="WXO146" s="14"/>
      <c r="WXP146" s="14"/>
      <c r="WXQ146" s="14"/>
      <c r="WXR146" s="14"/>
      <c r="WXS146" s="14"/>
      <c r="WXT146" s="14"/>
      <c r="WXU146" s="14"/>
      <c r="WXV146" s="14"/>
      <c r="WXW146" s="14"/>
      <c r="WXX146" s="14"/>
      <c r="WXY146" s="14"/>
      <c r="WXZ146" s="14"/>
      <c r="WYA146" s="14"/>
      <c r="WYB146" s="14"/>
      <c r="WYC146" s="14"/>
      <c r="WYD146" s="14"/>
      <c r="WYE146" s="14"/>
      <c r="WYF146" s="14"/>
      <c r="WYG146" s="14"/>
      <c r="WYH146" s="14"/>
      <c r="WYI146" s="14"/>
      <c r="WYJ146" s="14"/>
      <c r="WYK146" s="14"/>
      <c r="WYL146" s="14"/>
      <c r="WYM146" s="14"/>
      <c r="WYN146" s="14"/>
      <c r="WYO146" s="14"/>
      <c r="WYP146" s="14"/>
      <c r="WYQ146" s="14"/>
      <c r="WYR146" s="14"/>
      <c r="WYS146" s="14"/>
      <c r="WYT146" s="14"/>
      <c r="WYU146" s="14"/>
      <c r="WYV146" s="14"/>
      <c r="WYW146" s="14"/>
      <c r="WYX146" s="14"/>
      <c r="WYY146" s="14"/>
      <c r="WYZ146" s="14"/>
      <c r="WZA146" s="14"/>
      <c r="WZB146" s="14"/>
      <c r="WZC146" s="14"/>
      <c r="WZD146" s="14"/>
      <c r="WZE146" s="14"/>
      <c r="WZF146" s="14"/>
      <c r="WZG146" s="14"/>
      <c r="WZH146" s="14"/>
      <c r="WZI146" s="14"/>
      <c r="WZJ146" s="14"/>
      <c r="WZK146" s="14"/>
      <c r="WZL146" s="14"/>
      <c r="WZM146" s="14"/>
      <c r="WZN146" s="14"/>
      <c r="WZO146" s="14"/>
      <c r="WZP146" s="14"/>
      <c r="WZQ146" s="14"/>
      <c r="WZR146" s="14"/>
      <c r="WZS146" s="14"/>
      <c r="WZT146" s="14"/>
      <c r="WZU146" s="14"/>
      <c r="WZV146" s="14"/>
      <c r="WZW146" s="14"/>
      <c r="WZX146" s="14"/>
      <c r="WZY146" s="14"/>
      <c r="WZZ146" s="14"/>
      <c r="XAA146" s="14"/>
      <c r="XAB146" s="14"/>
      <c r="XAC146" s="14"/>
      <c r="XAD146" s="14"/>
      <c r="XAE146" s="14"/>
      <c r="XAF146" s="14"/>
      <c r="XAG146" s="14"/>
      <c r="XAH146" s="14"/>
      <c r="XAI146" s="14"/>
      <c r="XAJ146" s="14"/>
      <c r="XAK146" s="14"/>
      <c r="XAL146" s="14"/>
      <c r="XAM146" s="14"/>
      <c r="XAN146" s="14"/>
      <c r="XAO146" s="14"/>
      <c r="XAP146" s="14"/>
      <c r="XAQ146" s="14"/>
      <c r="XAR146" s="14"/>
      <c r="XAS146" s="14"/>
      <c r="XAT146" s="14"/>
      <c r="XAU146" s="14"/>
      <c r="XAV146" s="14"/>
      <c r="XAW146" s="14"/>
      <c r="XAX146" s="14"/>
      <c r="XAY146" s="14"/>
      <c r="XAZ146" s="14"/>
      <c r="XBA146" s="14"/>
      <c r="XBB146" s="14"/>
      <c r="XBC146" s="14"/>
      <c r="XBD146" s="14"/>
      <c r="XBE146" s="14"/>
      <c r="XBF146" s="14"/>
      <c r="XBG146" s="14"/>
      <c r="XBH146" s="14"/>
      <c r="XBI146" s="14"/>
      <c r="XBJ146" s="14"/>
      <c r="XBK146" s="14"/>
      <c r="XBL146" s="14"/>
      <c r="XBM146" s="14"/>
      <c r="XBN146" s="14"/>
      <c r="XBO146" s="14"/>
      <c r="XBP146" s="14"/>
      <c r="XBQ146" s="14"/>
      <c r="XBR146" s="14"/>
      <c r="XBS146" s="14"/>
      <c r="XBT146" s="14"/>
      <c r="XBU146" s="14"/>
      <c r="XBV146" s="14"/>
      <c r="XBW146" s="14"/>
      <c r="XBX146" s="14"/>
      <c r="XBY146" s="14"/>
      <c r="XBZ146" s="14"/>
      <c r="XCA146" s="14"/>
      <c r="XCB146" s="14"/>
      <c r="XCC146" s="14"/>
      <c r="XCD146" s="14"/>
      <c r="XCE146" s="14"/>
      <c r="XCF146" s="14"/>
      <c r="XCG146" s="14"/>
      <c r="XCH146" s="14"/>
      <c r="XCI146" s="14"/>
      <c r="XCJ146" s="14"/>
      <c r="XCK146" s="14"/>
      <c r="XCL146" s="14"/>
      <c r="XCM146" s="14"/>
      <c r="XCN146" s="14"/>
      <c r="XCO146" s="14"/>
      <c r="XCP146" s="14"/>
      <c r="XCQ146" s="14"/>
      <c r="XCR146" s="14"/>
      <c r="XCS146" s="14"/>
      <c r="XCT146" s="14"/>
      <c r="XCU146" s="14"/>
      <c r="XCV146" s="14"/>
      <c r="XCW146" s="14"/>
      <c r="XCX146" s="14"/>
      <c r="XCY146" s="14"/>
      <c r="XCZ146" s="14"/>
      <c r="XDA146" s="14"/>
      <c r="XDB146" s="14"/>
      <c r="XDC146" s="14"/>
      <c r="XDD146" s="14"/>
      <c r="XDE146" s="14"/>
      <c r="XDF146" s="14"/>
      <c r="XDG146" s="14"/>
      <c r="XDH146" s="14"/>
      <c r="XDI146" s="14"/>
      <c r="XDJ146" s="14"/>
      <c r="XDK146" s="14"/>
      <c r="XDL146" s="14"/>
      <c r="XDM146" s="14"/>
      <c r="XDN146" s="14"/>
      <c r="XDO146" s="14"/>
      <c r="XDP146" s="14"/>
      <c r="XDQ146" s="14"/>
      <c r="XDR146" s="14"/>
      <c r="XDS146" s="14"/>
      <c r="XDT146" s="14"/>
      <c r="XDU146" s="14"/>
      <c r="XDV146" s="14"/>
      <c r="XDW146" s="14"/>
      <c r="XDX146" s="14"/>
      <c r="XDY146" s="14"/>
      <c r="XDZ146" s="14"/>
      <c r="XEA146" s="14"/>
      <c r="XEB146" s="14"/>
      <c r="XEC146" s="14"/>
      <c r="XED146" s="14"/>
      <c r="XEE146" s="14"/>
      <c r="XEF146" s="14"/>
      <c r="XEG146" s="14"/>
      <c r="XEH146" s="14"/>
      <c r="XEI146" s="14"/>
      <c r="XEJ146" s="14"/>
      <c r="XEK146" s="14"/>
      <c r="XEL146" s="14"/>
      <c r="XEM146" s="14"/>
      <c r="XEN146" s="14"/>
      <c r="XEO146" s="14"/>
      <c r="XEP146" s="14"/>
      <c r="XEQ146" s="14"/>
      <c r="XER146" s="14"/>
      <c r="XES146" s="14"/>
      <c r="XET146" s="14"/>
      <c r="XEU146" s="14"/>
      <c r="XEV146" s="14"/>
      <c r="XEW146" s="14"/>
      <c r="XEX146" s="14"/>
      <c r="XEY146" s="14"/>
      <c r="XEZ146" s="14"/>
      <c r="XFA146" s="14"/>
      <c r="XFB146" s="14"/>
      <c r="XFC146" s="14"/>
    </row>
    <row r="147" spans="3:16383" x14ac:dyDescent="0.3">
      <c r="C147" s="22" t="s">
        <v>39</v>
      </c>
      <c r="D147" s="12" t="s">
        <v>20</v>
      </c>
      <c r="G147" s="47">
        <v>2711.9063429999997</v>
      </c>
      <c r="H147" s="47">
        <v>3688.12129</v>
      </c>
      <c r="I147" s="47">
        <v>2989.312801</v>
      </c>
      <c r="J147" s="14">
        <f t="shared" ref="J147:S147" si="127">J65*J105</f>
        <v>3613.6755745394944</v>
      </c>
      <c r="K147" s="14">
        <f t="shared" si="127"/>
        <v>4237.4197069033426</v>
      </c>
      <c r="L147" s="14">
        <f t="shared" si="127"/>
        <v>4943.6013366707075</v>
      </c>
      <c r="M147" s="14">
        <f t="shared" si="127"/>
        <v>5604.9565458259603</v>
      </c>
      <c r="N147" s="14">
        <f t="shared" si="127"/>
        <v>6184.0460872706099</v>
      </c>
      <c r="O147" s="14">
        <f t="shared" si="127"/>
        <v>6758.6283000499652</v>
      </c>
      <c r="P147" s="14">
        <f t="shared" si="127"/>
        <v>7327.6389212523272</v>
      </c>
      <c r="Q147" s="14">
        <f t="shared" si="127"/>
        <v>7925.833097784679</v>
      </c>
      <c r="R147" s="14">
        <f t="shared" si="127"/>
        <v>8553.6343446718474</v>
      </c>
      <c r="S147" s="14">
        <f t="shared" si="127"/>
        <v>9200.246026525323</v>
      </c>
    </row>
    <row r="148" spans="3:16383" x14ac:dyDescent="0.3">
      <c r="C148" s="23" t="s">
        <v>40</v>
      </c>
      <c r="D148" s="40" t="s">
        <v>20</v>
      </c>
      <c r="E148" s="40"/>
      <c r="F148" s="40"/>
      <c r="G148" s="46">
        <v>393.92451599999998</v>
      </c>
      <c r="H148" s="46">
        <v>1002.6129079999999</v>
      </c>
      <c r="I148" s="46">
        <v>821.34326399999998</v>
      </c>
      <c r="J148" s="17">
        <f t="shared" ref="J148:S148" si="128">-J119*J66</f>
        <v>1017.3969740671459</v>
      </c>
      <c r="K148" s="17">
        <f t="shared" si="128"/>
        <v>1107.5740215674919</v>
      </c>
      <c r="L148" s="17">
        <f t="shared" si="128"/>
        <v>1261.6331086265843</v>
      </c>
      <c r="M148" s="17">
        <f t="shared" si="128"/>
        <v>1366.642888848683</v>
      </c>
      <c r="N148" s="17">
        <f t="shared" si="128"/>
        <v>1422.9771118710701</v>
      </c>
      <c r="O148" s="17">
        <f t="shared" si="128"/>
        <v>1441.4479688322642</v>
      </c>
      <c r="P148" s="17">
        <f t="shared" si="128"/>
        <v>1423.5848043491094</v>
      </c>
      <c r="Q148" s="17">
        <f t="shared" si="128"/>
        <v>1374.9514986698862</v>
      </c>
      <c r="R148" s="17">
        <f t="shared" si="128"/>
        <v>1289.8901501172847</v>
      </c>
      <c r="S148" s="17">
        <f t="shared" si="128"/>
        <v>1156.9048647442555</v>
      </c>
    </row>
    <row r="149" spans="3:16383" s="9" customFormat="1" x14ac:dyDescent="0.3">
      <c r="C149" s="20" t="s">
        <v>41</v>
      </c>
      <c r="D149" s="12" t="s">
        <v>20</v>
      </c>
      <c r="E149" s="12"/>
      <c r="F149" s="12"/>
      <c r="G149" s="21">
        <v>15666.370310999999</v>
      </c>
      <c r="H149" s="21">
        <v>23844.422105999998</v>
      </c>
      <c r="I149" s="21">
        <v>20977.108252999999</v>
      </c>
      <c r="J149" s="21">
        <f>SUM(J145:J148)</f>
        <v>16421.157468869311</v>
      </c>
      <c r="K149" s="21">
        <f t="shared" ref="K149:S149" si="129">SUM(K145:K148)</f>
        <v>19170.124722293243</v>
      </c>
      <c r="L149" s="21">
        <f t="shared" si="129"/>
        <v>22334.374532450591</v>
      </c>
      <c r="M149" s="21">
        <f t="shared" si="129"/>
        <v>25258.496608085519</v>
      </c>
      <c r="N149" s="21">
        <f t="shared" si="129"/>
        <v>27783.275055682472</v>
      </c>
      <c r="O149" s="21">
        <f>SUM(O145:O148)</f>
        <v>30250.977064600225</v>
      </c>
      <c r="P149" s="21">
        <f t="shared" si="129"/>
        <v>32658.595420858383</v>
      </c>
      <c r="Q149" s="21">
        <f t="shared" si="129"/>
        <v>35159.842322913071</v>
      </c>
      <c r="R149" s="21">
        <f t="shared" si="129"/>
        <v>37750.865156770917</v>
      </c>
      <c r="S149" s="21">
        <f t="shared" si="129"/>
        <v>40374.14597081978</v>
      </c>
    </row>
    <row r="150" spans="3:16383" s="9" customFormat="1" x14ac:dyDescent="0.3">
      <c r="C150" s="20"/>
      <c r="D150" s="12"/>
      <c r="E150" s="12"/>
      <c r="F150" s="12"/>
      <c r="G150" s="21"/>
      <c r="H150" s="21"/>
      <c r="I150" s="21"/>
    </row>
    <row r="151" spans="3:16383" x14ac:dyDescent="0.3">
      <c r="C151" s="20" t="s">
        <v>54</v>
      </c>
      <c r="G151" s="14"/>
      <c r="H151" s="14"/>
      <c r="I151" s="14"/>
    </row>
    <row r="152" spans="3:16383" x14ac:dyDescent="0.3">
      <c r="C152" s="22" t="s">
        <v>43</v>
      </c>
      <c r="D152" s="12" t="s">
        <v>20</v>
      </c>
      <c r="G152" s="47">
        <v>11313.821429</v>
      </c>
      <c r="H152" s="47">
        <v>19846.232800000002</v>
      </c>
      <c r="I152" s="47">
        <v>38239.770485000001</v>
      </c>
      <c r="J152" s="80">
        <f t="shared" ref="J152:S152" si="130">J93</f>
        <v>48870.650455506489</v>
      </c>
      <c r="K152" s="80">
        <f t="shared" si="130"/>
        <v>50079.454510641794</v>
      </c>
      <c r="L152" s="80">
        <f t="shared" si="130"/>
        <v>52137.632159232206</v>
      </c>
      <c r="M152" s="80">
        <f t="shared" si="130"/>
        <v>54280.397295337221</v>
      </c>
      <c r="N152" s="80">
        <f t="shared" si="130"/>
        <v>56511.226316171116</v>
      </c>
      <c r="O152" s="80">
        <f t="shared" si="130"/>
        <v>57672.482404470386</v>
      </c>
      <c r="P152" s="80">
        <f t="shared" si="130"/>
        <v>58857.601285890923</v>
      </c>
      <c r="Q152" s="80">
        <f t="shared" si="130"/>
        <v>60067.073319881682</v>
      </c>
      <c r="R152" s="80">
        <f t="shared" si="130"/>
        <v>61301.398942347791</v>
      </c>
      <c r="S152" s="80">
        <f t="shared" si="130"/>
        <v>62561.088872712884</v>
      </c>
    </row>
    <row r="153" spans="3:16383" x14ac:dyDescent="0.3">
      <c r="C153" s="22" t="s">
        <v>42</v>
      </c>
      <c r="D153" s="12" t="s">
        <v>20</v>
      </c>
      <c r="G153" s="47">
        <v>1833.590643</v>
      </c>
      <c r="H153" s="47">
        <v>2940.7336989999999</v>
      </c>
      <c r="I153" s="47">
        <v>2617.6115209999998</v>
      </c>
      <c r="J153" s="80">
        <f t="shared" ref="J153:S153" si="131">J101</f>
        <v>2827.2167786886148</v>
      </c>
      <c r="K153" s="80">
        <f t="shared" si="131"/>
        <v>2996.0904886078729</v>
      </c>
      <c r="L153" s="80">
        <f t="shared" si="131"/>
        <v>3132.1495664775944</v>
      </c>
      <c r="M153" s="80">
        <f t="shared" si="131"/>
        <v>3241.7703753033729</v>
      </c>
      <c r="N153" s="80">
        <f t="shared" si="131"/>
        <v>3330.0902574881106</v>
      </c>
      <c r="O153" s="80">
        <f t="shared" si="131"/>
        <v>3401.2482946589844</v>
      </c>
      <c r="P153" s="80">
        <f t="shared" si="131"/>
        <v>3458.5792843382983</v>
      </c>
      <c r="Q153" s="80">
        <f t="shared" si="131"/>
        <v>3504.770024109785</v>
      </c>
      <c r="R153" s="80">
        <f t="shared" si="131"/>
        <v>3541.9852274853347</v>
      </c>
      <c r="S153" s="80">
        <f t="shared" si="131"/>
        <v>3571.968972476976</v>
      </c>
    </row>
    <row r="154" spans="3:16383" x14ac:dyDescent="0.3">
      <c r="C154" s="23" t="s">
        <v>44</v>
      </c>
      <c r="D154" s="40" t="s">
        <v>20</v>
      </c>
      <c r="E154" s="40"/>
      <c r="F154" s="40"/>
      <c r="G154" s="46">
        <v>123.146658</v>
      </c>
      <c r="H154" s="46">
        <v>121.650104</v>
      </c>
      <c r="I154" s="46">
        <v>153.02787499999999</v>
      </c>
      <c r="J154" s="76">
        <v>153.02787499999999</v>
      </c>
      <c r="K154" s="76">
        <v>153.02787499999999</v>
      </c>
      <c r="L154" s="76">
        <v>153.02787499999999</v>
      </c>
      <c r="M154" s="76">
        <v>153.02787499999999</v>
      </c>
      <c r="N154" s="76">
        <v>153.02787499999999</v>
      </c>
      <c r="O154" s="76">
        <v>153.02787499999999</v>
      </c>
      <c r="P154" s="76">
        <v>153.02787499999999</v>
      </c>
      <c r="Q154" s="76">
        <v>153.02787499999999</v>
      </c>
      <c r="R154" s="76">
        <v>153.02787499999999</v>
      </c>
      <c r="S154" s="76">
        <v>153.02787499999999</v>
      </c>
    </row>
    <row r="155" spans="3:16383" s="9" customFormat="1" x14ac:dyDescent="0.3">
      <c r="C155" s="20" t="s">
        <v>49</v>
      </c>
      <c r="D155" s="12" t="s">
        <v>20</v>
      </c>
      <c r="E155" s="12"/>
      <c r="F155" s="12"/>
      <c r="G155" s="21">
        <v>13270.558729999999</v>
      </c>
      <c r="H155" s="21">
        <v>22908.616603000002</v>
      </c>
      <c r="I155" s="21">
        <v>41010.409881</v>
      </c>
      <c r="J155" s="21">
        <f>SUM(J152:J154)</f>
        <v>51850.895109195102</v>
      </c>
      <c r="K155" s="21">
        <f t="shared" ref="K155:S155" si="132">SUM(K152:K154)</f>
        <v>53228.572874249665</v>
      </c>
      <c r="L155" s="21">
        <f t="shared" si="132"/>
        <v>55422.809600709799</v>
      </c>
      <c r="M155" s="21">
        <f t="shared" si="132"/>
        <v>57675.195545640592</v>
      </c>
      <c r="N155" s="21">
        <f t="shared" si="132"/>
        <v>59994.344448659227</v>
      </c>
      <c r="O155" s="21">
        <f t="shared" si="132"/>
        <v>61226.758574129373</v>
      </c>
      <c r="P155" s="21">
        <f t="shared" si="132"/>
        <v>62469.208445229218</v>
      </c>
      <c r="Q155" s="21">
        <f t="shared" si="132"/>
        <v>63724.871218991466</v>
      </c>
      <c r="R155" s="21">
        <f t="shared" si="132"/>
        <v>64996.412044833123</v>
      </c>
      <c r="S155" s="21">
        <f t="shared" si="132"/>
        <v>66286.085720189862</v>
      </c>
    </row>
    <row r="156" spans="3:16383" s="9" customFormat="1" x14ac:dyDescent="0.3">
      <c r="C156" s="20"/>
      <c r="D156" s="12"/>
      <c r="E156" s="12"/>
      <c r="F156" s="12"/>
      <c r="G156" s="21"/>
      <c r="H156" s="21"/>
      <c r="I156" s="21"/>
    </row>
    <row r="157" spans="3:16383" s="9" customFormat="1" x14ac:dyDescent="0.3">
      <c r="C157" s="20" t="s">
        <v>55</v>
      </c>
      <c r="D157" s="12"/>
      <c r="E157" s="12"/>
      <c r="F157" s="12"/>
      <c r="G157" s="21"/>
      <c r="H157" s="21"/>
      <c r="I157" s="21"/>
    </row>
    <row r="158" spans="3:16383" x14ac:dyDescent="0.3">
      <c r="C158" s="22" t="s">
        <v>45</v>
      </c>
      <c r="D158" s="12" t="s">
        <v>20</v>
      </c>
      <c r="G158" s="47">
        <v>27774.841793</v>
      </c>
      <c r="H158" s="47">
        <v>35110.646500000003</v>
      </c>
      <c r="I158" s="47">
        <v>36110.506718999997</v>
      </c>
      <c r="J158" s="14">
        <f>I158+J168+J193+J192+J194+J173+J174</f>
        <v>45648.989842395677</v>
      </c>
      <c r="K158" s="14">
        <f t="shared" ref="K158:S158" si="133">J158+K168+K193+K192+K194+K173+K174</f>
        <v>56028.118414398203</v>
      </c>
      <c r="L158" s="14">
        <f t="shared" si="133"/>
        <v>67843.411442242505</v>
      </c>
      <c r="M158" s="14">
        <f t="shared" si="133"/>
        <v>80637.623122336707</v>
      </c>
      <c r="N158" s="14">
        <f t="shared" si="133"/>
        <v>93956.991807425889</v>
      </c>
      <c r="O158" s="14">
        <f t="shared" si="133"/>
        <v>107448.54889595817</v>
      </c>
      <c r="P158" s="14">
        <f t="shared" si="133"/>
        <v>120773.58259149044</v>
      </c>
      <c r="Q158" s="14">
        <f t="shared" si="133"/>
        <v>133645.24851547542</v>
      </c>
      <c r="R158" s="14">
        <f t="shared" si="133"/>
        <v>145723.95838805684</v>
      </c>
      <c r="S158" s="14">
        <f t="shared" si="133"/>
        <v>156562.95729227804</v>
      </c>
    </row>
    <row r="159" spans="3:16383" x14ac:dyDescent="0.3">
      <c r="C159" s="23" t="s">
        <v>46</v>
      </c>
      <c r="D159" s="40" t="s">
        <v>20</v>
      </c>
      <c r="E159" s="40"/>
      <c r="F159" s="40"/>
      <c r="G159" s="46">
        <v>0.3125</v>
      </c>
      <c r="H159" s="46">
        <v>0.3125</v>
      </c>
      <c r="I159" s="46">
        <v>0.3125</v>
      </c>
      <c r="J159" s="17">
        <f>I159</f>
        <v>0.3125</v>
      </c>
      <c r="K159" s="17">
        <f t="shared" ref="K159:S159" si="134">J159</f>
        <v>0.3125</v>
      </c>
      <c r="L159" s="17">
        <f t="shared" si="134"/>
        <v>0.3125</v>
      </c>
      <c r="M159" s="17">
        <f t="shared" si="134"/>
        <v>0.3125</v>
      </c>
      <c r="N159" s="17">
        <f t="shared" si="134"/>
        <v>0.3125</v>
      </c>
      <c r="O159" s="17">
        <f t="shared" si="134"/>
        <v>0.3125</v>
      </c>
      <c r="P159" s="17">
        <f t="shared" si="134"/>
        <v>0.3125</v>
      </c>
      <c r="Q159" s="17">
        <f t="shared" si="134"/>
        <v>0.3125</v>
      </c>
      <c r="R159" s="17">
        <f t="shared" si="134"/>
        <v>0.3125</v>
      </c>
      <c r="S159" s="17">
        <f t="shared" si="134"/>
        <v>0.3125</v>
      </c>
    </row>
    <row r="160" spans="3:16383" s="9" customFormat="1" x14ac:dyDescent="0.3">
      <c r="C160" s="83" t="s">
        <v>47</v>
      </c>
      <c r="D160" s="40" t="s">
        <v>20</v>
      </c>
      <c r="E160" s="40"/>
      <c r="F160" s="40"/>
      <c r="G160" s="84">
        <v>27775.154293</v>
      </c>
      <c r="H160" s="84">
        <v>35110.959000000003</v>
      </c>
      <c r="I160" s="84">
        <v>36110.819218999997</v>
      </c>
      <c r="J160" s="84">
        <f>SUM(J158:J159)</f>
        <v>45649.302342395677</v>
      </c>
      <c r="K160" s="84">
        <f t="shared" ref="K160:S160" si="135">SUM(K158:K159)</f>
        <v>56028.430914398203</v>
      </c>
      <c r="L160" s="84">
        <f t="shared" si="135"/>
        <v>67843.723942242505</v>
      </c>
      <c r="M160" s="84">
        <f t="shared" si="135"/>
        <v>80637.935622336707</v>
      </c>
      <c r="N160" s="84">
        <f t="shared" si="135"/>
        <v>93957.304307425889</v>
      </c>
      <c r="O160" s="84">
        <f t="shared" si="135"/>
        <v>107448.86139595817</v>
      </c>
      <c r="P160" s="84">
        <f t="shared" si="135"/>
        <v>120773.89509149044</v>
      </c>
      <c r="Q160" s="84">
        <f t="shared" si="135"/>
        <v>133645.56101547542</v>
      </c>
      <c r="R160" s="84">
        <f t="shared" si="135"/>
        <v>145724.27088805684</v>
      </c>
      <c r="S160" s="84">
        <f t="shared" si="135"/>
        <v>156563.26979227804</v>
      </c>
    </row>
    <row r="161" spans="2:19" s="9" customFormat="1" x14ac:dyDescent="0.3">
      <c r="C161" s="20" t="s">
        <v>48</v>
      </c>
      <c r="D161" s="12" t="s">
        <v>20</v>
      </c>
      <c r="E161" s="12"/>
      <c r="F161" s="12"/>
      <c r="G161" s="27">
        <v>56712.083333999995</v>
      </c>
      <c r="H161" s="27">
        <v>81863.997709000003</v>
      </c>
      <c r="I161" s="27">
        <v>98098.337352999995</v>
      </c>
      <c r="J161" s="27">
        <f>J160+J149+J155</f>
        <v>113921.35492046009</v>
      </c>
      <c r="K161" s="27">
        <f t="shared" ref="K161:S161" si="136">K160+K149+K155</f>
        <v>128427.12851094111</v>
      </c>
      <c r="L161" s="27">
        <f t="shared" si="136"/>
        <v>145600.9080754029</v>
      </c>
      <c r="M161" s="27">
        <f t="shared" si="136"/>
        <v>163571.62777606281</v>
      </c>
      <c r="N161" s="27">
        <f t="shared" si="136"/>
        <v>181734.9238117676</v>
      </c>
      <c r="O161" s="27">
        <f t="shared" si="136"/>
        <v>198926.59703468776</v>
      </c>
      <c r="P161" s="27">
        <f t="shared" si="136"/>
        <v>215901.69895757805</v>
      </c>
      <c r="Q161" s="27">
        <f t="shared" si="136"/>
        <v>232530.27455737995</v>
      </c>
      <c r="R161" s="27">
        <f t="shared" si="136"/>
        <v>248471.54808966088</v>
      </c>
      <c r="S161" s="27">
        <f t="shared" si="136"/>
        <v>263223.50148328766</v>
      </c>
    </row>
    <row r="162" spans="2:19" x14ac:dyDescent="0.3">
      <c r="I162" s="14"/>
    </row>
    <row r="163" spans="2:19" s="9" customFormat="1" x14ac:dyDescent="0.3">
      <c r="C163" s="20" t="s">
        <v>50</v>
      </c>
      <c r="D163" s="12"/>
      <c r="E163" s="12"/>
      <c r="F163" s="12"/>
      <c r="G163" s="38">
        <v>0</v>
      </c>
      <c r="H163" s="38">
        <v>0</v>
      </c>
      <c r="I163" s="38">
        <v>0</v>
      </c>
      <c r="J163" s="86">
        <f>J141-J161</f>
        <v>0</v>
      </c>
      <c r="K163" s="86">
        <f t="shared" ref="K163:S163" si="137">K141-K161</f>
        <v>0</v>
      </c>
      <c r="L163" s="86">
        <f t="shared" si="137"/>
        <v>0</v>
      </c>
      <c r="M163" s="86">
        <f t="shared" si="137"/>
        <v>0</v>
      </c>
      <c r="N163" s="86">
        <f t="shared" si="137"/>
        <v>0</v>
      </c>
      <c r="O163" s="86">
        <f t="shared" si="137"/>
        <v>0</v>
      </c>
      <c r="P163" s="86">
        <f t="shared" si="137"/>
        <v>0</v>
      </c>
      <c r="Q163" s="86">
        <f t="shared" si="137"/>
        <v>0</v>
      </c>
      <c r="R163" s="86">
        <f t="shared" si="137"/>
        <v>0</v>
      </c>
      <c r="S163" s="86">
        <f t="shared" si="137"/>
        <v>0</v>
      </c>
    </row>
    <row r="164" spans="2:19" x14ac:dyDescent="0.3">
      <c r="J164" s="14"/>
      <c r="K164" s="14"/>
      <c r="L164" s="14"/>
      <c r="M164" s="14"/>
      <c r="N164" s="14"/>
      <c r="O164" s="14"/>
      <c r="P164" s="14"/>
      <c r="Q164" s="14"/>
      <c r="R164" s="14"/>
      <c r="S164" s="14"/>
    </row>
    <row r="165" spans="2:19" x14ac:dyDescent="0.3">
      <c r="B165" s="1"/>
      <c r="C165" s="18"/>
      <c r="D165" s="41"/>
      <c r="E165" s="41"/>
      <c r="F165" s="41"/>
      <c r="G165" s="2" t="s">
        <v>3</v>
      </c>
      <c r="H165" s="2"/>
      <c r="I165" s="3"/>
      <c r="J165" s="3" t="s">
        <v>4</v>
      </c>
      <c r="K165" s="2"/>
      <c r="L165" s="2"/>
      <c r="M165" s="2"/>
      <c r="N165" s="2"/>
      <c r="O165" s="2"/>
      <c r="P165" s="2"/>
      <c r="Q165" s="2"/>
      <c r="R165" s="2"/>
      <c r="S165" s="3"/>
    </row>
    <row r="166" spans="2:19" x14ac:dyDescent="0.3">
      <c r="B166" s="1" t="s">
        <v>56</v>
      </c>
      <c r="C166" s="18"/>
      <c r="D166" s="29" t="s">
        <v>2</v>
      </c>
      <c r="E166" s="29"/>
      <c r="F166" s="29"/>
      <c r="G166" s="4">
        <f>DATE(2020,12,31)</f>
        <v>44196</v>
      </c>
      <c r="H166" s="4">
        <f>EDATE(G166,12)</f>
        <v>44561</v>
      </c>
      <c r="I166" s="5">
        <f>EDATE(H166,12)</f>
        <v>44926</v>
      </c>
      <c r="J166" s="4">
        <f t="shared" ref="J166:S166" si="138">EDATE(I166,12)</f>
        <v>45291</v>
      </c>
      <c r="K166" s="4">
        <f t="shared" si="138"/>
        <v>45657</v>
      </c>
      <c r="L166" s="4">
        <f t="shared" si="138"/>
        <v>46022</v>
      </c>
      <c r="M166" s="4">
        <f t="shared" si="138"/>
        <v>46387</v>
      </c>
      <c r="N166" s="4">
        <f t="shared" si="138"/>
        <v>46752</v>
      </c>
      <c r="O166" s="4">
        <f t="shared" si="138"/>
        <v>47118</v>
      </c>
      <c r="P166" s="4">
        <f t="shared" si="138"/>
        <v>47483</v>
      </c>
      <c r="Q166" s="4">
        <f t="shared" si="138"/>
        <v>47848</v>
      </c>
      <c r="R166" s="4">
        <f t="shared" si="138"/>
        <v>48213</v>
      </c>
      <c r="S166" s="4">
        <f t="shared" si="138"/>
        <v>48579</v>
      </c>
    </row>
    <row r="167" spans="2:19" x14ac:dyDescent="0.3">
      <c r="B167" s="36"/>
      <c r="C167" s="36" t="s">
        <v>57</v>
      </c>
      <c r="D167" s="43"/>
      <c r="E167" s="43"/>
      <c r="F167" s="43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</row>
    <row r="168" spans="2:19" s="9" customFormat="1" x14ac:dyDescent="0.3">
      <c r="C168" s="20" t="s">
        <v>58</v>
      </c>
      <c r="D168" s="32" t="s">
        <v>20</v>
      </c>
      <c r="E168" s="32"/>
      <c r="F168" s="32"/>
      <c r="G168" s="27">
        <v>3387.8284999999983</v>
      </c>
      <c r="H168" s="27">
        <v>7158.1276130000042</v>
      </c>
      <c r="I168" s="27">
        <v>7439.3347760000051</v>
      </c>
      <c r="J168" s="54">
        <f>J120</f>
        <v>9484.343958729014</v>
      </c>
      <c r="K168" s="54">
        <f t="shared" ref="K168:S168" si="139">K120</f>
        <v>10324.989407335859</v>
      </c>
      <c r="L168" s="54">
        <f t="shared" si="139"/>
        <v>11761.153863177635</v>
      </c>
      <c r="M168" s="54">
        <f t="shared" si="139"/>
        <v>12740.072515427522</v>
      </c>
      <c r="N168" s="54">
        <f t="shared" si="139"/>
        <v>13265.229520422514</v>
      </c>
      <c r="O168" s="54">
        <f t="shared" si="139"/>
        <v>13437.417923865602</v>
      </c>
      <c r="P168" s="54">
        <f t="shared" si="139"/>
        <v>13270.8945308656</v>
      </c>
      <c r="Q168" s="54">
        <f t="shared" si="139"/>
        <v>12817.526759318327</v>
      </c>
      <c r="R168" s="54">
        <f t="shared" si="139"/>
        <v>12024.570707914774</v>
      </c>
      <c r="S168" s="54">
        <f t="shared" si="139"/>
        <v>10784.859739554549</v>
      </c>
    </row>
    <row r="169" spans="2:19" s="9" customFormat="1" x14ac:dyDescent="0.3">
      <c r="C169" s="20" t="s">
        <v>62</v>
      </c>
      <c r="D169" s="12"/>
      <c r="E169" s="12"/>
      <c r="F169" s="12"/>
      <c r="G169" s="27"/>
      <c r="H169" s="27"/>
      <c r="I169" s="27"/>
    </row>
    <row r="170" spans="2:19" x14ac:dyDescent="0.3">
      <c r="C170" s="22" t="s">
        <v>71</v>
      </c>
      <c r="D170" s="32" t="s">
        <v>20</v>
      </c>
      <c r="E170" s="32"/>
      <c r="F170" s="32"/>
      <c r="G170" s="47">
        <v>3286.1501309999999</v>
      </c>
      <c r="H170" s="47">
        <v>5845.021017</v>
      </c>
      <c r="I170" s="47">
        <v>9381.3640439999999</v>
      </c>
      <c r="J170" s="80">
        <f t="shared" ref="J170:S170" si="140">J72</f>
        <v>12321.345662465188</v>
      </c>
      <c r="K170" s="80">
        <f t="shared" si="140"/>
        <v>15356.311516653532</v>
      </c>
      <c r="L170" s="80">
        <f t="shared" si="140"/>
        <v>17299.513354300678</v>
      </c>
      <c r="M170" s="80">
        <f t="shared" si="140"/>
        <v>18930.604195395048</v>
      </c>
      <c r="N170" s="80">
        <f t="shared" si="140"/>
        <v>22239.019907559039</v>
      </c>
      <c r="O170" s="80">
        <f t="shared" si="140"/>
        <v>22740.29206356392</v>
      </c>
      <c r="P170" s="80">
        <f t="shared" si="140"/>
        <v>23788.177990254593</v>
      </c>
      <c r="Q170" s="80">
        <f t="shared" si="140"/>
        <v>24793.917653927227</v>
      </c>
      <c r="R170" s="80">
        <f t="shared" si="140"/>
        <v>26713.573973710918</v>
      </c>
      <c r="S170" s="80">
        <f t="shared" si="140"/>
        <v>28688.734806171909</v>
      </c>
    </row>
    <row r="171" spans="2:19" x14ac:dyDescent="0.3">
      <c r="C171" s="22" t="s">
        <v>72</v>
      </c>
      <c r="D171" s="32" t="s">
        <v>20</v>
      </c>
      <c r="E171" s="32"/>
      <c r="F171" s="32"/>
      <c r="G171" s="47">
        <v>720.47421799999995</v>
      </c>
      <c r="H171" s="47">
        <v>1005.1003940000001</v>
      </c>
      <c r="I171" s="47">
        <v>2203.913423</v>
      </c>
      <c r="J171" s="14">
        <f>J111</f>
        <v>0</v>
      </c>
      <c r="K171" s="14">
        <f t="shared" ref="K171:S171" si="141">K111</f>
        <v>0</v>
      </c>
      <c r="L171" s="14">
        <f t="shared" si="141"/>
        <v>0</v>
      </c>
      <c r="M171" s="14">
        <f t="shared" si="141"/>
        <v>0</v>
      </c>
      <c r="N171" s="14">
        <f t="shared" si="141"/>
        <v>0</v>
      </c>
      <c r="O171" s="14">
        <f t="shared" si="141"/>
        <v>0</v>
      </c>
      <c r="P171" s="14">
        <f t="shared" si="141"/>
        <v>0</v>
      </c>
      <c r="Q171" s="14">
        <f t="shared" si="141"/>
        <v>0</v>
      </c>
      <c r="R171" s="14">
        <f t="shared" si="141"/>
        <v>0</v>
      </c>
      <c r="S171" s="14">
        <f t="shared" si="141"/>
        <v>0</v>
      </c>
    </row>
    <row r="172" spans="2:19" x14ac:dyDescent="0.3">
      <c r="C172" s="22" t="s">
        <v>73</v>
      </c>
      <c r="D172" s="32" t="s">
        <v>20</v>
      </c>
      <c r="E172" s="32"/>
      <c r="F172" s="32"/>
      <c r="G172" s="47">
        <v>50.887121</v>
      </c>
      <c r="H172" s="47">
        <v>-11.817493000000001</v>
      </c>
      <c r="I172" s="47">
        <v>163.59862200000001</v>
      </c>
      <c r="J172" s="44">
        <v>0</v>
      </c>
      <c r="K172" s="44">
        <v>0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44">
        <v>0</v>
      </c>
      <c r="S172" s="44">
        <v>0</v>
      </c>
    </row>
    <row r="173" spans="2:19" x14ac:dyDescent="0.3">
      <c r="C173" s="22" t="s">
        <v>74</v>
      </c>
      <c r="D173" s="32" t="s">
        <v>20</v>
      </c>
      <c r="E173" s="32"/>
      <c r="F173" s="32"/>
      <c r="G173" s="47">
        <v>0</v>
      </c>
      <c r="H173" s="47">
        <v>141.84359699999999</v>
      </c>
      <c r="I173" s="47">
        <v>57.619824999999999</v>
      </c>
      <c r="J173" s="44">
        <f>AVERAGE(G173:I173)</f>
        <v>66.487807333333322</v>
      </c>
      <c r="K173" s="44">
        <v>66.487807333333322</v>
      </c>
      <c r="L173" s="44">
        <v>66.487807333333322</v>
      </c>
      <c r="M173" s="44">
        <v>66.487807333333322</v>
      </c>
      <c r="N173" s="44">
        <v>66.487807333333322</v>
      </c>
      <c r="O173" s="44">
        <v>66.487807333333322</v>
      </c>
      <c r="P173" s="44">
        <v>66.487807333333322</v>
      </c>
      <c r="Q173" s="44">
        <v>66.487807333333322</v>
      </c>
      <c r="R173" s="44">
        <v>66.487807333333322</v>
      </c>
      <c r="S173" s="44">
        <v>66.487807333333322</v>
      </c>
    </row>
    <row r="174" spans="2:19" x14ac:dyDescent="0.3">
      <c r="C174" s="22" t="s">
        <v>75</v>
      </c>
      <c r="D174" s="32" t="s">
        <v>20</v>
      </c>
      <c r="E174" s="32"/>
      <c r="F174" s="32"/>
      <c r="G174" s="47">
        <v>26.489854999999999</v>
      </c>
      <c r="H174" s="47">
        <v>-18.971298000000001</v>
      </c>
      <c r="I174" s="47">
        <v>-44.564484999999998</v>
      </c>
      <c r="J174" s="44">
        <f>AVERAGE(G174:I174)</f>
        <v>-12.348642666666668</v>
      </c>
      <c r="K174" s="44">
        <v>-12.348642666666668</v>
      </c>
      <c r="L174" s="44">
        <v>-12.348642666666668</v>
      </c>
      <c r="M174" s="44">
        <v>-12.348642666666668</v>
      </c>
      <c r="N174" s="44">
        <v>-12.348642666666668</v>
      </c>
      <c r="O174" s="44">
        <v>-12.348642666666668</v>
      </c>
      <c r="P174" s="44">
        <v>-12.348642666666668</v>
      </c>
      <c r="Q174" s="44">
        <v>-12.348642666666668</v>
      </c>
      <c r="R174" s="44">
        <v>-12.348642666666668</v>
      </c>
      <c r="S174" s="44">
        <v>-12.348642666666668</v>
      </c>
    </row>
    <row r="175" spans="2:19" x14ac:dyDescent="0.3">
      <c r="C175" s="22" t="s">
        <v>76</v>
      </c>
      <c r="D175" s="32" t="s">
        <v>20</v>
      </c>
      <c r="E175" s="32"/>
      <c r="F175" s="32"/>
      <c r="G175" s="47">
        <v>-561.18392399999721</v>
      </c>
      <c r="H175" s="47">
        <v>77.005296999997881</v>
      </c>
      <c r="I175" s="47">
        <v>-1432.0248780000109</v>
      </c>
      <c r="J175" s="44">
        <f>AVERAGE(G175:I175)</f>
        <v>-638.7345016666701</v>
      </c>
      <c r="K175" s="44">
        <f>J175*0.9</f>
        <v>-574.8610515000031</v>
      </c>
      <c r="L175" s="44">
        <v>-517.3749463500028</v>
      </c>
      <c r="M175" s="44">
        <v>-517.3749463500028</v>
      </c>
      <c r="N175" s="44">
        <v>-517.3749463500028</v>
      </c>
      <c r="O175" s="44">
        <v>-517.3749463500028</v>
      </c>
      <c r="P175" s="44">
        <v>-517.3749463500028</v>
      </c>
      <c r="Q175" s="44">
        <v>-517.3749463500028</v>
      </c>
      <c r="R175" s="44">
        <v>-517.3749463500028</v>
      </c>
      <c r="S175" s="44">
        <v>-517.3749463500028</v>
      </c>
    </row>
    <row r="176" spans="2:19" s="9" customFormat="1" x14ac:dyDescent="0.3">
      <c r="C176" s="49" t="s">
        <v>59</v>
      </c>
      <c r="D176" s="35" t="s">
        <v>20</v>
      </c>
      <c r="E176" s="35"/>
      <c r="F176" s="35"/>
      <c r="G176" s="50">
        <v>-423.07281500000011</v>
      </c>
      <c r="H176" s="50">
        <v>-7576.4171460000007</v>
      </c>
      <c r="I176" s="50">
        <v>-8120.2786810000007</v>
      </c>
      <c r="J176" s="85">
        <f t="shared" ref="J176:S176" si="142">J81</f>
        <v>-11818.240350382088</v>
      </c>
      <c r="K176" s="85">
        <f t="shared" si="142"/>
        <v>-2277.2209771692378</v>
      </c>
      <c r="L176" s="85">
        <f t="shared" si="142"/>
        <v>-2286.7809984753321</v>
      </c>
      <c r="M176" s="85">
        <f t="shared" si="142"/>
        <v>-2364.5671381711727</v>
      </c>
      <c r="N176" s="85">
        <f t="shared" si="142"/>
        <v>-2724.4610788732434</v>
      </c>
      <c r="O176" s="85">
        <f t="shared" si="142"/>
        <v>-2853.1612909772784</v>
      </c>
      <c r="P176" s="85">
        <f t="shared" si="142"/>
        <v>-3059.2136004503791</v>
      </c>
      <c r="Q176" s="85">
        <f t="shared" si="142"/>
        <v>-3315.9891893466947</v>
      </c>
      <c r="R176" s="85">
        <f t="shared" si="142"/>
        <v>-3547.8919685382916</v>
      </c>
      <c r="S176" s="85">
        <f t="shared" si="142"/>
        <v>-3795.5967718421816</v>
      </c>
    </row>
    <row r="177" spans="2:19" s="9" customFormat="1" x14ac:dyDescent="0.3">
      <c r="C177" s="20" t="s">
        <v>57</v>
      </c>
      <c r="D177" s="32" t="s">
        <v>20</v>
      </c>
      <c r="E177" s="32"/>
      <c r="F177" s="32"/>
      <c r="G177" s="21">
        <v>6487.5730860000003</v>
      </c>
      <c r="H177" s="21">
        <v>6619.8919809999998</v>
      </c>
      <c r="I177" s="21">
        <v>9648.9626459999963</v>
      </c>
      <c r="J177" s="27">
        <f>SUM(J168:J176)</f>
        <v>9402.85393381211</v>
      </c>
      <c r="K177" s="27">
        <f t="shared" ref="K177:S177" si="143">SUM(K168:K176)</f>
        <v>22883.358059986815</v>
      </c>
      <c r="L177" s="27">
        <f t="shared" si="143"/>
        <v>26310.650437319644</v>
      </c>
      <c r="M177" s="27">
        <f t="shared" si="143"/>
        <v>28842.87379096806</v>
      </c>
      <c r="N177" s="27">
        <f t="shared" si="143"/>
        <v>32316.552567424969</v>
      </c>
      <c r="O177" s="27">
        <f t="shared" si="143"/>
        <v>32861.312914768903</v>
      </c>
      <c r="P177" s="27">
        <f t="shared" si="143"/>
        <v>33536.623138986477</v>
      </c>
      <c r="Q177" s="27">
        <f t="shared" si="143"/>
        <v>33832.219442215523</v>
      </c>
      <c r="R177" s="27">
        <f t="shared" si="143"/>
        <v>34727.016931404061</v>
      </c>
      <c r="S177" s="27">
        <f t="shared" si="143"/>
        <v>35214.76199220094</v>
      </c>
    </row>
    <row r="178" spans="2:19" x14ac:dyDescent="0.3">
      <c r="G178" s="39"/>
      <c r="H178" s="39"/>
      <c r="I178" s="39"/>
    </row>
    <row r="179" spans="2:19" x14ac:dyDescent="0.3">
      <c r="B179" s="36"/>
      <c r="C179" s="36" t="s">
        <v>64</v>
      </c>
      <c r="D179" s="43"/>
      <c r="E179" s="43"/>
      <c r="F179" s="43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</row>
    <row r="180" spans="2:19" x14ac:dyDescent="0.3">
      <c r="C180" s="22" t="s">
        <v>77</v>
      </c>
      <c r="D180" s="12" t="s">
        <v>20</v>
      </c>
      <c r="G180" s="47">
        <v>-13597.488927</v>
      </c>
      <c r="H180" s="47">
        <v>-18146.811312000002</v>
      </c>
      <c r="I180" s="47">
        <v>-18387.721960999999</v>
      </c>
      <c r="J180" s="80">
        <f t="shared" ref="J180:S180" si="144">-J78</f>
        <v>-16700.720761435838</v>
      </c>
      <c r="K180" s="80">
        <f t="shared" si="144"/>
        <v>-16717.515094947772</v>
      </c>
      <c r="L180" s="80">
        <f t="shared" si="144"/>
        <v>-16717.329146837066</v>
      </c>
      <c r="M180" s="80">
        <f t="shared" si="144"/>
        <v>-15794.811826627152</v>
      </c>
      <c r="N180" s="80">
        <f t="shared" si="144"/>
        <v>-17426.690729363261</v>
      </c>
      <c r="O180" s="80">
        <f t="shared" si="144"/>
        <v>-15236.694355449285</v>
      </c>
      <c r="P180" s="80">
        <f t="shared" si="144"/>
        <v>-16519.475496143266</v>
      </c>
      <c r="Q180" s="80">
        <f t="shared" si="144"/>
        <v>-17868.0482284188</v>
      </c>
      <c r="R180" s="80">
        <f t="shared" si="144"/>
        <v>-19283.367327224547</v>
      </c>
      <c r="S180" s="80">
        <f t="shared" si="144"/>
        <v>-20741.092789503862</v>
      </c>
    </row>
    <row r="181" spans="2:19" x14ac:dyDescent="0.3">
      <c r="C181" s="22" t="s">
        <v>154</v>
      </c>
      <c r="D181" s="12" t="s">
        <v>20</v>
      </c>
      <c r="G181" s="47">
        <v>0</v>
      </c>
      <c r="H181" s="47">
        <v>0</v>
      </c>
      <c r="I181" s="47">
        <v>43.078518000000003</v>
      </c>
      <c r="J181" s="44">
        <v>0</v>
      </c>
      <c r="K181" s="44">
        <v>0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44">
        <v>0</v>
      </c>
      <c r="S181" s="44">
        <v>0</v>
      </c>
    </row>
    <row r="182" spans="2:19" x14ac:dyDescent="0.3">
      <c r="C182" s="22" t="s">
        <v>78</v>
      </c>
      <c r="D182" s="12" t="s">
        <v>20</v>
      </c>
      <c r="G182" s="47">
        <v>-110.01</v>
      </c>
      <c r="H182" s="47">
        <v>-357.96499999999997</v>
      </c>
      <c r="I182" s="47">
        <v>-5.2833329999999998</v>
      </c>
      <c r="J182" s="44">
        <v>-157.75277766666667</v>
      </c>
      <c r="K182" s="44">
        <v>-157.75277766666667</v>
      </c>
      <c r="L182" s="44">
        <v>-157.75277766666667</v>
      </c>
      <c r="M182" s="44">
        <v>-157.75277766666667</v>
      </c>
      <c r="N182" s="44">
        <v>-157.75277766666667</v>
      </c>
      <c r="O182" s="44">
        <v>-157.75277766666667</v>
      </c>
      <c r="P182" s="44">
        <v>-157.75277766666667</v>
      </c>
      <c r="Q182" s="44">
        <v>-157.75277766666667</v>
      </c>
      <c r="R182" s="44">
        <v>-157.75277766666667</v>
      </c>
      <c r="S182" s="44">
        <v>-157.75277766666667</v>
      </c>
    </row>
    <row r="183" spans="2:19" x14ac:dyDescent="0.3">
      <c r="C183" s="22" t="s">
        <v>79</v>
      </c>
      <c r="D183" s="12" t="s">
        <v>20</v>
      </c>
      <c r="G183" s="47">
        <v>-126.9918</v>
      </c>
      <c r="H183" s="47">
        <v>-272.23789499999998</v>
      </c>
      <c r="I183" s="47">
        <v>-243.007375</v>
      </c>
      <c r="J183" s="80">
        <f t="shared" ref="J183:S183" si="145">-J100</f>
        <v>-718.24328533333335</v>
      </c>
      <c r="K183" s="80">
        <f t="shared" si="145"/>
        <v>-718.24328533333335</v>
      </c>
      <c r="L183" s="80">
        <f t="shared" si="145"/>
        <v>-718.24328533333335</v>
      </c>
      <c r="M183" s="80">
        <f t="shared" si="145"/>
        <v>-718.24328533333335</v>
      </c>
      <c r="N183" s="80">
        <f t="shared" si="145"/>
        <v>-718.24328533333335</v>
      </c>
      <c r="O183" s="80">
        <f t="shared" si="145"/>
        <v>-718.24328533333335</v>
      </c>
      <c r="P183" s="80">
        <f t="shared" si="145"/>
        <v>-718.24328533333335</v>
      </c>
      <c r="Q183" s="80">
        <f t="shared" si="145"/>
        <v>-718.24328533333335</v>
      </c>
      <c r="R183" s="80">
        <f t="shared" si="145"/>
        <v>-718.24328533333335</v>
      </c>
      <c r="S183" s="80">
        <f t="shared" si="145"/>
        <v>-718.24328533333335</v>
      </c>
    </row>
    <row r="184" spans="2:19" x14ac:dyDescent="0.3">
      <c r="C184" s="23" t="s">
        <v>80</v>
      </c>
      <c r="D184" s="40" t="s">
        <v>20</v>
      </c>
      <c r="E184" s="40"/>
      <c r="F184" s="40"/>
      <c r="G184" s="46">
        <v>-672.92566199999999</v>
      </c>
      <c r="H184" s="46">
        <v>-1102.274964</v>
      </c>
      <c r="I184" s="46">
        <v>-804.43240100000003</v>
      </c>
      <c r="J184" s="44">
        <f>AVERAGE(G184:I184)</f>
        <v>-859.87767566666662</v>
      </c>
      <c r="K184" s="44">
        <f t="shared" ref="K184:S184" si="146">AVERAGE(H184:J184)</f>
        <v>-922.19501355555565</v>
      </c>
      <c r="L184" s="44">
        <f t="shared" si="146"/>
        <v>-862.16836340740747</v>
      </c>
      <c r="M184" s="44">
        <f t="shared" si="146"/>
        <v>-881.41368420987658</v>
      </c>
      <c r="N184" s="44">
        <f t="shared" si="146"/>
        <v>-888.59235372427986</v>
      </c>
      <c r="O184" s="44">
        <f t="shared" si="146"/>
        <v>-877.39146711385456</v>
      </c>
      <c r="P184" s="44">
        <f t="shared" si="146"/>
        <v>-882.46583501600378</v>
      </c>
      <c r="Q184" s="44">
        <f t="shared" si="146"/>
        <v>-882.81655195137944</v>
      </c>
      <c r="R184" s="44">
        <f t="shared" si="146"/>
        <v>-880.891284693746</v>
      </c>
      <c r="S184" s="44">
        <f t="shared" si="146"/>
        <v>-882.05789055370985</v>
      </c>
    </row>
    <row r="185" spans="2:19" s="9" customFormat="1" x14ac:dyDescent="0.3">
      <c r="C185" s="20" t="s">
        <v>60</v>
      </c>
      <c r="D185" s="12" t="s">
        <v>20</v>
      </c>
      <c r="E185" s="12"/>
      <c r="F185" s="12"/>
      <c r="G185" s="21">
        <v>-14507.416389</v>
      </c>
      <c r="H185" s="21">
        <v>-19879.289171</v>
      </c>
      <c r="I185" s="21">
        <v>-19397.366552</v>
      </c>
      <c r="J185" s="21">
        <f>SUM(J180:J184)</f>
        <v>-18436.594500102507</v>
      </c>
      <c r="K185" s="21">
        <f t="shared" ref="K185:S185" si="147">SUM(K180:K184)</f>
        <v>-18515.706171503331</v>
      </c>
      <c r="L185" s="21">
        <f t="shared" si="147"/>
        <v>-18455.493573244476</v>
      </c>
      <c r="M185" s="21">
        <f t="shared" si="147"/>
        <v>-17552.221573837029</v>
      </c>
      <c r="N185" s="21">
        <f t="shared" si="147"/>
        <v>-19191.279146087545</v>
      </c>
      <c r="O185" s="21">
        <f t="shared" si="147"/>
        <v>-16990.081885563141</v>
      </c>
      <c r="P185" s="21">
        <f t="shared" si="147"/>
        <v>-18277.937394159271</v>
      </c>
      <c r="Q185" s="21">
        <f t="shared" si="147"/>
        <v>-19626.860843370181</v>
      </c>
      <c r="R185" s="21">
        <f t="shared" si="147"/>
        <v>-21040.254674918295</v>
      </c>
      <c r="S185" s="21">
        <f t="shared" si="147"/>
        <v>-22499.146743057576</v>
      </c>
    </row>
    <row r="186" spans="2:19" x14ac:dyDescent="0.3">
      <c r="G186" s="14"/>
      <c r="H186" s="14"/>
      <c r="I186" s="14"/>
    </row>
    <row r="187" spans="2:19" x14ac:dyDescent="0.3">
      <c r="B187" s="36"/>
      <c r="C187" s="36" t="s">
        <v>65</v>
      </c>
      <c r="D187" s="43"/>
      <c r="E187" s="43"/>
      <c r="F187" s="43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</row>
    <row r="188" spans="2:19" x14ac:dyDescent="0.3">
      <c r="C188" s="22" t="s">
        <v>81</v>
      </c>
      <c r="D188" s="12" t="s">
        <v>20</v>
      </c>
      <c r="G188" s="47">
        <v>5462.1964289999996</v>
      </c>
      <c r="H188" s="47">
        <v>10818.25</v>
      </c>
      <c r="I188" s="47">
        <v>21267.527410999999</v>
      </c>
      <c r="J188" s="80">
        <f t="shared" ref="J188:S188" si="148">J91</f>
        <v>18488.819239423836</v>
      </c>
      <c r="K188" s="80">
        <f t="shared" si="148"/>
        <v>11251.293677124333</v>
      </c>
      <c r="L188" s="80">
        <f t="shared" si="148"/>
        <v>12349.065891542481</v>
      </c>
      <c r="M188" s="80">
        <f t="shared" si="148"/>
        <v>12856.590816630111</v>
      </c>
      <c r="N188" s="80">
        <f t="shared" si="148"/>
        <v>13384.974125003368</v>
      </c>
      <c r="O188" s="80">
        <f t="shared" si="148"/>
        <v>12773.816971291917</v>
      </c>
      <c r="P188" s="80">
        <f t="shared" si="148"/>
        <v>13036.307695625899</v>
      </c>
      <c r="Q188" s="80">
        <f t="shared" si="148"/>
        <v>13304.192373898331</v>
      </c>
      <c r="R188" s="80">
        <f t="shared" si="148"/>
        <v>13577.581847127176</v>
      </c>
      <c r="S188" s="80">
        <f t="shared" si="148"/>
        <v>13856.589234016003</v>
      </c>
    </row>
    <row r="189" spans="2:19" x14ac:dyDescent="0.3">
      <c r="C189" s="22" t="s">
        <v>82</v>
      </c>
      <c r="D189" s="12" t="s">
        <v>20</v>
      </c>
      <c r="G189" s="47">
        <v>126.9918</v>
      </c>
      <c r="H189" s="47">
        <v>272.23789499999998</v>
      </c>
      <c r="I189" s="47">
        <v>243.007375</v>
      </c>
      <c r="J189" s="80">
        <f t="shared" ref="J189:S189" si="149">J100</f>
        <v>718.24328533333335</v>
      </c>
      <c r="K189" s="80">
        <f t="shared" si="149"/>
        <v>718.24328533333335</v>
      </c>
      <c r="L189" s="80">
        <f t="shared" si="149"/>
        <v>718.24328533333335</v>
      </c>
      <c r="M189" s="80">
        <f t="shared" si="149"/>
        <v>718.24328533333335</v>
      </c>
      <c r="N189" s="80">
        <f t="shared" si="149"/>
        <v>718.24328533333335</v>
      </c>
      <c r="O189" s="80">
        <f t="shared" si="149"/>
        <v>718.24328533333335</v>
      </c>
      <c r="P189" s="80">
        <f t="shared" si="149"/>
        <v>718.24328533333335</v>
      </c>
      <c r="Q189" s="80">
        <f t="shared" si="149"/>
        <v>718.24328533333335</v>
      </c>
      <c r="R189" s="80">
        <f t="shared" si="149"/>
        <v>718.24328533333335</v>
      </c>
      <c r="S189" s="80">
        <f t="shared" si="149"/>
        <v>718.24328533333335</v>
      </c>
    </row>
    <row r="190" spans="2:19" x14ac:dyDescent="0.3">
      <c r="C190" s="22" t="s">
        <v>83</v>
      </c>
      <c r="D190" s="12" t="s">
        <v>20</v>
      </c>
      <c r="G190" s="47">
        <v>-249.48055600000001</v>
      </c>
      <c r="H190" s="47">
        <v>-451.46552000000003</v>
      </c>
      <c r="I190" s="47">
        <v>-428.79868900000002</v>
      </c>
      <c r="J190" s="80">
        <f t="shared" ref="J190:S190" si="150">J98</f>
        <v>-508.6407336447179</v>
      </c>
      <c r="K190" s="80">
        <f t="shared" si="150"/>
        <v>-549.36957541407537</v>
      </c>
      <c r="L190" s="80">
        <f t="shared" si="150"/>
        <v>-582.18420746361187</v>
      </c>
      <c r="M190" s="80">
        <f t="shared" si="150"/>
        <v>-608.62247650755489</v>
      </c>
      <c r="N190" s="80">
        <f t="shared" si="150"/>
        <v>-629.92340314859553</v>
      </c>
      <c r="O190" s="80">
        <f t="shared" si="150"/>
        <v>-647.08524816245983</v>
      </c>
      <c r="P190" s="80">
        <f t="shared" si="150"/>
        <v>-660.91229565401943</v>
      </c>
      <c r="Q190" s="80">
        <f t="shared" si="150"/>
        <v>-672.05254556184673</v>
      </c>
      <c r="R190" s="80">
        <f t="shared" si="150"/>
        <v>-681.0280819577838</v>
      </c>
      <c r="S190" s="80">
        <f t="shared" si="150"/>
        <v>-688.25954034169217</v>
      </c>
    </row>
    <row r="191" spans="2:19" x14ac:dyDescent="0.3">
      <c r="C191" s="22" t="s">
        <v>84</v>
      </c>
      <c r="D191" s="12" t="s">
        <v>20</v>
      </c>
      <c r="G191" s="47">
        <v>-2098.25</v>
      </c>
      <c r="H191" s="47">
        <v>-2285.8386289999999</v>
      </c>
      <c r="I191" s="47">
        <v>-2986.8482180000001</v>
      </c>
      <c r="J191" s="80">
        <f t="shared" ref="J191:S191" si="151">J89</f>
        <v>-7857.9365629173508</v>
      </c>
      <c r="K191" s="80">
        <f t="shared" si="151"/>
        <v>-10042.489621989027</v>
      </c>
      <c r="L191" s="80">
        <f t="shared" si="151"/>
        <v>-10290.888242952067</v>
      </c>
      <c r="M191" s="80">
        <f t="shared" si="151"/>
        <v>-10713.825680525093</v>
      </c>
      <c r="N191" s="80">
        <f t="shared" si="151"/>
        <v>-11154.145104169473</v>
      </c>
      <c r="O191" s="80">
        <f t="shared" si="151"/>
        <v>-11612.560882992651</v>
      </c>
      <c r="P191" s="80">
        <f t="shared" si="151"/>
        <v>-11851.188814205361</v>
      </c>
      <c r="Q191" s="80">
        <f t="shared" si="151"/>
        <v>-12094.720339907573</v>
      </c>
      <c r="R191" s="80">
        <f t="shared" si="151"/>
        <v>-12343.256224661069</v>
      </c>
      <c r="S191" s="80">
        <f t="shared" si="151"/>
        <v>-12596.899303650911</v>
      </c>
    </row>
    <row r="192" spans="2:19" x14ac:dyDescent="0.3">
      <c r="C192" s="22" t="s">
        <v>85</v>
      </c>
      <c r="D192" s="12" t="s">
        <v>20</v>
      </c>
      <c r="G192" s="47">
        <v>0</v>
      </c>
      <c r="H192" s="47">
        <v>0</v>
      </c>
      <c r="I192" s="47">
        <v>-6498.5441849999997</v>
      </c>
      <c r="J192" s="44">
        <v>0</v>
      </c>
      <c r="K192" s="44">
        <v>0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44">
        <v>0</v>
      </c>
      <c r="S192" s="44">
        <v>0</v>
      </c>
    </row>
    <row r="193" spans="3:19" x14ac:dyDescent="0.3">
      <c r="C193" s="22" t="s">
        <v>86</v>
      </c>
      <c r="D193" s="12" t="s">
        <v>20</v>
      </c>
      <c r="G193" s="47">
        <v>12529.65186</v>
      </c>
      <c r="H193" s="47">
        <v>0</v>
      </c>
      <c r="I193" s="47">
        <v>0</v>
      </c>
      <c r="J193" s="44">
        <v>0</v>
      </c>
      <c r="K193" s="44">
        <v>0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44">
        <v>0</v>
      </c>
      <c r="S193" s="44">
        <v>0</v>
      </c>
    </row>
    <row r="194" spans="3:19" x14ac:dyDescent="0.3">
      <c r="C194" s="23" t="s">
        <v>87</v>
      </c>
      <c r="D194" s="40" t="s">
        <v>20</v>
      </c>
      <c r="E194" s="40"/>
      <c r="F194" s="40"/>
      <c r="G194" s="46">
        <v>-1088.307791</v>
      </c>
      <c r="H194" s="46">
        <v>0</v>
      </c>
      <c r="I194" s="46">
        <v>0</v>
      </c>
      <c r="J194" s="44">
        <v>0</v>
      </c>
      <c r="K194" s="44">
        <v>0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44">
        <v>0</v>
      </c>
      <c r="S194" s="44">
        <v>0</v>
      </c>
    </row>
    <row r="195" spans="3:19" s="9" customFormat="1" x14ac:dyDescent="0.3">
      <c r="C195" s="20" t="s">
        <v>61</v>
      </c>
      <c r="D195" s="34" t="s">
        <v>20</v>
      </c>
      <c r="E195" s="34"/>
      <c r="F195" s="34"/>
      <c r="G195" s="21">
        <v>14682.801742</v>
      </c>
      <c r="H195" s="21">
        <v>8353.1837460000006</v>
      </c>
      <c r="I195" s="21">
        <v>11596.343694000003</v>
      </c>
      <c r="J195" s="21">
        <f>SUM(J188:J194)</f>
        <v>10840.485228195099</v>
      </c>
      <c r="K195" s="21">
        <f t="shared" ref="K195:S195" si="152">SUM(K188:K194)</f>
        <v>1377.6777650545646</v>
      </c>
      <c r="L195" s="21">
        <f t="shared" si="152"/>
        <v>2194.2367264601362</v>
      </c>
      <c r="M195" s="21">
        <f t="shared" si="152"/>
        <v>2252.3859449307965</v>
      </c>
      <c r="N195" s="21">
        <f t="shared" si="152"/>
        <v>2319.1489030186331</v>
      </c>
      <c r="O195" s="21">
        <f t="shared" si="152"/>
        <v>1232.414125470139</v>
      </c>
      <c r="P195" s="21">
        <f t="shared" si="152"/>
        <v>1242.4498710998523</v>
      </c>
      <c r="Q195" s="21">
        <f t="shared" si="152"/>
        <v>1255.6627737622457</v>
      </c>
      <c r="R195" s="21">
        <f t="shared" si="152"/>
        <v>1271.5408258416574</v>
      </c>
      <c r="S195" s="21">
        <f t="shared" si="152"/>
        <v>1289.6736753567329</v>
      </c>
    </row>
    <row r="197" spans="3:19" s="9" customFormat="1" x14ac:dyDescent="0.3">
      <c r="C197" s="20" t="s">
        <v>91</v>
      </c>
      <c r="D197" s="34" t="s">
        <v>20</v>
      </c>
      <c r="E197" s="34"/>
      <c r="F197" s="34"/>
      <c r="G197" s="27">
        <f>G195+G185+G177</f>
        <v>6662.958439</v>
      </c>
      <c r="H197" s="27">
        <f t="shared" ref="H197:S197" si="153">H195+H185+H177</f>
        <v>-4906.213444</v>
      </c>
      <c r="I197" s="27">
        <f t="shared" si="153"/>
        <v>1847.9397879999997</v>
      </c>
      <c r="J197" s="27">
        <f t="shared" si="153"/>
        <v>1806.7446619047023</v>
      </c>
      <c r="K197" s="27">
        <f t="shared" si="153"/>
        <v>5745.3296535380505</v>
      </c>
      <c r="L197" s="27">
        <f t="shared" si="153"/>
        <v>10049.393590535305</v>
      </c>
      <c r="M197" s="27">
        <f t="shared" si="153"/>
        <v>13543.038162061828</v>
      </c>
      <c r="N197" s="27">
        <f t="shared" si="153"/>
        <v>15444.422324356059</v>
      </c>
      <c r="O197" s="27">
        <f t="shared" si="153"/>
        <v>17103.645154675902</v>
      </c>
      <c r="P197" s="27">
        <f t="shared" si="153"/>
        <v>16501.135615927058</v>
      </c>
      <c r="Q197" s="27">
        <f t="shared" si="153"/>
        <v>15461.021372607589</v>
      </c>
      <c r="R197" s="27">
        <f t="shared" si="153"/>
        <v>14958.303082327424</v>
      </c>
      <c r="S197" s="27">
        <f t="shared" si="153"/>
        <v>14005.288924500099</v>
      </c>
    </row>
  </sheetData>
  <pageMargins left="0.7" right="0.7" top="0.75" bottom="0.75" header="0.3" footer="0.3"/>
  <pageSetup paperSize="8" scale="34" orientation="portrait" r:id="rId1"/>
  <ignoredErrors>
    <ignoredError sqref="G17 J137" formula="1"/>
    <ignoredError sqref="H82" formulaRange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8BD85-8CC8-49AD-BCB4-D40A72D336A4}">
  <dimension ref="A1:R86"/>
  <sheetViews>
    <sheetView showGridLines="0" zoomScale="85" zoomScaleNormal="85" workbookViewId="0">
      <selection activeCell="E11" sqref="E11"/>
    </sheetView>
  </sheetViews>
  <sheetFormatPr defaultRowHeight="15.6" outlineLevelCol="1" x14ac:dyDescent="0.3"/>
  <cols>
    <col min="1" max="1" width="3.77734375" style="8" customWidth="1"/>
    <col min="2" max="2" width="1.77734375" style="8" customWidth="1"/>
    <col min="3" max="3" width="46.33203125" style="8" bestFit="1" customWidth="1"/>
    <col min="4" max="4" width="13.77734375" style="8" customWidth="1"/>
    <col min="5" max="7" width="13.77734375" style="8" customWidth="1" outlineLevel="1"/>
    <col min="8" max="17" width="13.77734375" style="8" customWidth="1"/>
    <col min="18" max="16384" width="8.88671875" style="8"/>
  </cols>
  <sheetData>
    <row r="1" spans="1:17" ht="19.8" x14ac:dyDescent="0.4">
      <c r="A1" s="11" t="s">
        <v>159</v>
      </c>
    </row>
    <row r="2" spans="1:17" x14ac:dyDescent="0.3">
      <c r="B2" s="1" t="s">
        <v>156</v>
      </c>
      <c r="C2" s="18"/>
      <c r="D2" s="87"/>
      <c r="E2" s="29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3">
      <c r="C3" s="16" t="s">
        <v>8</v>
      </c>
      <c r="D3" s="13" t="s">
        <v>0</v>
      </c>
      <c r="I3" s="7" t="s">
        <v>271</v>
      </c>
      <c r="J3" s="42"/>
      <c r="K3" s="42"/>
      <c r="L3" s="42"/>
      <c r="N3" s="7" t="s">
        <v>270</v>
      </c>
      <c r="O3" s="42"/>
      <c r="P3" s="42"/>
      <c r="Q3" s="42"/>
    </row>
    <row r="4" spans="1:17" x14ac:dyDescent="0.3">
      <c r="C4" s="16" t="s">
        <v>10</v>
      </c>
      <c r="D4" s="13" t="s">
        <v>9</v>
      </c>
      <c r="I4" s="8" t="s">
        <v>176</v>
      </c>
      <c r="L4" s="95">
        <v>2</v>
      </c>
      <c r="N4" s="8" t="s">
        <v>210</v>
      </c>
      <c r="Q4" s="109">
        <f>Philipine_GDP_Growth_Rate</f>
        <v>6.2E-2</v>
      </c>
    </row>
    <row r="5" spans="1:17" x14ac:dyDescent="0.3">
      <c r="C5" s="16" t="s">
        <v>12</v>
      </c>
      <c r="D5" s="63">
        <v>1000000</v>
      </c>
      <c r="I5" s="8" t="s">
        <v>177</v>
      </c>
      <c r="L5" s="95">
        <v>4.68</v>
      </c>
    </row>
    <row r="6" spans="1:17" x14ac:dyDescent="0.3">
      <c r="C6" s="16" t="s">
        <v>90</v>
      </c>
      <c r="D6" s="64">
        <v>9.3699999999999992</v>
      </c>
      <c r="I6" s="8" t="s">
        <v>175</v>
      </c>
      <c r="L6" s="95">
        <v>6.8</v>
      </c>
      <c r="N6" s="8" t="s">
        <v>211</v>
      </c>
      <c r="Q6" s="109">
        <v>4.5999999999999999E-2</v>
      </c>
    </row>
    <row r="7" spans="1:17" x14ac:dyDescent="0.3">
      <c r="C7" s="16" t="s">
        <v>92</v>
      </c>
      <c r="D7" s="64">
        <v>7266.66</v>
      </c>
      <c r="I7" s="8" t="s">
        <v>178</v>
      </c>
      <c r="L7" s="95">
        <v>11</v>
      </c>
      <c r="N7" s="8" t="s">
        <v>180</v>
      </c>
      <c r="Q7" s="14">
        <f>FY32_FCFF*(1+Q6)/(WACC-Q6)</f>
        <v>270263.72670558991</v>
      </c>
    </row>
    <row r="8" spans="1:17" x14ac:dyDescent="0.3">
      <c r="C8" s="16" t="s">
        <v>99</v>
      </c>
      <c r="D8" s="65">
        <v>1.78E-2</v>
      </c>
    </row>
    <row r="9" spans="1:17" x14ac:dyDescent="0.3">
      <c r="C9" s="16" t="s">
        <v>181</v>
      </c>
      <c r="D9" s="96">
        <f>DATE(2023,7,31)</f>
        <v>45138</v>
      </c>
      <c r="I9" s="8" t="s">
        <v>179</v>
      </c>
      <c r="L9" s="95">
        <v>6.8</v>
      </c>
      <c r="N9" s="8" t="s">
        <v>183</v>
      </c>
      <c r="Q9" s="14">
        <f>$G$44</f>
        <v>80846.722375295823</v>
      </c>
    </row>
    <row r="10" spans="1:17" x14ac:dyDescent="0.3">
      <c r="C10" s="16" t="s">
        <v>100</v>
      </c>
      <c r="D10" s="44" t="s">
        <v>103</v>
      </c>
      <c r="I10" s="8" t="s">
        <v>180</v>
      </c>
      <c r="L10" s="14">
        <f>L9*FY32_EBITDA</f>
        <v>320541.17384904745</v>
      </c>
      <c r="N10" s="8" t="s">
        <v>200</v>
      </c>
      <c r="Q10" s="14">
        <f>Q7*Q43</f>
        <v>104013.25624709124</v>
      </c>
    </row>
    <row r="11" spans="1:17" x14ac:dyDescent="0.3">
      <c r="C11" s="8" t="s">
        <v>197</v>
      </c>
      <c r="D11" s="109">
        <f>WACC</f>
        <v>0.11300012002260151</v>
      </c>
    </row>
    <row r="12" spans="1:17" x14ac:dyDescent="0.3">
      <c r="B12" s="7" t="s">
        <v>160</v>
      </c>
      <c r="C12" s="42"/>
      <c r="D12" s="42"/>
      <c r="I12" s="8" t="s">
        <v>183</v>
      </c>
      <c r="L12" s="14">
        <f>$G$44</f>
        <v>80846.722375295823</v>
      </c>
      <c r="N12" s="107" t="s">
        <v>201</v>
      </c>
      <c r="O12" s="107"/>
      <c r="P12" s="107"/>
      <c r="Q12" s="108">
        <f>Q10+Q9</f>
        <v>184859.97862238705</v>
      </c>
    </row>
    <row r="13" spans="1:17" x14ac:dyDescent="0.3">
      <c r="B13" s="9" t="s">
        <v>161</v>
      </c>
      <c r="C13" s="9"/>
      <c r="D13" s="21">
        <f>D6*Diluted_Share_Counts</f>
        <v>68088.604199999987</v>
      </c>
      <c r="I13" s="8" t="s">
        <v>200</v>
      </c>
      <c r="L13" s="14">
        <f>L10*Q43</f>
        <v>123362.95240102158</v>
      </c>
      <c r="N13" s="88" t="s">
        <v>202</v>
      </c>
      <c r="Q13" s="14">
        <f t="shared" ref="Q13:Q18" si="0">L16</f>
        <v>10214.065832</v>
      </c>
    </row>
    <row r="14" spans="1:17" x14ac:dyDescent="0.3">
      <c r="B14" s="88" t="s">
        <v>163</v>
      </c>
      <c r="D14" s="14">
        <f>-Cash</f>
        <v>-10214.065832</v>
      </c>
      <c r="N14" s="88" t="s">
        <v>203</v>
      </c>
      <c r="Q14" s="14">
        <f t="shared" si="0"/>
        <v>515.06064199999992</v>
      </c>
    </row>
    <row r="15" spans="1:17" x14ac:dyDescent="0.3">
      <c r="B15" s="88" t="s">
        <v>165</v>
      </c>
      <c r="D15" s="14">
        <f>-Equity_Investment</f>
        <v>-515.06064199999992</v>
      </c>
      <c r="I15" s="107" t="s">
        <v>201</v>
      </c>
      <c r="J15" s="107"/>
      <c r="K15" s="107"/>
      <c r="L15" s="108">
        <f>L13+L12</f>
        <v>204209.67477631741</v>
      </c>
      <c r="N15" s="88" t="s">
        <v>204</v>
      </c>
      <c r="Q15" s="14">
        <f t="shared" si="0"/>
        <v>1.1084309999999999</v>
      </c>
    </row>
    <row r="16" spans="1:17" x14ac:dyDescent="0.3">
      <c r="B16" s="88" t="s">
        <v>164</v>
      </c>
      <c r="D16" s="14">
        <v>-1.1084309999999999</v>
      </c>
      <c r="I16" s="88" t="s">
        <v>202</v>
      </c>
      <c r="L16" s="14">
        <f t="shared" ref="L16:L21" si="1">-D14</f>
        <v>10214.065832</v>
      </c>
      <c r="N16" s="88" t="s">
        <v>205</v>
      </c>
      <c r="Q16" s="14">
        <f t="shared" si="0"/>
        <v>-0.3125</v>
      </c>
    </row>
    <row r="17" spans="2:17" x14ac:dyDescent="0.3">
      <c r="B17" s="88" t="s">
        <v>166</v>
      </c>
      <c r="D17" s="14">
        <f>Minority_Interest</f>
        <v>0.3125</v>
      </c>
      <c r="I17" s="88" t="s">
        <v>203</v>
      </c>
      <c r="L17" s="14">
        <f t="shared" si="1"/>
        <v>515.06064199999992</v>
      </c>
      <c r="N17" s="88" t="s">
        <v>206</v>
      </c>
      <c r="Q17" s="14">
        <f t="shared" si="0"/>
        <v>-153.02787499999999</v>
      </c>
    </row>
    <row r="18" spans="2:17" x14ac:dyDescent="0.3">
      <c r="B18" s="88" t="s">
        <v>167</v>
      </c>
      <c r="D18" s="14">
        <f>Unfunded_Pensions</f>
        <v>153.02787499999999</v>
      </c>
      <c r="I18" s="88" t="s">
        <v>204</v>
      </c>
      <c r="L18" s="14">
        <f t="shared" si="1"/>
        <v>1.1084309999999999</v>
      </c>
      <c r="N18" s="88" t="s">
        <v>207</v>
      </c>
      <c r="Q18" s="14">
        <f t="shared" si="0"/>
        <v>-38239.770485000001</v>
      </c>
    </row>
    <row r="19" spans="2:17" x14ac:dyDescent="0.3">
      <c r="B19" s="88" t="s">
        <v>168</v>
      </c>
      <c r="D19" s="14">
        <f>Total_Debt_FY2022</f>
        <v>38239.770485000001</v>
      </c>
      <c r="I19" s="88" t="s">
        <v>205</v>
      </c>
      <c r="L19" s="14">
        <f t="shared" si="1"/>
        <v>-0.3125</v>
      </c>
      <c r="N19" s="107" t="s">
        <v>209</v>
      </c>
      <c r="O19" s="107"/>
      <c r="P19" s="107"/>
      <c r="Q19" s="108">
        <f>SUM(Q12:Q18)</f>
        <v>157197.10266738705</v>
      </c>
    </row>
    <row r="20" spans="2:17" x14ac:dyDescent="0.3">
      <c r="B20" s="9" t="s">
        <v>162</v>
      </c>
      <c r="C20" s="9"/>
      <c r="D20" s="21">
        <f>SUM(D13:D19)</f>
        <v>95751.480154999997</v>
      </c>
      <c r="E20" s="21"/>
      <c r="I20" s="88" t="s">
        <v>206</v>
      </c>
      <c r="L20" s="14">
        <f t="shared" si="1"/>
        <v>-153.02787499999999</v>
      </c>
    </row>
    <row r="21" spans="2:17" x14ac:dyDescent="0.3">
      <c r="C21" s="16"/>
      <c r="I21" s="88" t="s">
        <v>207</v>
      </c>
      <c r="L21" s="14">
        <f t="shared" si="1"/>
        <v>-38239.770485000001</v>
      </c>
      <c r="N21" s="9" t="s">
        <v>208</v>
      </c>
      <c r="O21" s="9"/>
      <c r="P21" s="9"/>
      <c r="Q21" s="21">
        <f>Q19/Diluted_Share_Counts</f>
        <v>21.632648653905239</v>
      </c>
    </row>
    <row r="22" spans="2:17" x14ac:dyDescent="0.3">
      <c r="C22" s="20" t="s">
        <v>265</v>
      </c>
      <c r="D22" s="21">
        <f>AVERAGE(L24,Q21)</f>
        <v>22.964050986884239</v>
      </c>
      <c r="I22" s="107" t="s">
        <v>209</v>
      </c>
      <c r="J22" s="107"/>
      <c r="K22" s="107"/>
      <c r="L22" s="108">
        <f>SUM(L15:L21)</f>
        <v>176546.79882131738</v>
      </c>
      <c r="N22" s="9" t="s">
        <v>212</v>
      </c>
      <c r="O22" s="9"/>
      <c r="P22" s="9"/>
      <c r="Q22" s="110">
        <f>Q21*Exchange_Rate</f>
        <v>0.38506114603951325</v>
      </c>
    </row>
    <row r="23" spans="2:17" x14ac:dyDescent="0.3">
      <c r="C23" s="88" t="s">
        <v>101</v>
      </c>
      <c r="D23" s="111">
        <f>Target_Price/Share_Price-1</f>
        <v>1.4508058683974645</v>
      </c>
      <c r="N23" s="9" t="s">
        <v>101</v>
      </c>
      <c r="Q23" s="111">
        <f>Q21/Share_Price-1</f>
        <v>1.3087138371296949</v>
      </c>
    </row>
    <row r="24" spans="2:17" x14ac:dyDescent="0.3">
      <c r="C24" s="20" t="s">
        <v>266</v>
      </c>
      <c r="D24" s="21">
        <f>AVERAGE(E83:G83)</f>
        <v>28.232482570431369</v>
      </c>
      <c r="I24" s="9" t="s">
        <v>208</v>
      </c>
      <c r="J24" s="9"/>
      <c r="K24" s="9"/>
      <c r="L24" s="21">
        <f>L22/Diluted_Share_Counts</f>
        <v>24.295453319863235</v>
      </c>
    </row>
    <row r="25" spans="2:17" x14ac:dyDescent="0.3">
      <c r="C25" s="16"/>
      <c r="I25" s="9" t="s">
        <v>212</v>
      </c>
      <c r="J25" s="9"/>
      <c r="K25" s="9"/>
      <c r="L25" s="110">
        <f>L24*Exchange_Rate</f>
        <v>0.43245906909356557</v>
      </c>
    </row>
    <row r="26" spans="2:17" x14ac:dyDescent="0.3">
      <c r="I26" s="9" t="s">
        <v>101</v>
      </c>
      <c r="L26" s="111">
        <f>L24/Share_Price-1</f>
        <v>1.5928978996652332</v>
      </c>
    </row>
    <row r="27" spans="2:17" x14ac:dyDescent="0.3">
      <c r="K27" s="14"/>
    </row>
    <row r="28" spans="2:17" x14ac:dyDescent="0.3">
      <c r="B28" s="1"/>
      <c r="C28" s="18"/>
      <c r="D28" s="41"/>
      <c r="E28" s="2" t="s">
        <v>3</v>
      </c>
      <c r="F28" s="2"/>
      <c r="G28" s="3"/>
      <c r="H28" s="3" t="s">
        <v>4</v>
      </c>
      <c r="I28" s="2"/>
      <c r="J28" s="2"/>
      <c r="K28" s="2"/>
      <c r="L28" s="2"/>
      <c r="M28" s="2"/>
      <c r="N28" s="2"/>
      <c r="O28" s="2"/>
      <c r="P28" s="2"/>
      <c r="Q28" s="3"/>
    </row>
    <row r="29" spans="2:17" x14ac:dyDescent="0.3">
      <c r="B29" s="1" t="s">
        <v>157</v>
      </c>
      <c r="C29" s="18"/>
      <c r="D29" s="29" t="s">
        <v>2</v>
      </c>
      <c r="E29" s="4">
        <f>DATE(2020,12,31)</f>
        <v>44196</v>
      </c>
      <c r="F29" s="4">
        <f>EDATE(E29,12)</f>
        <v>44561</v>
      </c>
      <c r="G29" s="5">
        <f>EDATE(F29,12)</f>
        <v>44926</v>
      </c>
      <c r="H29" s="4">
        <f t="shared" ref="H29:Q29" si="2">EDATE(G29,12)</f>
        <v>45291</v>
      </c>
      <c r="I29" s="4">
        <f t="shared" si="2"/>
        <v>45657</v>
      </c>
      <c r="J29" s="4">
        <f t="shared" si="2"/>
        <v>46022</v>
      </c>
      <c r="K29" s="4">
        <f t="shared" si="2"/>
        <v>46387</v>
      </c>
      <c r="L29" s="4">
        <f t="shared" si="2"/>
        <v>46752</v>
      </c>
      <c r="M29" s="4">
        <f t="shared" si="2"/>
        <v>47118</v>
      </c>
      <c r="N29" s="4">
        <f t="shared" si="2"/>
        <v>47483</v>
      </c>
      <c r="O29" s="4">
        <f t="shared" si="2"/>
        <v>47848</v>
      </c>
      <c r="P29" s="4">
        <f t="shared" si="2"/>
        <v>48213</v>
      </c>
      <c r="Q29" s="4">
        <f t="shared" si="2"/>
        <v>48579</v>
      </c>
    </row>
    <row r="30" spans="2:17" s="9" customFormat="1" x14ac:dyDescent="0.3">
      <c r="C30" s="9" t="s">
        <v>158</v>
      </c>
      <c r="D30" s="12" t="s">
        <v>20</v>
      </c>
      <c r="E30" s="54">
        <f>Financial_Model!G112</f>
        <v>5095.1687099999981</v>
      </c>
      <c r="F30" s="54">
        <f>Financial_Model!H112</f>
        <v>10195.734135000002</v>
      </c>
      <c r="G30" s="54">
        <f>Financial_Model!I112</f>
        <v>11996.644633000004</v>
      </c>
      <c r="H30" s="54">
        <f>Financial_Model!J112</f>
        <v>15113.167599535393</v>
      </c>
      <c r="I30" s="54">
        <f>Financial_Model!K112</f>
        <v>16953.596183641697</v>
      </c>
      <c r="J30" s="54">
        <f>Financial_Model!L112</f>
        <v>18935.524864344105</v>
      </c>
      <c r="K30" s="54">
        <f>Financial_Model!M112</f>
        <v>20371.551743016644</v>
      </c>
      <c r="L30" s="54">
        <f>Financial_Model!N112</f>
        <v>21214.839119643191</v>
      </c>
      <c r="M30" s="54">
        <f>Financial_Model!O112</f>
        <v>21598.510524201294</v>
      </c>
      <c r="N30" s="54">
        <f>Financial_Model!P112</f>
        <v>21463.106602938042</v>
      </c>
      <c r="O30" s="54">
        <f>Financial_Model!Q112</f>
        <v>20951.192352605376</v>
      </c>
      <c r="P30" s="54">
        <f>Financial_Model!R112</f>
        <v>19993.627458357958</v>
      </c>
      <c r="Q30" s="54">
        <f>Financial_Model!S112</f>
        <v>18449.673112805656</v>
      </c>
    </row>
    <row r="31" spans="2:17" x14ac:dyDescent="0.3">
      <c r="C31" s="89" t="s">
        <v>170</v>
      </c>
      <c r="D31" s="40" t="s">
        <v>20</v>
      </c>
      <c r="E31" s="90">
        <f>Financial_Model!G95</f>
        <v>-115.173554</v>
      </c>
      <c r="F31" s="90">
        <f>Financial_Model!H95</f>
        <v>-134.34366399999999</v>
      </c>
      <c r="G31" s="90">
        <f>Financial_Model!I95</f>
        <v>-188.14625899999999</v>
      </c>
      <c r="H31" s="90">
        <f>Financial_Model!J95</f>
        <v>-177.84350595446415</v>
      </c>
      <c r="I31" s="90">
        <f>Financial_Model!K95</f>
        <v>-192.08412715250333</v>
      </c>
      <c r="J31" s="90">
        <f>Financial_Model!L95</f>
        <v>-203.55758734606223</v>
      </c>
      <c r="K31" s="90">
        <f>Financial_Model!M95</f>
        <v>-212.80158639515616</v>
      </c>
      <c r="L31" s="90">
        <f>Financial_Model!N95</f>
        <v>-220.24934121175639</v>
      </c>
      <c r="M31" s="90">
        <f>Financial_Model!O95</f>
        <v>-226.24988832492693</v>
      </c>
      <c r="N31" s="90">
        <f>Financial_Model!P95</f>
        <v>-231.08444136057798</v>
      </c>
      <c r="O31" s="90">
        <f>Financial_Model!Q95</f>
        <v>-234.97957002363304</v>
      </c>
      <c r="P31" s="90">
        <f>Financial_Model!R95</f>
        <v>-238.11781821118444</v>
      </c>
      <c r="Q31" s="90">
        <f>Financial_Model!S95</f>
        <v>-240.64625887094564</v>
      </c>
    </row>
    <row r="32" spans="2:17" s="9" customFormat="1" x14ac:dyDescent="0.3">
      <c r="C32" s="9" t="s">
        <v>169</v>
      </c>
      <c r="D32" s="12" t="s">
        <v>20</v>
      </c>
      <c r="E32" s="21">
        <f t="shared" ref="E32:Q32" si="3">(1-Tax_Rate)*(E31+E30)</f>
        <v>3787.1845994639116</v>
      </c>
      <c r="F32" s="21">
        <f t="shared" si="3"/>
        <v>7651.4819487435207</v>
      </c>
      <c r="G32" s="21">
        <f t="shared" si="3"/>
        <v>8980.1218242003197</v>
      </c>
      <c r="H32" s="21">
        <f t="shared" si="3"/>
        <v>11358.008918354863</v>
      </c>
      <c r="I32" s="21">
        <f t="shared" si="3"/>
        <v>12746.787564157337</v>
      </c>
      <c r="J32" s="21">
        <f t="shared" si="3"/>
        <v>14245.278512698407</v>
      </c>
      <c r="K32" s="21">
        <f t="shared" si="3"/>
        <v>15330.317750533499</v>
      </c>
      <c r="L32" s="21">
        <f t="shared" si="3"/>
        <v>15965.956710849865</v>
      </c>
      <c r="M32" s="21">
        <f t="shared" si="3"/>
        <v>16253.167683988764</v>
      </c>
      <c r="N32" s="21">
        <f t="shared" si="3"/>
        <v>16146.519188662976</v>
      </c>
      <c r="O32" s="21">
        <f t="shared" si="3"/>
        <v>15754.256691371576</v>
      </c>
      <c r="P32" s="21">
        <f t="shared" si="3"/>
        <v>15023.661573964137</v>
      </c>
      <c r="Q32" s="21">
        <f t="shared" si="3"/>
        <v>13847.593002045553</v>
      </c>
    </row>
    <row r="33" spans="2:18" x14ac:dyDescent="0.3">
      <c r="C33" s="88" t="s">
        <v>173</v>
      </c>
      <c r="D33" s="12" t="s">
        <v>20</v>
      </c>
      <c r="E33" s="80">
        <f>Financial_Model!G75</f>
        <v>3029.6722679999998</v>
      </c>
      <c r="F33" s="80">
        <f>Financial_Model!H75</f>
        <v>5567.0503140000001</v>
      </c>
      <c r="G33" s="80">
        <f>Financial_Model!I75</f>
        <v>8880.0496870000006</v>
      </c>
      <c r="H33" s="80">
        <f>Financial_Model!J75</f>
        <v>11812.704928820471</v>
      </c>
      <c r="I33" s="80">
        <f>Financial_Model!K75</f>
        <v>14806.941941239456</v>
      </c>
      <c r="J33" s="80">
        <f>Financial_Model!L75</f>
        <v>16717.329146837066</v>
      </c>
      <c r="K33" s="80">
        <f>Financial_Model!M75</f>
        <v>18321.981718887495</v>
      </c>
      <c r="L33" s="80">
        <f>Financial_Model!N75</f>
        <v>21609.096504410445</v>
      </c>
      <c r="M33" s="80">
        <f>Financial_Model!O75</f>
        <v>22093.20681540146</v>
      </c>
      <c r="N33" s="80">
        <f>Financial_Model!P75</f>
        <v>23127.265694600574</v>
      </c>
      <c r="O33" s="80">
        <f>Financial_Model!Q75</f>
        <v>24121.865108365379</v>
      </c>
      <c r="P33" s="80">
        <f>Financial_Model!R75</f>
        <v>26032.545891753136</v>
      </c>
      <c r="Q33" s="80">
        <f>Financial_Model!S75</f>
        <v>28000.475265830217</v>
      </c>
    </row>
    <row r="34" spans="2:18" x14ac:dyDescent="0.3">
      <c r="C34" s="88" t="s">
        <v>171</v>
      </c>
      <c r="D34" s="12" t="s">
        <v>20</v>
      </c>
      <c r="E34" s="80">
        <f>Financial_Model!G68</f>
        <v>-312.65558199999998</v>
      </c>
      <c r="F34" s="80">
        <f>Financial_Model!H68</f>
        <v>-470.47889800000007</v>
      </c>
      <c r="G34" s="80">
        <f>Financial_Model!I68</f>
        <v>-603.87993000000006</v>
      </c>
      <c r="H34" s="80">
        <f>Financial_Model!J68</f>
        <v>-653.26701525895044</v>
      </c>
      <c r="I34" s="80">
        <f>Financial_Model!K68</f>
        <v>-711.16937998676974</v>
      </c>
      <c r="J34" s="80">
        <f>Financial_Model!L68</f>
        <v>-810.09017741580749</v>
      </c>
      <c r="K34" s="80">
        <f>Financial_Model!M68</f>
        <v>-877.51658760499424</v>
      </c>
      <c r="L34" s="80">
        <f>Financial_Model!N68</f>
        <v>-913.6885938806272</v>
      </c>
      <c r="M34" s="80">
        <f>Financial_Model!O68</f>
        <v>-925.54866610796796</v>
      </c>
      <c r="N34" s="80">
        <f>Financial_Model!P68</f>
        <v>-914.07879108136888</v>
      </c>
      <c r="O34" s="80">
        <f>Financial_Model!Q68</f>
        <v>-882.8515167203725</v>
      </c>
      <c r="P34" s="80">
        <f>Financial_Model!R68</f>
        <v>-828.23392427686304</v>
      </c>
      <c r="Q34" s="80">
        <f>Financial_Model!S68</f>
        <v>-742.84454071922619</v>
      </c>
    </row>
    <row r="35" spans="2:18" x14ac:dyDescent="0.3">
      <c r="C35" s="88" t="s">
        <v>172</v>
      </c>
      <c r="D35" s="12" t="s">
        <v>20</v>
      </c>
      <c r="E35" s="14"/>
      <c r="F35" s="14">
        <f>Financial_Model!H81-Financial_Model!H68</f>
        <v>1598.338481999999</v>
      </c>
      <c r="G35" s="14">
        <f>Financial_Model!I81-Financial_Model!I68</f>
        <v>-1882.2972260000024</v>
      </c>
      <c r="H35" s="14">
        <f>Financial_Model!J81-Financial_Model!J68</f>
        <v>-11164.973335123137</v>
      </c>
      <c r="I35" s="14">
        <f>Financial_Model!K81-Financial_Model!K68</f>
        <v>-1566.051597182468</v>
      </c>
      <c r="J35" s="14">
        <f>Financial_Model!L81-Financial_Model!L68</f>
        <v>-1476.6908210595248</v>
      </c>
      <c r="K35" s="14">
        <f>Financial_Model!M81-Financial_Model!M68</f>
        <v>-1487.0505505661786</v>
      </c>
      <c r="L35" s="14">
        <f>Financial_Model!N81-Financial_Model!N68</f>
        <v>-1810.7724849926162</v>
      </c>
      <c r="M35" s="14">
        <f>Financial_Model!O81-Financial_Model!O68</f>
        <v>-1927.6126248693104</v>
      </c>
      <c r="N35" s="14">
        <f>Financial_Model!P81-Financial_Model!P68</f>
        <v>-2145.1348093690103</v>
      </c>
      <c r="O35" s="14">
        <f>Financial_Model!Q81-Financial_Model!Q68</f>
        <v>-2433.1376726263225</v>
      </c>
      <c r="P35" s="14">
        <f>Financial_Model!R81-Financial_Model!R68</f>
        <v>-2719.6580442614286</v>
      </c>
      <c r="Q35" s="14">
        <f>Financial_Model!S81-Financial_Model!S68</f>
        <v>-3052.7522311229554</v>
      </c>
    </row>
    <row r="36" spans="2:18" x14ac:dyDescent="0.3">
      <c r="C36" s="88" t="s">
        <v>268</v>
      </c>
      <c r="D36" s="12" t="s">
        <v>20</v>
      </c>
      <c r="E36" s="14"/>
      <c r="F36" s="14">
        <f>Financial_Model!H180</f>
        <v>-18146.811312000002</v>
      </c>
      <c r="G36" s="14">
        <f>Financial_Model!I180</f>
        <v>-18387.721960999999</v>
      </c>
      <c r="H36" s="14">
        <f>Financial_Model!J180</f>
        <v>-16700.720761435838</v>
      </c>
      <c r="I36" s="14">
        <f>Financial_Model!K180</f>
        <v>-16717.515094947772</v>
      </c>
      <c r="J36" s="14">
        <f>Financial_Model!L180</f>
        <v>-16717.329146837066</v>
      </c>
      <c r="K36" s="14">
        <f>Financial_Model!M180</f>
        <v>-15794.811826627152</v>
      </c>
      <c r="L36" s="14">
        <f>Financial_Model!N180</f>
        <v>-17426.690729363261</v>
      </c>
      <c r="M36" s="14">
        <f>Financial_Model!O180</f>
        <v>-15236.694355449285</v>
      </c>
      <c r="N36" s="14">
        <f>Financial_Model!P180</f>
        <v>-16519.475496143266</v>
      </c>
      <c r="O36" s="14">
        <f>Financial_Model!Q180</f>
        <v>-17868.0482284188</v>
      </c>
      <c r="P36" s="14">
        <f>Financial_Model!R180</f>
        <v>-19283.367327224547</v>
      </c>
      <c r="Q36" s="14">
        <f>Financial_Model!S180</f>
        <v>-20741.092789503862</v>
      </c>
    </row>
    <row r="37" spans="2:18" x14ac:dyDescent="0.3">
      <c r="B37" s="91"/>
      <c r="C37" s="91" t="s">
        <v>157</v>
      </c>
      <c r="D37" s="112" t="s">
        <v>20</v>
      </c>
      <c r="E37" s="91"/>
      <c r="F37" s="92">
        <f>SUM(F32:F36)</f>
        <v>-3800.419465256482</v>
      </c>
      <c r="G37" s="92">
        <f t="shared" ref="G37:Q37" si="4">SUM(G32:G36)</f>
        <v>-3013.7276057996787</v>
      </c>
      <c r="H37" s="92">
        <f t="shared" si="4"/>
        <v>-5348.2472646425886</v>
      </c>
      <c r="I37" s="92">
        <f t="shared" si="4"/>
        <v>8558.9934332797857</v>
      </c>
      <c r="J37" s="92">
        <f t="shared" si="4"/>
        <v>11958.497514223076</v>
      </c>
      <c r="K37" s="92">
        <f t="shared" si="4"/>
        <v>15492.920504622667</v>
      </c>
      <c r="L37" s="92">
        <f t="shared" si="4"/>
        <v>17423.901407023804</v>
      </c>
      <c r="M37" s="92">
        <f t="shared" si="4"/>
        <v>20256.518852963658</v>
      </c>
      <c r="N37" s="92">
        <f t="shared" si="4"/>
        <v>19695.095786669906</v>
      </c>
      <c r="O37" s="92">
        <f t="shared" si="4"/>
        <v>18692.084381971454</v>
      </c>
      <c r="P37" s="92">
        <f t="shared" si="4"/>
        <v>18224.94816995443</v>
      </c>
      <c r="Q37" s="92">
        <f t="shared" si="4"/>
        <v>17311.378706529729</v>
      </c>
    </row>
    <row r="38" spans="2:18" x14ac:dyDescent="0.3">
      <c r="C38" s="88" t="s">
        <v>278</v>
      </c>
      <c r="G38" s="62">
        <f>G37/F37-1</f>
        <v>-0.20700132357724133</v>
      </c>
      <c r="H38" s="62">
        <f t="shared" ref="H38:Q38" si="5">H37/G37-1</f>
        <v>0.77462862083166129</v>
      </c>
      <c r="I38" s="62">
        <f t="shared" si="5"/>
        <v>-2.6003361493518691</v>
      </c>
      <c r="J38" s="62">
        <f t="shared" si="5"/>
        <v>0.39718503203017508</v>
      </c>
      <c r="K38" s="62">
        <f t="shared" si="5"/>
        <v>0.29555744659359218</v>
      </c>
      <c r="L38" s="62">
        <f t="shared" si="5"/>
        <v>0.12463633966397647</v>
      </c>
      <c r="M38" s="62">
        <f t="shared" si="5"/>
        <v>0.16257079168262445</v>
      </c>
      <c r="N38" s="62">
        <f t="shared" si="5"/>
        <v>-2.7715673673692987E-2</v>
      </c>
      <c r="O38" s="62">
        <f t="shared" si="5"/>
        <v>-5.0926962506946172E-2</v>
      </c>
      <c r="P38" s="62">
        <f t="shared" si="5"/>
        <v>-2.4991124717346991E-2</v>
      </c>
      <c r="Q38" s="62">
        <f t="shared" si="5"/>
        <v>-5.0127410783576742E-2</v>
      </c>
    </row>
    <row r="40" spans="2:18" x14ac:dyDescent="0.3">
      <c r="B40" s="93"/>
      <c r="C40" s="93" t="s">
        <v>174</v>
      </c>
      <c r="D40" s="113" t="s">
        <v>20</v>
      </c>
      <c r="E40" s="94">
        <f>E30+Financial_Model!G72</f>
        <v>8381.3188409999984</v>
      </c>
      <c r="F40" s="94">
        <f>F30+Financial_Model!H72</f>
        <v>16040.755152000002</v>
      </c>
      <c r="G40" s="94">
        <f>G30+Financial_Model!I72</f>
        <v>21378.008677000005</v>
      </c>
      <c r="H40" s="94">
        <f>H30+Financial_Model!J72</f>
        <v>27434.513262000582</v>
      </c>
      <c r="I40" s="94">
        <f>I30+Financial_Model!K72</f>
        <v>32309.907700295229</v>
      </c>
      <c r="J40" s="94">
        <f>J30+Financial_Model!L72</f>
        <v>36235.038218644782</v>
      </c>
      <c r="K40" s="94">
        <f>K30+Financial_Model!M72</f>
        <v>39302.155938411692</v>
      </c>
      <c r="L40" s="94">
        <f>L30+Financial_Model!N72</f>
        <v>43453.859027202227</v>
      </c>
      <c r="M40" s="94">
        <f>M30+Financial_Model!O72</f>
        <v>44338.802587765211</v>
      </c>
      <c r="N40" s="94">
        <f>N30+Financial_Model!P72</f>
        <v>45251.284593192635</v>
      </c>
      <c r="O40" s="94">
        <f>O30+Financial_Model!Q72</f>
        <v>45745.110006532603</v>
      </c>
      <c r="P40" s="94">
        <f>P30+Financial_Model!R72</f>
        <v>46707.201432068876</v>
      </c>
      <c r="Q40" s="94">
        <f>Q30+Financial_Model!S72</f>
        <v>47138.407918977566</v>
      </c>
    </row>
    <row r="41" spans="2:18" x14ac:dyDescent="0.3"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</row>
    <row r="42" spans="2:18" x14ac:dyDescent="0.3">
      <c r="C42" s="8" t="s">
        <v>182</v>
      </c>
      <c r="H42" s="97">
        <f>0.5*_xlfn.DAYS(H29,Today)/365</f>
        <v>0.20958904109589041</v>
      </c>
      <c r="I42" s="97">
        <f>0.5+_xlfn.DAYS(H29,Today)/365</f>
        <v>0.91917808219178077</v>
      </c>
      <c r="J42" s="97">
        <f>I42+1</f>
        <v>1.9191780821917808</v>
      </c>
      <c r="K42" s="97">
        <f t="shared" ref="K42:Q42" si="6">J42+1</f>
        <v>2.919178082191781</v>
      </c>
      <c r="L42" s="97">
        <f t="shared" si="6"/>
        <v>3.919178082191781</v>
      </c>
      <c r="M42" s="97">
        <f t="shared" si="6"/>
        <v>4.919178082191781</v>
      </c>
      <c r="N42" s="97">
        <f t="shared" si="6"/>
        <v>5.919178082191781</v>
      </c>
      <c r="O42" s="97">
        <f t="shared" si="6"/>
        <v>6.919178082191781</v>
      </c>
      <c r="P42" s="97">
        <f t="shared" si="6"/>
        <v>7.919178082191781</v>
      </c>
      <c r="Q42" s="97">
        <f t="shared" si="6"/>
        <v>8.919178082191781</v>
      </c>
      <c r="R42" s="97"/>
    </row>
    <row r="43" spans="2:18" x14ac:dyDescent="0.3">
      <c r="C43" s="8" t="s">
        <v>198</v>
      </c>
      <c r="H43" s="97">
        <f>1/(1+$D$11)^H42</f>
        <v>0.97781143830632233</v>
      </c>
      <c r="I43" s="97">
        <f t="shared" ref="I43:Q43" si="7">1/(1+$D$11)^I42</f>
        <v>0.90628046948903163</v>
      </c>
      <c r="J43" s="97">
        <f t="shared" si="7"/>
        <v>0.81426807884857</v>
      </c>
      <c r="K43" s="97">
        <f t="shared" si="7"/>
        <v>0.73159747622671834</v>
      </c>
      <c r="L43" s="97">
        <f t="shared" si="7"/>
        <v>0.65732021323758871</v>
      </c>
      <c r="M43" s="97">
        <f t="shared" si="7"/>
        <v>0.59058413508907848</v>
      </c>
      <c r="N43" s="97">
        <f t="shared" si="7"/>
        <v>0.53062360413499821</v>
      </c>
      <c r="O43" s="97">
        <f t="shared" si="7"/>
        <v>0.47675071600551389</v>
      </c>
      <c r="P43" s="97">
        <f t="shared" si="7"/>
        <v>0.42834740754190803</v>
      </c>
      <c r="Q43" s="97">
        <f t="shared" si="7"/>
        <v>0.384858365992997</v>
      </c>
    </row>
    <row r="44" spans="2:18" s="9" customFormat="1" x14ac:dyDescent="0.3">
      <c r="C44" s="9" t="s">
        <v>199</v>
      </c>
      <c r="D44" s="12" t="s">
        <v>20</v>
      </c>
      <c r="G44" s="21">
        <f>SUMPRODUCT(H37:Q37,H43:Q43)</f>
        <v>80846.722375295823</v>
      </c>
    </row>
    <row r="50" spans="3:17" x14ac:dyDescent="0.3">
      <c r="C50" s="124"/>
      <c r="D50" s="125"/>
      <c r="E50" s="125" t="s">
        <v>217</v>
      </c>
      <c r="F50" s="125"/>
      <c r="G50" s="125"/>
      <c r="H50" s="125"/>
      <c r="I50" s="125"/>
      <c r="J50" s="125"/>
      <c r="K50" s="125"/>
      <c r="L50" s="125"/>
      <c r="M50" s="125"/>
      <c r="N50" s="125"/>
      <c r="O50" s="125"/>
    </row>
    <row r="51" spans="3:17" x14ac:dyDescent="0.3">
      <c r="C51" s="115"/>
      <c r="D51" s="116">
        <f>Q21</f>
        <v>21.632648653905239</v>
      </c>
      <c r="E51" s="117">
        <v>0.02</v>
      </c>
      <c r="F51" s="117">
        <v>2.5000000000000001E-2</v>
      </c>
      <c r="G51" s="117">
        <v>0.03</v>
      </c>
      <c r="H51" s="117">
        <v>3.5000000000000003E-2</v>
      </c>
      <c r="I51" s="117">
        <v>0.04</v>
      </c>
      <c r="J51" s="117">
        <v>4.4999999999999998E-2</v>
      </c>
      <c r="K51" s="117">
        <v>0.05</v>
      </c>
      <c r="L51" s="117">
        <v>5.5E-2</v>
      </c>
      <c r="M51" s="117">
        <v>0.06</v>
      </c>
      <c r="N51" s="117">
        <v>6.5000000000000002E-2</v>
      </c>
      <c r="O51" s="117">
        <v>7.0000000000000007E-2</v>
      </c>
      <c r="P51" s="180"/>
      <c r="Q51" s="180"/>
    </row>
    <row r="52" spans="3:17" x14ac:dyDescent="0.3">
      <c r="C52" s="114" t="s">
        <v>218</v>
      </c>
      <c r="D52" s="118">
        <v>8.5000000000000006E-2</v>
      </c>
      <c r="E52" s="39">
        <f t="dataTable" ref="E52:O60" dt2D="1" dtr="1" r1="Q6" r2="D11"/>
        <v>21.479369767573083</v>
      </c>
      <c r="F52" s="39">
        <v>22.261881962459931</v>
      </c>
      <c r="G52" s="39">
        <v>23.138672598712144</v>
      </c>
      <c r="H52" s="39">
        <v>24.127872117924813</v>
      </c>
      <c r="I52" s="39">
        <v>25.252578197798808</v>
      </c>
      <c r="J52" s="39">
        <v>26.542681938662241</v>
      </c>
      <c r="K52" s="39">
        <v>28.037563660964544</v>
      </c>
      <c r="L52" s="39">
        <v>29.790183077899158</v>
      </c>
      <c r="M52" s="39">
        <v>31.873484654834023</v>
      </c>
      <c r="N52" s="39">
        <v>34.390806308375758</v>
      </c>
      <c r="O52" s="39">
        <v>37.493549968232507</v>
      </c>
      <c r="P52" s="181">
        <f>QUARTILE($E$52:$O$60,Q52)</f>
        <v>15.876443341759853</v>
      </c>
      <c r="Q52" s="180">
        <v>0</v>
      </c>
    </row>
    <row r="53" spans="3:17" x14ac:dyDescent="0.3">
      <c r="C53" s="115"/>
      <c r="D53" s="118">
        <v>0.09</v>
      </c>
      <c r="E53" s="119">
        <v>20.676816875378542</v>
      </c>
      <c r="F53" s="120">
        <v>21.427889025529122</v>
      </c>
      <c r="G53" s="120">
        <v>22.269451665325512</v>
      </c>
      <c r="H53" s="120">
        <v>23.218906785229944</v>
      </c>
      <c r="I53" s="14">
        <v>24.298424036485738</v>
      </c>
      <c r="J53" s="120">
        <v>25.536693544487111</v>
      </c>
      <c r="K53" s="120">
        <v>26.971513393592129</v>
      </c>
      <c r="L53" s="120">
        <v>28.653715463379779</v>
      </c>
      <c r="M53" s="14">
        <v>30.653313431340937</v>
      </c>
      <c r="N53" s="14">
        <v>33.069493267643153</v>
      </c>
      <c r="O53" s="14">
        <v>36.047573823067161</v>
      </c>
      <c r="P53" s="181">
        <f t="shared" ref="P53:P56" si="8">QUARTILE($E$52:$O$60,Q53)</f>
        <v>20.003408912403671</v>
      </c>
      <c r="Q53" s="180">
        <v>1</v>
      </c>
    </row>
    <row r="54" spans="3:17" x14ac:dyDescent="0.3">
      <c r="C54" s="115"/>
      <c r="D54" s="118">
        <v>9.5000000000000001E-2</v>
      </c>
      <c r="E54" s="119">
        <v>19.9062107093409</v>
      </c>
      <c r="F54" s="120">
        <v>20.627241333549726</v>
      </c>
      <c r="G54" s="120">
        <v>21.435142991681467</v>
      </c>
      <c r="H54" s="120">
        <v>22.34662162609191</v>
      </c>
      <c r="I54" s="14">
        <v>23.382960142120115</v>
      </c>
      <c r="J54" s="120">
        <v>24.571701112097472</v>
      </c>
      <c r="K54" s="120">
        <v>25.949130765453681</v>
      </c>
      <c r="L54" s="120">
        <v>27.564047798632458</v>
      </c>
      <c r="M54" s="14">
        <v>29.483665468807924</v>
      </c>
      <c r="N54" s="14">
        <v>31.803202486949921</v>
      </c>
      <c r="O54" s="14">
        <v>34.662165212955742</v>
      </c>
      <c r="P54" s="181">
        <f t="shared" si="8"/>
        <v>23.124148982704629</v>
      </c>
      <c r="Q54" s="180">
        <v>2</v>
      </c>
    </row>
    <row r="55" spans="3:17" x14ac:dyDescent="0.3">
      <c r="C55" s="115"/>
      <c r="D55" s="118">
        <v>0.1</v>
      </c>
      <c r="E55" s="119">
        <v>19.166086792593305</v>
      </c>
      <c r="F55" s="120">
        <v>19.858406235652581</v>
      </c>
      <c r="G55" s="120">
        <v>20.634137539185172</v>
      </c>
      <c r="H55" s="120">
        <v>21.509321420907099</v>
      </c>
      <c r="I55" s="14">
        <v>22.504393308491348</v>
      </c>
      <c r="J55" s="120">
        <v>23.645799038906084</v>
      </c>
      <c r="K55" s="120">
        <v>24.968379936924524</v>
      </c>
      <c r="L55" s="120">
        <v>26.518991552379926</v>
      </c>
      <c r="M55" s="14">
        <v>28.362170734624645</v>
      </c>
      <c r="N55" s="14">
        <v>30.589344619669447</v>
      </c>
      <c r="O55" s="14">
        <v>33.334464474138102</v>
      </c>
      <c r="P55" s="181">
        <f t="shared" si="8"/>
        <v>27.104978491282885</v>
      </c>
      <c r="Q55" s="180">
        <v>3</v>
      </c>
    </row>
    <row r="56" spans="3:17" x14ac:dyDescent="0.3">
      <c r="C56" s="115"/>
      <c r="D56" s="118">
        <v>0.105</v>
      </c>
      <c r="E56" s="119">
        <v>18.455055290376919</v>
      </c>
      <c r="F56" s="120">
        <v>19.119929334558385</v>
      </c>
      <c r="G56" s="120">
        <v>19.864908569431201</v>
      </c>
      <c r="H56" s="120">
        <v>20.705397815654891</v>
      </c>
      <c r="I56" s="14">
        <v>21.661022385760717</v>
      </c>
      <c r="J56" s="120">
        <v>22.757179732836367</v>
      </c>
      <c r="K56" s="120">
        <v>24.027329978129107</v>
      </c>
      <c r="L56" s="120">
        <v>25.516471191853938</v>
      </c>
      <c r="M56" s="14">
        <v>27.286581809627268</v>
      </c>
      <c r="N56" s="14">
        <v>29.425464550666071</v>
      </c>
      <c r="O56" s="14">
        <v>32.06176049425283</v>
      </c>
      <c r="P56" s="181">
        <f t="shared" si="8"/>
        <v>37.493549968232507</v>
      </c>
      <c r="Q56" s="180">
        <v>4</v>
      </c>
    </row>
    <row r="57" spans="3:17" x14ac:dyDescent="0.3">
      <c r="C57" s="115"/>
      <c r="D57" s="118">
        <v>0.11</v>
      </c>
      <c r="E57" s="119">
        <v>17.771796854028295</v>
      </c>
      <c r="F57" s="120">
        <v>18.410430124117834</v>
      </c>
      <c r="G57" s="120">
        <v>19.126007050423251</v>
      </c>
      <c r="H57" s="120">
        <v>19.933324467140476</v>
      </c>
      <c r="I57" s="14">
        <v>20.851233128977217</v>
      </c>
      <c r="J57" s="120">
        <v>21.904128120475072</v>
      </c>
      <c r="K57" s="120">
        <v>23.124148982704629</v>
      </c>
      <c r="L57" s="120">
        <v>24.554517834171815</v>
      </c>
      <c r="M57" s="14">
        <v>26.254766989845344</v>
      </c>
      <c r="N57" s="14">
        <v>28.3092338339065</v>
      </c>
      <c r="O57" s="14">
        <v>30.841482331363355</v>
      </c>
      <c r="P57" s="180"/>
      <c r="Q57" s="180"/>
    </row>
    <row r="58" spans="3:17" x14ac:dyDescent="0.3">
      <c r="C58" s="115"/>
      <c r="D58" s="121">
        <v>0.115</v>
      </c>
      <c r="E58" s="119">
        <v>17.115058715000931</v>
      </c>
      <c r="F58" s="120">
        <v>17.728597889544577</v>
      </c>
      <c r="G58" s="120">
        <v>18.416057339670541</v>
      </c>
      <c r="H58" s="120">
        <v>19.191652481116833</v>
      </c>
      <c r="I58" s="14">
        <v>20.073493357666862</v>
      </c>
      <c r="J58" s="120">
        <v>21.085016487168346</v>
      </c>
      <c r="K58" s="120">
        <v>22.257098537690712</v>
      </c>
      <c r="L58" s="120">
        <v>23.631263282191224</v>
      </c>
      <c r="M58" s="14">
        <v>25.264703806428574</v>
      </c>
      <c r="N58" s="14">
        <v>27.238443588973642</v>
      </c>
      <c r="O58" s="14">
        <v>29.671191342079656</v>
      </c>
      <c r="P58" s="180"/>
      <c r="Q58" s="180"/>
    </row>
    <row r="59" spans="3:17" x14ac:dyDescent="0.3">
      <c r="C59" s="115"/>
      <c r="D59" s="121">
        <v>0.12</v>
      </c>
      <c r="E59" s="119">
        <v>16.483651012792492</v>
      </c>
      <c r="F59" s="120">
        <v>17.073187853384283</v>
      </c>
      <c r="G59" s="120">
        <v>17.733753126276085</v>
      </c>
      <c r="H59" s="120">
        <v>18.479006124353489</v>
      </c>
      <c r="I59" s="14">
        <v>19.32634840637272</v>
      </c>
      <c r="J59" s="120">
        <v>20.298299627572863</v>
      </c>
      <c r="K59" s="120">
        <v>21.424528526474493</v>
      </c>
      <c r="L59" s="120">
        <v>22.744934419917303</v>
      </c>
      <c r="M59" s="14">
        <v>24.31447293662205</v>
      </c>
      <c r="N59" s="14">
        <v>26.210997826687038</v>
      </c>
      <c r="O59" s="14">
        <v>28.548573785695147</v>
      </c>
      <c r="P59" s="180"/>
      <c r="Q59" s="180"/>
    </row>
    <row r="60" spans="3:17" x14ac:dyDescent="0.3">
      <c r="C60" s="122"/>
      <c r="D60" s="123">
        <v>0.125</v>
      </c>
      <c r="E60" s="119">
        <v>15.876443341759853</v>
      </c>
      <c r="F60" s="120">
        <v>16.443017551431161</v>
      </c>
      <c r="G60" s="120">
        <v>17.0778536153645</v>
      </c>
      <c r="H60" s="120">
        <v>17.794078793026042</v>
      </c>
      <c r="I60" s="14">
        <v>18.608416847411604</v>
      </c>
      <c r="J60" s="120">
        <v>19.542510286657485</v>
      </c>
      <c r="K60" s="120">
        <v>20.624872243314258</v>
      </c>
      <c r="L60" s="120">
        <v>21.893847944258969</v>
      </c>
      <c r="M60" s="14">
        <v>23.402252480535303</v>
      </c>
      <c r="N60" s="14">
        <v>25.224907176095822</v>
      </c>
      <c r="O60" s="14">
        <v>27.471433873549024</v>
      </c>
      <c r="P60" s="181"/>
      <c r="Q60" s="180"/>
    </row>
    <row r="61" spans="3:17" x14ac:dyDescent="0.3">
      <c r="P61" s="180"/>
      <c r="Q61" s="180"/>
    </row>
    <row r="62" spans="3:17" x14ac:dyDescent="0.3">
      <c r="P62" s="180"/>
      <c r="Q62" s="180"/>
    </row>
    <row r="63" spans="3:17" x14ac:dyDescent="0.3">
      <c r="P63" s="180"/>
      <c r="Q63" s="180"/>
    </row>
    <row r="64" spans="3:17" x14ac:dyDescent="0.3">
      <c r="C64" s="124"/>
      <c r="D64" s="125"/>
      <c r="E64" s="125" t="s">
        <v>269</v>
      </c>
      <c r="F64" s="125"/>
      <c r="G64" s="125"/>
      <c r="H64" s="125"/>
      <c r="I64" s="125"/>
      <c r="J64" s="125"/>
      <c r="K64" s="125"/>
      <c r="L64" s="125"/>
      <c r="M64" s="125"/>
      <c r="N64" s="125"/>
      <c r="O64" s="125"/>
      <c r="P64" s="180"/>
      <c r="Q64" s="180"/>
    </row>
    <row r="65" spans="3:17" x14ac:dyDescent="0.3">
      <c r="C65" s="115"/>
      <c r="D65" s="116">
        <f>$L$24</f>
        <v>24.295453319863235</v>
      </c>
      <c r="E65" s="126">
        <v>1</v>
      </c>
      <c r="F65" s="126">
        <v>2</v>
      </c>
      <c r="G65" s="126">
        <v>3</v>
      </c>
      <c r="H65" s="126">
        <v>4</v>
      </c>
      <c r="I65" s="126">
        <v>5</v>
      </c>
      <c r="J65" s="126">
        <v>6</v>
      </c>
      <c r="K65" s="126">
        <v>7</v>
      </c>
      <c r="L65" s="126">
        <v>8</v>
      </c>
      <c r="M65" s="126">
        <v>9</v>
      </c>
      <c r="N65" s="126">
        <v>10</v>
      </c>
      <c r="O65" s="126">
        <v>11</v>
      </c>
      <c r="P65" s="180"/>
      <c r="Q65" s="180"/>
    </row>
    <row r="66" spans="3:17" x14ac:dyDescent="0.3">
      <c r="C66" s="114" t="s">
        <v>218</v>
      </c>
      <c r="D66" s="118">
        <v>8.5000000000000006E-2</v>
      </c>
      <c r="E66" s="39">
        <f t="dataTable" ref="E66:O74" dt2D="1" dtr="1" r1="L9" r2="D11" ca="1"/>
        <v>11.991462252034175</v>
      </c>
      <c r="F66" s="39">
        <v>15.125007177875052</v>
      </c>
      <c r="G66" s="39">
        <v>18.258552103715925</v>
      </c>
      <c r="H66" s="39">
        <v>21.392097029556798</v>
      </c>
      <c r="I66" s="39">
        <v>24.525641955397671</v>
      </c>
      <c r="J66" s="39">
        <v>27.659186881238551</v>
      </c>
      <c r="K66" s="39">
        <v>30.792731807079416</v>
      </c>
      <c r="L66" s="39">
        <v>33.926276732920286</v>
      </c>
      <c r="M66" s="39">
        <v>37.059821658761159</v>
      </c>
      <c r="N66" s="39">
        <v>40.193366584602039</v>
      </c>
      <c r="O66" s="39">
        <v>43.326911510442912</v>
      </c>
      <c r="P66" s="181">
        <f>QUARTILE($E$66:$O$74,Q66)</f>
        <v>9.0067693134486877</v>
      </c>
      <c r="Q66" s="180">
        <v>0</v>
      </c>
    </row>
    <row r="67" spans="3:17" x14ac:dyDescent="0.3">
      <c r="C67" s="115"/>
      <c r="D67" s="118">
        <v>0.09</v>
      </c>
      <c r="E67" s="119">
        <v>11.570117778943271</v>
      </c>
      <c r="F67" s="120">
        <v>14.577762056467993</v>
      </c>
      <c r="G67" s="120">
        <v>17.585406333992719</v>
      </c>
      <c r="H67" s="120">
        <v>20.593050611517445</v>
      </c>
      <c r="I67" s="14">
        <v>23.600694889042167</v>
      </c>
      <c r="J67" s="120">
        <v>26.608339166566889</v>
      </c>
      <c r="K67" s="120">
        <v>29.615983444091619</v>
      </c>
      <c r="L67" s="120">
        <v>32.62362772161633</v>
      </c>
      <c r="M67" s="14">
        <v>35.631271999141063</v>
      </c>
      <c r="N67" s="14">
        <v>38.638916276665775</v>
      </c>
      <c r="O67" s="14">
        <v>41.646560554190508</v>
      </c>
      <c r="P67" s="181">
        <f t="shared" ref="P67:P70" si="9">QUARTILE($E$66:$O$74,Q67)</f>
        <v>16.367201405378776</v>
      </c>
      <c r="Q67" s="180">
        <v>1</v>
      </c>
    </row>
    <row r="68" spans="3:17" x14ac:dyDescent="0.3">
      <c r="C68" s="115"/>
      <c r="D68" s="118">
        <v>9.5000000000000001E-2</v>
      </c>
      <c r="E68" s="119">
        <v>11.163763086075585</v>
      </c>
      <c r="F68" s="120">
        <v>14.051107038832974</v>
      </c>
      <c r="G68" s="120">
        <v>16.938450991590361</v>
      </c>
      <c r="H68" s="120">
        <v>19.825794944347752</v>
      </c>
      <c r="I68" s="14">
        <v>22.713138897105143</v>
      </c>
      <c r="J68" s="120">
        <v>25.60048284986253</v>
      </c>
      <c r="K68" s="120">
        <v>28.487826802619917</v>
      </c>
      <c r="L68" s="120">
        <v>31.375170755377297</v>
      </c>
      <c r="M68" s="14">
        <v>34.262514708134681</v>
      </c>
      <c r="N68" s="14">
        <v>37.149858660892065</v>
      </c>
      <c r="O68" s="14">
        <v>40.037202613649455</v>
      </c>
      <c r="P68" s="181">
        <f t="shared" si="9"/>
        <v>23.600694889042167</v>
      </c>
      <c r="Q68" s="180">
        <v>2</v>
      </c>
    </row>
    <row r="69" spans="3:17" x14ac:dyDescent="0.3">
      <c r="C69" s="115"/>
      <c r="D69" s="118">
        <v>0.1</v>
      </c>
      <c r="E69" s="119">
        <v>10.77176030173821</v>
      </c>
      <c r="F69" s="120">
        <v>13.544131252676655</v>
      </c>
      <c r="G69" s="120">
        <v>16.316502203615102</v>
      </c>
      <c r="H69" s="120">
        <v>19.088873154553543</v>
      </c>
      <c r="I69" s="14">
        <v>21.861244105491984</v>
      </c>
      <c r="J69" s="120">
        <v>24.633615056430433</v>
      </c>
      <c r="K69" s="120">
        <v>27.405986007368874</v>
      </c>
      <c r="L69" s="120">
        <v>30.178356958307315</v>
      </c>
      <c r="M69" s="14">
        <v>32.950727909245757</v>
      </c>
      <c r="N69" s="14">
        <v>35.723098860184194</v>
      </c>
      <c r="O69" s="14">
        <v>38.495469811122646</v>
      </c>
      <c r="P69" s="181">
        <f t="shared" si="9"/>
        <v>30.687660178886837</v>
      </c>
      <c r="Q69" s="180">
        <v>3</v>
      </c>
    </row>
    <row r="70" spans="3:17" x14ac:dyDescent="0.3">
      <c r="C70" s="115"/>
      <c r="D70" s="118">
        <v>0.105</v>
      </c>
      <c r="E70" s="119">
        <v>10.393502407372605</v>
      </c>
      <c r="F70" s="120">
        <v>13.055969140903073</v>
      </c>
      <c r="G70" s="120">
        <v>15.718435874433538</v>
      </c>
      <c r="H70" s="120">
        <v>18.380902607964007</v>
      </c>
      <c r="I70" s="14">
        <v>21.043369341494472</v>
      </c>
      <c r="J70" s="120">
        <v>23.705836075024944</v>
      </c>
      <c r="K70" s="120">
        <v>26.368302808555409</v>
      </c>
      <c r="L70" s="120">
        <v>29.030769542085874</v>
      </c>
      <c r="M70" s="14">
        <v>31.693236275616329</v>
      </c>
      <c r="N70" s="14">
        <v>34.355703009146794</v>
      </c>
      <c r="O70" s="14">
        <v>37.018169742677266</v>
      </c>
      <c r="P70" s="181">
        <f t="shared" si="9"/>
        <v>43.326911510442912</v>
      </c>
      <c r="Q70" s="180">
        <v>4</v>
      </c>
    </row>
    <row r="71" spans="3:17" x14ac:dyDescent="0.3">
      <c r="C71" s="115"/>
      <c r="D71" s="118">
        <v>0.11</v>
      </c>
      <c r="E71" s="119">
        <v>10.028411584701125</v>
      </c>
      <c r="F71" s="120">
        <v>12.585797982048714</v>
      </c>
      <c r="G71" s="120">
        <v>15.143184379396297</v>
      </c>
      <c r="H71" s="120">
        <v>17.700570776743884</v>
      </c>
      <c r="I71" s="14">
        <v>20.257957174091469</v>
      </c>
      <c r="J71" s="120">
        <v>22.815343571439055</v>
      </c>
      <c r="K71" s="120">
        <v>25.372729968786647</v>
      </c>
      <c r="L71" s="120">
        <v>27.930116366134229</v>
      </c>
      <c r="M71" s="14">
        <v>30.487502763481814</v>
      </c>
      <c r="N71" s="14">
        <v>33.044889160829392</v>
      </c>
      <c r="O71" s="14">
        <v>35.602275558176977</v>
      </c>
      <c r="P71" s="180"/>
      <c r="Q71" s="180"/>
    </row>
    <row r="72" spans="3:17" x14ac:dyDescent="0.3">
      <c r="C72" s="115"/>
      <c r="D72" s="121">
        <v>0.115</v>
      </c>
      <c r="E72" s="119">
        <v>9.675937659421832</v>
      </c>
      <c r="F72" s="120">
        <v>12.132835557957247</v>
      </c>
      <c r="G72" s="120">
        <v>14.58973345649266</v>
      </c>
      <c r="H72" s="120">
        <v>17.046631355028072</v>
      </c>
      <c r="I72" s="14">
        <v>19.503529253563489</v>
      </c>
      <c r="J72" s="120">
        <v>21.960427152098905</v>
      </c>
      <c r="K72" s="120">
        <v>24.417325050634314</v>
      </c>
      <c r="L72" s="120">
        <v>26.874222949169724</v>
      </c>
      <c r="M72" s="14">
        <v>29.331120847705144</v>
      </c>
      <c r="N72" s="14">
        <v>31.788018746240553</v>
      </c>
      <c r="O72" s="14">
        <v>34.244916644775962</v>
      </c>
      <c r="P72" s="180"/>
      <c r="Q72" s="180"/>
    </row>
    <row r="73" spans="3:17" x14ac:dyDescent="0.3">
      <c r="C73" s="115"/>
      <c r="D73" s="121">
        <v>0.12</v>
      </c>
      <c r="E73" s="119">
        <v>9.3355566353665438</v>
      </c>
      <c r="F73" s="120">
        <v>11.696337959291847</v>
      </c>
      <c r="G73" s="120">
        <v>14.057119283217148</v>
      </c>
      <c r="H73" s="120">
        <v>16.41790060714245</v>
      </c>
      <c r="I73" s="14">
        <v>18.778681931067752</v>
      </c>
      <c r="J73" s="120">
        <v>21.13946325499305</v>
      </c>
      <c r="K73" s="120">
        <v>23.500244578918359</v>
      </c>
      <c r="L73" s="120">
        <v>25.861025902843654</v>
      </c>
      <c r="M73" s="14">
        <v>28.221807226768959</v>
      </c>
      <c r="N73" s="14">
        <v>30.582588550694261</v>
      </c>
      <c r="O73" s="14">
        <v>32.943369874619556</v>
      </c>
      <c r="P73" s="180"/>
      <c r="Q73" s="180"/>
    </row>
    <row r="74" spans="3:17" x14ac:dyDescent="0.3">
      <c r="C74" s="122"/>
      <c r="D74" s="123">
        <v>0.125</v>
      </c>
      <c r="E74" s="119">
        <v>9.0067693134486877</v>
      </c>
      <c r="F74" s="120">
        <v>11.275597520125471</v>
      </c>
      <c r="G74" s="120">
        <v>13.544425726802249</v>
      </c>
      <c r="H74" s="120">
        <v>15.813253933479032</v>
      </c>
      <c r="I74" s="14">
        <v>18.082082140155809</v>
      </c>
      <c r="J74" s="120">
        <v>20.350910346832595</v>
      </c>
      <c r="K74" s="120">
        <v>22.619738553509372</v>
      </c>
      <c r="L74" s="120">
        <v>24.888566760186158</v>
      </c>
      <c r="M74" s="14">
        <v>27.157394966862938</v>
      </c>
      <c r="N74" s="14">
        <v>29.426223173539718</v>
      </c>
      <c r="O74" s="14">
        <v>31.695051380216487</v>
      </c>
      <c r="P74" s="181"/>
      <c r="Q74" s="180"/>
    </row>
    <row r="76" spans="3:17" x14ac:dyDescent="0.3">
      <c r="C76" s="124"/>
      <c r="D76" s="125"/>
      <c r="E76" s="125" t="s">
        <v>264</v>
      </c>
      <c r="F76" s="125"/>
      <c r="G76" s="125"/>
      <c r="H76" s="39"/>
      <c r="I76" s="39"/>
      <c r="J76" s="39"/>
      <c r="K76" s="39"/>
      <c r="L76" s="39"/>
      <c r="M76" s="39"/>
      <c r="N76" s="39"/>
      <c r="O76" s="39"/>
    </row>
    <row r="77" spans="3:17" x14ac:dyDescent="0.3">
      <c r="C77" s="115"/>
      <c r="D77" s="116">
        <f>D22</f>
        <v>22.964050986884239</v>
      </c>
      <c r="E77" s="117" t="s">
        <v>101</v>
      </c>
      <c r="F77" s="117" t="s">
        <v>103</v>
      </c>
      <c r="G77" s="117" t="s">
        <v>104</v>
      </c>
      <c r="H77" s="39"/>
      <c r="I77" s="39"/>
      <c r="J77" s="39"/>
      <c r="K77" s="39"/>
      <c r="L77" s="39"/>
      <c r="M77" s="39"/>
      <c r="N77" s="39"/>
      <c r="O77" s="39"/>
    </row>
    <row r="78" spans="3:17" x14ac:dyDescent="0.3">
      <c r="C78" s="114" t="s">
        <v>218</v>
      </c>
      <c r="D78" s="118">
        <v>8.5000000000000006E-2</v>
      </c>
      <c r="E78" s="39">
        <f t="dataTable" ref="E78:G86" dt2D="1" dtr="1" r1="D10" r2="D11" ca="1"/>
        <v>61.136318667791599</v>
      </c>
      <c r="F78" s="39">
        <v>28.494915901505614</v>
      </c>
      <c r="G78" s="39">
        <v>12.967255278657362</v>
      </c>
      <c r="H78" s="39"/>
      <c r="I78" s="39"/>
      <c r="J78" s="39"/>
      <c r="K78" s="39"/>
      <c r="L78" s="39"/>
      <c r="M78" s="39"/>
      <c r="N78" s="39"/>
      <c r="O78" s="39"/>
    </row>
    <row r="79" spans="3:17" x14ac:dyDescent="0.3">
      <c r="C79" s="115"/>
      <c r="D79" s="118">
        <v>0.09</v>
      </c>
      <c r="E79" s="119">
        <v>58.876176992116811</v>
      </c>
      <c r="F79" s="120">
        <v>27.410489978141129</v>
      </c>
      <c r="G79" s="120">
        <v>12.425267511784689</v>
      </c>
      <c r="H79" s="120"/>
      <c r="I79" s="14"/>
      <c r="J79" s="120"/>
      <c r="K79" s="120"/>
      <c r="L79" s="120"/>
      <c r="M79" s="14"/>
      <c r="N79" s="14"/>
      <c r="O79" s="14"/>
    </row>
    <row r="80" spans="3:17" x14ac:dyDescent="0.3">
      <c r="C80" s="115"/>
      <c r="D80" s="118">
        <v>9.5000000000000001E-2</v>
      </c>
      <c r="E80" s="119">
        <v>56.710275962131462</v>
      </c>
      <c r="F80" s="120">
        <v>26.370549081532864</v>
      </c>
      <c r="G80" s="120">
        <v>11.905048496805016</v>
      </c>
      <c r="H80" s="120"/>
      <c r="I80" s="14"/>
      <c r="J80" s="120"/>
      <c r="K80" s="120"/>
      <c r="L80" s="120"/>
      <c r="M80" s="14"/>
      <c r="N80" s="14"/>
      <c r="O80" s="14"/>
    </row>
    <row r="81" spans="3:15" x14ac:dyDescent="0.3">
      <c r="C81" s="115"/>
      <c r="D81" s="118">
        <v>0.1</v>
      </c>
      <c r="E81" s="119">
        <v>54.634183756997324</v>
      </c>
      <c r="F81" s="120">
        <v>25.373017526628917</v>
      </c>
      <c r="G81" s="120">
        <v>11.40559294214351</v>
      </c>
      <c r="H81" s="120"/>
      <c r="I81" s="14"/>
      <c r="J81" s="120"/>
      <c r="K81" s="120"/>
      <c r="L81" s="120"/>
      <c r="M81" s="14"/>
      <c r="N81" s="14"/>
      <c r="O81" s="14"/>
    </row>
    <row r="82" spans="3:15" x14ac:dyDescent="0.3">
      <c r="C82" s="115"/>
      <c r="D82" s="118">
        <v>0.105</v>
      </c>
      <c r="E82" s="119">
        <v>52.643698048704067</v>
      </c>
      <c r="F82" s="120">
        <v>24.415926648917058</v>
      </c>
      <c r="G82" s="120">
        <v>10.925947088531153</v>
      </c>
      <c r="H82" s="120"/>
      <c r="I82" s="14"/>
      <c r="J82" s="120"/>
      <c r="K82" s="120"/>
      <c r="L82" s="120"/>
      <c r="M82" s="14"/>
      <c r="N82" s="14"/>
      <c r="O82" s="14"/>
    </row>
    <row r="83" spans="3:15" x14ac:dyDescent="0.3">
      <c r="C83" s="115"/>
      <c r="D83" s="118">
        <v>0.11</v>
      </c>
      <c r="E83" s="119">
        <v>50.73483308686621</v>
      </c>
      <c r="F83" s="120">
        <v>23.497408797526752</v>
      </c>
      <c r="G83" s="120">
        <v>10.465205826901133</v>
      </c>
      <c r="H83" s="120"/>
      <c r="I83" s="14"/>
      <c r="J83" s="120"/>
      <c r="K83" s="120"/>
      <c r="L83" s="120"/>
      <c r="M83" s="14"/>
      <c r="N83" s="14"/>
      <c r="O83" s="14"/>
    </row>
    <row r="84" spans="3:15" x14ac:dyDescent="0.3">
      <c r="C84" s="115"/>
      <c r="D84" s="121">
        <v>0.115</v>
      </c>
      <c r="E84" s="119">
        <v>48.903807566476445</v>
      </c>
      <c r="F84" s="120">
        <v>22.615691691855968</v>
      </c>
      <c r="G84" s="120">
        <v>10.022509990292605</v>
      </c>
      <c r="H84" s="120"/>
      <c r="I84" s="14"/>
      <c r="J84" s="120"/>
      <c r="K84" s="120"/>
      <c r="L84" s="120"/>
      <c r="M84" s="14"/>
      <c r="N84" s="14"/>
      <c r="O84" s="14"/>
    </row>
    <row r="85" spans="3:15" x14ac:dyDescent="0.3">
      <c r="C85" s="115"/>
      <c r="D85" s="121">
        <v>0.12</v>
      </c>
      <c r="E85" s="119">
        <v>47.147033227822206</v>
      </c>
      <c r="F85" s="120">
        <v>21.769093118167724</v>
      </c>
      <c r="G85" s="120">
        <v>9.5970438085052763</v>
      </c>
      <c r="H85" s="120"/>
      <c r="I85" s="14"/>
      <c r="J85" s="120"/>
      <c r="K85" s="120"/>
      <c r="L85" s="120"/>
      <c r="M85" s="14"/>
      <c r="N85" s="14"/>
      <c r="O85" s="14"/>
    </row>
    <row r="86" spans="3:15" x14ac:dyDescent="0.3">
      <c r="C86" s="122"/>
      <c r="D86" s="123">
        <v>0.125</v>
      </c>
      <c r="E86" s="119">
        <v>45.46110414128519</v>
      </c>
      <c r="F86" s="120">
        <v>20.956015944229271</v>
      </c>
      <c r="G86" s="120">
        <v>9.1880325150252951</v>
      </c>
      <c r="H86" s="120"/>
      <c r="I86" s="14"/>
      <c r="J86" s="120"/>
      <c r="K86" s="120"/>
      <c r="L86" s="120"/>
      <c r="M86" s="14"/>
      <c r="N86" s="14"/>
      <c r="O86" s="14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8765E4D-F795-4708-AAEA-666D936EB4BE}">
          <x14:formula1>
            <xm:f>Financial_Model!$C$36:$C$38</xm:f>
          </x14:formula1>
          <xm:sqref>D10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0CE8D-2E08-4F7F-B179-A3F9C38B3751}">
  <dimension ref="A1:I19"/>
  <sheetViews>
    <sheetView showGridLines="0" zoomScaleNormal="100" workbookViewId="0">
      <selection activeCell="I20" sqref="I20"/>
    </sheetView>
  </sheetViews>
  <sheetFormatPr defaultRowHeight="14.4" x14ac:dyDescent="0.3"/>
  <cols>
    <col min="1" max="1" width="3.77734375" customWidth="1"/>
    <col min="9" max="9" width="13.77734375" customWidth="1"/>
  </cols>
  <sheetData>
    <row r="1" spans="1:9" ht="18" x14ac:dyDescent="0.35">
      <c r="A1" s="98" t="str">
        <f>"WACC Analysis - Converge ICT"</f>
        <v>WACC Analysis - Converge ICT</v>
      </c>
      <c r="B1" s="99"/>
      <c r="C1" s="99"/>
      <c r="D1" s="99"/>
      <c r="E1" s="99"/>
      <c r="F1" s="100"/>
      <c r="G1" s="100"/>
      <c r="H1" s="100"/>
    </row>
    <row r="2" spans="1:9" ht="15.6" x14ac:dyDescent="0.3">
      <c r="A2" s="101"/>
      <c r="B2" s="100"/>
      <c r="C2" s="100"/>
      <c r="D2" s="100"/>
      <c r="E2" s="100"/>
      <c r="F2" s="100"/>
      <c r="G2" s="100"/>
      <c r="H2" s="100"/>
    </row>
    <row r="3" spans="1:9" ht="15.6" x14ac:dyDescent="0.3">
      <c r="A3" s="100"/>
      <c r="B3" s="100"/>
      <c r="C3" s="100"/>
      <c r="D3" s="100"/>
      <c r="E3" s="100"/>
      <c r="F3" s="100"/>
      <c r="G3" s="100"/>
      <c r="H3" s="100"/>
    </row>
    <row r="4" spans="1:9" ht="15.6" x14ac:dyDescent="0.3">
      <c r="B4" s="102" t="s">
        <v>184</v>
      </c>
      <c r="C4" s="102"/>
      <c r="D4" s="102"/>
      <c r="E4" s="102"/>
      <c r="F4" s="102"/>
      <c r="G4" s="102"/>
      <c r="H4" s="102"/>
      <c r="I4" s="102"/>
    </row>
    <row r="5" spans="1:9" ht="15.6" x14ac:dyDescent="0.3">
      <c r="B5" s="103" t="s">
        <v>185</v>
      </c>
      <c r="C5" s="103"/>
      <c r="D5" s="103"/>
      <c r="E5" s="103"/>
      <c r="F5" s="103"/>
      <c r="G5" s="103"/>
      <c r="H5" s="103"/>
      <c r="I5" s="103"/>
    </row>
    <row r="6" spans="1:9" ht="15.6" x14ac:dyDescent="0.3">
      <c r="B6" s="101" t="s">
        <v>186</v>
      </c>
      <c r="C6" s="101"/>
      <c r="D6" s="101"/>
      <c r="E6" s="101"/>
      <c r="F6" s="101"/>
      <c r="G6" s="100"/>
      <c r="H6" s="100"/>
      <c r="I6" s="104">
        <v>6.6100000000000006E-2</v>
      </c>
    </row>
    <row r="7" spans="1:9" ht="15.6" x14ac:dyDescent="0.3">
      <c r="B7" s="101" t="s">
        <v>187</v>
      </c>
      <c r="C7" s="101"/>
      <c r="D7" s="101"/>
      <c r="E7" s="101"/>
      <c r="F7" s="101"/>
      <c r="G7" s="100"/>
      <c r="H7" s="100"/>
      <c r="I7" s="104">
        <v>7.8888310595733757E-2</v>
      </c>
    </row>
    <row r="8" spans="1:9" ht="15.6" x14ac:dyDescent="0.3">
      <c r="B8" s="101" t="s">
        <v>188</v>
      </c>
      <c r="C8" s="101"/>
      <c r="D8" s="101"/>
      <c r="E8" s="101"/>
      <c r="F8" s="101"/>
      <c r="G8" s="100"/>
      <c r="H8" s="100"/>
      <c r="I8" s="105">
        <v>1.02</v>
      </c>
    </row>
    <row r="9" spans="1:9" ht="15.6" x14ac:dyDescent="0.3">
      <c r="B9" s="103" t="s">
        <v>189</v>
      </c>
      <c r="C9" s="103"/>
      <c r="D9" s="103"/>
      <c r="E9" s="103"/>
      <c r="F9" s="103"/>
      <c r="G9" s="103"/>
      <c r="H9" s="103"/>
      <c r="I9" s="103"/>
    </row>
    <row r="10" spans="1:9" ht="15.6" x14ac:dyDescent="0.3">
      <c r="B10" s="101" t="s">
        <v>190</v>
      </c>
      <c r="C10" s="101"/>
      <c r="D10" s="101"/>
      <c r="E10" s="101"/>
      <c r="F10" s="101"/>
      <c r="G10" s="100"/>
      <c r="H10" s="100"/>
      <c r="I10" s="106">
        <v>7.0000000000000007E-2</v>
      </c>
    </row>
    <row r="11" spans="1:9" ht="15.6" x14ac:dyDescent="0.3">
      <c r="B11" s="101" t="s">
        <v>191</v>
      </c>
      <c r="C11" s="101"/>
      <c r="D11" s="101"/>
      <c r="E11" s="101"/>
      <c r="F11" s="101"/>
      <c r="G11" s="100"/>
      <c r="H11" s="100"/>
      <c r="I11" s="104">
        <f>I10*(1-Tax_Rate)</f>
        <v>5.3233570246162286E-2</v>
      </c>
    </row>
    <row r="12" spans="1:9" ht="15.6" x14ac:dyDescent="0.3">
      <c r="B12" s="103" t="s">
        <v>192</v>
      </c>
      <c r="C12" s="103"/>
      <c r="D12" s="103"/>
      <c r="E12" s="103"/>
      <c r="F12" s="103"/>
      <c r="G12" s="103"/>
      <c r="H12" s="103"/>
      <c r="I12" s="103"/>
    </row>
    <row r="13" spans="1:9" ht="15.6" x14ac:dyDescent="0.3">
      <c r="B13" s="101" t="s">
        <v>185</v>
      </c>
      <c r="C13" s="8"/>
      <c r="D13" s="8"/>
      <c r="E13" s="8"/>
      <c r="F13" s="8"/>
      <c r="G13" s="8"/>
      <c r="H13" s="8"/>
      <c r="I13" s="14">
        <f>$I$6+$I$8*$I$7</f>
        <v>0.14656607680764844</v>
      </c>
    </row>
    <row r="14" spans="1:9" ht="15.6" x14ac:dyDescent="0.3">
      <c r="B14" s="8" t="s">
        <v>191</v>
      </c>
      <c r="C14" s="8"/>
      <c r="D14" s="8"/>
      <c r="E14" s="8"/>
      <c r="F14" s="8"/>
      <c r="G14" s="8"/>
      <c r="H14" s="8"/>
      <c r="I14" s="14">
        <f>I11</f>
        <v>5.3233570246162286E-2</v>
      </c>
    </row>
    <row r="15" spans="1:9" ht="15.6" x14ac:dyDescent="0.3">
      <c r="B15" s="8" t="s">
        <v>160</v>
      </c>
      <c r="C15" s="8"/>
      <c r="D15" s="8"/>
      <c r="E15" s="8"/>
      <c r="F15" s="8"/>
      <c r="G15" s="8"/>
      <c r="H15" s="8"/>
      <c r="I15" s="14">
        <f>Market_Cap</f>
        <v>68088.604199999987</v>
      </c>
    </row>
    <row r="16" spans="1:9" ht="15.6" x14ac:dyDescent="0.3">
      <c r="B16" s="8" t="s">
        <v>193</v>
      </c>
      <c r="C16" s="8"/>
      <c r="D16" s="8"/>
      <c r="E16" s="8"/>
      <c r="F16" s="8"/>
      <c r="G16" s="8"/>
      <c r="H16" s="8"/>
      <c r="I16" s="14">
        <f>Total_Debt_FY2022</f>
        <v>38239.770485000001</v>
      </c>
    </row>
    <row r="17" spans="2:9" ht="15.6" x14ac:dyDescent="0.3">
      <c r="B17" s="8" t="s">
        <v>194</v>
      </c>
      <c r="C17" s="8"/>
      <c r="D17" s="8"/>
      <c r="E17" s="8"/>
      <c r="F17" s="8"/>
      <c r="G17" s="8"/>
      <c r="H17" s="8"/>
      <c r="I17" s="14">
        <f>I16+I15</f>
        <v>106328.37468499999</v>
      </c>
    </row>
    <row r="18" spans="2:9" ht="15.6" x14ac:dyDescent="0.3">
      <c r="B18" s="8" t="s">
        <v>195</v>
      </c>
      <c r="C18" s="8"/>
      <c r="D18" s="8"/>
      <c r="E18" s="8"/>
      <c r="F18" s="8"/>
      <c r="G18" s="8"/>
      <c r="H18" s="8"/>
      <c r="I18" s="14">
        <f>I15/I17</f>
        <v>0.64036156295733748</v>
      </c>
    </row>
    <row r="19" spans="2:9" ht="15.6" x14ac:dyDescent="0.3">
      <c r="B19" s="8" t="s">
        <v>196</v>
      </c>
      <c r="I19" s="14">
        <f>I13*I18+(1-I18)*I14</f>
        <v>0.11300012002260151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A7EF9-FB58-4600-BAEB-6B08E5E8DA09}">
  <dimension ref="A1:Q44"/>
  <sheetViews>
    <sheetView showGridLines="0" workbookViewId="0">
      <selection activeCell="G11" sqref="G11"/>
    </sheetView>
  </sheetViews>
  <sheetFormatPr defaultRowHeight="14.4" x14ac:dyDescent="0.3"/>
  <cols>
    <col min="1" max="1" width="1.77734375" customWidth="1"/>
    <col min="2" max="2" width="49.109375" bestFit="1" customWidth="1"/>
    <col min="3" max="7" width="13.77734375" customWidth="1"/>
  </cols>
  <sheetData>
    <row r="1" spans="1:17" ht="18" x14ac:dyDescent="0.35">
      <c r="A1" s="98" t="str">
        <f>"Public Comps- Converge ICT"</f>
        <v>Public Comps- Converge ICT</v>
      </c>
    </row>
    <row r="2" spans="1:17" ht="18" x14ac:dyDescent="0.35">
      <c r="A2" s="98"/>
      <c r="B2" s="1" t="s">
        <v>229</v>
      </c>
      <c r="C2" s="29" t="s">
        <v>234</v>
      </c>
      <c r="D2" s="29" t="s">
        <v>230</v>
      </c>
      <c r="E2" s="29" t="s">
        <v>231</v>
      </c>
      <c r="F2" s="29" t="s">
        <v>232</v>
      </c>
      <c r="G2" s="29" t="s">
        <v>233</v>
      </c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s="8" customFormat="1" ht="15.6" x14ac:dyDescent="0.3">
      <c r="A3"/>
      <c r="B3" s="8" t="s">
        <v>219</v>
      </c>
      <c r="C3" s="127">
        <v>2.8</v>
      </c>
      <c r="D3" s="127">
        <v>6.1</v>
      </c>
      <c r="E3" s="127">
        <v>20.9</v>
      </c>
      <c r="F3" s="127">
        <v>23.4</v>
      </c>
      <c r="G3" s="127">
        <v>5.8</v>
      </c>
    </row>
    <row r="4" spans="1:17" s="8" customFormat="1" ht="15.6" x14ac:dyDescent="0.3">
      <c r="A4"/>
      <c r="B4" s="8" t="s">
        <v>220</v>
      </c>
      <c r="C4" s="127">
        <v>3.1</v>
      </c>
      <c r="D4" s="127">
        <v>7.1</v>
      </c>
      <c r="E4" s="127">
        <v>14.5</v>
      </c>
      <c r="F4" s="127">
        <v>9.6999999999999993</v>
      </c>
      <c r="G4" s="127">
        <v>2.1</v>
      </c>
    </row>
    <row r="5" spans="1:17" s="8" customFormat="1" ht="15.6" x14ac:dyDescent="0.3">
      <c r="A5"/>
      <c r="B5" s="8" t="s">
        <v>221</v>
      </c>
      <c r="C5" s="127">
        <v>0.6</v>
      </c>
      <c r="D5" s="127">
        <v>2.4</v>
      </c>
      <c r="E5" s="127">
        <v>111</v>
      </c>
      <c r="F5" s="127"/>
      <c r="G5" s="127"/>
    </row>
    <row r="6" spans="1:17" s="8" customFormat="1" ht="15.6" x14ac:dyDescent="0.3">
      <c r="A6"/>
      <c r="B6" s="8" t="s">
        <v>222</v>
      </c>
      <c r="C6" s="127">
        <v>3.7</v>
      </c>
      <c r="D6" s="127">
        <v>7.4</v>
      </c>
      <c r="E6" s="127">
        <v>108.1</v>
      </c>
      <c r="F6" s="127"/>
      <c r="G6" s="127"/>
    </row>
    <row r="7" spans="1:17" s="8" customFormat="1" ht="15.6" x14ac:dyDescent="0.3">
      <c r="A7"/>
      <c r="B7" s="8" t="s">
        <v>223</v>
      </c>
      <c r="C7" s="127">
        <v>8.8000000000000007</v>
      </c>
      <c r="D7" s="127">
        <v>11</v>
      </c>
      <c r="E7" s="127">
        <v>21</v>
      </c>
      <c r="F7" s="127">
        <v>31.8</v>
      </c>
      <c r="G7" s="127">
        <v>1.8</v>
      </c>
    </row>
    <row r="8" spans="1:17" s="8" customFormat="1" ht="15.6" x14ac:dyDescent="0.3">
      <c r="A8"/>
      <c r="B8" s="8" t="s">
        <v>224</v>
      </c>
      <c r="C8" s="127">
        <v>1.1000000000000001</v>
      </c>
      <c r="D8" s="127">
        <v>4.2</v>
      </c>
      <c r="E8" s="127">
        <v>51.2</v>
      </c>
      <c r="F8" s="127">
        <v>6.1</v>
      </c>
      <c r="G8" s="127">
        <v>1</v>
      </c>
    </row>
    <row r="9" spans="1:17" s="8" customFormat="1" ht="15.6" x14ac:dyDescent="0.3">
      <c r="A9"/>
      <c r="B9" s="8" t="s">
        <v>225</v>
      </c>
      <c r="C9" s="127">
        <v>0.9</v>
      </c>
      <c r="D9" s="127">
        <v>2</v>
      </c>
      <c r="E9" s="127">
        <v>3.3</v>
      </c>
      <c r="F9" s="127">
        <v>4.5</v>
      </c>
      <c r="G9" s="127">
        <v>1.2</v>
      </c>
    </row>
    <row r="10" spans="1:17" s="8" customFormat="1" ht="15.6" x14ac:dyDescent="0.3">
      <c r="A10"/>
      <c r="B10" s="8" t="s">
        <v>226</v>
      </c>
      <c r="C10" s="127">
        <v>1.8</v>
      </c>
      <c r="D10" s="127">
        <v>6.5</v>
      </c>
      <c r="E10" s="127">
        <v>56.8</v>
      </c>
      <c r="F10" s="127"/>
      <c r="G10" s="127">
        <v>1.6</v>
      </c>
    </row>
    <row r="11" spans="1:17" s="8" customFormat="1" ht="15.6" x14ac:dyDescent="0.3">
      <c r="A11"/>
      <c r="B11" s="8" t="s">
        <v>227</v>
      </c>
      <c r="C11" s="127">
        <v>8.4</v>
      </c>
      <c r="D11" s="127">
        <v>10.4</v>
      </c>
      <c r="E11" s="127">
        <v>25.2</v>
      </c>
      <c r="F11" s="127"/>
      <c r="G11" s="127"/>
    </row>
    <row r="12" spans="1:17" s="8" customFormat="1" ht="15.6" x14ac:dyDescent="0.3">
      <c r="A12"/>
      <c r="B12" s="8" t="s">
        <v>228</v>
      </c>
      <c r="C12" s="127">
        <v>3.5</v>
      </c>
      <c r="D12" s="127">
        <v>7.7</v>
      </c>
      <c r="E12" s="127">
        <v>11.1</v>
      </c>
      <c r="F12" s="127">
        <v>24.5</v>
      </c>
      <c r="G12" s="127">
        <v>1.8</v>
      </c>
    </row>
    <row r="13" spans="1:17" ht="15.6" x14ac:dyDescent="0.3">
      <c r="C13" s="127"/>
    </row>
    <row r="14" spans="1:17" ht="15.6" x14ac:dyDescent="0.3">
      <c r="B14" s="128" t="s">
        <v>239</v>
      </c>
      <c r="C14" s="129">
        <f>MIN(C3:C12)</f>
        <v>0.6</v>
      </c>
      <c r="D14" s="129">
        <f t="shared" ref="D14:G14" si="0">MIN(D3:D12)</f>
        <v>2</v>
      </c>
      <c r="E14" s="129">
        <f t="shared" si="0"/>
        <v>3.3</v>
      </c>
      <c r="F14" s="129">
        <f t="shared" si="0"/>
        <v>4.5</v>
      </c>
      <c r="G14" s="130">
        <f t="shared" si="0"/>
        <v>1</v>
      </c>
    </row>
    <row r="15" spans="1:17" ht="15.6" x14ac:dyDescent="0.3">
      <c r="B15" s="131" t="s">
        <v>235</v>
      </c>
      <c r="C15" s="127">
        <f>QUARTILE(C$3:C$12,1)</f>
        <v>1.2750000000000001</v>
      </c>
      <c r="D15" s="127">
        <f t="shared" ref="D15:G15" si="1">QUARTILE(D$3:D$12,1)</f>
        <v>4.6749999999999998</v>
      </c>
      <c r="E15" s="127">
        <f t="shared" si="1"/>
        <v>16.100000000000001</v>
      </c>
      <c r="F15" s="127">
        <f t="shared" si="1"/>
        <v>7</v>
      </c>
      <c r="G15" s="132">
        <f t="shared" si="1"/>
        <v>1.4</v>
      </c>
    </row>
    <row r="16" spans="1:17" ht="15.6" x14ac:dyDescent="0.3">
      <c r="B16" s="136" t="s">
        <v>236</v>
      </c>
      <c r="C16" s="137">
        <f>QUARTILE(C$3:C$12,2)</f>
        <v>2.95</v>
      </c>
      <c r="D16" s="137">
        <f t="shared" ref="D16:G16" si="2">QUARTILE(D$3:D$12,2)</f>
        <v>6.8</v>
      </c>
      <c r="E16" s="137">
        <f t="shared" si="2"/>
        <v>23.1</v>
      </c>
      <c r="F16" s="137">
        <f t="shared" si="2"/>
        <v>16.549999999999997</v>
      </c>
      <c r="G16" s="138">
        <f t="shared" si="2"/>
        <v>1.8</v>
      </c>
    </row>
    <row r="17" spans="2:7" ht="15.6" x14ac:dyDescent="0.3">
      <c r="B17" s="131" t="s">
        <v>237</v>
      </c>
      <c r="C17" s="127">
        <f>QUARTILE(C$3:C$12,3)</f>
        <v>3.6500000000000004</v>
      </c>
      <c r="D17" s="127">
        <f t="shared" ref="D17:G17" si="3">QUARTILE(D$3:D$12,3)</f>
        <v>7.625</v>
      </c>
      <c r="E17" s="127">
        <f t="shared" si="3"/>
        <v>55.4</v>
      </c>
      <c r="F17" s="127">
        <f t="shared" si="3"/>
        <v>24.225000000000001</v>
      </c>
      <c r="G17" s="132">
        <f t="shared" si="3"/>
        <v>1.9500000000000002</v>
      </c>
    </row>
    <row r="18" spans="2:7" ht="15.6" x14ac:dyDescent="0.3">
      <c r="B18" s="133" t="s">
        <v>238</v>
      </c>
      <c r="C18" s="134">
        <f>MAX(C$3:C$12)</f>
        <v>8.8000000000000007</v>
      </c>
      <c r="D18" s="134">
        <f t="shared" ref="D18:G18" si="4">MAX(D$3:D$12)</f>
        <v>11</v>
      </c>
      <c r="E18" s="134">
        <f t="shared" si="4"/>
        <v>111</v>
      </c>
      <c r="F18" s="134">
        <f t="shared" si="4"/>
        <v>31.8</v>
      </c>
      <c r="G18" s="135">
        <f t="shared" si="4"/>
        <v>5.8</v>
      </c>
    </row>
    <row r="19" spans="2:7" ht="15.6" x14ac:dyDescent="0.3">
      <c r="B19" s="139" t="s">
        <v>240</v>
      </c>
      <c r="C19" s="140">
        <f>AVERAGE(C3:C12)</f>
        <v>3.47</v>
      </c>
      <c r="D19" s="140">
        <f t="shared" ref="D19:G19" si="5">AVERAGE(D3:D12)</f>
        <v>6.4799999999999995</v>
      </c>
      <c r="E19" s="140">
        <f t="shared" si="5"/>
        <v>42.31</v>
      </c>
      <c r="F19" s="140">
        <f t="shared" si="5"/>
        <v>16.666666666666664</v>
      </c>
      <c r="G19" s="141">
        <f t="shared" si="5"/>
        <v>2.1857142857142859</v>
      </c>
    </row>
    <row r="22" spans="2:7" x14ac:dyDescent="0.3">
      <c r="C22" t="s">
        <v>241</v>
      </c>
      <c r="D22" t="s">
        <v>241</v>
      </c>
      <c r="E22" t="s">
        <v>241</v>
      </c>
      <c r="F22" t="s">
        <v>242</v>
      </c>
      <c r="G22" t="s">
        <v>242</v>
      </c>
    </row>
    <row r="23" spans="2:7" ht="15.6" x14ac:dyDescent="0.3">
      <c r="B23" s="128" t="s">
        <v>239</v>
      </c>
      <c r="C23" s="142">
        <f>C14*Financial_Model!$I$105</f>
        <v>20217.3770148</v>
      </c>
      <c r="D23" s="142">
        <f>D14*DCF_Model!$G$40</f>
        <v>42756.017354000011</v>
      </c>
      <c r="E23" s="142">
        <f>E14*DCF_Model!$G$30</f>
        <v>39588.927288900013</v>
      </c>
      <c r="F23" s="142">
        <f>F14*Financial_Model!$I$120</f>
        <v>34523.121492000028</v>
      </c>
      <c r="G23" s="143">
        <f>G14*(Financial_Model!$I$160-Financial_Model!$I$138)</f>
        <v>33726.207017000001</v>
      </c>
    </row>
    <row r="24" spans="2:7" ht="15.6" x14ac:dyDescent="0.3">
      <c r="B24" s="131" t="s">
        <v>235</v>
      </c>
      <c r="C24" s="144">
        <f>C15*Financial_Model!$I$105</f>
        <v>42961.926156450005</v>
      </c>
      <c r="D24" s="144">
        <f>D15*DCF_Model!$G$40</f>
        <v>99942.190564975026</v>
      </c>
      <c r="E24" s="144">
        <f>E15*DCF_Model!$G$30</f>
        <v>193145.97859130008</v>
      </c>
      <c r="F24" s="144">
        <f>F15*Financial_Model!$I$120</f>
        <v>53702.633432000046</v>
      </c>
      <c r="G24" s="145">
        <f>G15*(Financial_Model!$I$160-Financial_Model!$I$138)</f>
        <v>47216.689823799999</v>
      </c>
    </row>
    <row r="25" spans="2:7" ht="15.6" x14ac:dyDescent="0.3">
      <c r="B25" s="136" t="s">
        <v>236</v>
      </c>
      <c r="C25" s="146">
        <f>C16*Financial_Model!$I$105</f>
        <v>99402.103656100007</v>
      </c>
      <c r="D25" s="146">
        <f>D16*DCF_Model!$G$40</f>
        <v>145370.45900360003</v>
      </c>
      <c r="E25" s="146">
        <f>E16*DCF_Model!$G$30</f>
        <v>277122.49102230009</v>
      </c>
      <c r="F25" s="146">
        <f>F16*Financial_Model!$I$120</f>
        <v>126968.36904280008</v>
      </c>
      <c r="G25" s="147">
        <f>G16*(Financial_Model!$I$160-Financial_Model!$I$138)</f>
        <v>60707.172630600006</v>
      </c>
    </row>
    <row r="26" spans="2:7" ht="15.6" x14ac:dyDescent="0.3">
      <c r="B26" s="131" t="s">
        <v>237</v>
      </c>
      <c r="C26" s="144">
        <f>C17*Financial_Model!$I$105</f>
        <v>122989.04350670002</v>
      </c>
      <c r="D26" s="144">
        <f>D17*DCF_Model!$G$40</f>
        <v>163007.31616212503</v>
      </c>
      <c r="E26" s="144">
        <f>E17*DCF_Model!$G$30</f>
        <v>664614.11266820016</v>
      </c>
      <c r="F26" s="144">
        <f>F17*Financial_Model!$I$120</f>
        <v>185849.47069860017</v>
      </c>
      <c r="G26" s="145">
        <f>G17*(Financial_Model!$I$160-Financial_Model!$I$138)</f>
        <v>65766.10368315001</v>
      </c>
    </row>
    <row r="27" spans="2:7" ht="15.6" x14ac:dyDescent="0.3">
      <c r="B27" s="133" t="s">
        <v>238</v>
      </c>
      <c r="C27" s="148">
        <f>C18*Financial_Model!$I$105</f>
        <v>296521.52955040004</v>
      </c>
      <c r="D27" s="148">
        <f>D18*DCF_Model!$G$40</f>
        <v>235158.09544700006</v>
      </c>
      <c r="E27" s="148">
        <f>E18*DCF_Model!$G$30</f>
        <v>1331627.5542630004</v>
      </c>
      <c r="F27" s="148">
        <f>F18*Financial_Model!$I$120</f>
        <v>243963.39187680022</v>
      </c>
      <c r="G27" s="149">
        <f>G18*(Financial_Model!$I$160-Financial_Model!$I$138)</f>
        <v>195612.00069859999</v>
      </c>
    </row>
    <row r="28" spans="2:7" ht="15.6" x14ac:dyDescent="0.3">
      <c r="B28" s="139" t="s">
        <v>240</v>
      </c>
      <c r="C28" s="150">
        <f>C19*Financial_Model!$I$105</f>
        <v>116923.83040226001</v>
      </c>
      <c r="D28" s="150">
        <f>D19*DCF_Model!$G$40</f>
        <v>138529.49622696004</v>
      </c>
      <c r="E28" s="150">
        <f>E19*DCF_Model!$G$30</f>
        <v>507578.03442223015</v>
      </c>
      <c r="F28" s="150">
        <f>F19*Financial_Model!$I$120</f>
        <v>127863.41293333343</v>
      </c>
      <c r="G28" s="151">
        <f>G19*(Financial_Model!$I$160-Financial_Model!$I$138)</f>
        <v>73715.852480014291</v>
      </c>
    </row>
    <row r="31" spans="2:7" ht="15.6" x14ac:dyDescent="0.3">
      <c r="B31" s="128" t="s">
        <v>239</v>
      </c>
      <c r="C31" s="142" t="str">
        <f>IF(C23+SUM(DCF_Model!$L$16:$L$21)-Financial_Model!$I$153&lt;0," ",C23+SUM(DCF_Model!$L$16:$L$21)-Financial_Model!$I$153)</f>
        <v xml:space="preserve"> </v>
      </c>
      <c r="D31" s="142">
        <f>IF(D23+SUM(DCF_Model!$L$16:$L$21)-Financial_Model!$I$153&lt;0," ",D23+SUM(DCF_Model!$L$16:$L$21)-Financial_Model!$I$153)</f>
        <v>12475.529878000012</v>
      </c>
      <c r="E31" s="142">
        <f>IF(E23+SUM(DCF_Model!$L$16:$L$21)-Financial_Model!$I$153&lt;0," ",E23+SUM(DCF_Model!$L$16:$L$21)-Financial_Model!$I$153)</f>
        <v>9308.4398129000147</v>
      </c>
      <c r="F31" s="142">
        <f>F23</f>
        <v>34523.121492000028</v>
      </c>
      <c r="G31" s="143">
        <f t="shared" ref="G31:G36" si="6">G23</f>
        <v>33726.207017000001</v>
      </c>
    </row>
    <row r="32" spans="2:7" ht="15.6" x14ac:dyDescent="0.3">
      <c r="B32" s="131" t="s">
        <v>235</v>
      </c>
      <c r="C32" s="144">
        <f>IF(C24+SUM(DCF_Model!$L$16:$L$21)-Financial_Model!$I$153&lt;0," ",C24+SUM(DCF_Model!$L$16:$L$21)-Financial_Model!$I$153)</f>
        <v>12681.438680450006</v>
      </c>
      <c r="D32" s="144">
        <f>IF(D24+SUM(DCF_Model!$L$16:$L$21)-Financial_Model!$I$153&lt;0," ",D24+SUM(DCF_Model!$L$16:$L$21)-Financial_Model!$I$153)</f>
        <v>69661.703088975031</v>
      </c>
      <c r="E32" s="144">
        <f>IF(E24+SUM(DCF_Model!$L$16:$L$21)-Financial_Model!$I$153&lt;0," ",E24+SUM(DCF_Model!$L$16:$L$21)-Financial_Model!$I$153)</f>
        <v>162865.49111530007</v>
      </c>
      <c r="F32" s="144">
        <f t="shared" ref="F32" si="7">F24</f>
        <v>53702.633432000046</v>
      </c>
      <c r="G32" s="145">
        <f t="shared" si="6"/>
        <v>47216.689823799999</v>
      </c>
    </row>
    <row r="33" spans="2:7" ht="15.6" x14ac:dyDescent="0.3">
      <c r="B33" s="136" t="s">
        <v>236</v>
      </c>
      <c r="C33" s="146">
        <f>IF(C25+SUM(DCF_Model!$L$16:$L$21)-Financial_Model!$I$153&lt;0," ",C25+SUM(DCF_Model!$L$16:$L$21)-Financial_Model!$I$153)</f>
        <v>69121.616180100013</v>
      </c>
      <c r="D33" s="146">
        <f>IF(D25+SUM(DCF_Model!$L$16:$L$21)-Financial_Model!$I$153&lt;0," ",D25+SUM(DCF_Model!$L$16:$L$21)-Financial_Model!$I$153)</f>
        <v>115089.97152760004</v>
      </c>
      <c r="E33" s="146">
        <f>IF(E25+SUM(DCF_Model!$L$16:$L$21)-Financial_Model!$I$153&lt;0," ",E25+SUM(DCF_Model!$L$16:$L$21)-Financial_Model!$I$153)</f>
        <v>246842.00354630008</v>
      </c>
      <c r="F33" s="146">
        <f t="shared" ref="F33" si="8">F25</f>
        <v>126968.36904280008</v>
      </c>
      <c r="G33" s="147">
        <f t="shared" si="6"/>
        <v>60707.172630600006</v>
      </c>
    </row>
    <row r="34" spans="2:7" ht="15.6" x14ac:dyDescent="0.3">
      <c r="B34" s="131" t="s">
        <v>237</v>
      </c>
      <c r="C34" s="144">
        <f>IF(C26+SUM(DCF_Model!$L$16:$L$21)-Financial_Model!$I$153&lt;0," ",C26+SUM(DCF_Model!$L$16:$L$21)-Financial_Model!$I$153)</f>
        <v>92708.556030700027</v>
      </c>
      <c r="D34" s="144">
        <f>IF(D26+SUM(DCF_Model!$L$16:$L$21)-Financial_Model!$I$153&lt;0," ",D26+SUM(DCF_Model!$L$16:$L$21)-Financial_Model!$I$153)</f>
        <v>132726.82868612502</v>
      </c>
      <c r="E34" s="144">
        <f>IF(E26+SUM(DCF_Model!$L$16:$L$21)-Financial_Model!$I$153&lt;0," ",E26+SUM(DCF_Model!$L$16:$L$21)-Financial_Model!$I$153)</f>
        <v>634333.62519220007</v>
      </c>
      <c r="F34" s="144">
        <f t="shared" ref="F34" si="9">F26</f>
        <v>185849.47069860017</v>
      </c>
      <c r="G34" s="145">
        <f t="shared" si="6"/>
        <v>65766.10368315001</v>
      </c>
    </row>
    <row r="35" spans="2:7" ht="15.6" x14ac:dyDescent="0.3">
      <c r="B35" s="133" t="s">
        <v>238</v>
      </c>
      <c r="C35" s="148">
        <f>IF(C27+SUM(DCF_Model!$L$16:$L$21)-Financial_Model!$I$153&lt;0," ",C27+SUM(DCF_Model!$L$16:$L$21)-Financial_Model!$I$153)</f>
        <v>266241.04207440006</v>
      </c>
      <c r="D35" s="148">
        <f>IF(D27+SUM(DCF_Model!$L$16:$L$21)-Financial_Model!$I$153&lt;0," ",D27+SUM(DCF_Model!$L$16:$L$21)-Financial_Model!$I$153)</f>
        <v>204877.60797100005</v>
      </c>
      <c r="E35" s="148">
        <f>IF(E27+SUM(DCF_Model!$L$16:$L$21)-Financial_Model!$I$153&lt;0," ",E27+SUM(DCF_Model!$L$16:$L$21)-Financial_Model!$I$153)</f>
        <v>1301347.0667870003</v>
      </c>
      <c r="F35" s="148">
        <f t="shared" ref="F35" si="10">F27</f>
        <v>243963.39187680022</v>
      </c>
      <c r="G35" s="149">
        <f t="shared" si="6"/>
        <v>195612.00069859999</v>
      </c>
    </row>
    <row r="36" spans="2:7" ht="15.6" x14ac:dyDescent="0.3">
      <c r="B36" s="139" t="s">
        <v>240</v>
      </c>
      <c r="C36" s="150">
        <f>IF(C28+SUM(DCF_Model!$L$16:$L$21)-Financial_Model!$I$153&lt;0," ",C28+SUM(DCF_Model!$L$16:$L$21)-Financial_Model!$I$153)</f>
        <v>86643.342926260011</v>
      </c>
      <c r="D36" s="150">
        <f>IF(D28+SUM(DCF_Model!$L$16:$L$21)-Financial_Model!$I$153&lt;0," ",D28+SUM(DCF_Model!$L$16:$L$21)-Financial_Model!$I$153)</f>
        <v>108249.00875096004</v>
      </c>
      <c r="E36" s="150">
        <f>IF(E28+SUM(DCF_Model!$L$16:$L$21)-Financial_Model!$I$153&lt;0," ",E28+SUM(DCF_Model!$L$16:$L$21)-Financial_Model!$I$153)</f>
        <v>477297.54694623017</v>
      </c>
      <c r="F36" s="150">
        <f t="shared" ref="F36" si="11">F28</f>
        <v>127863.41293333343</v>
      </c>
      <c r="G36" s="151">
        <f t="shared" si="6"/>
        <v>73715.852480014291</v>
      </c>
    </row>
    <row r="38" spans="2:7" ht="15.6" x14ac:dyDescent="0.3">
      <c r="C38" s="153" t="s">
        <v>234</v>
      </c>
      <c r="D38" s="153" t="s">
        <v>230</v>
      </c>
      <c r="E38" s="153" t="s">
        <v>231</v>
      </c>
      <c r="F38" s="153" t="s">
        <v>232</v>
      </c>
      <c r="G38" s="153" t="s">
        <v>233</v>
      </c>
    </row>
    <row r="39" spans="2:7" ht="15.6" x14ac:dyDescent="0.3">
      <c r="B39" s="128" t="s">
        <v>239</v>
      </c>
      <c r="C39" s="152">
        <v>0</v>
      </c>
      <c r="D39" s="142">
        <f t="shared" ref="D39:G44" si="12">D31/Diluted_Share_Counts</f>
        <v>1.716817613318913</v>
      </c>
      <c r="E39" s="142">
        <f t="shared" si="12"/>
        <v>1.2809791311138838</v>
      </c>
      <c r="F39" s="142">
        <f t="shared" si="12"/>
        <v>4.750892637332699</v>
      </c>
      <c r="G39" s="143">
        <f t="shared" si="12"/>
        <v>4.6412254071334011</v>
      </c>
    </row>
    <row r="40" spans="2:7" ht="15.6" x14ac:dyDescent="0.3">
      <c r="B40" s="131" t="s">
        <v>235</v>
      </c>
      <c r="C40" s="144">
        <f>C32/Diluted_Share_Counts</f>
        <v>1.7451537130469854</v>
      </c>
      <c r="D40" s="144">
        <f t="shared" si="12"/>
        <v>9.5864816970898641</v>
      </c>
      <c r="E40" s="144">
        <f t="shared" si="12"/>
        <v>22.41270282568609</v>
      </c>
      <c r="F40" s="144">
        <f t="shared" si="12"/>
        <v>7.3902774358508649</v>
      </c>
      <c r="G40" s="145">
        <f t="shared" si="12"/>
        <v>6.4977155699867613</v>
      </c>
    </row>
    <row r="41" spans="2:7" ht="15.6" x14ac:dyDescent="0.3">
      <c r="B41" s="136" t="s">
        <v>236</v>
      </c>
      <c r="C41" s="146">
        <f>C33/Diluted_Share_Counts</f>
        <v>9.5121577423603156</v>
      </c>
      <c r="D41" s="146">
        <f t="shared" si="12"/>
        <v>15.838084006627534</v>
      </c>
      <c r="E41" s="146">
        <f t="shared" si="12"/>
        <v>33.969114221155259</v>
      </c>
      <c r="F41" s="146">
        <f t="shared" si="12"/>
        <v>17.472727366190256</v>
      </c>
      <c r="G41" s="147">
        <f t="shared" si="12"/>
        <v>8.3542057328401231</v>
      </c>
    </row>
    <row r="42" spans="2:7" ht="15.6" x14ac:dyDescent="0.3">
      <c r="B42" s="131" t="s">
        <v>237</v>
      </c>
      <c r="C42" s="144">
        <f>C34/Diluted_Share_Counts</f>
        <v>12.75806987401365</v>
      </c>
      <c r="D42" s="144">
        <f t="shared" si="12"/>
        <v>18.26517666797745</v>
      </c>
      <c r="E42" s="144">
        <f t="shared" si="12"/>
        <v>87.293698231677283</v>
      </c>
      <c r="F42" s="144">
        <f t="shared" si="12"/>
        <v>25.575638697641033</v>
      </c>
      <c r="G42" s="145">
        <f t="shared" si="12"/>
        <v>9.0503895439101338</v>
      </c>
    </row>
    <row r="43" spans="2:7" ht="15.6" x14ac:dyDescent="0.3">
      <c r="B43" s="133" t="s">
        <v>238</v>
      </c>
      <c r="C43" s="148">
        <f>C35/Diluted_Share_Counts</f>
        <v>36.638709128320308</v>
      </c>
      <c r="D43" s="148">
        <f t="shared" si="12"/>
        <v>28.194192100772575</v>
      </c>
      <c r="E43" s="148">
        <f t="shared" si="12"/>
        <v>179.08462302997529</v>
      </c>
      <c r="F43" s="148">
        <f t="shared" si="12"/>
        <v>33.572974637151077</v>
      </c>
      <c r="G43" s="149">
        <f t="shared" si="12"/>
        <v>26.919107361373726</v>
      </c>
    </row>
    <row r="44" spans="2:7" ht="15.6" x14ac:dyDescent="0.3">
      <c r="B44" s="139" t="s">
        <v>240</v>
      </c>
      <c r="C44" s="150">
        <f>C36/Diluted_Share_Counts</f>
        <v>11.923406754445647</v>
      </c>
      <c r="D44" s="150">
        <f t="shared" si="12"/>
        <v>14.896666247073627</v>
      </c>
      <c r="E44" s="150">
        <f t="shared" si="12"/>
        <v>65.683208922149959</v>
      </c>
      <c r="F44" s="150">
        <f t="shared" si="12"/>
        <v>17.595898656787771</v>
      </c>
      <c r="G44" s="151">
        <f t="shared" si="12"/>
        <v>10.144392675591577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D2BAB-EE0A-4C00-8EF3-1FBB69F90562}">
  <sheetPr>
    <pageSetUpPr autoPageBreaks="0"/>
  </sheetPr>
  <dimension ref="B2:X44"/>
  <sheetViews>
    <sheetView showGridLines="0" zoomScale="70" zoomScaleNormal="70" workbookViewId="0">
      <selection activeCell="I74" sqref="I74"/>
    </sheetView>
  </sheetViews>
  <sheetFormatPr defaultColWidth="8.88671875" defaultRowHeight="15.6" x14ac:dyDescent="0.3"/>
  <cols>
    <col min="1" max="1" width="3.33203125" style="154" bestFit="1" customWidth="1"/>
    <col min="2" max="23" width="10.6640625" style="154" customWidth="1"/>
    <col min="24" max="16384" width="8.88671875" style="154"/>
  </cols>
  <sheetData>
    <row r="2" spans="24:24" x14ac:dyDescent="0.3">
      <c r="X2" s="154" t="s">
        <v>254</v>
      </c>
    </row>
    <row r="34" spans="2:18" x14ac:dyDescent="0.3">
      <c r="I34" s="154" t="s">
        <v>245</v>
      </c>
      <c r="J34" s="154" t="s">
        <v>246</v>
      </c>
      <c r="K34" s="154" t="s">
        <v>236</v>
      </c>
      <c r="L34" s="154" t="s">
        <v>247</v>
      </c>
      <c r="M34" s="154" t="s">
        <v>248</v>
      </c>
      <c r="N34" s="155" t="s">
        <v>249</v>
      </c>
      <c r="O34" s="155" t="s">
        <v>250</v>
      </c>
      <c r="P34" s="155" t="s">
        <v>251</v>
      </c>
      <c r="Q34" s="155" t="s">
        <v>252</v>
      </c>
      <c r="R34" s="155" t="s">
        <v>253</v>
      </c>
    </row>
    <row r="35" spans="2:18" x14ac:dyDescent="0.3">
      <c r="I35" s="156"/>
      <c r="J35" s="156"/>
      <c r="K35" s="156"/>
      <c r="L35" s="156"/>
      <c r="M35" s="156"/>
      <c r="N35" s="156"/>
      <c r="O35" s="156"/>
      <c r="P35" s="156"/>
      <c r="Q35" s="156"/>
      <c r="R35" s="156"/>
    </row>
    <row r="36" spans="2:18" x14ac:dyDescent="0.3">
      <c r="B36" s="157" t="s">
        <v>244</v>
      </c>
      <c r="I36" s="156">
        <f t="array" ref="I36:M36">TRANSPOSE(DCF_Model!P52:P56)</f>
        <v>15.876443341759853</v>
      </c>
      <c r="J36" s="156">
        <v>20.003408912403671</v>
      </c>
      <c r="K36" s="156">
        <v>23.124148982704629</v>
      </c>
      <c r="L36" s="156">
        <v>27.104978491282885</v>
      </c>
      <c r="M36" s="156">
        <v>37.493549968232507</v>
      </c>
      <c r="N36" s="158">
        <f>I36</f>
        <v>15.876443341759853</v>
      </c>
      <c r="O36" s="158">
        <f>J36-I36</f>
        <v>4.1269655706438186</v>
      </c>
      <c r="P36" s="158">
        <f t="shared" ref="P36" si="0">K36-J36</f>
        <v>3.1207400703009576</v>
      </c>
      <c r="Q36" s="158">
        <f t="shared" ref="Q36" si="1">L36-K36</f>
        <v>3.9808295085782568</v>
      </c>
      <c r="R36" s="158">
        <f t="shared" ref="R36" si="2">M36-L36</f>
        <v>10.388571476949622</v>
      </c>
    </row>
    <row r="37" spans="2:18" x14ac:dyDescent="0.3">
      <c r="B37" s="154" t="s">
        <v>243</v>
      </c>
      <c r="I37" s="154">
        <f t="array" ref="I37:M37">TRANSPOSE(DCF_Model!P66:P70)</f>
        <v>9.0067693134486877</v>
      </c>
      <c r="J37" s="154">
        <v>16.367201405378776</v>
      </c>
      <c r="K37" s="154">
        <v>23.600694889042167</v>
      </c>
      <c r="L37" s="154">
        <v>30.687660178886837</v>
      </c>
      <c r="M37" s="154">
        <v>43.326911510442912</v>
      </c>
      <c r="N37" s="158">
        <f>I37</f>
        <v>9.0067693134486877</v>
      </c>
      <c r="O37" s="158">
        <f>J37-I37</f>
        <v>7.3604320919300879</v>
      </c>
      <c r="P37" s="158">
        <f t="shared" ref="P37:R37" si="3">K37-J37</f>
        <v>7.2334934836633913</v>
      </c>
      <c r="Q37" s="158">
        <f t="shared" si="3"/>
        <v>7.0869652898446702</v>
      </c>
      <c r="R37" s="158">
        <f t="shared" si="3"/>
        <v>12.639251331556075</v>
      </c>
    </row>
    <row r="38" spans="2:18" x14ac:dyDescent="0.3">
      <c r="B38" s="157"/>
      <c r="I38" s="159"/>
      <c r="J38" s="159"/>
      <c r="K38" s="159"/>
      <c r="L38" s="159"/>
      <c r="M38" s="159"/>
      <c r="N38" s="160">
        <v>0</v>
      </c>
      <c r="O38" s="160"/>
      <c r="P38" s="160"/>
      <c r="Q38" s="160"/>
      <c r="R38" s="160"/>
    </row>
    <row r="39" spans="2:18" x14ac:dyDescent="0.3">
      <c r="B39" s="157" t="s">
        <v>233</v>
      </c>
      <c r="I39" s="159">
        <v>4.6412254071334011</v>
      </c>
      <c r="J39" s="159">
        <v>6.4977155699867613</v>
      </c>
      <c r="K39" s="159">
        <v>8.3542057328401231</v>
      </c>
      <c r="L39" s="159">
        <v>9.0503895439101338</v>
      </c>
      <c r="M39" s="159">
        <v>26.919107361373726</v>
      </c>
      <c r="N39" s="160">
        <v>4.6412254071334011</v>
      </c>
      <c r="O39" s="160">
        <v>1.8564901628533601</v>
      </c>
      <c r="P39" s="160">
        <v>1.8564901628533619</v>
      </c>
      <c r="Q39" s="160">
        <v>0.69618381107001071</v>
      </c>
      <c r="R39" s="160">
        <v>17.86871781746359</v>
      </c>
    </row>
    <row r="40" spans="2:18" x14ac:dyDescent="0.3">
      <c r="B40" s="157" t="s">
        <v>232</v>
      </c>
      <c r="I40" s="159">
        <v>4.750892637332699</v>
      </c>
      <c r="J40" s="159">
        <v>7.3902774358508649</v>
      </c>
      <c r="K40" s="159">
        <v>17.472727366190256</v>
      </c>
      <c r="L40" s="159">
        <v>25.575638697641033</v>
      </c>
      <c r="M40" s="159">
        <v>33.572974637151077</v>
      </c>
      <c r="N40" s="160">
        <v>4.750892637332699</v>
      </c>
      <c r="O40" s="160">
        <v>2.639384798518166</v>
      </c>
      <c r="P40" s="160">
        <v>10.08244993033939</v>
      </c>
      <c r="Q40" s="160">
        <v>8.1029113314507768</v>
      </c>
      <c r="R40" s="160">
        <v>7.9973359395100445</v>
      </c>
    </row>
    <row r="41" spans="2:18" x14ac:dyDescent="0.3">
      <c r="B41" s="157" t="s">
        <v>230</v>
      </c>
      <c r="I41" s="159">
        <v>1.716817613318913</v>
      </c>
      <c r="J41" s="159">
        <v>9.5864816970898641</v>
      </c>
      <c r="K41" s="159">
        <v>15.838084006627534</v>
      </c>
      <c r="L41" s="159">
        <v>18.26517666797745</v>
      </c>
      <c r="M41" s="159">
        <v>28.194192100772575</v>
      </c>
      <c r="N41" s="160">
        <v>1.716817613318913</v>
      </c>
      <c r="O41" s="160">
        <v>7.8696640837709513</v>
      </c>
      <c r="P41" s="160">
        <v>6.2516023095376703</v>
      </c>
      <c r="Q41" s="160">
        <v>2.4270926613499153</v>
      </c>
      <c r="R41" s="160">
        <v>9.9290154327951257</v>
      </c>
    </row>
    <row r="42" spans="2:18" x14ac:dyDescent="0.3">
      <c r="B42" s="157" t="s">
        <v>234</v>
      </c>
      <c r="I42" s="159">
        <v>0</v>
      </c>
      <c r="J42" s="159">
        <v>1.7451537130469854</v>
      </c>
      <c r="K42" s="159">
        <v>9.5121577423603156</v>
      </c>
      <c r="L42" s="159">
        <v>12.75806987401365</v>
      </c>
      <c r="M42" s="159">
        <v>36.638709128320308</v>
      </c>
      <c r="N42" s="160">
        <v>0</v>
      </c>
      <c r="O42" s="160">
        <v>1.7451537130469854</v>
      </c>
      <c r="P42" s="160">
        <v>7.7670040293133304</v>
      </c>
      <c r="Q42" s="160">
        <v>3.2459121316533341</v>
      </c>
      <c r="R42" s="160">
        <v>23.880639254306658</v>
      </c>
    </row>
    <row r="44" spans="2:18" x14ac:dyDescent="0.3">
      <c r="B44" s="154" t="s">
        <v>90</v>
      </c>
      <c r="H44" s="8"/>
      <c r="I44" s="8">
        <v>9.3699999999999992</v>
      </c>
      <c r="J44" s="8">
        <v>9.3699999999999992</v>
      </c>
      <c r="K44" s="8">
        <v>9.3699999999999992</v>
      </c>
      <c r="L44" s="8">
        <v>9.3699999999999992</v>
      </c>
      <c r="M44" s="8">
        <v>9.3699999999999992</v>
      </c>
      <c r="N44" s="8">
        <v>1000</v>
      </c>
      <c r="O44" s="8">
        <v>0</v>
      </c>
      <c r="P44" s="8">
        <v>0</v>
      </c>
      <c r="Q44" s="8">
        <v>0</v>
      </c>
      <c r="R44" s="154">
        <f t="shared" ref="R44" si="4">Q44</f>
        <v>0</v>
      </c>
    </row>
  </sheetData>
  <pageMargins left="0.7" right="0.7" top="0.75" bottom="0.75" header="0.3" footer="0.3"/>
  <pageSetup scale="3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25</vt:i4>
      </vt:variant>
    </vt:vector>
  </HeadingPairs>
  <TitlesOfParts>
    <vt:vector size="31" baseType="lpstr">
      <vt:lpstr>Cover Page</vt:lpstr>
      <vt:lpstr>Financial_Model</vt:lpstr>
      <vt:lpstr>DCF_Model</vt:lpstr>
      <vt:lpstr>WACC</vt:lpstr>
      <vt:lpstr>Public_Comps</vt:lpstr>
      <vt:lpstr>ValGraph</vt:lpstr>
      <vt:lpstr>Cases</vt:lpstr>
      <vt:lpstr>Cash</vt:lpstr>
      <vt:lpstr>Company_Names</vt:lpstr>
      <vt:lpstr>Conversion_Unit</vt:lpstr>
      <vt:lpstr>Current_Share_Price</vt:lpstr>
      <vt:lpstr>Diluted_Share_Counts</vt:lpstr>
      <vt:lpstr>Equal_Probability_Implied_Target_Price</vt:lpstr>
      <vt:lpstr>Equity_Investment</vt:lpstr>
      <vt:lpstr>Exchange_Rate</vt:lpstr>
      <vt:lpstr>FY32_EBITDA</vt:lpstr>
      <vt:lpstr>FY32_FCFF</vt:lpstr>
      <vt:lpstr>Market_Cap</vt:lpstr>
      <vt:lpstr>Minority_Interest</vt:lpstr>
      <vt:lpstr>Philipine_GDP_Growth_Rate</vt:lpstr>
      <vt:lpstr>Philipine_Inflation_Rate</vt:lpstr>
      <vt:lpstr>ValGraph!Print_Area</vt:lpstr>
      <vt:lpstr>Share_Price</vt:lpstr>
      <vt:lpstr>Target_Price</vt:lpstr>
      <vt:lpstr>Tax_Rate</vt:lpstr>
      <vt:lpstr>Ticker</vt:lpstr>
      <vt:lpstr>Tickers</vt:lpstr>
      <vt:lpstr>Today</vt:lpstr>
      <vt:lpstr>Total_Debt_FY2022</vt:lpstr>
      <vt:lpstr>Unfunded_Pensions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</dc:creator>
  <cp:lastModifiedBy>111</cp:lastModifiedBy>
  <cp:lastPrinted>2023-08-10T19:07:46Z</cp:lastPrinted>
  <dcterms:created xsi:type="dcterms:W3CDTF">2015-06-05T18:17:20Z</dcterms:created>
  <dcterms:modified xsi:type="dcterms:W3CDTF">2023-08-24T16:56:08Z</dcterms:modified>
</cp:coreProperties>
</file>