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clgqc-my.sharepoint.com/personal/201770397_edu_clg_qc_ca/Documents/Projet-Final_1/doc_projet/ressources/outils/"/>
    </mc:Choice>
  </mc:AlternateContent>
  <xr:revisionPtr revIDLastSave="1256" documentId="8_{AF409BA0-701D-4870-91D0-EF5BD3536EE9}" xr6:coauthVersionLast="46" xr6:coauthVersionMax="46" xr10:uidLastSave="{F52CB9C7-C591-4434-ACBA-118B40A93F50}"/>
  <bookViews>
    <workbookView xWindow="-120" yWindow="-120" windowWidth="29040" windowHeight="15840" xr2:uid="{7E244A9E-8CDC-43CC-8CF7-4099A6C94DF6}"/>
  </bookViews>
  <sheets>
    <sheet name="Calcul DE Temp. Max." sheetId="3" r:id="rId1"/>
    <sheet name="Calcul DE Ampli." sheetId="1" r:id="rId2"/>
    <sheet name="Calcul Rang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3" l="1"/>
  <c r="H8" i="2" l="1"/>
  <c r="C12" i="2"/>
  <c r="C15" i="1"/>
  <c r="C12" i="1"/>
  <c r="C19" i="1"/>
  <c r="C18" i="1"/>
  <c r="C18" i="3"/>
  <c r="F18" i="1"/>
  <c r="E25" i="3"/>
  <c r="F21" i="3"/>
  <c r="C19" i="3"/>
  <c r="C17" i="3"/>
  <c r="F12" i="3"/>
  <c r="F9" i="3"/>
  <c r="E12" i="3" s="1"/>
  <c r="C10" i="2"/>
  <c r="C10" i="1"/>
  <c r="C10" i="3"/>
  <c r="C12" i="3" s="1"/>
  <c r="B19" i="1"/>
  <c r="B18" i="1"/>
  <c r="C11" i="3"/>
  <c r="B12" i="3"/>
  <c r="B11" i="3"/>
  <c r="E23" i="1"/>
  <c r="E22" i="1"/>
  <c r="E21" i="1"/>
  <c r="C17" i="1"/>
  <c r="B12" i="1"/>
  <c r="E11" i="1"/>
  <c r="B11" i="1"/>
  <c r="E10" i="1"/>
  <c r="H9" i="2"/>
  <c r="B20" i="2"/>
  <c r="C20" i="2"/>
  <c r="I18" i="2"/>
  <c r="C19" i="2" l="1"/>
  <c r="B18" i="3"/>
  <c r="C20" i="1"/>
  <c r="F7" i="1" s="1"/>
  <c r="F15" i="1" s="1"/>
  <c r="C21" i="1"/>
  <c r="E11" i="2"/>
  <c r="E10" i="2"/>
  <c r="B19" i="2"/>
  <c r="C18" i="2"/>
  <c r="B12" i="2"/>
  <c r="F18" i="2"/>
  <c r="C11" i="2"/>
  <c r="B11" i="2"/>
  <c r="E7" i="1" l="1"/>
  <c r="C22" i="2"/>
  <c r="C21" i="2"/>
  <c r="F8" i="1" l="1"/>
  <c r="F11" i="1" s="1"/>
  <c r="F12" i="1" s="1"/>
  <c r="E7" i="2"/>
  <c r="F7" i="2"/>
  <c r="F21" i="1" l="1"/>
  <c r="F22" i="1" s="1"/>
  <c r="F23" i="1" s="1"/>
  <c r="F9" i="1"/>
  <c r="F10" i="1"/>
  <c r="F15" i="2"/>
  <c r="F11" i="2"/>
  <c r="F10" i="2"/>
  <c r="F8" i="2"/>
  <c r="F9" i="2" s="1"/>
  <c r="I7" i="2" l="1"/>
  <c r="I9" i="2" s="1"/>
  <c r="I8" i="2" l="1"/>
  <c r="F8" i="3" l="1"/>
  <c r="F10" i="3" l="1"/>
  <c r="F11" i="3" l="1"/>
  <c r="E13" i="3"/>
  <c r="F24" i="3"/>
  <c r="F25" i="3" s="1"/>
  <c r="F26" i="3" s="1"/>
  <c r="E24" i="3"/>
  <c r="F13" i="3"/>
  <c r="F14" i="3" s="1"/>
  <c r="F15" i="3" s="1"/>
  <c r="B19" i="3"/>
  <c r="C20" i="3"/>
  <c r="C21" i="3" l="1"/>
  <c r="E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Desrosiers</author>
  </authors>
  <commentList>
    <comment ref="B6" authorId="0" shapeId="0" xr:uid="{0DB3DB6E-3640-41FF-8D8B-087A536404DD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Selon la datesheet</t>
        </r>
      </text>
    </comment>
    <comment ref="B14" authorId="0" shapeId="0" xr:uid="{AA1DEC29-31B4-4DF2-BD61-6ED478A63C23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En fonction de l'utilisation.
Pour calculer utilisation plage échantillon.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Desrosiers</author>
  </authors>
  <commentList>
    <comment ref="B6" authorId="0" shapeId="0" xr:uid="{F22457A5-DD31-4DFD-8E1A-CEF65F4BC7C3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Selon la datesheet</t>
        </r>
      </text>
    </comment>
    <comment ref="B14" authorId="0" shapeId="0" xr:uid="{2526A2F0-2CD0-4789-AAE5-46DEA165F1B4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En fonction de l'utilisation.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Desrosiers</author>
  </authors>
  <commentList>
    <comment ref="B6" authorId="0" shapeId="0" xr:uid="{F46DBC5E-7A51-4903-9DDE-6F23778E49C6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Selon la datesheet</t>
        </r>
      </text>
    </comment>
    <comment ref="B15" authorId="0" shapeId="0" xr:uid="{0BE4726C-5DB9-4C5C-A60D-2FAE24BE0608}">
      <text>
        <r>
          <rPr>
            <b/>
            <sz val="9"/>
            <color indexed="81"/>
            <rFont val="Tahoma"/>
            <family val="2"/>
          </rPr>
          <t>Thomas Desrosiers:</t>
        </r>
        <r>
          <rPr>
            <sz val="9"/>
            <color indexed="81"/>
            <rFont val="Tahoma"/>
            <family val="2"/>
          </rPr>
          <t xml:space="preserve">
En fonction de l'utilisation.</t>
        </r>
      </text>
    </comment>
  </commentList>
</comments>
</file>

<file path=xl/sharedStrings.xml><?xml version="1.0" encoding="utf-8"?>
<sst xmlns="http://schemas.openxmlformats.org/spreadsheetml/2006/main" count="85" uniqueCount="25">
  <si>
    <t>Temp. Min.</t>
  </si>
  <si>
    <t>Temp. Max.</t>
  </si>
  <si>
    <t>Information Capteur</t>
  </si>
  <si>
    <t>Information Application</t>
  </si>
  <si>
    <t>Résolution</t>
  </si>
  <si>
    <t>Résolution ADC</t>
  </si>
  <si>
    <t>Plage Temp.</t>
  </si>
  <si>
    <t>Utilisation plage échantillon</t>
  </si>
  <si>
    <t>Nouvelle Résolution</t>
  </si>
  <si>
    <t>Nouvelle Plage Temp.</t>
  </si>
  <si>
    <t>Ajustement du circuit</t>
  </si>
  <si>
    <t>Valeur Rf</t>
  </si>
  <si>
    <t>Valeur Ri</t>
  </si>
  <si>
    <t>Valeur Totale du Gain</t>
  </si>
  <si>
    <t>Résultat de Rf / Ri</t>
  </si>
  <si>
    <t>Calcul des résistances Rf et Ri</t>
  </si>
  <si>
    <t>Plage Tension</t>
  </si>
  <si>
    <t>Plage Tension ADC</t>
  </si>
  <si>
    <t>Plage Température</t>
  </si>
  <si>
    <t>Décalage Requis</t>
  </si>
  <si>
    <t>Calcul ADC</t>
  </si>
  <si>
    <t>Information MCU</t>
  </si>
  <si>
    <t>Circuit d'amplification</t>
  </si>
  <si>
    <t>Circuit de décalage</t>
  </si>
  <si>
    <t>Conversion valeur  ADC vers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</si>
</sst>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&quot;mV/°C&quot;"/>
    <numFmt numFmtId="165" formatCode="0.00&quot;°C&quot;"/>
    <numFmt numFmtId="166" formatCode="0.00&quot;V&quot;"/>
    <numFmt numFmtId="167" formatCode="0&quot;bits&quot;"/>
    <numFmt numFmtId="168" formatCode="0.00&quot;kΩ&quot;"/>
    <numFmt numFmtId="169" formatCode=";;;"/>
    <numFmt numFmtId="171" formatCode="0.000&quot;V&quot;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7030A0"/>
      <name val="MathJax_Math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name val="MathJax_Math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2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9" fontId="0" fillId="0" borderId="0" xfId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0" fontId="2" fillId="0" borderId="11" xfId="1" applyNumberFormat="1" applyFont="1" applyBorder="1" applyAlignment="1">
      <alignment vertical="center"/>
    </xf>
    <xf numFmtId="0" fontId="2" fillId="0" borderId="11" xfId="1" applyNumberFormat="1" applyFont="1" applyFill="1" applyBorder="1" applyAlignment="1">
      <alignment vertical="center"/>
    </xf>
    <xf numFmtId="0" fontId="2" fillId="0" borderId="12" xfId="1" applyNumberFormat="1" applyFont="1" applyFill="1" applyBorder="1" applyAlignment="1">
      <alignment vertical="center"/>
    </xf>
    <xf numFmtId="0" fontId="2" fillId="0" borderId="13" xfId="0" applyNumberFormat="1" applyFont="1" applyFill="1" applyBorder="1" applyAlignment="1">
      <alignment vertical="center"/>
    </xf>
    <xf numFmtId="0" fontId="2" fillId="0" borderId="13" xfId="1" applyNumberFormat="1" applyFont="1" applyBorder="1" applyAlignment="1">
      <alignment vertical="center" wrapText="1"/>
    </xf>
    <xf numFmtId="0" fontId="2" fillId="0" borderId="14" xfId="0" applyFont="1" applyBorder="1" applyAlignment="1">
      <alignment vertical="center"/>
    </xf>
    <xf numFmtId="0" fontId="2" fillId="0" borderId="0" xfId="1" applyNumberFormat="1" applyFont="1" applyFill="1" applyBorder="1" applyAlignment="1">
      <alignment vertical="center" wrapText="1"/>
    </xf>
    <xf numFmtId="0" fontId="2" fillId="0" borderId="19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0" xfId="0" applyNumberFormat="1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9" xfId="1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169" fontId="0" fillId="0" borderId="0" xfId="0" applyNumberFormat="1" applyAlignment="1">
      <alignment vertical="center"/>
    </xf>
    <xf numFmtId="0" fontId="2" fillId="0" borderId="6" xfId="0" applyNumberFormat="1" applyFont="1" applyFill="1" applyBorder="1" applyAlignment="1">
      <alignment vertical="center"/>
    </xf>
    <xf numFmtId="0" fontId="2" fillId="0" borderId="3" xfId="0" applyNumberFormat="1" applyFont="1" applyFill="1" applyBorder="1" applyAlignment="1">
      <alignment vertical="center"/>
    </xf>
    <xf numFmtId="0" fontId="2" fillId="0" borderId="13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167" fontId="0" fillId="0" borderId="0" xfId="0" applyNumberFormat="1" applyFill="1" applyBorder="1" applyAlignment="1">
      <alignment vertical="center"/>
    </xf>
    <xf numFmtId="168" fontId="0" fillId="2" borderId="9" xfId="0" applyNumberFormat="1" applyFill="1" applyBorder="1" applyAlignment="1">
      <alignment horizontal="right" vertical="center" indent="2"/>
    </xf>
    <xf numFmtId="165" fontId="0" fillId="3" borderId="9" xfId="0" applyNumberFormat="1" applyFill="1" applyBorder="1" applyAlignment="1">
      <alignment horizontal="right" vertical="center" indent="2"/>
    </xf>
    <xf numFmtId="166" fontId="0" fillId="3" borderId="9" xfId="0" applyNumberFormat="1" applyFill="1" applyBorder="1" applyAlignment="1">
      <alignment horizontal="right" vertical="center" indent="2"/>
    </xf>
    <xf numFmtId="166" fontId="0" fillId="3" borderId="10" xfId="0" applyNumberFormat="1" applyFill="1" applyBorder="1" applyAlignment="1">
      <alignment horizontal="right" vertical="center" indent="2"/>
    </xf>
    <xf numFmtId="2" fontId="0" fillId="3" borderId="8" xfId="1" applyNumberFormat="1" applyFont="1" applyFill="1" applyBorder="1" applyAlignment="1">
      <alignment horizontal="right" vertical="center" indent="2"/>
    </xf>
    <xf numFmtId="2" fontId="0" fillId="3" borderId="10" xfId="0" applyNumberFormat="1" applyFill="1" applyBorder="1" applyAlignment="1">
      <alignment horizontal="right" vertical="center" indent="2"/>
    </xf>
    <xf numFmtId="167" fontId="0" fillId="2" borderId="23" xfId="0" applyNumberFormat="1" applyFill="1" applyBorder="1" applyAlignment="1">
      <alignment horizontal="right" vertical="center" indent="2"/>
    </xf>
    <xf numFmtId="166" fontId="0" fillId="2" borderId="10" xfId="0" applyNumberFormat="1" applyFill="1" applyBorder="1" applyAlignment="1">
      <alignment horizontal="right" vertical="center" indent="2"/>
    </xf>
    <xf numFmtId="164" fontId="0" fillId="2" borderId="24" xfId="0" applyNumberFormat="1" applyFill="1" applyBorder="1" applyAlignment="1">
      <alignment horizontal="right" vertical="center" indent="2"/>
    </xf>
    <xf numFmtId="165" fontId="0" fillId="2" borderId="23" xfId="0" applyNumberFormat="1" applyFill="1" applyBorder="1" applyAlignment="1">
      <alignment horizontal="right" vertical="center" indent="2"/>
    </xf>
    <xf numFmtId="165" fontId="0" fillId="2" borderId="9" xfId="0" applyNumberFormat="1" applyFill="1" applyBorder="1" applyAlignment="1">
      <alignment horizontal="right" vertical="center" indent="2"/>
    </xf>
    <xf numFmtId="165" fontId="0" fillId="3" borderId="25" xfId="0" applyNumberFormat="1" applyFill="1" applyBorder="1" applyAlignment="1">
      <alignment horizontal="right" vertical="center" indent="2"/>
    </xf>
    <xf numFmtId="166" fontId="0" fillId="3" borderId="26" xfId="0" applyNumberFormat="1" applyFill="1" applyBorder="1" applyAlignment="1">
      <alignment horizontal="right" vertical="center" indent="2"/>
    </xf>
    <xf numFmtId="165" fontId="0" fillId="2" borderId="8" xfId="0" applyNumberFormat="1" applyFill="1" applyBorder="1" applyAlignment="1">
      <alignment horizontal="right" vertical="center" indent="2"/>
    </xf>
    <xf numFmtId="165" fontId="0" fillId="3" borderId="27" xfId="0" applyNumberFormat="1" applyFill="1" applyBorder="1" applyAlignment="1">
      <alignment horizontal="right" vertical="center" indent="2"/>
    </xf>
    <xf numFmtId="166" fontId="0" fillId="3" borderId="27" xfId="0" applyNumberFormat="1" applyFill="1" applyBorder="1" applyAlignment="1">
      <alignment horizontal="right" vertical="center" indent="2"/>
    </xf>
    <xf numFmtId="9" fontId="0" fillId="3" borderId="10" xfId="1" applyFont="1" applyFill="1" applyBorder="1" applyAlignment="1">
      <alignment horizontal="right" vertical="center" indent="2"/>
    </xf>
    <xf numFmtId="166" fontId="0" fillId="0" borderId="6" xfId="0" applyNumberFormat="1" applyFill="1" applyBorder="1" applyAlignment="1">
      <alignment horizontal="right" vertical="center" indent="2"/>
    </xf>
    <xf numFmtId="166" fontId="0" fillId="0" borderId="0" xfId="0" applyNumberFormat="1" applyFill="1" applyBorder="1" applyAlignment="1">
      <alignment horizontal="right" vertical="center" indent="2"/>
    </xf>
    <xf numFmtId="166" fontId="0" fillId="3" borderId="21" xfId="0" applyNumberFormat="1" applyFill="1" applyBorder="1" applyAlignment="1">
      <alignment horizontal="right" vertical="center" indent="2"/>
    </xf>
    <xf numFmtId="2" fontId="0" fillId="2" borderId="2" xfId="0" applyNumberFormat="1" applyFill="1" applyBorder="1" applyAlignment="1">
      <alignment horizontal="right" vertical="center" indent="2"/>
    </xf>
    <xf numFmtId="164" fontId="0" fillId="3" borderId="18" xfId="0" applyNumberFormat="1" applyFill="1" applyBorder="1" applyAlignment="1">
      <alignment horizontal="right" vertical="center" indent="2"/>
    </xf>
    <xf numFmtId="0" fontId="2" fillId="0" borderId="0" xfId="1" applyNumberFormat="1" applyFont="1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2" fontId="0" fillId="0" borderId="0" xfId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168" fontId="0" fillId="0" borderId="0" xfId="0" applyNumberFormat="1" applyFill="1" applyBorder="1" applyAlignment="1">
      <alignment vertical="center"/>
    </xf>
    <xf numFmtId="0" fontId="2" fillId="0" borderId="0" xfId="1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right" vertical="center" indent="2"/>
    </xf>
    <xf numFmtId="164" fontId="0" fillId="0" borderId="0" xfId="0" applyNumberFormat="1" applyFill="1" applyBorder="1" applyAlignment="1">
      <alignment horizontal="right" vertical="center" indent="2"/>
    </xf>
    <xf numFmtId="2" fontId="0" fillId="0" borderId="0" xfId="0" applyNumberFormat="1" applyFill="1" applyBorder="1" applyAlignment="1">
      <alignment horizontal="right" vertical="center" indent="2"/>
    </xf>
    <xf numFmtId="165" fontId="0" fillId="0" borderId="0" xfId="0" applyNumberFormat="1" applyFill="1" applyBorder="1" applyAlignment="1">
      <alignment horizontal="right" vertical="center" indent="2"/>
    </xf>
    <xf numFmtId="0" fontId="2" fillId="0" borderId="0" xfId="0" applyNumberFormat="1" applyFont="1" applyFill="1" applyBorder="1" applyAlignment="1">
      <alignment horizontal="center" vertical="center"/>
    </xf>
    <xf numFmtId="2" fontId="0" fillId="0" borderId="0" xfId="1" applyNumberFormat="1" applyFont="1" applyFill="1" applyBorder="1" applyAlignment="1">
      <alignment horizontal="right" vertical="center" indent="2"/>
    </xf>
    <xf numFmtId="168" fontId="0" fillId="0" borderId="0" xfId="0" applyNumberFormat="1" applyFill="1" applyBorder="1" applyAlignment="1">
      <alignment horizontal="right" vertical="center" indent="2"/>
    </xf>
    <xf numFmtId="9" fontId="0" fillId="0" borderId="0" xfId="1" applyFont="1" applyFill="1" applyBorder="1" applyAlignment="1">
      <alignment horizontal="right" vertical="center" indent="2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166" fontId="0" fillId="3" borderId="15" xfId="0" applyNumberFormat="1" applyFill="1" applyBorder="1" applyAlignment="1">
      <alignment horizontal="right" vertical="center" indent="2"/>
    </xf>
    <xf numFmtId="166" fontId="0" fillId="3" borderId="4" xfId="0" applyNumberFormat="1" applyFill="1" applyBorder="1" applyAlignment="1">
      <alignment horizontal="right" vertical="center" indent="2"/>
    </xf>
    <xf numFmtId="0" fontId="2" fillId="0" borderId="12" xfId="0" applyNumberFormat="1" applyFont="1" applyFill="1" applyBorder="1" applyAlignment="1">
      <alignment horizontal="left" vertical="center"/>
    </xf>
    <xf numFmtId="0" fontId="2" fillId="0" borderId="1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17" xfId="1" applyNumberFormat="1" applyFont="1" applyBorder="1" applyAlignment="1">
      <alignment vertical="center"/>
    </xf>
    <xf numFmtId="164" fontId="0" fillId="3" borderId="27" xfId="0" applyNumberFormat="1" applyFill="1" applyBorder="1" applyAlignment="1">
      <alignment horizontal="right" vertical="center" indent="2"/>
    </xf>
    <xf numFmtId="166" fontId="0" fillId="3" borderId="28" xfId="0" applyNumberFormat="1" applyFill="1" applyBorder="1" applyAlignment="1">
      <alignment horizontal="right" vertical="center" indent="2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0" fillId="0" borderId="0" xfId="0" applyAlignment="1">
      <alignment horizontal="right" vertical="center" indent="2"/>
    </xf>
    <xf numFmtId="0" fontId="0" fillId="0" borderId="0" xfId="0" applyFill="1" applyBorder="1" applyAlignment="1">
      <alignment horizontal="right" vertical="center" indent="2"/>
    </xf>
    <xf numFmtId="0" fontId="2" fillId="0" borderId="0" xfId="0" applyFont="1" applyFill="1" applyBorder="1" applyAlignment="1">
      <alignment horizontal="right" vertical="center" indent="2"/>
    </xf>
    <xf numFmtId="0" fontId="0" fillId="3" borderId="27" xfId="0" applyFill="1" applyBorder="1" applyAlignment="1">
      <alignment horizontal="right" vertical="center" indent="2"/>
    </xf>
    <xf numFmtId="0" fontId="2" fillId="0" borderId="0" xfId="0" applyNumberFormat="1" applyFont="1" applyFill="1" applyBorder="1" applyAlignment="1">
      <alignment horizontal="right" vertical="center" indent="2"/>
    </xf>
    <xf numFmtId="0" fontId="0" fillId="3" borderId="28" xfId="0" applyFill="1" applyBorder="1" applyAlignment="1">
      <alignment horizontal="right" vertical="center" indent="2"/>
    </xf>
    <xf numFmtId="2" fontId="0" fillId="3" borderId="26" xfId="0" applyNumberFormat="1" applyFill="1" applyBorder="1" applyAlignment="1">
      <alignment horizontal="right" vertical="center" indent="2"/>
    </xf>
    <xf numFmtId="0" fontId="2" fillId="0" borderId="13" xfId="0" applyNumberFormat="1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165" fontId="0" fillId="3" borderId="8" xfId="0" applyNumberFormat="1" applyFill="1" applyBorder="1" applyAlignment="1">
      <alignment horizontal="right" vertical="center" indent="2"/>
    </xf>
    <xf numFmtId="2" fontId="0" fillId="3" borderId="29" xfId="0" applyNumberFormat="1" applyFill="1" applyBorder="1" applyAlignment="1">
      <alignment horizontal="right" vertical="center" indent="2"/>
    </xf>
    <xf numFmtId="0" fontId="2" fillId="0" borderId="13" xfId="1" applyNumberFormat="1" applyFont="1" applyBorder="1" applyAlignment="1">
      <alignment horizontal="left" vertical="center"/>
    </xf>
    <xf numFmtId="9" fontId="0" fillId="3" borderId="28" xfId="1" applyFont="1" applyFill="1" applyBorder="1" applyAlignment="1">
      <alignment horizontal="right" vertical="center" indent="2"/>
    </xf>
    <xf numFmtId="0" fontId="2" fillId="0" borderId="0" xfId="1" applyNumberFormat="1" applyFont="1" applyFill="1" applyBorder="1" applyAlignment="1">
      <alignment horizontal="left" vertical="center"/>
    </xf>
    <xf numFmtId="0" fontId="2" fillId="0" borderId="13" xfId="1" applyNumberFormat="1" applyFont="1" applyBorder="1" applyAlignment="1">
      <alignment vertical="center"/>
    </xf>
    <xf numFmtId="0" fontId="0" fillId="0" borderId="0" xfId="0" applyNumberFormat="1" applyFill="1" applyBorder="1" applyAlignment="1">
      <alignment horizontal="right" vertical="center" indent="2"/>
    </xf>
    <xf numFmtId="171" fontId="0" fillId="3" borderId="9" xfId="0" applyNumberFormat="1" applyFill="1" applyBorder="1" applyAlignment="1">
      <alignment horizontal="right" vertical="center" indent="2"/>
    </xf>
    <xf numFmtId="171" fontId="0" fillId="3" borderId="27" xfId="0" applyNumberFormat="1" applyFill="1" applyBorder="1" applyAlignment="1">
      <alignment horizontal="right" vertical="center" indent="2"/>
    </xf>
    <xf numFmtId="0" fontId="2" fillId="0" borderId="5" xfId="0" applyNumberFormat="1" applyFont="1" applyFill="1" applyBorder="1" applyAlignment="1">
      <alignment horizontal="right" vertical="center" indent="2"/>
    </xf>
    <xf numFmtId="0" fontId="5" fillId="4" borderId="1" xfId="0" applyNumberFormat="1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center"/>
    </xf>
    <xf numFmtId="0" fontId="5" fillId="4" borderId="11" xfId="1" applyNumberFormat="1" applyFont="1" applyFill="1" applyBorder="1" applyAlignment="1">
      <alignment vertical="center"/>
    </xf>
    <xf numFmtId="2" fontId="6" fillId="4" borderId="8" xfId="1" applyNumberFormat="1" applyFont="1" applyFill="1" applyBorder="1" applyAlignment="1">
      <alignment horizontal="right" vertical="center" indent="2"/>
    </xf>
    <xf numFmtId="0" fontId="5" fillId="4" borderId="12" xfId="1" applyNumberFormat="1" applyFont="1" applyFill="1" applyBorder="1" applyAlignment="1">
      <alignment vertical="center"/>
    </xf>
    <xf numFmtId="168" fontId="6" fillId="4" borderId="9" xfId="0" applyNumberFormat="1" applyFont="1" applyFill="1" applyBorder="1" applyAlignment="1">
      <alignment horizontal="right" vertical="center" indent="2"/>
    </xf>
    <xf numFmtId="0" fontId="5" fillId="4" borderId="13" xfId="0" applyNumberFormat="1" applyFont="1" applyFill="1" applyBorder="1" applyAlignment="1">
      <alignment vertical="center"/>
    </xf>
    <xf numFmtId="2" fontId="6" fillId="4" borderId="10" xfId="0" applyNumberFormat="1" applyFont="1" applyFill="1" applyBorder="1" applyAlignment="1">
      <alignment horizontal="right" vertical="center" indent="2"/>
    </xf>
    <xf numFmtId="0" fontId="5" fillId="4" borderId="20" xfId="0" applyNumberFormat="1" applyFont="1" applyFill="1" applyBorder="1" applyAlignment="1">
      <alignment vertical="center"/>
    </xf>
    <xf numFmtId="166" fontId="6" fillId="4" borderId="18" xfId="0" applyNumberFormat="1" applyFont="1" applyFill="1" applyBorder="1" applyAlignment="1">
      <alignment horizontal="right" vertical="center" indent="2"/>
    </xf>
    <xf numFmtId="166" fontId="6" fillId="4" borderId="10" xfId="0" applyNumberFormat="1" applyFont="1" applyFill="1" applyBorder="1" applyAlignment="1">
      <alignment horizontal="right" vertical="center" indent="2"/>
    </xf>
  </cellXfs>
  <cellStyles count="2">
    <cellStyle name="Normal" xfId="0" builtinId="0"/>
    <cellStyle name="Pourcentage" xfId="1" builtinId="5"/>
  </cellStyles>
  <dxfs count="36">
    <dxf>
      <fill>
        <patternFill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>
          <bgColor rgb="FF7FFF7F"/>
        </patternFill>
      </fill>
    </dxf>
    <dxf>
      <fill>
        <patternFill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>
          <bgColor rgb="FF7FFF7F"/>
        </patternFill>
      </fill>
    </dxf>
    <dxf>
      <fill>
        <patternFill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>
          <bgColor rgb="FF7FFF7F"/>
        </patternFill>
      </fill>
    </dxf>
    <dxf>
      <fill>
        <patternFill>
          <bgColor rgb="FFFF7F7F"/>
        </patternFill>
      </fill>
    </dxf>
    <dxf>
      <fill>
        <patternFill>
          <bgColor rgb="FF7FFF7F"/>
        </patternFill>
      </fill>
    </dxf>
    <dxf>
      <fill>
        <patternFill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 patternType="lightUp">
          <bgColor rgb="FFFF7F7F"/>
        </patternFill>
      </fill>
    </dxf>
    <dxf>
      <fill>
        <patternFill>
          <bgColor rgb="FF7FFF7F"/>
        </patternFill>
      </fill>
    </dxf>
    <dxf>
      <fill>
        <patternFill>
          <bgColor rgb="FFFF7F7F"/>
        </patternFill>
      </fill>
    </dxf>
    <dxf>
      <fill>
        <patternFill>
          <bgColor rgb="FF7FF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  <color rgb="FF7FF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Plages</a:t>
            </a:r>
            <a:r>
              <a:rPr lang="fr-CA" baseline="0"/>
              <a:t> de température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'Calcul DE Temp. Max.'!#REF!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 DE Temp. Max.'!#REF!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'Calcul DE Temp. Max.'!#REF!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D50-4096-AFF7-1AC20A162F2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'Calcul DE Temp. Max.'!$G$5</c:f>
              <c:numCache>
                <c:formatCode>0.00"°C"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 DE Temp. Max.'!#REF!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'Calcul DE Temp. Max.'!#REF!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D50-4096-AFF7-1AC20A162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4122703"/>
        <c:axId val="494123951"/>
      </c:barChart>
      <c:catAx>
        <c:axId val="494122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Profil du capteur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123951"/>
        <c:crosses val="autoZero"/>
        <c:auto val="1"/>
        <c:lblAlgn val="ctr"/>
        <c:lblOffset val="100"/>
        <c:noMultiLvlLbl val="0"/>
      </c:catAx>
      <c:valAx>
        <c:axId val="49412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Température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122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Plages</a:t>
            </a:r>
            <a:r>
              <a:rPr lang="fr-CA" baseline="0"/>
              <a:t> de température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'Calcul DE Ampli.'!#REF!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 DE Ampli.'!#REF!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 DE Ampli.'!#REF!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54C-44D7-B5A8-1E24362F3F8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'Calcul DE Ampli.'!$G$5</c:f>
              <c:numCache>
                <c:formatCode>0.00"°C"</c:formatCode>
                <c:ptCount val="1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'Calcul DE Ampli.'!#REF!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'Calcul DE Ampli.'!#REF!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54C-44D7-B5A8-1E24362F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4122703"/>
        <c:axId val="494123951"/>
      </c:barChart>
      <c:catAx>
        <c:axId val="494122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Profil du capteur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123951"/>
        <c:crosses val="autoZero"/>
        <c:auto val="1"/>
        <c:lblAlgn val="ctr"/>
        <c:lblOffset val="100"/>
        <c:noMultiLvlLbl val="0"/>
      </c:catAx>
      <c:valAx>
        <c:axId val="49412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Température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4122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F$7" max="20" min="1" page="10" va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0</xdr:colOff>
      <xdr:row>17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6</xdr:row>
          <xdr:rowOff>19050</xdr:rowOff>
        </xdr:from>
        <xdr:to>
          <xdr:col>6</xdr:col>
          <xdr:colOff>190500</xdr:colOff>
          <xdr:row>7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742950</xdr:colOff>
      <xdr:row>1</xdr:row>
      <xdr:rowOff>28575</xdr:rowOff>
    </xdr:from>
    <xdr:to>
      <xdr:col>20</xdr:col>
      <xdr:colOff>742950</xdr:colOff>
      <xdr:row>11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90FB-39DA-4895-9B3E-8A7D443B4B53}">
  <dimension ref="B1:H26"/>
  <sheetViews>
    <sheetView showGridLines="0" tabSelected="1" workbookViewId="0">
      <selection activeCell="O22" sqref="O22"/>
    </sheetView>
  </sheetViews>
  <sheetFormatPr baseColWidth="10" defaultRowHeight="15"/>
  <cols>
    <col min="1" max="1" width="0.28515625" style="4" customWidth="1"/>
    <col min="2" max="2" width="29.7109375" style="4" bestFit="1" customWidth="1"/>
    <col min="3" max="3" width="13.85546875" style="91" bestFit="1" customWidth="1"/>
    <col min="4" max="4" width="0.5703125" style="99" customWidth="1"/>
    <col min="5" max="5" width="33.7109375" style="4" bestFit="1" customWidth="1"/>
    <col min="6" max="6" width="29.7109375" style="91" bestFit="1" customWidth="1"/>
    <col min="7" max="7" width="12.28515625" style="4" bestFit="1" customWidth="1"/>
    <col min="8" max="8" width="2.85546875" style="4" customWidth="1"/>
    <col min="9" max="9" width="0.7109375" style="4" customWidth="1"/>
    <col min="10" max="16384" width="11.42578125" style="4"/>
  </cols>
  <sheetData>
    <row r="1" spans="2:8" ht="1.5" customHeight="1" thickBot="1"/>
    <row r="2" spans="2:8" ht="15" customHeight="1" thickBot="1">
      <c r="B2" s="72" t="s">
        <v>21</v>
      </c>
      <c r="C2" s="73"/>
      <c r="D2" s="61"/>
      <c r="G2" s="61"/>
      <c r="H2" s="61"/>
    </row>
    <row r="3" spans="2:8" ht="15" customHeight="1" thickBot="1">
      <c r="B3" s="17" t="s">
        <v>5</v>
      </c>
      <c r="C3" s="38">
        <v>1024</v>
      </c>
      <c r="D3" s="62"/>
      <c r="G3" s="30"/>
      <c r="H3" s="6"/>
    </row>
    <row r="4" spans="2:8" ht="15" customHeight="1" thickBot="1">
      <c r="B4" s="21" t="s">
        <v>17</v>
      </c>
      <c r="C4" s="39">
        <v>5</v>
      </c>
      <c r="D4" s="50"/>
      <c r="E4" s="72" t="s">
        <v>22</v>
      </c>
      <c r="F4" s="73"/>
      <c r="G4" s="55"/>
      <c r="H4" s="6"/>
    </row>
    <row r="5" spans="2:8" ht="15" customHeight="1" thickBot="1">
      <c r="D5" s="92"/>
      <c r="G5" s="56"/>
      <c r="H5" s="6"/>
    </row>
    <row r="6" spans="2:8" ht="15" customHeight="1" thickBot="1">
      <c r="B6" s="72" t="s">
        <v>2</v>
      </c>
      <c r="C6" s="73"/>
      <c r="D6" s="61"/>
      <c r="E6" s="72" t="s">
        <v>10</v>
      </c>
      <c r="F6" s="73"/>
      <c r="G6" s="22"/>
      <c r="H6" s="6"/>
    </row>
    <row r="7" spans="2:8" ht="15" customHeight="1" thickBot="1">
      <c r="B7" s="16" t="s">
        <v>4</v>
      </c>
      <c r="C7" s="40">
        <v>10</v>
      </c>
      <c r="D7" s="63"/>
      <c r="E7" s="9" t="str">
        <f>"Amplification " &amp;C20&amp; "V -&gt; " &amp;C4&amp; "V"</f>
        <v>Amplification 1,5V -&gt; 5V</v>
      </c>
      <c r="F7" s="101">
        <v>4</v>
      </c>
      <c r="G7" s="5"/>
      <c r="H7" s="6"/>
    </row>
    <row r="8" spans="2:8" ht="15" customHeight="1">
      <c r="B8" s="19" t="s">
        <v>0</v>
      </c>
      <c r="C8" s="41">
        <v>0</v>
      </c>
      <c r="D8" s="65"/>
      <c r="E8" s="2" t="s">
        <v>8</v>
      </c>
      <c r="F8" s="87">
        <f>C7*F7</f>
        <v>40</v>
      </c>
      <c r="G8" s="5"/>
      <c r="H8" s="6"/>
    </row>
    <row r="9" spans="2:8" ht="15" customHeight="1">
      <c r="B9" s="2" t="s">
        <v>1</v>
      </c>
      <c r="C9" s="42">
        <v>150</v>
      </c>
      <c r="D9" s="65"/>
      <c r="E9" s="2" t="s">
        <v>0</v>
      </c>
      <c r="F9" s="46">
        <f>C8</f>
        <v>0</v>
      </c>
      <c r="G9" s="61"/>
      <c r="H9" s="61"/>
    </row>
    <row r="10" spans="2:8" ht="15" customHeight="1" thickBot="1">
      <c r="B10" s="14" t="s">
        <v>6</v>
      </c>
      <c r="C10" s="43">
        <f>ABS(C9)+ABS(C8)</f>
        <v>150</v>
      </c>
      <c r="D10" s="65"/>
      <c r="E10" s="2" t="s">
        <v>1</v>
      </c>
      <c r="F10" s="46">
        <f>IF((C4/(F8*10^-3))&lt;=C10,C4/(F8*10^-3),C10)</f>
        <v>125</v>
      </c>
      <c r="G10" s="61"/>
      <c r="H10" s="61"/>
    </row>
    <row r="11" spans="2:8" ht="15" customHeight="1">
      <c r="B11" s="18" t="str">
        <f>"Tension @ " &amp;C8&amp; "°C"</f>
        <v>Tension @ 0°C</v>
      </c>
      <c r="C11" s="44">
        <f>0</f>
        <v>0</v>
      </c>
      <c r="D11" s="50"/>
      <c r="E11" s="2" t="s">
        <v>9</v>
      </c>
      <c r="F11" s="46">
        <f>F10+ABS(F9)</f>
        <v>125</v>
      </c>
      <c r="G11" s="57"/>
      <c r="H11" s="6"/>
    </row>
    <row r="12" spans="2:8" ht="15" customHeight="1" thickBot="1">
      <c r="B12" s="90" t="str">
        <f>"Tension @ " &amp;C9&amp; "°C"</f>
        <v>Tension @ 150°C</v>
      </c>
      <c r="C12" s="35">
        <f>C10*(C7*10^-3)</f>
        <v>1.5</v>
      </c>
      <c r="D12" s="50"/>
      <c r="E12" s="3" t="str">
        <f>"Tension @ " &amp;F9&amp; "°C"</f>
        <v>Tension @ 0°C</v>
      </c>
      <c r="F12" s="47">
        <f>C11</f>
        <v>0</v>
      </c>
      <c r="G12" s="59"/>
      <c r="H12" s="6"/>
    </row>
    <row r="13" spans="2:8" ht="15" customHeight="1" thickBot="1">
      <c r="B13" s="58"/>
      <c r="C13" s="50"/>
      <c r="D13" s="50"/>
      <c r="E13" s="3" t="str">
        <f>"Tension @ " &amp;ROUND(F10,2)&amp; "°C"</f>
        <v>Tension @ 125°C</v>
      </c>
      <c r="F13" s="47">
        <f>F10*(F8*10^-3)</f>
        <v>5</v>
      </c>
      <c r="G13" s="59"/>
      <c r="H13" s="6"/>
    </row>
    <row r="14" spans="2:8" ht="15" customHeight="1" thickBot="1">
      <c r="B14" s="72" t="s">
        <v>3</v>
      </c>
      <c r="C14" s="73"/>
      <c r="D14" s="61"/>
      <c r="E14" s="2" t="s">
        <v>16</v>
      </c>
      <c r="F14" s="47">
        <f>F13-F12</f>
        <v>5</v>
      </c>
      <c r="G14" s="30"/>
      <c r="H14" s="6"/>
    </row>
    <row r="15" spans="2:8" ht="15" customHeight="1" thickBot="1">
      <c r="B15" s="1" t="s">
        <v>0</v>
      </c>
      <c r="C15" s="100">
        <v>0</v>
      </c>
      <c r="D15" s="65"/>
      <c r="E15" s="102" t="s">
        <v>7</v>
      </c>
      <c r="F15" s="103">
        <f>F14/C4</f>
        <v>1</v>
      </c>
      <c r="G15" s="6"/>
      <c r="H15" s="6"/>
    </row>
    <row r="16" spans="2:8" ht="15" customHeight="1" thickBot="1">
      <c r="B16" s="2" t="s">
        <v>1</v>
      </c>
      <c r="C16" s="42">
        <v>150</v>
      </c>
      <c r="D16" s="65"/>
      <c r="E16" s="104"/>
      <c r="F16" s="69"/>
      <c r="G16" s="6"/>
      <c r="H16" s="6"/>
    </row>
    <row r="17" spans="2:6" ht="15" customHeight="1" thickBot="1">
      <c r="B17" s="2" t="s">
        <v>18</v>
      </c>
      <c r="C17" s="46">
        <f>ABS(C16)+ABS(C15)</f>
        <v>150</v>
      </c>
      <c r="D17" s="65"/>
      <c r="E17" s="84" t="s">
        <v>15</v>
      </c>
      <c r="F17" s="85"/>
    </row>
    <row r="18" spans="2:6" ht="15" customHeight="1">
      <c r="B18" s="3" t="str">
        <f>"Tension @ " &amp;C15&amp; "°C"</f>
        <v>Tension @ 0°C</v>
      </c>
      <c r="C18" s="47">
        <f>ABS( (ABS(C15)-ABS(C8)))*(C7*10^-3)</f>
        <v>0</v>
      </c>
      <c r="D18" s="50"/>
      <c r="E18" s="10" t="s">
        <v>14</v>
      </c>
      <c r="F18" s="36">
        <f>F7-1</f>
        <v>3</v>
      </c>
    </row>
    <row r="19" spans="2:6" ht="15" customHeight="1">
      <c r="B19" s="3" t="str">
        <f>"Tension @ " &amp;ROUND(C16,2)&amp; "°C"</f>
        <v>Tension @ 150°C</v>
      </c>
      <c r="C19" s="34">
        <f>(C16+ABS(C8))*(C7*10^-3)</f>
        <v>1.5</v>
      </c>
      <c r="D19" s="50"/>
      <c r="E19" s="11" t="s">
        <v>11</v>
      </c>
      <c r="F19" s="32">
        <v>10</v>
      </c>
    </row>
    <row r="20" spans="2:6" ht="15" customHeight="1">
      <c r="B20" s="2" t="s">
        <v>16</v>
      </c>
      <c r="C20" s="34">
        <f>C19-C18</f>
        <v>1.5</v>
      </c>
      <c r="D20" s="50"/>
      <c r="E20" s="11" t="s">
        <v>12</v>
      </c>
      <c r="F20" s="32">
        <v>1</v>
      </c>
    </row>
    <row r="21" spans="2:6" ht="15" customHeight="1" thickBot="1">
      <c r="B21" s="105" t="s">
        <v>7</v>
      </c>
      <c r="C21" s="103">
        <f>C19/C4</f>
        <v>0.3</v>
      </c>
      <c r="D21" s="69"/>
      <c r="E21" s="12" t="s">
        <v>13</v>
      </c>
      <c r="F21" s="37">
        <f>(F19/F20)+1</f>
        <v>11</v>
      </c>
    </row>
    <row r="22" spans="2:6" ht="15" customHeight="1" thickBot="1">
      <c r="B22" s="54"/>
      <c r="C22" s="69"/>
      <c r="D22" s="69"/>
    </row>
    <row r="23" spans="2:6" ht="15.75" thickBot="1">
      <c r="D23" s="6"/>
      <c r="E23" s="84" t="s">
        <v>20</v>
      </c>
      <c r="F23" s="85"/>
    </row>
    <row r="24" spans="2:6">
      <c r="E24" s="83" t="str">
        <f>"Tension @ " &amp;ROUND(F10,2)&amp; "°C"</f>
        <v>Tension @ 125°C</v>
      </c>
      <c r="F24" s="44">
        <f>F10*(F8*10^-3)</f>
        <v>5</v>
      </c>
    </row>
    <row r="25" spans="2:6">
      <c r="E25" s="82" t="str">
        <f>"Valeur lue par l'ADC ( " &amp;C3&amp; "bits )"</f>
        <v>Valeur lue par l'ADC ( 1024bits )</v>
      </c>
      <c r="F25" s="94">
        <f>(F24/C4)*C3</f>
        <v>1024</v>
      </c>
    </row>
    <row r="26" spans="2:6" ht="15.75" thickBot="1">
      <c r="E26" s="98" t="s">
        <v>24</v>
      </c>
      <c r="F26" s="96">
        <f>ROUND(F25/F10,2)</f>
        <v>8.19</v>
      </c>
    </row>
  </sheetData>
  <mergeCells count="7">
    <mergeCell ref="E17:F17"/>
    <mergeCell ref="E23:F23"/>
    <mergeCell ref="B14:C14"/>
    <mergeCell ref="B2:C2"/>
    <mergeCell ref="E4:F4"/>
    <mergeCell ref="B6:C6"/>
    <mergeCell ref="E6:F6"/>
  </mergeCells>
  <conditionalFormatting sqref="F21">
    <cfRule type="expression" dxfId="0" priority="9">
      <formula>$F$21&lt;&gt;$F$7</formula>
    </cfRule>
  </conditionalFormatting>
  <conditionalFormatting sqref="C16">
    <cfRule type="expression" dxfId="2" priority="2">
      <formula>$C$16&gt;$C$9</formula>
    </cfRule>
    <cfRule type="expression" dxfId="1" priority="1">
      <formula>$C$16&lt;$C$8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6</xdr:col>
                    <xdr:colOff>0</xdr:colOff>
                    <xdr:row>6</xdr:row>
                    <xdr:rowOff>19050</xdr:rowOff>
                  </from>
                  <to>
                    <xdr:col>6</xdr:col>
                    <xdr:colOff>190500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0520-D12A-495B-A1DC-F1DAA2BB1056}">
  <dimension ref="B1:I48"/>
  <sheetViews>
    <sheetView showGridLines="0" zoomScaleNormal="100" workbookViewId="0">
      <selection activeCell="I21" sqref="I20:I21"/>
    </sheetView>
  </sheetViews>
  <sheetFormatPr baseColWidth="10" defaultRowHeight="15" customHeight="1"/>
  <cols>
    <col min="1" max="1" width="0.28515625" style="4" customWidth="1"/>
    <col min="2" max="2" width="29.7109375" style="4" bestFit="1" customWidth="1"/>
    <col min="3" max="3" width="14.28515625" style="91" customWidth="1"/>
    <col min="4" max="4" width="0.7109375" style="4" customWidth="1"/>
    <col min="5" max="5" width="33.7109375" style="4" bestFit="1" customWidth="1"/>
    <col min="6" max="6" width="14.28515625" style="91" customWidth="1"/>
    <col min="7" max="7" width="13.5703125" style="4" customWidth="1"/>
    <col min="8" max="8" width="0.7109375" style="4" customWidth="1"/>
    <col min="9" max="16384" width="11.42578125" style="4"/>
  </cols>
  <sheetData>
    <row r="1" spans="2:9" ht="1.5" customHeight="1" thickBot="1"/>
    <row r="2" spans="2:9" ht="15" customHeight="1" thickBot="1">
      <c r="B2" s="72" t="s">
        <v>21</v>
      </c>
      <c r="C2" s="73"/>
      <c r="G2" s="61"/>
    </row>
    <row r="3" spans="2:9" ht="15" customHeight="1" thickBot="1">
      <c r="B3" s="17" t="s">
        <v>5</v>
      </c>
      <c r="C3" s="38">
        <v>1024</v>
      </c>
      <c r="G3" s="30"/>
      <c r="I3" s="23" t="b">
        <v>1</v>
      </c>
    </row>
    <row r="4" spans="2:9" ht="15" customHeight="1" thickBot="1">
      <c r="B4" s="21" t="s">
        <v>17</v>
      </c>
      <c r="C4" s="39">
        <v>5</v>
      </c>
      <c r="E4" s="72" t="s">
        <v>22</v>
      </c>
      <c r="F4" s="73"/>
      <c r="G4" s="55"/>
    </row>
    <row r="5" spans="2:9" ht="15" customHeight="1" thickBot="1">
      <c r="G5" s="56"/>
    </row>
    <row r="6" spans="2:9" ht="15" customHeight="1" thickBot="1">
      <c r="B6" s="72" t="s">
        <v>2</v>
      </c>
      <c r="C6" s="73"/>
      <c r="E6" s="72" t="s">
        <v>10</v>
      </c>
      <c r="F6" s="73"/>
      <c r="G6" s="22"/>
    </row>
    <row r="7" spans="2:9" ht="15" customHeight="1" thickBot="1">
      <c r="B7" s="16" t="s">
        <v>4</v>
      </c>
      <c r="C7" s="40">
        <v>10</v>
      </c>
      <c r="E7" s="86" t="str">
        <f>"Amplification " &amp;C20&amp; "V -&gt; " &amp;F18&amp; "V"</f>
        <v>Amplification 1V -&gt; 3,33V</v>
      </c>
      <c r="F7" s="97">
        <f>ROUND(C4/C20,2)</f>
        <v>5</v>
      </c>
      <c r="G7" s="5"/>
    </row>
    <row r="8" spans="2:9" ht="15" customHeight="1">
      <c r="B8" s="19" t="s">
        <v>0</v>
      </c>
      <c r="C8" s="41">
        <v>0</v>
      </c>
      <c r="E8" s="2" t="s">
        <v>8</v>
      </c>
      <c r="F8" s="87">
        <f>C7*F7</f>
        <v>50</v>
      </c>
      <c r="G8" s="5"/>
    </row>
    <row r="9" spans="2:9" ht="15" customHeight="1">
      <c r="B9" s="2" t="s">
        <v>1</v>
      </c>
      <c r="C9" s="42">
        <v>100</v>
      </c>
      <c r="E9" s="2" t="s">
        <v>9</v>
      </c>
      <c r="F9" s="46">
        <f>C4/(F8*10^-3)</f>
        <v>100</v>
      </c>
      <c r="G9" s="66"/>
    </row>
    <row r="10" spans="2:9" ht="15" customHeight="1" thickBot="1">
      <c r="B10" s="14" t="s">
        <v>6</v>
      </c>
      <c r="C10" s="43">
        <f>ABS(C9)+ABS(C8)</f>
        <v>100</v>
      </c>
      <c r="E10" s="3" t="str">
        <f>"Tension @ " &amp;C15&amp; "°C"</f>
        <v>Tension @ 0°C</v>
      </c>
      <c r="F10" s="47">
        <f>C15*(F8*10^-3)</f>
        <v>0</v>
      </c>
      <c r="G10" s="66"/>
    </row>
    <row r="11" spans="2:9" ht="15" customHeight="1" thickBot="1">
      <c r="B11" s="18" t="str">
        <f>"Tension @ " &amp;C8&amp; "°C"</f>
        <v>Tension @ 0°C</v>
      </c>
      <c r="C11" s="44">
        <v>0</v>
      </c>
      <c r="E11" s="26" t="str">
        <f>"Tension @ " &amp;C16&amp; "°C"</f>
        <v>Tension @ 100°C</v>
      </c>
      <c r="F11" s="88">
        <f>C16*(F8*10^-3)</f>
        <v>5</v>
      </c>
      <c r="G11" s="57"/>
      <c r="H11" s="7"/>
    </row>
    <row r="12" spans="2:9" ht="15" customHeight="1" thickBot="1">
      <c r="B12" s="90" t="str">
        <f>"Tension @ " &amp;C9&amp; "°C"</f>
        <v>Tension @ 100°C</v>
      </c>
      <c r="C12" s="35">
        <f>ABS(ABS(C9)+ABS(C8))*(C7*10^-3)</f>
        <v>1</v>
      </c>
      <c r="E12" s="13" t="s">
        <v>7</v>
      </c>
      <c r="F12" s="103">
        <f>F11/C4</f>
        <v>1</v>
      </c>
      <c r="G12" s="59"/>
      <c r="H12" s="7"/>
    </row>
    <row r="13" spans="2:9" ht="15" customHeight="1" thickBot="1">
      <c r="B13" s="58"/>
      <c r="C13" s="50"/>
      <c r="G13" s="59"/>
      <c r="H13" s="7"/>
    </row>
    <row r="14" spans="2:9" ht="15" customHeight="1" thickBot="1">
      <c r="B14" s="72" t="s">
        <v>3</v>
      </c>
      <c r="C14" s="73"/>
      <c r="D14" s="25"/>
      <c r="E14" s="84" t="s">
        <v>15</v>
      </c>
      <c r="F14" s="85"/>
      <c r="G14" s="30"/>
      <c r="H14" s="7"/>
    </row>
    <row r="15" spans="2:9" ht="15" customHeight="1">
      <c r="B15" s="1" t="s">
        <v>0</v>
      </c>
      <c r="C15" s="100">
        <f>C8</f>
        <v>0</v>
      </c>
      <c r="E15" s="10" t="s">
        <v>14</v>
      </c>
      <c r="F15" s="36">
        <f>ROUND(F7-1,2)</f>
        <v>4</v>
      </c>
      <c r="G15" s="6"/>
      <c r="H15" s="7"/>
    </row>
    <row r="16" spans="2:9" ht="15" customHeight="1">
      <c r="B16" s="2" t="s">
        <v>1</v>
      </c>
      <c r="C16" s="42">
        <v>100</v>
      </c>
      <c r="E16" s="11" t="s">
        <v>11</v>
      </c>
      <c r="F16" s="32">
        <v>23.3</v>
      </c>
      <c r="G16" s="66"/>
      <c r="H16" s="7"/>
    </row>
    <row r="17" spans="2:8" ht="15" customHeight="1">
      <c r="B17" s="2" t="s">
        <v>18</v>
      </c>
      <c r="C17" s="46">
        <f>C16-C15</f>
        <v>100</v>
      </c>
      <c r="E17" s="11" t="s">
        <v>12</v>
      </c>
      <c r="F17" s="32">
        <v>10</v>
      </c>
      <c r="G17" s="66"/>
      <c r="H17" s="7"/>
    </row>
    <row r="18" spans="2:8" ht="15" customHeight="1" thickBot="1">
      <c r="B18" s="3" t="str">
        <f>"Tension @ " &amp;C15&amp; "°C"</f>
        <v>Tension @ 0°C</v>
      </c>
      <c r="C18" s="47">
        <f>ABS(ABS(C15)-ABS(C8))*(C7*10^-3)</f>
        <v>0</v>
      </c>
      <c r="E18" s="12" t="s">
        <v>13</v>
      </c>
      <c r="F18" s="37">
        <f>ROUND((F16/F17)+1,2)</f>
        <v>3.33</v>
      </c>
      <c r="G18" s="22"/>
      <c r="H18" s="7"/>
    </row>
    <row r="19" spans="2:8" ht="15" customHeight="1" thickBot="1">
      <c r="B19" s="3" t="str">
        <f>"Tension @ " &amp;C16&amp; "°C"</f>
        <v>Tension @ 100°C</v>
      </c>
      <c r="C19" s="34">
        <f>ABS(ABS(C16)+ABS(C8))*(C7*10^-3)</f>
        <v>1</v>
      </c>
      <c r="D19" s="8"/>
      <c r="G19" s="71"/>
      <c r="H19" s="7"/>
    </row>
    <row r="20" spans="2:8" ht="15" customHeight="1" thickBot="1">
      <c r="B20" s="2" t="s">
        <v>16</v>
      </c>
      <c r="C20" s="34">
        <f>C19-C18</f>
        <v>1</v>
      </c>
      <c r="E20" s="89" t="s">
        <v>20</v>
      </c>
      <c r="F20" s="109"/>
      <c r="G20" s="71"/>
      <c r="H20" s="7"/>
    </row>
    <row r="21" spans="2:8" ht="15" customHeight="1" thickBot="1">
      <c r="B21" s="13" t="s">
        <v>7</v>
      </c>
      <c r="C21" s="103">
        <f>C19/C4</f>
        <v>0.2</v>
      </c>
      <c r="E21" s="83" t="str">
        <f>"Tension @ " &amp;ROUND(C16,2)&amp; "°C"</f>
        <v>Tension @ 100°C</v>
      </c>
      <c r="F21" s="44">
        <f>C16*(F8*10^-3)</f>
        <v>5</v>
      </c>
      <c r="G21" s="6"/>
      <c r="H21" s="7"/>
    </row>
    <row r="22" spans="2:8" ht="15" customHeight="1">
      <c r="B22" s="15"/>
      <c r="C22" s="69"/>
      <c r="E22" s="82" t="str">
        <f>"Valeur lue par l'ADC ( " &amp;B25&amp; "bits )"</f>
        <v>Valeur lue par l'ADC ( bits )</v>
      </c>
      <c r="F22" s="94">
        <f>(F21/C4)*C3</f>
        <v>1024</v>
      </c>
      <c r="G22" s="6"/>
      <c r="H22" s="7"/>
    </row>
    <row r="23" spans="2:8" ht="15" customHeight="1" thickBot="1">
      <c r="E23" s="98" t="str">
        <f>"Conversion Valeur " &amp;C3&amp; " vers °C"</f>
        <v>Conversion Valeur 1024 vers °C</v>
      </c>
      <c r="F23" s="96">
        <f>F22/C16</f>
        <v>10.24</v>
      </c>
      <c r="G23" s="6"/>
      <c r="H23" s="7"/>
    </row>
    <row r="24" spans="2:8" ht="15" customHeight="1">
      <c r="G24" s="8"/>
      <c r="H24" s="7"/>
    </row>
    <row r="25" spans="2:8" ht="15" customHeight="1">
      <c r="G25" s="6"/>
    </row>
    <row r="26" spans="2:8" ht="15" customHeight="1">
      <c r="B26" s="27"/>
      <c r="C26" s="62"/>
      <c r="D26" s="6"/>
      <c r="E26" s="6"/>
      <c r="F26" s="92"/>
      <c r="G26" s="6"/>
    </row>
    <row r="27" spans="2:8" ht="15" customHeight="1">
      <c r="B27" s="27"/>
      <c r="C27" s="50"/>
      <c r="D27" s="6"/>
      <c r="E27" s="61"/>
      <c r="F27" s="93"/>
      <c r="G27" s="6"/>
    </row>
    <row r="28" spans="2:8" ht="15" customHeight="1">
      <c r="B28" s="6"/>
      <c r="C28" s="92"/>
      <c r="D28" s="6"/>
      <c r="E28" s="6"/>
      <c r="F28" s="92"/>
      <c r="G28" s="6"/>
    </row>
    <row r="29" spans="2:8" ht="15" customHeight="1">
      <c r="B29" s="61"/>
      <c r="C29" s="93"/>
      <c r="D29" s="6"/>
      <c r="E29" s="61"/>
      <c r="F29" s="93"/>
      <c r="G29" s="6"/>
    </row>
    <row r="30" spans="2:8" ht="15" customHeight="1">
      <c r="B30" s="27"/>
      <c r="C30" s="63"/>
      <c r="D30" s="6"/>
      <c r="E30" s="54"/>
      <c r="F30" s="64"/>
      <c r="G30" s="6"/>
    </row>
    <row r="31" spans="2:8" ht="15" customHeight="1">
      <c r="B31" s="27"/>
      <c r="C31" s="65"/>
      <c r="D31" s="6"/>
      <c r="E31" s="27"/>
      <c r="F31" s="63"/>
      <c r="G31" s="6"/>
    </row>
    <row r="32" spans="2:8" ht="15" customHeight="1">
      <c r="B32" s="27"/>
      <c r="C32" s="65"/>
      <c r="D32" s="6"/>
      <c r="E32" s="27"/>
      <c r="F32" s="65"/>
      <c r="G32" s="6"/>
    </row>
    <row r="33" spans="2:7" ht="15" customHeight="1">
      <c r="B33" s="27"/>
      <c r="C33" s="65"/>
      <c r="D33" s="6"/>
      <c r="E33" s="29"/>
      <c r="F33" s="50"/>
      <c r="G33" s="6"/>
    </row>
    <row r="34" spans="2:7" ht="15" customHeight="1">
      <c r="B34" s="29"/>
      <c r="C34" s="50"/>
      <c r="D34" s="6"/>
      <c r="E34" s="29"/>
      <c r="F34" s="50"/>
      <c r="G34" s="6"/>
    </row>
    <row r="35" spans="2:7" ht="15" customHeight="1">
      <c r="B35" s="58"/>
      <c r="C35" s="50"/>
      <c r="D35" s="6"/>
      <c r="E35" s="6"/>
      <c r="F35" s="92"/>
      <c r="G35" s="6"/>
    </row>
    <row r="36" spans="2:7" ht="15" customHeight="1">
      <c r="B36" s="58"/>
      <c r="C36" s="50"/>
      <c r="D36" s="6"/>
      <c r="E36" s="66"/>
      <c r="F36" s="95"/>
      <c r="G36" s="6"/>
    </row>
    <row r="37" spans="2:7" ht="15" customHeight="1">
      <c r="B37" s="6"/>
      <c r="C37" s="92"/>
      <c r="D37" s="29"/>
      <c r="E37" s="66"/>
      <c r="F37" s="95"/>
      <c r="G37" s="6"/>
    </row>
    <row r="38" spans="2:7" ht="15" customHeight="1">
      <c r="B38" s="61"/>
      <c r="C38" s="93"/>
      <c r="D38" s="6"/>
      <c r="E38" s="54"/>
      <c r="F38" s="67"/>
      <c r="G38" s="6"/>
    </row>
    <row r="39" spans="2:7" ht="15" customHeight="1">
      <c r="B39" s="27"/>
      <c r="C39" s="65"/>
      <c r="D39" s="6"/>
      <c r="E39" s="54"/>
      <c r="F39" s="68"/>
      <c r="G39" s="6"/>
    </row>
    <row r="40" spans="2:7" ht="15" customHeight="1">
      <c r="B40" s="27"/>
      <c r="C40" s="65"/>
      <c r="D40" s="6"/>
      <c r="E40" s="54"/>
      <c r="F40" s="68"/>
      <c r="G40" s="6"/>
    </row>
    <row r="41" spans="2:7" ht="15" customHeight="1">
      <c r="B41" s="27"/>
      <c r="C41" s="65"/>
      <c r="D41" s="6"/>
      <c r="E41" s="29"/>
      <c r="F41" s="64"/>
      <c r="G41" s="6"/>
    </row>
    <row r="42" spans="2:7" ht="15" customHeight="1">
      <c r="B42" s="29"/>
      <c r="C42" s="50"/>
      <c r="D42" s="8"/>
      <c r="E42" s="6"/>
      <c r="F42" s="92"/>
      <c r="G42" s="6"/>
    </row>
    <row r="43" spans="2:7" ht="15" customHeight="1">
      <c r="B43" s="29"/>
      <c r="C43" s="50"/>
      <c r="D43" s="6"/>
      <c r="E43" s="66"/>
      <c r="F43" s="95"/>
      <c r="G43" s="6"/>
    </row>
    <row r="44" spans="2:7" ht="15" customHeight="1">
      <c r="B44" s="27"/>
      <c r="C44" s="50"/>
      <c r="D44" s="6"/>
      <c r="E44" s="66"/>
      <c r="F44" s="95"/>
      <c r="G44" s="6"/>
    </row>
    <row r="45" spans="2:7" ht="15" customHeight="1">
      <c r="B45" s="60"/>
      <c r="C45" s="69"/>
      <c r="D45" s="6"/>
      <c r="E45" s="29"/>
      <c r="F45" s="50"/>
      <c r="G45" s="6"/>
    </row>
    <row r="46" spans="2:7" ht="15" customHeight="1">
      <c r="B46" s="60"/>
      <c r="C46" s="69"/>
      <c r="D46" s="6"/>
      <c r="E46" s="70"/>
      <c r="F46" s="92"/>
      <c r="G46" s="6"/>
    </row>
    <row r="47" spans="2:7" ht="15" customHeight="1">
      <c r="B47" s="6"/>
      <c r="C47" s="92"/>
      <c r="D47" s="6"/>
      <c r="E47" s="70"/>
      <c r="F47" s="92"/>
      <c r="G47" s="6"/>
    </row>
    <row r="48" spans="2:7" ht="15" customHeight="1">
      <c r="B48" s="6"/>
      <c r="C48" s="92"/>
      <c r="D48" s="6"/>
      <c r="E48" s="6"/>
      <c r="F48" s="92"/>
      <c r="G48" s="6"/>
    </row>
  </sheetData>
  <mergeCells count="6">
    <mergeCell ref="E14:F14"/>
    <mergeCell ref="B14:C14"/>
    <mergeCell ref="B2:C2"/>
    <mergeCell ref="B6:C6"/>
    <mergeCell ref="E4:F4"/>
    <mergeCell ref="E6:F6"/>
  </mergeCells>
  <conditionalFormatting sqref="F18">
    <cfRule type="expression" dxfId="8" priority="7">
      <formula>$F$18&lt;&gt;$F$7</formula>
    </cfRule>
  </conditionalFormatting>
  <conditionalFormatting sqref="C16">
    <cfRule type="expression" dxfId="7" priority="2">
      <formula>$C$16&gt;$C$9</formula>
    </cfRule>
    <cfRule type="expression" dxfId="6" priority="1">
      <formula>$C$16&lt;$C$8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3F57-A307-4192-A564-DE3293FB986F}">
  <dimension ref="B1:L28"/>
  <sheetViews>
    <sheetView showGridLines="0" workbookViewId="0">
      <selection activeCell="K15" sqref="K15"/>
    </sheetView>
  </sheetViews>
  <sheetFormatPr baseColWidth="10" defaultRowHeight="15" customHeight="1"/>
  <cols>
    <col min="1" max="1" width="0.28515625" style="4" customWidth="1"/>
    <col min="2" max="2" width="29.7109375" style="4" bestFit="1" customWidth="1"/>
    <col min="3" max="3" width="14.28515625" style="91" customWidth="1"/>
    <col min="4" max="4" width="0.7109375" style="4" customWidth="1"/>
    <col min="5" max="5" width="29.7109375" style="4" customWidth="1"/>
    <col min="6" max="6" width="14.85546875" style="91" bestFit="1" customWidth="1"/>
    <col min="7" max="7" width="0.7109375" style="4" customWidth="1"/>
    <col min="8" max="8" width="23.5703125" style="4" bestFit="1" customWidth="1"/>
    <col min="9" max="9" width="14.28515625" style="91" customWidth="1"/>
    <col min="10" max="16384" width="11.42578125" style="4"/>
  </cols>
  <sheetData>
    <row r="1" spans="2:9" ht="1.5" customHeight="1" thickBot="1"/>
    <row r="2" spans="2:9" ht="15" customHeight="1" thickBot="1">
      <c r="B2" s="72" t="s">
        <v>21</v>
      </c>
      <c r="C2" s="73"/>
    </row>
    <row r="3" spans="2:9" ht="15" customHeight="1" thickBot="1">
      <c r="B3" s="17" t="s">
        <v>5</v>
      </c>
      <c r="C3" s="38">
        <v>1024</v>
      </c>
    </row>
    <row r="4" spans="2:9" ht="15" customHeight="1" thickBot="1">
      <c r="B4" s="21" t="s">
        <v>17</v>
      </c>
      <c r="C4" s="39">
        <v>5</v>
      </c>
      <c r="E4" s="72" t="s">
        <v>22</v>
      </c>
      <c r="F4" s="73"/>
      <c r="H4" s="72" t="s">
        <v>23</v>
      </c>
      <c r="I4" s="73"/>
    </row>
    <row r="5" spans="2:9" ht="3.75" customHeight="1" thickBot="1"/>
    <row r="6" spans="2:9" ht="15" customHeight="1" thickBot="1">
      <c r="B6" s="72" t="s">
        <v>2</v>
      </c>
      <c r="C6" s="73"/>
      <c r="E6" s="72" t="s">
        <v>10</v>
      </c>
      <c r="F6" s="73"/>
      <c r="H6" s="72" t="s">
        <v>10</v>
      </c>
      <c r="I6" s="73"/>
    </row>
    <row r="7" spans="2:9" ht="15" customHeight="1" thickBot="1">
      <c r="B7" s="16" t="s">
        <v>4</v>
      </c>
      <c r="C7" s="40">
        <v>10</v>
      </c>
      <c r="E7" s="20" t="str">
        <f>"Amplification " &amp;C21&amp; "V -&gt; " &amp;F18&amp; "V"</f>
        <v>Amplification 0,4V -&gt; 5V</v>
      </c>
      <c r="F7" s="52">
        <f>C4/C21</f>
        <v>12.5</v>
      </c>
      <c r="H7" s="28" t="s">
        <v>19</v>
      </c>
      <c r="I7" s="51">
        <f>$C$4-$F$11</f>
        <v>-7.5</v>
      </c>
    </row>
    <row r="8" spans="2:9" ht="15" customHeight="1">
      <c r="B8" s="19" t="s">
        <v>0</v>
      </c>
      <c r="C8" s="41">
        <v>0</v>
      </c>
      <c r="E8" s="19" t="s">
        <v>8</v>
      </c>
      <c r="F8" s="53">
        <f>C7*F7</f>
        <v>125</v>
      </c>
      <c r="H8" s="120" t="str">
        <f>"Tension @ " &amp;$C$16&amp; "°C"</f>
        <v>Tension @ 60°C</v>
      </c>
      <c r="I8" s="121">
        <f>$F$10+$I$7</f>
        <v>0</v>
      </c>
    </row>
    <row r="9" spans="2:9" ht="15" customHeight="1" thickBot="1">
      <c r="B9" s="2" t="s">
        <v>1</v>
      </c>
      <c r="C9" s="42">
        <v>100</v>
      </c>
      <c r="E9" s="2" t="s">
        <v>9</v>
      </c>
      <c r="F9" s="33">
        <f>C4/(F8*10^-3)</f>
        <v>40</v>
      </c>
      <c r="H9" s="118" t="str">
        <f>"Tension @ " &amp;$C$17&amp; "°C"</f>
        <v>Tension @ 100°C</v>
      </c>
      <c r="I9" s="122">
        <f>$F$11+$I$7</f>
        <v>5</v>
      </c>
    </row>
    <row r="10" spans="2:9" ht="15" customHeight="1" thickBot="1">
      <c r="B10" s="14" t="s">
        <v>6</v>
      </c>
      <c r="C10" s="43">
        <f>ABS(C9)+ABS(C8)</f>
        <v>100</v>
      </c>
      <c r="E10" s="3" t="str">
        <f>"Tension @ " &amp;$C$16&amp; "°C"</f>
        <v>Tension @ 60°C</v>
      </c>
      <c r="F10" s="34">
        <f>$C$19*$F$7</f>
        <v>7.5</v>
      </c>
      <c r="G10" s="7"/>
      <c r="H10" s="24"/>
      <c r="I10" s="49"/>
    </row>
    <row r="11" spans="2:9" ht="15" customHeight="1" thickBot="1">
      <c r="B11" s="18" t="str">
        <f>"Tension @ " &amp;C8&amp; "°C"</f>
        <v>Tension @ 0°C</v>
      </c>
      <c r="C11" s="44">
        <f>0</f>
        <v>0</v>
      </c>
      <c r="E11" s="26" t="str">
        <f>"Tension @ " &amp;$C$17&amp; "°C"</f>
        <v>Tension @ 100°C</v>
      </c>
      <c r="F11" s="35">
        <f>$C$20*$F$7</f>
        <v>12.5</v>
      </c>
      <c r="G11" s="7"/>
      <c r="H11" s="29"/>
      <c r="I11" s="50"/>
    </row>
    <row r="12" spans="2:9" ht="3.75" customHeight="1" thickBot="1">
      <c r="B12" s="78" t="str">
        <f>"Tension @ " &amp;C9&amp; "°C"</f>
        <v>Tension @ 100°C</v>
      </c>
      <c r="C12" s="80">
        <f>ABS(ABS(C9)+ABS(C8))*(C7*10^-3)</f>
        <v>1</v>
      </c>
      <c r="G12" s="7"/>
    </row>
    <row r="13" spans="2:9" ht="12" customHeight="1" thickBot="1">
      <c r="B13" s="79"/>
      <c r="C13" s="81"/>
      <c r="E13" s="76" t="s">
        <v>15</v>
      </c>
      <c r="F13" s="74"/>
      <c r="G13" s="7"/>
      <c r="H13" s="110" t="s">
        <v>15</v>
      </c>
      <c r="I13" s="111"/>
    </row>
    <row r="14" spans="2:9" ht="3.75" customHeight="1" thickBot="1">
      <c r="E14" s="77"/>
      <c r="F14" s="75"/>
      <c r="G14" s="7"/>
      <c r="H14" s="112"/>
      <c r="I14" s="113"/>
    </row>
    <row r="15" spans="2:9" ht="15" customHeight="1" thickBot="1">
      <c r="B15" s="72" t="s">
        <v>3</v>
      </c>
      <c r="C15" s="73"/>
      <c r="E15" s="10" t="s">
        <v>14</v>
      </c>
      <c r="F15" s="36">
        <f>F7-1</f>
        <v>11.5</v>
      </c>
      <c r="G15" s="7"/>
      <c r="H15" s="114" t="s">
        <v>14</v>
      </c>
      <c r="I15" s="115"/>
    </row>
    <row r="16" spans="2:9" ht="15" customHeight="1">
      <c r="B16" s="1" t="s">
        <v>0</v>
      </c>
      <c r="C16" s="45">
        <v>60</v>
      </c>
      <c r="E16" s="11" t="s">
        <v>11</v>
      </c>
      <c r="F16" s="32">
        <v>4</v>
      </c>
      <c r="G16" s="7"/>
      <c r="H16" s="116" t="s">
        <v>11</v>
      </c>
      <c r="I16" s="117">
        <v>4</v>
      </c>
    </row>
    <row r="17" spans="2:12" ht="15" customHeight="1">
      <c r="B17" s="2" t="s">
        <v>1</v>
      </c>
      <c r="C17" s="42">
        <v>100</v>
      </c>
      <c r="E17" s="11" t="s">
        <v>12</v>
      </c>
      <c r="F17" s="32">
        <v>1</v>
      </c>
      <c r="G17" s="7"/>
      <c r="H17" s="116" t="s">
        <v>12</v>
      </c>
      <c r="I17" s="117">
        <v>1</v>
      </c>
    </row>
    <row r="18" spans="2:12" ht="15" customHeight="1" thickBot="1">
      <c r="B18" s="2" t="s">
        <v>18</v>
      </c>
      <c r="C18" s="46">
        <f>C17-C16</f>
        <v>40</v>
      </c>
      <c r="E18" s="12" t="s">
        <v>13</v>
      </c>
      <c r="F18" s="37">
        <f>(F16/F17)+1</f>
        <v>5</v>
      </c>
      <c r="G18" s="7"/>
      <c r="H18" s="118" t="s">
        <v>13</v>
      </c>
      <c r="I18" s="119">
        <f>(I16/I17)+1</f>
        <v>5</v>
      </c>
    </row>
    <row r="19" spans="2:12" ht="15" customHeight="1">
      <c r="B19" s="3" t="str">
        <f>"Tension @ " &amp;$C$16&amp; "°C"</f>
        <v>Tension @ 60°C</v>
      </c>
      <c r="C19" s="108">
        <f>C16*($C$7*10^-3)</f>
        <v>0.6</v>
      </c>
      <c r="E19" s="8"/>
      <c r="F19" s="106"/>
      <c r="G19" s="7"/>
    </row>
    <row r="20" spans="2:12" ht="15" customHeight="1">
      <c r="B20" s="3" t="str">
        <f>"Tension @ " &amp;$C$17&amp; "°C"</f>
        <v>Tension @ 100°C</v>
      </c>
      <c r="C20" s="107">
        <f>C17*($C$7*10^-3)</f>
        <v>1</v>
      </c>
      <c r="G20" s="7"/>
    </row>
    <row r="21" spans="2:12" ht="15" customHeight="1">
      <c r="B21" s="2" t="s">
        <v>16</v>
      </c>
      <c r="C21" s="107">
        <f>C20-C19</f>
        <v>0.4</v>
      </c>
      <c r="G21" s="7"/>
    </row>
    <row r="22" spans="2:12" ht="15" customHeight="1" thickBot="1">
      <c r="B22" s="13" t="s">
        <v>7</v>
      </c>
      <c r="C22" s="48">
        <f>C20/C4</f>
        <v>0.2</v>
      </c>
      <c r="G22" s="7"/>
      <c r="I22" s="92"/>
      <c r="J22" s="6"/>
      <c r="K22" s="6"/>
      <c r="L22" s="6"/>
    </row>
    <row r="23" spans="2:12" ht="15" customHeight="1">
      <c r="B23" s="15"/>
      <c r="C23" s="69"/>
      <c r="I23" s="92"/>
      <c r="J23" s="6"/>
      <c r="K23" s="6"/>
      <c r="L23" s="6"/>
    </row>
    <row r="24" spans="2:12" ht="15" customHeight="1">
      <c r="I24" s="92"/>
      <c r="J24" s="31"/>
      <c r="K24" s="6"/>
      <c r="L24" s="6"/>
    </row>
    <row r="25" spans="2:12" ht="15" customHeight="1">
      <c r="I25" s="92"/>
      <c r="J25" s="5"/>
      <c r="K25" s="6"/>
      <c r="L25" s="6"/>
    </row>
    <row r="26" spans="2:12" ht="15" customHeight="1">
      <c r="I26" s="92"/>
      <c r="J26" s="6"/>
      <c r="K26" s="6"/>
      <c r="L26" s="6"/>
    </row>
    <row r="27" spans="2:12" ht="15" customHeight="1">
      <c r="I27" s="92"/>
      <c r="J27" s="6"/>
      <c r="K27" s="6"/>
      <c r="L27" s="6"/>
    </row>
    <row r="28" spans="2:12" ht="15" customHeight="1">
      <c r="I28" s="92"/>
      <c r="J28" s="6"/>
      <c r="K28" s="6"/>
      <c r="L28" s="6"/>
    </row>
  </sheetData>
  <mergeCells count="11">
    <mergeCell ref="E13:F14"/>
    <mergeCell ref="E6:F6"/>
    <mergeCell ref="B15:C15"/>
    <mergeCell ref="B2:C2"/>
    <mergeCell ref="B12:B13"/>
    <mergeCell ref="C12:C13"/>
    <mergeCell ref="B6:C6"/>
    <mergeCell ref="E4:F4"/>
    <mergeCell ref="H4:I4"/>
    <mergeCell ref="H13:I14"/>
    <mergeCell ref="H6:I6"/>
  </mergeCells>
  <conditionalFormatting sqref="F18">
    <cfRule type="expression" dxfId="11" priority="6">
      <formula>$F$18&lt;&gt;$F$10</formula>
    </cfRule>
  </conditionalFormatting>
  <conditionalFormatting sqref="C16:C17">
    <cfRule type="expression" dxfId="10" priority="1">
      <formula>$C16&gt;$C$9</formula>
    </cfRule>
    <cfRule type="expression" dxfId="9" priority="2">
      <formula>$C16&lt;$C$8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 DE Temp. Max.</vt:lpstr>
      <vt:lpstr>Calcul DE Ampli.</vt:lpstr>
      <vt:lpstr>Calcul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Desrosiers</dc:creator>
  <cp:lastModifiedBy>Thomas Desrosiers</cp:lastModifiedBy>
  <dcterms:created xsi:type="dcterms:W3CDTF">2022-03-08T15:08:16Z</dcterms:created>
  <dcterms:modified xsi:type="dcterms:W3CDTF">2022-03-09T00:43:29Z</dcterms:modified>
</cp:coreProperties>
</file>