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thompson/Documents/GitHub/run-density/audit/"/>
    </mc:Choice>
  </mc:AlternateContent>
  <xr:revisionPtr revIDLastSave="0" documentId="13_ncr:1_{BC4635D7-41CF-2E4E-A57C-A9A84961856E}" xr6:coauthVersionLast="47" xr6:coauthVersionMax="47" xr10:uidLastSave="{00000000-0000-0000-0000-000000000000}"/>
  <bookViews>
    <workbookView xWindow="740" yWindow="1400" windowWidth="26460" windowHeight="16940" xr2:uid="{5DCB69C2-141D-3E48-B713-4BACC1341BDA}"/>
  </bookViews>
  <sheets>
    <sheet name="Sheet1" sheetId="1" r:id="rId1"/>
  </sheets>
  <externalReferences>
    <externalReference r:id="rId2"/>
  </externalReferences>
  <definedNames>
    <definedName name="_10K_LAST">'[1]2025 Pace Results'!$G$10</definedName>
    <definedName name="_10K_LEAD">'[1]2025 Pace Results'!$C$10</definedName>
    <definedName name="_10K_MED">'[1]2025 Pace Results'!$E$10</definedName>
    <definedName name="_10K_START">[1]Inputs!$B$11</definedName>
    <definedName name="_5K_E_LAST">'[1]2025 Pace Results'!$G$8</definedName>
    <definedName name="_5K_E_LEAD">'[1]2025 Pace Results'!$C$8</definedName>
    <definedName name="_5K_E_MED">'[1]2025 Pace Results'!$E$8</definedName>
    <definedName name="_5K_E_START">[1]Inputs!$B$9</definedName>
    <definedName name="_5K_LAST">'[1]2025 Pace Results'!$G$9</definedName>
    <definedName name="_5K_LEAD">'[1]2025 Pace Results'!$C$9</definedName>
    <definedName name="_5K_MED">'[1]2025 Pace Results'!$E$9</definedName>
    <definedName name="_5K_START">[1]Inputs!$B$10</definedName>
    <definedName name="_FULL_LAST">'[1]2025 Pace Results'!$G$12</definedName>
    <definedName name="_FULL_LEAD">'[1]2025 Pace Results'!$C$12</definedName>
    <definedName name="_FULL_MED">'[1]2025 Pace Results'!$E$12</definedName>
    <definedName name="_FULL_START">[1]Inputs!$B$13</definedName>
    <definedName name="_HALF_LAST">'[1]2025 Pace Results'!$G$11</definedName>
    <definedName name="_HALF_LEAD">'[1]2025 Pace Results'!$C$11</definedName>
    <definedName name="_HALF_MED">'[1]2025 Pace Results'!$E$11</definedName>
    <definedName name="_HALF_START">[1]Inputs!$B$12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N24" i="1"/>
  <c r="M24" i="1"/>
  <c r="N23" i="1"/>
  <c r="M23" i="1"/>
  <c r="N22" i="1"/>
  <c r="M22" i="1"/>
  <c r="N15" i="1"/>
  <c r="M15" i="1"/>
  <c r="N14" i="1"/>
  <c r="M14" i="1"/>
  <c r="O13" i="1"/>
  <c r="N13" i="1"/>
  <c r="M13" i="1"/>
  <c r="Q6" i="1"/>
  <c r="P6" i="1"/>
  <c r="O6" i="1"/>
  <c r="N6" i="1"/>
  <c r="M6" i="1"/>
  <c r="P5" i="1"/>
  <c r="N5" i="1"/>
  <c r="M5" i="1"/>
  <c r="N4" i="1"/>
  <c r="M4" i="1"/>
  <c r="I30" i="1"/>
  <c r="G30" i="1"/>
  <c r="F30" i="1"/>
  <c r="B30" i="1"/>
  <c r="N30" i="1" s="1"/>
  <c r="I29" i="1"/>
  <c r="G29" i="1"/>
  <c r="F29" i="1"/>
  <c r="H29" i="1" s="1"/>
  <c r="I26" i="1"/>
  <c r="G26" i="1"/>
  <c r="F26" i="1"/>
  <c r="I25" i="1"/>
  <c r="G25" i="1"/>
  <c r="F25" i="1"/>
  <c r="H25" i="1" s="1"/>
  <c r="I24" i="1"/>
  <c r="G24" i="1"/>
  <c r="F24" i="1"/>
  <c r="I23" i="1"/>
  <c r="G23" i="1"/>
  <c r="F23" i="1"/>
  <c r="J23" i="1" s="1"/>
  <c r="P23" i="1" s="1"/>
  <c r="I22" i="1"/>
  <c r="G22" i="1"/>
  <c r="F22" i="1"/>
  <c r="H22" i="1" s="1"/>
  <c r="O22" i="1" s="1"/>
  <c r="I21" i="1"/>
  <c r="G21" i="1"/>
  <c r="F21" i="1"/>
  <c r="I17" i="1"/>
  <c r="G17" i="1"/>
  <c r="F17" i="1"/>
  <c r="J17" i="1" s="1"/>
  <c r="I16" i="1"/>
  <c r="G16" i="1"/>
  <c r="F16" i="1"/>
  <c r="H16" i="1" s="1"/>
  <c r="I15" i="1"/>
  <c r="G15" i="1"/>
  <c r="F15" i="1"/>
  <c r="I14" i="1"/>
  <c r="G14" i="1"/>
  <c r="F14" i="1"/>
  <c r="J14" i="1" s="1"/>
  <c r="P14" i="1" s="1"/>
  <c r="I13" i="1"/>
  <c r="J13" i="1" s="1"/>
  <c r="G13" i="1"/>
  <c r="F13" i="1"/>
  <c r="H13" i="1" s="1"/>
  <c r="I12" i="1"/>
  <c r="G12" i="1"/>
  <c r="F12" i="1"/>
  <c r="I8" i="1"/>
  <c r="G8" i="1"/>
  <c r="F8" i="1"/>
  <c r="H8" i="1" s="1"/>
  <c r="I7" i="1"/>
  <c r="G7" i="1"/>
  <c r="F7" i="1"/>
  <c r="H7" i="1" s="1"/>
  <c r="I6" i="1"/>
  <c r="G6" i="1"/>
  <c r="F6" i="1"/>
  <c r="H6" i="1" s="1"/>
  <c r="O5" i="1" s="1"/>
  <c r="I5" i="1"/>
  <c r="G5" i="1"/>
  <c r="F5" i="1"/>
  <c r="J5" i="1" s="1"/>
  <c r="I4" i="1"/>
  <c r="G4" i="1"/>
  <c r="F4" i="1"/>
  <c r="J4" i="1" s="1"/>
  <c r="I3" i="1"/>
  <c r="J3" i="1" s="1"/>
  <c r="P4" i="1" s="1"/>
  <c r="H3" i="1"/>
  <c r="G3" i="1"/>
  <c r="F3" i="1"/>
  <c r="J16" i="1" l="1"/>
  <c r="P15" i="1" s="1"/>
  <c r="J6" i="1"/>
  <c r="J22" i="1"/>
  <c r="H12" i="1"/>
  <c r="J12" i="1"/>
  <c r="J25" i="1"/>
  <c r="P24" i="1" s="1"/>
  <c r="H15" i="1"/>
  <c r="J26" i="1"/>
  <c r="H30" i="1"/>
  <c r="O30" i="1" s="1"/>
  <c r="J21" i="1"/>
  <c r="J7" i="1"/>
  <c r="K8" i="1" s="1"/>
  <c r="J15" i="1"/>
  <c r="H24" i="1"/>
  <c r="J30" i="1"/>
  <c r="K6" i="1"/>
  <c r="Q5" i="1" s="1"/>
  <c r="H21" i="1"/>
  <c r="H14" i="1"/>
  <c r="H17" i="1"/>
  <c r="J24" i="1"/>
  <c r="H5" i="1"/>
  <c r="H4" i="1"/>
  <c r="J8" i="1"/>
  <c r="H23" i="1"/>
  <c r="H26" i="1"/>
  <c r="O24" i="1" s="1"/>
  <c r="J29" i="1"/>
  <c r="K30" i="1" l="1"/>
  <c r="Q30" i="1" s="1"/>
  <c r="P30" i="1"/>
  <c r="K24" i="1"/>
  <c r="Q23" i="1" s="1"/>
  <c r="O23" i="1"/>
  <c r="K22" i="1"/>
  <c r="Q22" i="1" s="1"/>
  <c r="P22" i="1"/>
  <c r="K15" i="1"/>
  <c r="Q14" i="1" s="1"/>
  <c r="O14" i="1"/>
  <c r="K13" i="1"/>
  <c r="Q13" i="1" s="1"/>
  <c r="P13" i="1"/>
  <c r="K17" i="1"/>
  <c r="Q15" i="1" s="1"/>
  <c r="O15" i="1"/>
  <c r="K4" i="1"/>
  <c r="Q4" i="1" s="1"/>
  <c r="O4" i="1"/>
  <c r="K26" i="1"/>
  <c r="Q24" i="1" s="1"/>
</calcChain>
</file>

<file path=xl/sharedStrings.xml><?xml version="1.0" encoding="utf-8"?>
<sst xmlns="http://schemas.openxmlformats.org/spreadsheetml/2006/main" count="148" uniqueCount="32">
  <si>
    <t>segment</t>
  </si>
  <si>
    <t>distance</t>
  </si>
  <si>
    <t>10K</t>
  </si>
  <si>
    <t>Half</t>
  </si>
  <si>
    <t>Full</t>
  </si>
  <si>
    <t>Start Time</t>
  </si>
  <si>
    <t>fast_pace</t>
  </si>
  <si>
    <t>fast_time</t>
  </si>
  <si>
    <t>slow_pace</t>
  </si>
  <si>
    <t>slow_time</t>
  </si>
  <si>
    <t>Ovetake?</t>
  </si>
  <si>
    <t>A1a</t>
  </si>
  <si>
    <t>Y</t>
  </si>
  <si>
    <t>-</t>
  </si>
  <si>
    <t>A1b</t>
  </si>
  <si>
    <t>A1c</t>
  </si>
  <si>
    <t>Point</t>
  </si>
  <si>
    <t>Congestion?</t>
  </si>
  <si>
    <t>A2a</t>
  </si>
  <si>
    <t>A2b</t>
  </si>
  <si>
    <t>A2c</t>
  </si>
  <si>
    <t>A3a</t>
  </si>
  <si>
    <t>A3b</t>
  </si>
  <si>
    <t>A3c</t>
  </si>
  <si>
    <t>B1</t>
  </si>
  <si>
    <t>Summary</t>
  </si>
  <si>
    <t>seg_id</t>
  </si>
  <si>
    <t>Overtake</t>
  </si>
  <si>
    <t>10K_slow</t>
  </si>
  <si>
    <t>Half_fast</t>
  </si>
  <si>
    <t>Full_slow</t>
  </si>
  <si>
    <t>10K_fast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</si>
</sst>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"/>
    </font>
    <font>
      <sz val="11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3" fontId="3" fillId="0" borderId="0" xfId="1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3" fillId="0" borderId="0" xfId="0" applyNumberFormat="1" applyFont="1"/>
    <xf numFmtId="43" fontId="3" fillId="0" borderId="0" xfId="0" applyNumberFormat="1" applyFont="1"/>
    <xf numFmtId="2" fontId="3" fillId="0" borderId="0" xfId="0" applyNumberFormat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odadvisory-my.sharepoint.com/personal/jthompson_prodadvisory_com/Documents/Marathon/2026%20Marathon/Timings/FM2026%20Estimated%20Timings.xlsx" TargetMode="External"/><Relationship Id="rId1" Type="http://schemas.openxmlformats.org/officeDocument/2006/relationships/externalLinkPath" Target="https://prodadvisory-my.sharepoint.com/personal/jthompson_prodadvisory_com/Documents/Marathon/2026%20Marathon/Timings/FM2026%20Estimated%20Tim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nge Log"/>
      <sheetName val="Inputs"/>
      <sheetName val="2026 Timings"/>
      <sheetName val="Sheet1"/>
      <sheetName val="2025 Pace Results"/>
    </sheetNames>
    <sheetDataSet>
      <sheetData sheetId="0"/>
      <sheetData sheetId="1">
        <row r="9">
          <cell r="B9">
            <v>0.33333333333333331</v>
          </cell>
        </row>
        <row r="10">
          <cell r="B10">
            <v>0.35416666666666669</v>
          </cell>
        </row>
        <row r="11">
          <cell r="B11">
            <v>0.30555555555555558</v>
          </cell>
        </row>
        <row r="12">
          <cell r="B12">
            <v>0.31944444444444442</v>
          </cell>
        </row>
        <row r="13">
          <cell r="B13">
            <v>0.29166666666666669</v>
          </cell>
        </row>
      </sheetData>
      <sheetData sheetId="2"/>
      <sheetData sheetId="3"/>
      <sheetData sheetId="4">
        <row r="8">
          <cell r="C8">
            <v>2.9</v>
          </cell>
          <cell r="E8">
            <v>3.5</v>
          </cell>
          <cell r="G8">
            <v>4.25</v>
          </cell>
        </row>
        <row r="9">
          <cell r="C9">
            <v>3.35</v>
          </cell>
          <cell r="E9">
            <v>6.6333333333333337</v>
          </cell>
          <cell r="G9">
            <v>11.4</v>
          </cell>
        </row>
        <row r="10">
          <cell r="C10">
            <v>3.3666666666666667</v>
          </cell>
          <cell r="E10">
            <v>6.1</v>
          </cell>
          <cell r="G10">
            <v>12.083333333333334</v>
          </cell>
        </row>
        <row r="11">
          <cell r="C11">
            <v>3.5833333333333335</v>
          </cell>
          <cell r="E11">
            <v>5.7666666666666666</v>
          </cell>
          <cell r="G11">
            <v>12.683333333333334</v>
          </cell>
        </row>
        <row r="12">
          <cell r="C12">
            <v>3.9333333333333331</v>
          </cell>
          <cell r="E12">
            <v>5.4249999999999998</v>
          </cell>
          <cell r="G12">
            <v>8.5166666666666675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1EBC-D46B-F742-9727-D739A8356236}">
  <dimension ref="A1:Q32"/>
  <sheetViews>
    <sheetView tabSelected="1" zoomScale="120" zoomScaleNormal="120" workbookViewId="0">
      <selection activeCell="P29" sqref="P29"/>
    </sheetView>
  </sheetViews>
  <sheetFormatPr baseColWidth="10" defaultRowHeight="15" x14ac:dyDescent="0.2"/>
  <cols>
    <col min="1" max="1" width="8.6640625" bestFit="1" customWidth="1"/>
    <col min="3" max="3" width="4.33203125" bestFit="1" customWidth="1"/>
    <col min="4" max="4" width="4.6640625" bestFit="1" customWidth="1"/>
    <col min="5" max="5" width="4.1640625" bestFit="1" customWidth="1"/>
    <col min="7" max="7" width="11.33203125" customWidth="1"/>
    <col min="10" max="10" width="10" bestFit="1" customWidth="1"/>
    <col min="11" max="11" width="13.5" customWidth="1"/>
    <col min="12" max="12" width="2.83203125" customWidth="1"/>
  </cols>
  <sheetData>
    <row r="1" spans="1:17" s="3" customFormat="1" x14ac:dyDescent="0.2">
      <c r="A1" s="1"/>
      <c r="B1" s="2"/>
      <c r="C1" s="2"/>
      <c r="D1" s="2"/>
      <c r="E1" s="2"/>
    </row>
    <row r="2" spans="1:17" s="3" customFormat="1" ht="16" x14ac:dyDescent="0.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M2" s="3" t="s">
        <v>25</v>
      </c>
    </row>
    <row r="3" spans="1:17" x14ac:dyDescent="0.2">
      <c r="A3" s="3" t="s">
        <v>11</v>
      </c>
      <c r="B3" s="6">
        <v>0.45</v>
      </c>
      <c r="C3" s="2" t="s">
        <v>12</v>
      </c>
      <c r="D3" s="7" t="s">
        <v>13</v>
      </c>
      <c r="E3" s="7" t="s">
        <v>13</v>
      </c>
      <c r="F3" s="8">
        <f>_10K_START</f>
        <v>0.30555555555555558</v>
      </c>
      <c r="G3" s="9">
        <f>_10K_LEAD</f>
        <v>3.3666666666666667</v>
      </c>
      <c r="H3" s="8">
        <f>F3+(G3*(B3/1440))</f>
        <v>0.30660763888888892</v>
      </c>
      <c r="I3" s="10">
        <f>_10K_LAST</f>
        <v>12.083333333333334</v>
      </c>
      <c r="J3" s="8">
        <f>F3+(I3*(B3/1440))</f>
        <v>0.30933159722222225</v>
      </c>
      <c r="K3" s="3"/>
      <c r="M3" t="s">
        <v>26</v>
      </c>
      <c r="N3" t="s">
        <v>1</v>
      </c>
      <c r="O3" t="s">
        <v>29</v>
      </c>
      <c r="P3" t="s">
        <v>28</v>
      </c>
      <c r="Q3" t="s">
        <v>27</v>
      </c>
    </row>
    <row r="4" spans="1:17" x14ac:dyDescent="0.2">
      <c r="A4" s="3" t="s">
        <v>11</v>
      </c>
      <c r="B4" s="6">
        <v>0.45</v>
      </c>
      <c r="C4" s="7" t="s">
        <v>13</v>
      </c>
      <c r="D4" s="2" t="s">
        <v>12</v>
      </c>
      <c r="E4" s="7" t="s">
        <v>13</v>
      </c>
      <c r="F4" s="8">
        <f>_HALF_START</f>
        <v>0.31944444444444442</v>
      </c>
      <c r="G4" s="9">
        <f>_HALF_LEAD</f>
        <v>3.5833333333333335</v>
      </c>
      <c r="H4" s="8">
        <f>F4+(G4*(B4/1440))</f>
        <v>0.32056423611111107</v>
      </c>
      <c r="I4" s="10">
        <f>_HALF_LAST</f>
        <v>12.683333333333334</v>
      </c>
      <c r="J4" s="8">
        <f>F4+(I4*(B4/1440))</f>
        <v>0.3234079861111111</v>
      </c>
      <c r="K4" s="3" t="b">
        <f>H4&lt;J3</f>
        <v>0</v>
      </c>
      <c r="M4" t="str">
        <f>A4</f>
        <v>A1a</v>
      </c>
      <c r="N4" s="11">
        <f>B4</f>
        <v>0.45</v>
      </c>
      <c r="O4" s="12">
        <f>H4</f>
        <v>0.32056423611111107</v>
      </c>
      <c r="P4" s="12">
        <f>J3</f>
        <v>0.30933159722222225</v>
      </c>
      <c r="Q4" t="b">
        <f>K4</f>
        <v>0</v>
      </c>
    </row>
    <row r="5" spans="1:17" x14ac:dyDescent="0.2">
      <c r="A5" s="3" t="s">
        <v>14</v>
      </c>
      <c r="B5" s="6">
        <v>1.35</v>
      </c>
      <c r="C5" s="2" t="s">
        <v>12</v>
      </c>
      <c r="D5" s="7" t="s">
        <v>13</v>
      </c>
      <c r="E5" s="7" t="s">
        <v>13</v>
      </c>
      <c r="F5" s="8">
        <f>_10K_START</f>
        <v>0.30555555555555558</v>
      </c>
      <c r="G5" s="9">
        <f>_10K_LEAD</f>
        <v>3.3666666666666667</v>
      </c>
      <c r="H5" s="8">
        <f>F5+(G5*(B5/1440))</f>
        <v>0.30871180555555561</v>
      </c>
      <c r="I5" s="10">
        <f>_10K_LAST</f>
        <v>12.083333333333334</v>
      </c>
      <c r="J5" s="8">
        <f>F5+(I5*(B5/1440))</f>
        <v>0.3168836805555556</v>
      </c>
      <c r="K5" s="3"/>
      <c r="M5" t="str">
        <f>A6</f>
        <v>A1b</v>
      </c>
      <c r="N5" s="11">
        <f>B6</f>
        <v>1.35</v>
      </c>
      <c r="O5" s="12">
        <f>H6</f>
        <v>0.32280381944444442</v>
      </c>
      <c r="P5" s="12">
        <f>J5</f>
        <v>0.3168836805555556</v>
      </c>
      <c r="Q5" t="b">
        <f>K6</f>
        <v>0</v>
      </c>
    </row>
    <row r="6" spans="1:17" x14ac:dyDescent="0.2">
      <c r="A6" s="3" t="s">
        <v>14</v>
      </c>
      <c r="B6" s="6">
        <v>1.35</v>
      </c>
      <c r="C6" s="7" t="s">
        <v>13</v>
      </c>
      <c r="D6" s="2" t="s">
        <v>12</v>
      </c>
      <c r="E6" s="7" t="s">
        <v>13</v>
      </c>
      <c r="F6" s="8">
        <f>_HALF_START</f>
        <v>0.31944444444444442</v>
      </c>
      <c r="G6" s="9">
        <f>_HALF_LEAD</f>
        <v>3.5833333333333335</v>
      </c>
      <c r="H6" s="8">
        <f>F6+(G6*(B6/1440))</f>
        <v>0.32280381944444442</v>
      </c>
      <c r="I6" s="10">
        <f>_HALF_LAST</f>
        <v>12.683333333333334</v>
      </c>
      <c r="J6" s="8">
        <f>F6+(I6*(B6/1440))</f>
        <v>0.33133506944444441</v>
      </c>
      <c r="K6" s="3" t="b">
        <f>H6&lt;J5</f>
        <v>0</v>
      </c>
      <c r="M6" t="str">
        <f>A8</f>
        <v>A1c</v>
      </c>
      <c r="N6" s="11">
        <f>B8</f>
        <v>2.36</v>
      </c>
      <c r="O6" s="12">
        <f>H8</f>
        <v>0.32531712962962961</v>
      </c>
      <c r="P6" s="12">
        <f>J7</f>
        <v>0.32535879629629633</v>
      </c>
      <c r="Q6" t="b">
        <f>K8</f>
        <v>1</v>
      </c>
    </row>
    <row r="7" spans="1:17" x14ac:dyDescent="0.2">
      <c r="A7" s="3" t="s">
        <v>15</v>
      </c>
      <c r="B7" s="6">
        <v>2.36</v>
      </c>
      <c r="C7" s="2" t="s">
        <v>12</v>
      </c>
      <c r="D7" s="7" t="s">
        <v>13</v>
      </c>
      <c r="E7" s="7" t="s">
        <v>13</v>
      </c>
      <c r="F7" s="8">
        <f>_10K_START</f>
        <v>0.30555555555555558</v>
      </c>
      <c r="G7" s="9">
        <f>_10K_LEAD</f>
        <v>3.3666666666666667</v>
      </c>
      <c r="H7" s="8">
        <f>F7+(G7*(B7/1440))</f>
        <v>0.31107314814814818</v>
      </c>
      <c r="I7" s="10">
        <f>_10K_LAST</f>
        <v>12.083333333333334</v>
      </c>
      <c r="J7" s="8">
        <f>F7+(I7*(B7/1440))</f>
        <v>0.32535879629629633</v>
      </c>
      <c r="K7" s="3"/>
    </row>
    <row r="8" spans="1:17" x14ac:dyDescent="0.2">
      <c r="A8" s="3" t="s">
        <v>15</v>
      </c>
      <c r="B8" s="6">
        <v>2.36</v>
      </c>
      <c r="C8" s="7" t="s">
        <v>13</v>
      </c>
      <c r="D8" s="2" t="s">
        <v>12</v>
      </c>
      <c r="E8" s="7" t="s">
        <v>13</v>
      </c>
      <c r="F8" s="8">
        <f>_HALF_START</f>
        <v>0.31944444444444442</v>
      </c>
      <c r="G8" s="9">
        <f>_HALF_LEAD</f>
        <v>3.5833333333333335</v>
      </c>
      <c r="H8" s="8">
        <f>F8+(G8*(B8/1440))</f>
        <v>0.32531712962962961</v>
      </c>
      <c r="I8" s="10">
        <f>_HALF_LAST</f>
        <v>12.683333333333334</v>
      </c>
      <c r="J8" s="8">
        <f>F8+(I8*(B8/1440))</f>
        <v>0.3402310185185185</v>
      </c>
      <c r="K8" s="3" t="b">
        <f>H8&lt;J7</f>
        <v>1</v>
      </c>
    </row>
    <row r="11" spans="1:17" ht="16" x14ac:dyDescent="0.2">
      <c r="A11" s="1" t="s">
        <v>16</v>
      </c>
      <c r="B11" s="5" t="s">
        <v>1</v>
      </c>
      <c r="C11" s="5" t="s">
        <v>2</v>
      </c>
      <c r="D11" s="5" t="s">
        <v>3</v>
      </c>
      <c r="E11" s="5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1" t="s">
        <v>17</v>
      </c>
      <c r="M11" s="3" t="s">
        <v>25</v>
      </c>
      <c r="N11" s="3"/>
      <c r="O11" s="3"/>
      <c r="P11" s="3"/>
      <c r="Q11" s="3"/>
    </row>
    <row r="12" spans="1:17" x14ac:dyDescent="0.2">
      <c r="A12" s="3" t="s">
        <v>18</v>
      </c>
      <c r="B12" s="6">
        <v>0.45</v>
      </c>
      <c r="C12" s="7" t="s">
        <v>13</v>
      </c>
      <c r="D12" s="7" t="s">
        <v>13</v>
      </c>
      <c r="E12" s="2" t="s">
        <v>12</v>
      </c>
      <c r="F12" s="8">
        <f>_FULL_START</f>
        <v>0.29166666666666669</v>
      </c>
      <c r="G12" s="9">
        <f>_FULL_LEAD</f>
        <v>3.9333333333333331</v>
      </c>
      <c r="H12" s="8">
        <f>F12+(G12*(B12/1440))</f>
        <v>0.29289583333333336</v>
      </c>
      <c r="I12" s="10">
        <f>_FULL_LAST</f>
        <v>8.5166666666666675</v>
      </c>
      <c r="J12" s="8">
        <f>F12+(I12*(B12/1440))</f>
        <v>0.294328125</v>
      </c>
      <c r="K12" s="3"/>
      <c r="M12" t="s">
        <v>26</v>
      </c>
      <c r="N12" t="s">
        <v>1</v>
      </c>
      <c r="O12" t="s">
        <v>31</v>
      </c>
      <c r="P12" t="s">
        <v>30</v>
      </c>
      <c r="Q12" t="s">
        <v>27</v>
      </c>
    </row>
    <row r="13" spans="1:17" x14ac:dyDescent="0.2">
      <c r="A13" s="3" t="s">
        <v>18</v>
      </c>
      <c r="B13" s="6">
        <v>0.45</v>
      </c>
      <c r="C13" s="2" t="s">
        <v>12</v>
      </c>
      <c r="D13" s="7" t="s">
        <v>13</v>
      </c>
      <c r="E13" s="7" t="s">
        <v>13</v>
      </c>
      <c r="F13" s="8">
        <f>_10K_START</f>
        <v>0.30555555555555558</v>
      </c>
      <c r="G13" s="9">
        <f>_10K_LEAD</f>
        <v>3.3666666666666667</v>
      </c>
      <c r="H13" s="8">
        <f>F13+(G13*(B13/1440))</f>
        <v>0.30660763888888892</v>
      </c>
      <c r="I13" s="10">
        <f>_10K_LAST</f>
        <v>12.083333333333334</v>
      </c>
      <c r="J13" s="8">
        <f>F13+(I13*(B13/1440))</f>
        <v>0.30933159722222225</v>
      </c>
      <c r="K13" s="3" t="b">
        <f>H13&lt;J12</f>
        <v>0</v>
      </c>
      <c r="M13" t="str">
        <f>A13</f>
        <v>A2a</v>
      </c>
      <c r="N13" s="11">
        <f>B13</f>
        <v>0.45</v>
      </c>
      <c r="O13" s="12">
        <f>H13</f>
        <v>0.30660763888888892</v>
      </c>
      <c r="P13" s="12">
        <f>J12</f>
        <v>0.294328125</v>
      </c>
      <c r="Q13" t="b">
        <f>K13</f>
        <v>0</v>
      </c>
    </row>
    <row r="14" spans="1:17" x14ac:dyDescent="0.2">
      <c r="A14" s="3" t="s">
        <v>19</v>
      </c>
      <c r="B14" s="6">
        <v>1.35</v>
      </c>
      <c r="C14" s="7" t="s">
        <v>13</v>
      </c>
      <c r="D14" s="7" t="s">
        <v>13</v>
      </c>
      <c r="E14" s="2" t="s">
        <v>12</v>
      </c>
      <c r="F14" s="8">
        <f>_FULL_START</f>
        <v>0.29166666666666669</v>
      </c>
      <c r="G14" s="9">
        <f>_FULL_LEAD</f>
        <v>3.9333333333333331</v>
      </c>
      <c r="H14" s="8">
        <f>F14+(G14*(B14/1440))</f>
        <v>0.2953541666666667</v>
      </c>
      <c r="I14" s="10">
        <f>_FULL_LAST</f>
        <v>8.5166666666666675</v>
      </c>
      <c r="J14" s="8">
        <f>F14+(I14*(B14/1440))</f>
        <v>0.29965104166666667</v>
      </c>
      <c r="K14" s="3"/>
      <c r="M14" t="str">
        <f>A15</f>
        <v>A2b</v>
      </c>
      <c r="N14" s="11">
        <f>B15</f>
        <v>1.35</v>
      </c>
      <c r="O14" s="12">
        <f>H15</f>
        <v>0.30871180555555561</v>
      </c>
      <c r="P14" s="12">
        <f>J14</f>
        <v>0.29965104166666667</v>
      </c>
      <c r="Q14" t="b">
        <f>K15</f>
        <v>0</v>
      </c>
    </row>
    <row r="15" spans="1:17" x14ac:dyDescent="0.2">
      <c r="A15" s="3" t="s">
        <v>19</v>
      </c>
      <c r="B15" s="6">
        <v>1.35</v>
      </c>
      <c r="C15" s="2" t="s">
        <v>12</v>
      </c>
      <c r="D15" s="7" t="s">
        <v>13</v>
      </c>
      <c r="E15" s="7" t="s">
        <v>13</v>
      </c>
      <c r="F15" s="8">
        <f>_10K_START</f>
        <v>0.30555555555555558</v>
      </c>
      <c r="G15" s="9">
        <f>_10K_LEAD</f>
        <v>3.3666666666666667</v>
      </c>
      <c r="H15" s="8">
        <f>F15+(G15*(B15/1440))</f>
        <v>0.30871180555555561</v>
      </c>
      <c r="I15" s="10">
        <f>_10K_LAST</f>
        <v>12.083333333333334</v>
      </c>
      <c r="J15" s="8">
        <f>F15+(I15*(B15/1440))</f>
        <v>0.3168836805555556</v>
      </c>
      <c r="K15" s="3" t="b">
        <f>H15&lt;J14</f>
        <v>0</v>
      </c>
      <c r="M15" t="str">
        <f>A17</f>
        <v>A2c</v>
      </c>
      <c r="N15" s="11">
        <f>B17</f>
        <v>2.36</v>
      </c>
      <c r="O15" s="12">
        <f>H17</f>
        <v>0.31107314814814818</v>
      </c>
      <c r="P15" s="12">
        <f>J16</f>
        <v>0.30562453703703707</v>
      </c>
      <c r="Q15" t="b">
        <f>K17</f>
        <v>0</v>
      </c>
    </row>
    <row r="16" spans="1:17" x14ac:dyDescent="0.2">
      <c r="A16" s="3" t="s">
        <v>20</v>
      </c>
      <c r="B16" s="6">
        <v>2.36</v>
      </c>
      <c r="C16" s="7" t="s">
        <v>13</v>
      </c>
      <c r="D16" s="7" t="s">
        <v>13</v>
      </c>
      <c r="E16" s="2" t="s">
        <v>12</v>
      </c>
      <c r="F16" s="8">
        <f>_FULL_START</f>
        <v>0.29166666666666669</v>
      </c>
      <c r="G16" s="9">
        <f>_FULL_LEAD</f>
        <v>3.9333333333333331</v>
      </c>
      <c r="H16" s="8">
        <f>F16+(G16*(B16/1440))</f>
        <v>0.29811296296296297</v>
      </c>
      <c r="I16" s="10">
        <f>_FULL_LAST</f>
        <v>8.5166666666666675</v>
      </c>
      <c r="J16" s="8">
        <f>F16+(I16*(B16/1440))</f>
        <v>0.30562453703703707</v>
      </c>
      <c r="K16" s="3"/>
    </row>
    <row r="17" spans="1:17" x14ac:dyDescent="0.2">
      <c r="A17" s="3" t="s">
        <v>20</v>
      </c>
      <c r="B17" s="6">
        <v>2.36</v>
      </c>
      <c r="C17" s="2" t="s">
        <v>12</v>
      </c>
      <c r="D17" s="7" t="s">
        <v>13</v>
      </c>
      <c r="E17" s="7" t="s">
        <v>13</v>
      </c>
      <c r="F17" s="8">
        <f>_10K_START</f>
        <v>0.30555555555555558</v>
      </c>
      <c r="G17" s="9">
        <f>_10K_LEAD</f>
        <v>3.3666666666666667</v>
      </c>
      <c r="H17" s="8">
        <f>F17+(G17*(B17/1440))</f>
        <v>0.31107314814814818</v>
      </c>
      <c r="I17" s="10">
        <f>_10K_LAST</f>
        <v>12.083333333333334</v>
      </c>
      <c r="J17" s="8">
        <f>F17+(I17*(B17/1440))</f>
        <v>0.32535879629629633</v>
      </c>
      <c r="K17" s="3" t="b">
        <f>H17&lt;J16</f>
        <v>0</v>
      </c>
    </row>
    <row r="18" spans="1:17" x14ac:dyDescent="0.2">
      <c r="A18" s="3"/>
      <c r="B18" s="6"/>
      <c r="C18" s="2"/>
      <c r="D18" s="7"/>
      <c r="E18" s="7"/>
      <c r="F18" s="8"/>
      <c r="G18" s="9"/>
      <c r="H18" s="8"/>
      <c r="I18" s="10"/>
      <c r="J18" s="8"/>
      <c r="K18" s="3"/>
    </row>
    <row r="19" spans="1:17" x14ac:dyDescent="0.2">
      <c r="A19" s="3"/>
      <c r="B19" s="6"/>
      <c r="C19" s="2"/>
      <c r="D19" s="7"/>
      <c r="E19" s="7"/>
      <c r="F19" s="8"/>
      <c r="G19" s="9"/>
      <c r="H19" s="8"/>
      <c r="I19" s="10"/>
      <c r="J19" s="8"/>
      <c r="K19" s="3"/>
    </row>
    <row r="20" spans="1:17" ht="16" x14ac:dyDescent="0.2">
      <c r="A20" s="1" t="s">
        <v>16</v>
      </c>
      <c r="B20" s="5" t="s">
        <v>1</v>
      </c>
      <c r="C20" s="5" t="s">
        <v>2</v>
      </c>
      <c r="D20" s="5" t="s">
        <v>3</v>
      </c>
      <c r="E20" s="5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1" t="s">
        <v>17</v>
      </c>
      <c r="M20" s="3" t="s">
        <v>25</v>
      </c>
      <c r="N20" s="3"/>
      <c r="O20" s="3"/>
      <c r="P20" s="3"/>
      <c r="Q20" s="3"/>
    </row>
    <row r="21" spans="1:17" x14ac:dyDescent="0.2">
      <c r="A21" s="3" t="s">
        <v>21</v>
      </c>
      <c r="B21" s="6">
        <v>0.45</v>
      </c>
      <c r="C21" s="7" t="s">
        <v>13</v>
      </c>
      <c r="D21" s="7" t="s">
        <v>13</v>
      </c>
      <c r="E21" s="2" t="s">
        <v>12</v>
      </c>
      <c r="F21" s="8">
        <f>_FULL_START</f>
        <v>0.29166666666666669</v>
      </c>
      <c r="G21" s="9">
        <f>_FULL_LEAD</f>
        <v>3.9333333333333331</v>
      </c>
      <c r="H21" s="8">
        <f>F21+(G21*(B21/1440))</f>
        <v>0.29289583333333336</v>
      </c>
      <c r="I21" s="10">
        <f>_FULL_LAST</f>
        <v>8.5166666666666675</v>
      </c>
      <c r="J21" s="8">
        <f>F21+(I21*(B21/1440))</f>
        <v>0.294328125</v>
      </c>
      <c r="K21" s="3"/>
      <c r="M21" t="s">
        <v>26</v>
      </c>
      <c r="N21" t="s">
        <v>1</v>
      </c>
      <c r="O21" t="s">
        <v>29</v>
      </c>
      <c r="P21" t="s">
        <v>30</v>
      </c>
      <c r="Q21" t="s">
        <v>27</v>
      </c>
    </row>
    <row r="22" spans="1:17" x14ac:dyDescent="0.2">
      <c r="A22" s="3" t="s">
        <v>21</v>
      </c>
      <c r="B22" s="6">
        <v>0.45</v>
      </c>
      <c r="C22" s="7" t="s">
        <v>13</v>
      </c>
      <c r="D22" s="2" t="s">
        <v>12</v>
      </c>
      <c r="E22" s="7" t="s">
        <v>13</v>
      </c>
      <c r="F22" s="8">
        <f>_HALF_START</f>
        <v>0.31944444444444442</v>
      </c>
      <c r="G22" s="9">
        <f>_HALF_LEAD</f>
        <v>3.5833333333333335</v>
      </c>
      <c r="H22" s="8">
        <f>F22+(G22*(B22/1440))</f>
        <v>0.32056423611111107</v>
      </c>
      <c r="I22" s="10">
        <f>_HALF_LAST</f>
        <v>12.683333333333334</v>
      </c>
      <c r="J22" s="8">
        <f>F22+(I22*(B22/1440))</f>
        <v>0.3234079861111111</v>
      </c>
      <c r="K22" s="3" t="b">
        <f>H22&lt;J21</f>
        <v>0</v>
      </c>
      <c r="M22" t="str">
        <f>A22</f>
        <v>A3a</v>
      </c>
      <c r="N22" s="11">
        <f>B22</f>
        <v>0.45</v>
      </c>
      <c r="O22" s="12">
        <f>H22</f>
        <v>0.32056423611111107</v>
      </c>
      <c r="P22" s="12">
        <f>J21</f>
        <v>0.294328125</v>
      </c>
      <c r="Q22" t="b">
        <f>K22</f>
        <v>0</v>
      </c>
    </row>
    <row r="23" spans="1:17" x14ac:dyDescent="0.2">
      <c r="A23" s="3" t="s">
        <v>22</v>
      </c>
      <c r="B23" s="6">
        <v>1.35</v>
      </c>
      <c r="C23" s="7" t="s">
        <v>13</v>
      </c>
      <c r="D23" s="7" t="s">
        <v>13</v>
      </c>
      <c r="E23" s="2" t="s">
        <v>12</v>
      </c>
      <c r="F23" s="8">
        <f>_FULL_START</f>
        <v>0.29166666666666669</v>
      </c>
      <c r="G23" s="9">
        <f>_FULL_LEAD</f>
        <v>3.9333333333333331</v>
      </c>
      <c r="H23" s="8">
        <f>F23+(G23*(B23/1440))</f>
        <v>0.2953541666666667</v>
      </c>
      <c r="I23" s="10">
        <f>_FULL_LAST</f>
        <v>8.5166666666666675</v>
      </c>
      <c r="J23" s="8">
        <f>F23+(I23*(B23/1440))</f>
        <v>0.29965104166666667</v>
      </c>
      <c r="K23" s="3"/>
      <c r="M23" t="str">
        <f>A24</f>
        <v>A3b</v>
      </c>
      <c r="N23" s="11">
        <f>B24</f>
        <v>1.35</v>
      </c>
      <c r="O23" s="12">
        <f>H24</f>
        <v>0.32280381944444442</v>
      </c>
      <c r="P23" s="12">
        <f>J23</f>
        <v>0.29965104166666667</v>
      </c>
      <c r="Q23" t="b">
        <f>K24</f>
        <v>0</v>
      </c>
    </row>
    <row r="24" spans="1:17" x14ac:dyDescent="0.2">
      <c r="A24" s="3" t="s">
        <v>22</v>
      </c>
      <c r="B24" s="6">
        <v>1.35</v>
      </c>
      <c r="C24" s="7" t="s">
        <v>13</v>
      </c>
      <c r="D24" s="2" t="s">
        <v>12</v>
      </c>
      <c r="E24" s="7" t="s">
        <v>13</v>
      </c>
      <c r="F24" s="8">
        <f>_HALF_START</f>
        <v>0.31944444444444442</v>
      </c>
      <c r="G24" s="9">
        <f>_HALF_LEAD</f>
        <v>3.5833333333333335</v>
      </c>
      <c r="H24" s="8">
        <f>F24+(G24*(B24/1440))</f>
        <v>0.32280381944444442</v>
      </c>
      <c r="I24" s="10">
        <f>_HALF_LAST</f>
        <v>12.683333333333334</v>
      </c>
      <c r="J24" s="8">
        <f>F24+(I24*(B24/1440))</f>
        <v>0.33133506944444441</v>
      </c>
      <c r="K24" s="3" t="b">
        <f>H24&lt;J23</f>
        <v>0</v>
      </c>
      <c r="M24" t="str">
        <f>A26</f>
        <v>A3c</v>
      </c>
      <c r="N24" s="11">
        <f>B26</f>
        <v>2.36</v>
      </c>
      <c r="O24" s="12">
        <f>H26</f>
        <v>0.32531712962962961</v>
      </c>
      <c r="P24" s="12">
        <f>J25</f>
        <v>0.30562453703703707</v>
      </c>
      <c r="Q24" t="b">
        <f>K26</f>
        <v>0</v>
      </c>
    </row>
    <row r="25" spans="1:17" x14ac:dyDescent="0.2">
      <c r="A25" s="3" t="s">
        <v>23</v>
      </c>
      <c r="B25" s="6">
        <v>2.36</v>
      </c>
      <c r="C25" s="7" t="s">
        <v>13</v>
      </c>
      <c r="D25" s="7" t="s">
        <v>13</v>
      </c>
      <c r="E25" s="2" t="s">
        <v>12</v>
      </c>
      <c r="F25" s="8">
        <f>_FULL_START</f>
        <v>0.29166666666666669</v>
      </c>
      <c r="G25" s="9">
        <f>_FULL_LEAD</f>
        <v>3.9333333333333331</v>
      </c>
      <c r="H25" s="8">
        <f>F25+(G25*(B25/1440))</f>
        <v>0.29811296296296297</v>
      </c>
      <c r="I25" s="10">
        <f>_FULL_LAST</f>
        <v>8.5166666666666675</v>
      </c>
      <c r="J25" s="8">
        <f>F25+(I25*(B25/1440))</f>
        <v>0.30562453703703707</v>
      </c>
      <c r="K25" s="3"/>
    </row>
    <row r="26" spans="1:17" x14ac:dyDescent="0.2">
      <c r="A26" s="3" t="s">
        <v>23</v>
      </c>
      <c r="B26" s="6">
        <v>2.36</v>
      </c>
      <c r="C26" s="7" t="s">
        <v>13</v>
      </c>
      <c r="D26" s="2" t="s">
        <v>12</v>
      </c>
      <c r="E26" s="7" t="s">
        <v>13</v>
      </c>
      <c r="F26" s="8">
        <f>_HALF_START</f>
        <v>0.31944444444444442</v>
      </c>
      <c r="G26" s="9">
        <f>_HALF_LEAD</f>
        <v>3.5833333333333335</v>
      </c>
      <c r="H26" s="8">
        <f>F26+(G26*(B26/1440))</f>
        <v>0.32531712962962961</v>
      </c>
      <c r="I26" s="10">
        <f>_HALF_LAST</f>
        <v>12.683333333333334</v>
      </c>
      <c r="J26" s="8">
        <f>F26+(I26*(B26/1440))</f>
        <v>0.3402310185185185</v>
      </c>
      <c r="K26" s="3" t="b">
        <f>H26&lt;J25</f>
        <v>0</v>
      </c>
    </row>
    <row r="27" spans="1:17" x14ac:dyDescent="0.2">
      <c r="A27" s="3"/>
      <c r="B27" s="6"/>
      <c r="C27" s="7"/>
      <c r="D27" s="2"/>
      <c r="E27" s="7"/>
      <c r="F27" s="8"/>
      <c r="G27" s="9"/>
      <c r="H27" s="8"/>
      <c r="I27" s="10"/>
      <c r="J27" s="8"/>
      <c r="K27" s="3"/>
    </row>
    <row r="28" spans="1:17" ht="16" x14ac:dyDescent="0.2">
      <c r="A28" s="1" t="s">
        <v>16</v>
      </c>
      <c r="B28" s="5" t="s">
        <v>1</v>
      </c>
      <c r="C28" s="5" t="s">
        <v>2</v>
      </c>
      <c r="D28" s="5" t="s">
        <v>3</v>
      </c>
      <c r="E28" s="5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1" t="s">
        <v>17</v>
      </c>
      <c r="M28" s="3" t="s">
        <v>25</v>
      </c>
      <c r="N28" s="3"/>
      <c r="O28" s="3"/>
      <c r="P28" s="3"/>
      <c r="Q28" s="3"/>
    </row>
    <row r="29" spans="1:17" x14ac:dyDescent="0.2">
      <c r="A29" s="3" t="s">
        <v>24</v>
      </c>
      <c r="B29" s="6">
        <v>3.48</v>
      </c>
      <c r="C29" s="7" t="s">
        <v>13</v>
      </c>
      <c r="D29" s="7" t="s">
        <v>13</v>
      </c>
      <c r="E29" s="2" t="s">
        <v>12</v>
      </c>
      <c r="F29" s="8">
        <f>_FULL_START</f>
        <v>0.29166666666666669</v>
      </c>
      <c r="G29" s="9">
        <f>_FULL_LEAD</f>
        <v>3.9333333333333331</v>
      </c>
      <c r="H29" s="8">
        <f>F29+(G29*(B29/1440))</f>
        <v>0.30117222222222223</v>
      </c>
      <c r="I29" s="10">
        <f>_FULL_LAST</f>
        <v>8.5166666666666675</v>
      </c>
      <c r="J29" s="8">
        <f>F29+(I29*(B29/1440))</f>
        <v>0.31224861111111113</v>
      </c>
      <c r="K29" s="3"/>
      <c r="M29" t="s">
        <v>26</v>
      </c>
      <c r="N29" t="s">
        <v>1</v>
      </c>
      <c r="O29" t="s">
        <v>31</v>
      </c>
      <c r="P29" t="s">
        <v>30</v>
      </c>
      <c r="Q29" t="s">
        <v>27</v>
      </c>
    </row>
    <row r="30" spans="1:17" x14ac:dyDescent="0.2">
      <c r="A30" s="3" t="s">
        <v>24</v>
      </c>
      <c r="B30" s="6">
        <f>B29</f>
        <v>3.48</v>
      </c>
      <c r="C30" s="2" t="s">
        <v>12</v>
      </c>
      <c r="D30" s="7" t="s">
        <v>13</v>
      </c>
      <c r="E30" s="7" t="s">
        <v>13</v>
      </c>
      <c r="F30" s="8">
        <f>_10K_START</f>
        <v>0.30555555555555558</v>
      </c>
      <c r="G30" s="9">
        <f>_10K_LEAD</f>
        <v>3.3666666666666667</v>
      </c>
      <c r="H30" s="8">
        <f>F30+(G30*(B30/1440))</f>
        <v>0.3136916666666667</v>
      </c>
      <c r="I30" s="10">
        <f>_10K_LAST</f>
        <v>12.083333333333334</v>
      </c>
      <c r="J30" s="8">
        <f>F30+(I30*(B30/1440))</f>
        <v>0.33475694444444448</v>
      </c>
      <c r="K30" s="3" t="b">
        <f>H30&lt;J29</f>
        <v>0</v>
      </c>
      <c r="M30" t="str">
        <f>A30</f>
        <v>B1</v>
      </c>
      <c r="N30" s="11">
        <f>B30</f>
        <v>3.48</v>
      </c>
      <c r="O30" s="12">
        <f>H30</f>
        <v>0.3136916666666667</v>
      </c>
      <c r="P30" s="12">
        <f>J29</f>
        <v>0.31224861111111113</v>
      </c>
      <c r="Q30" t="b">
        <f>K30</f>
        <v>0</v>
      </c>
    </row>
    <row r="31" spans="1:17" x14ac:dyDescent="0.2">
      <c r="A31" s="3"/>
      <c r="B31" s="6"/>
      <c r="C31" s="7"/>
      <c r="D31" s="2"/>
      <c r="E31" s="7"/>
      <c r="F31" s="8"/>
      <c r="G31" s="9"/>
      <c r="H31" s="8"/>
      <c r="I31" s="10"/>
      <c r="J31" s="8"/>
      <c r="K31" s="3"/>
      <c r="N31" s="11"/>
      <c r="O31" s="12"/>
      <c r="P31" s="12"/>
    </row>
    <row r="32" spans="1:17" x14ac:dyDescent="0.2">
      <c r="A32" s="3"/>
      <c r="B32" s="6"/>
      <c r="C32" s="7"/>
      <c r="D32" s="2"/>
      <c r="E32" s="7"/>
      <c r="F32" s="8"/>
      <c r="G32" s="9"/>
      <c r="H32" s="8"/>
      <c r="I32" s="10"/>
      <c r="J32" s="8"/>
      <c r="K32" s="3"/>
      <c r="N32" s="11"/>
      <c r="O32" s="12"/>
      <c r="P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2025-09-01T22:16:10Z</dcterms:created>
  <dcterms:modified xsi:type="dcterms:W3CDTF">2025-09-01T22:34:34Z</dcterms:modified>
</cp:coreProperties>
</file>