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ong.le\Local_Drive\Report\"/>
    </mc:Choice>
  </mc:AlternateContent>
  <xr:revisionPtr revIDLastSave="0" documentId="13_ncr:1_{CA0771B5-844B-48F0-AA5B-850C2D10676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ashboard" sheetId="89" state="hidden" r:id="rId1"/>
    <sheet name="Summary 1-Sep" sheetId="83" r:id="rId2"/>
    <sheet name="FFAP" sheetId="84" state="hidden" r:id="rId3"/>
    <sheet name="Filter" sheetId="6" state="veryHidden" r:id="rId4"/>
    <sheet name="39 items HMU" sheetId="87" state="hidden" r:id="rId5"/>
    <sheet name="1.MasterPendingList" sheetId="2" r:id="rId6"/>
    <sheet name="CheckPart" sheetId="30" state="veryHidden" r:id="rId7"/>
    <sheet name="Stock" sheetId="31" state="veryHidden" r:id="rId8"/>
    <sheet name="3. Dispose" sheetId="25" state="hidden" r:id="rId9"/>
    <sheet name="4. Waiting confirm" sheetId="90" state="hidden" r:id="rId10"/>
    <sheet name="2. Completed" sheetId="88" r:id="rId11"/>
    <sheet name="3. Transfer to sales" sheetId="28" r:id="rId12"/>
    <sheet name="5. FTYO Asset" sheetId="17" state="hidden" r:id="rId13"/>
    <sheet name="6. FFAP Asset" sheetId="18" state="hidden" r:id="rId14"/>
    <sheet name="Sheet1" sheetId="5" state="veryHidden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_FDS_HYPERLINK_TOGGLE_STATE__" hidden="1">"ON"</definedName>
    <definedName name="_xlnm._FilterDatabase" localSheetId="5" hidden="1">'1.MasterPendingList'!$A$4:$AP$187</definedName>
    <definedName name="_xlnm._FilterDatabase" localSheetId="10" hidden="1">'2. Completed'!$A$2:$AD$1007</definedName>
    <definedName name="_xlnm._FilterDatabase" localSheetId="8" hidden="1">'3. Dispose'!$A$3:$F$19</definedName>
    <definedName name="_xlnm._FilterDatabase" localSheetId="11" hidden="1">'3. Transfer to sales'!$A$2:$R$625</definedName>
    <definedName name="_xlnm._FilterDatabase" localSheetId="4" hidden="1">'39 items HMU'!$A$6:$K$45</definedName>
    <definedName name="_xlnm._FilterDatabase" localSheetId="12" hidden="1">'5. FTYO Asset'!$A$2:$L$74</definedName>
    <definedName name="_xlnm._FilterDatabase" localSheetId="6" hidden="1">CheckPart!$A$2:$F$58</definedName>
    <definedName name="_xlnm._FilterDatabase" localSheetId="0" hidden="1">Dashboard!$D$3:$E$10</definedName>
    <definedName name="_xlnm._FilterDatabase" localSheetId="3" hidden="1">Filter!$A$2:$G$7</definedName>
    <definedName name="_xlnm._FilterDatabase" localSheetId="7" hidden="1">Stock!$A$2:$E$585</definedName>
    <definedName name="_xlnm._FilterDatabase" localSheetId="1" hidden="1">'Summary 1-Sep'!#REF!</definedName>
    <definedName name="_Key1" localSheetId="3" hidden="1">#REF!</definedName>
    <definedName name="_Key1" localSheetId="1" hidden="1">#REF!</definedName>
    <definedName name="_Key1" hidden="1">#REF!</definedName>
    <definedName name="_Key2" localSheetId="3" hidden="1">[1]consolidated!#REF!</definedName>
    <definedName name="_Key2" localSheetId="1" hidden="1">[1]consolidated!#REF!</definedName>
    <definedName name="_Key2" hidden="1">[1]consolidated!#REF!</definedName>
    <definedName name="_Order1" hidden="1">255</definedName>
    <definedName name="_Order2" hidden="1">0</definedName>
    <definedName name="_Sort" localSheetId="3" hidden="1">#REF!</definedName>
    <definedName name="_Sort" localSheetId="1" hidden="1">#REF!</definedName>
    <definedName name="_Sort" hidden="1">#REF!</definedName>
    <definedName name="AccessDatabase" hidden="1">"D:\Compensation\comp data 2001.xls"</definedName>
    <definedName name="AS2DocOpenMode" hidden="1">"AS2DocumentEdit"</definedName>
    <definedName name="AS2HasNoAutoHeaderFooter" hidden="1">" "</definedName>
    <definedName name="AS2ReportLS" hidden="1">1</definedName>
    <definedName name="AS2SyncStepLS" hidden="1">0</definedName>
    <definedName name="AS2TickmarkLS" localSheetId="3" hidden="1">#REF!</definedName>
    <definedName name="AS2TickmarkLS" localSheetId="1" hidden="1">#REF!</definedName>
    <definedName name="AS2TickmarkLS" hidden="1">#REF!</definedName>
    <definedName name="AS2VersionLS" hidden="1">300</definedName>
    <definedName name="aTotal">CheckPart!$T$2:$T$9</definedName>
    <definedName name="BG_Del" hidden="1">15</definedName>
    <definedName name="BG_Ins" hidden="1">4</definedName>
    <definedName name="BG_Mod" hidden="1">6</definedName>
    <definedName name="d" localSheetId="1" hidden="1">#REF!</definedName>
    <definedName name="d" hidden="1">#REF!</definedName>
    <definedName name="HTML_CodePage" hidden="1">1252</definedName>
    <definedName name="HTML_Description" hidden="1">"IBN Products"</definedName>
    <definedName name="HTML_Email" hidden="1">""</definedName>
    <definedName name="HTML_Header" hidden="1">"Edit"</definedName>
    <definedName name="HTML_LastUpdate" hidden="1">"24/05/97"</definedName>
    <definedName name="HTML_LineAfter" hidden="1">FALSE</definedName>
    <definedName name="HTML_LineBefore" hidden="1">TRUE</definedName>
    <definedName name="HTML_Name" hidden="1">"Mike Bibbings"</definedName>
    <definedName name="HTML_OBDlg2" hidden="1">TRUE</definedName>
    <definedName name="HTML_OBDlg4" hidden="1">TRUE</definedName>
    <definedName name="HTML_OS" hidden="1">0</definedName>
    <definedName name="HTML_PathFile" hidden="1">"C:\My Documents\mmelHTML.htm"</definedName>
    <definedName name="HTML_Title" hidden="1">"Master Edit List"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39191.5891666667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list" localSheetId="4">'[2]1.MasterPendingList'!$B$4:$AF$95</definedName>
    <definedName name="mlist">'1.MasterPendingList'!$B$4:$AP$188</definedName>
    <definedName name="mNo" localSheetId="10">'1.MasterPendingList'!$B$4:$B$33</definedName>
    <definedName name="mNo" localSheetId="4">'[2]1.MasterPendingList'!$B$4:$B$95</definedName>
    <definedName name="mNo">'1.MasterPendingList'!$B$4:$B$188</definedName>
    <definedName name="mTitle" localSheetId="10">'1.MasterPendingList'!$B$4:$AN$4</definedName>
    <definedName name="mTitle" localSheetId="4">'[2]1.MasterPendingList'!$B$4:$AF$4</definedName>
    <definedName name="mTitle">'1.MasterPendingList'!$B$4:$AP$4</definedName>
    <definedName name="pList">CheckPart!$K$2:$V$9</definedName>
    <definedName name="pPart">CheckPart!$L$2:$L$9</definedName>
    <definedName name="pTitle">CheckPart!$K$2:$V$2</definedName>
    <definedName name="quantity">CheckPart!$N$3:$N$37</definedName>
    <definedName name="RCBNo">[3]RCB!$B$5:$B$150</definedName>
    <definedName name="RCBTable">[3]RCB!$B$5:$AN$150</definedName>
    <definedName name="RCBTitle">[3]RCB!$B$5:$AN$5</definedName>
    <definedName name="refill" hidden="1">'[4]mdd &amp; co Fdr jan.02 '!$A$33:$M$147</definedName>
    <definedName name="ss" hidden="1">'[5]Inter unit set off'!$C$7</definedName>
    <definedName name="TextRefCopyRangeCount" hidden="1">2</definedName>
    <definedName name="XREF_COLUMN_1" localSheetId="3" hidden="1">#REF!</definedName>
    <definedName name="XREF_COLUMN_1" localSheetId="1" hidden="1">#REF!</definedName>
    <definedName name="XREF_COLUMN_1" hidden="1">#REF!</definedName>
    <definedName name="XREF_COLUMN_15" localSheetId="3" hidden="1">[6]Consolidated!#REF!</definedName>
    <definedName name="XREF_COLUMN_15" localSheetId="1" hidden="1">[6]Consolidated!#REF!</definedName>
    <definedName name="XREF_COLUMN_15" hidden="1">[6]Consolidated!#REF!</definedName>
    <definedName name="XREF_COLUMN_2" localSheetId="3" hidden="1">#REF!</definedName>
    <definedName name="XREF_COLUMN_2" localSheetId="1" hidden="1">#REF!</definedName>
    <definedName name="XREF_COLUMN_2" hidden="1">#REF!</definedName>
    <definedName name="XREF_COLUMN_3" localSheetId="3" hidden="1">#REF!</definedName>
    <definedName name="XREF_COLUMN_3" localSheetId="1" hidden="1">#REF!</definedName>
    <definedName name="XREF_COLUMN_3" hidden="1">#REF!</definedName>
    <definedName name="XREF_COLUMN_7" localSheetId="3" hidden="1">#REF!</definedName>
    <definedName name="XREF_COLUMN_7" localSheetId="1" hidden="1">#REF!</definedName>
    <definedName name="XREF_COLUMN_7" hidden="1">#REF!</definedName>
    <definedName name="XRefActiveRow" localSheetId="3" hidden="1">#REF!</definedName>
    <definedName name="XRefActiveRow" localSheetId="1" hidden="1">#REF!</definedName>
    <definedName name="XRefActiveRow" hidden="1">#REF!</definedName>
    <definedName name="XRefColumnsCount" hidden="1">12</definedName>
    <definedName name="XRefCopy1" localSheetId="3" hidden="1">#REF!</definedName>
    <definedName name="XRefCopy1" localSheetId="1" hidden="1">#REF!</definedName>
    <definedName name="XRefCopy1" hidden="1">#REF!</definedName>
    <definedName name="XRefCopy1Row" localSheetId="3" hidden="1">#REF!</definedName>
    <definedName name="XRefCopy1Row" localSheetId="1" hidden="1">#REF!</definedName>
    <definedName name="XRefCopy1Row" hidden="1">#REF!</definedName>
    <definedName name="XRefCopy2" localSheetId="3" hidden="1">#REF!</definedName>
    <definedName name="XRefCopy2" localSheetId="1" hidden="1">#REF!</definedName>
    <definedName name="XRefCopy2" hidden="1">#REF!</definedName>
    <definedName name="XRefCopy2Row" localSheetId="3" hidden="1">#REF!</definedName>
    <definedName name="XRefCopy2Row" localSheetId="1" hidden="1">#REF!</definedName>
    <definedName name="XRefCopy2Row" hidden="1">#REF!</definedName>
    <definedName name="XRefCopy3" localSheetId="3" hidden="1">#REF!</definedName>
    <definedName name="XRefCopy3" localSheetId="1" hidden="1">#REF!</definedName>
    <definedName name="XRefCopy3" hidden="1">#REF!</definedName>
    <definedName name="XRefCopy3Row" localSheetId="3" hidden="1">#REF!</definedName>
    <definedName name="XRefCopy3Row" localSheetId="1" hidden="1">#REF!</definedName>
    <definedName name="XRefCopy3Row" hidden="1">#REF!</definedName>
    <definedName name="XRefCopy4" localSheetId="3" hidden="1">#REF!</definedName>
    <definedName name="XRefCopy4" localSheetId="1" hidden="1">#REF!</definedName>
    <definedName name="XRefCopy4" hidden="1">#REF!</definedName>
    <definedName name="XRefCopy4Row" localSheetId="3" hidden="1">#REF!</definedName>
    <definedName name="XRefCopy4Row" localSheetId="1" hidden="1">#REF!</definedName>
    <definedName name="XRefCopy4Row" hidden="1">#REF!</definedName>
    <definedName name="XRefCopy5" localSheetId="3" hidden="1">#REF!</definedName>
    <definedName name="XRefCopy5" localSheetId="1" hidden="1">#REF!</definedName>
    <definedName name="XRefCopy5" hidden="1">#REF!</definedName>
    <definedName name="XRefCopy5Row" localSheetId="3" hidden="1">#REF!</definedName>
    <definedName name="XRefCopy5Row" localSheetId="1" hidden="1">#REF!</definedName>
    <definedName name="XRefCopy5Row" hidden="1">#REF!</definedName>
    <definedName name="XRefCopy6" localSheetId="3" hidden="1">#REF!</definedName>
    <definedName name="XRefCopy6" localSheetId="1" hidden="1">#REF!</definedName>
    <definedName name="XRefCopy6" hidden="1">#REF!</definedName>
    <definedName name="XRefCopy6Row" localSheetId="3" hidden="1">#REF!</definedName>
    <definedName name="XRefCopy6Row" localSheetId="1" hidden="1">#REF!</definedName>
    <definedName name="XRefCopy6Row" hidden="1">#REF!</definedName>
    <definedName name="XRefCopy7" localSheetId="3" hidden="1">#REF!</definedName>
    <definedName name="XRefCopy7" localSheetId="1" hidden="1">#REF!</definedName>
    <definedName name="XRefCopy7" hidden="1">#REF!</definedName>
    <definedName name="XRefCopy7Row" localSheetId="3" hidden="1">[7]XREF!#REF!</definedName>
    <definedName name="XRefCopy7Row" localSheetId="1" hidden="1">[7]XREF!#REF!</definedName>
    <definedName name="XRefCopy7Row" hidden="1">[7]XREF!#REF!</definedName>
    <definedName name="XRefCopyRangeCount" hidden="1">7</definedName>
    <definedName name="XRefPaste1" localSheetId="3" hidden="1">#REF!</definedName>
    <definedName name="XRefPaste1" localSheetId="1" hidden="1">#REF!</definedName>
    <definedName name="XRefPaste1" hidden="1">#REF!</definedName>
    <definedName name="XRefPaste110Row" localSheetId="3" hidden="1">[7]XREF!#REF!</definedName>
    <definedName name="XRefPaste110Row" localSheetId="1" hidden="1">[7]XREF!#REF!</definedName>
    <definedName name="XRefPaste110Row" hidden="1">[7]XREF!#REF!</definedName>
    <definedName name="XRefPaste111Row" localSheetId="3" hidden="1">[7]XREF!#REF!</definedName>
    <definedName name="XRefPaste111Row" localSheetId="1" hidden="1">[7]XREF!#REF!</definedName>
    <definedName name="XRefPaste111Row" hidden="1">[7]XREF!#REF!</definedName>
    <definedName name="XRefPaste112Row" localSheetId="3" hidden="1">[7]XREF!#REF!</definedName>
    <definedName name="XRefPaste112Row" localSheetId="1" hidden="1">[7]XREF!#REF!</definedName>
    <definedName name="XRefPaste112Row" hidden="1">[7]XREF!#REF!</definedName>
    <definedName name="XRefPaste113Row" localSheetId="3" hidden="1">[7]XREF!#REF!</definedName>
    <definedName name="XRefPaste113Row" localSheetId="1" hidden="1">[7]XREF!#REF!</definedName>
    <definedName name="XRefPaste113Row" hidden="1">[7]XREF!#REF!</definedName>
    <definedName name="XRefPaste120Row" localSheetId="3" hidden="1">[7]XREF!#REF!</definedName>
    <definedName name="XRefPaste120Row" localSheetId="1" hidden="1">[7]XREF!#REF!</definedName>
    <definedName name="XRefPaste120Row" hidden="1">[7]XREF!#REF!</definedName>
    <definedName name="XRefPaste121Row" localSheetId="3" hidden="1">[7]XREF!#REF!</definedName>
    <definedName name="XRefPaste121Row" localSheetId="1" hidden="1">[7]XREF!#REF!</definedName>
    <definedName name="XRefPaste121Row" hidden="1">[7]XREF!#REF!</definedName>
    <definedName name="XRefPaste1Row" localSheetId="3" hidden="1">#REF!</definedName>
    <definedName name="XRefPaste1Row" localSheetId="1" hidden="1">#REF!</definedName>
    <definedName name="XRefPaste1Row" hidden="1">#REF!</definedName>
    <definedName name="XRefPaste2" localSheetId="3" hidden="1">#REF!</definedName>
    <definedName name="XRefPaste2" localSheetId="1" hidden="1">#REF!</definedName>
    <definedName name="XRefPaste2" hidden="1">#REF!</definedName>
    <definedName name="XRefPaste2Row" localSheetId="3" hidden="1">#REF!</definedName>
    <definedName name="XRefPaste2Row" localSheetId="1" hidden="1">#REF!</definedName>
    <definedName name="XRefPaste2Row" hidden="1">#REF!</definedName>
    <definedName name="XRefPaste3" localSheetId="3" hidden="1">#REF!</definedName>
    <definedName name="XRefPaste3" localSheetId="1" hidden="1">#REF!</definedName>
    <definedName name="XRefPaste3" hidden="1">#REF!</definedName>
    <definedName name="XRefPaste3Row" localSheetId="3" hidden="1">#REF!</definedName>
    <definedName name="XRefPaste3Row" localSheetId="1" hidden="1">#REF!</definedName>
    <definedName name="XRefPaste3Row" hidden="1">#REF!</definedName>
    <definedName name="XRefPaste4" localSheetId="3" hidden="1">#REF!</definedName>
    <definedName name="XRefPaste4" localSheetId="1" hidden="1">#REF!</definedName>
    <definedName name="XRefPaste4" hidden="1">#REF!</definedName>
    <definedName name="XRefPaste4Row" localSheetId="3" hidden="1">#REF!</definedName>
    <definedName name="XRefPaste4Row" localSheetId="1" hidden="1">#REF!</definedName>
    <definedName name="XRefPaste4Row" hidden="1">#REF!</definedName>
    <definedName name="XRefPaste5" localSheetId="3" hidden="1">#REF!</definedName>
    <definedName name="XRefPaste5" localSheetId="1" hidden="1">#REF!</definedName>
    <definedName name="XRefPaste5" hidden="1">#REF!</definedName>
    <definedName name="XRefPaste5Row" localSheetId="3" hidden="1">#REF!</definedName>
    <definedName name="XRefPaste5Row" localSheetId="1" hidden="1">#REF!</definedName>
    <definedName name="XRefPaste5Row" hidden="1">#REF!</definedName>
    <definedName name="XRefPaste7" localSheetId="3" hidden="1">#REF!</definedName>
    <definedName name="XRefPaste7" localSheetId="1" hidden="1">#REF!</definedName>
    <definedName name="XRefPaste7" hidden="1">#REF!</definedName>
    <definedName name="XRefPaste7Row" localSheetId="3" hidden="1">#REF!</definedName>
    <definedName name="XRefPaste7Row" localSheetId="1" hidden="1">#REF!</definedName>
    <definedName name="XRefPaste7Row" hidden="1">#REF!</definedName>
    <definedName name="XRefPaste8" localSheetId="3" hidden="1">#REF!</definedName>
    <definedName name="XRefPaste8" localSheetId="1" hidden="1">#REF!</definedName>
    <definedName name="XRefPaste8" hidden="1">#REF!</definedName>
    <definedName name="XRefPaste8Row" localSheetId="3" hidden="1">#REF!</definedName>
    <definedName name="XRefPaste8Row" localSheetId="1" hidden="1">#REF!</definedName>
    <definedName name="XRefPaste8Row" hidden="1">#REF!</definedName>
    <definedName name="XRefPasteRangeCount" hidden="1">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84" l="1"/>
  <c r="I7" i="84"/>
  <c r="H7" i="84"/>
  <c r="G7" i="84"/>
  <c r="B71" i="83"/>
  <c r="A41" i="83"/>
  <c r="B61" i="83"/>
  <c r="B62" i="83"/>
  <c r="B63" i="83"/>
  <c r="B64" i="83"/>
  <c r="B65" i="83"/>
  <c r="B66" i="83"/>
  <c r="B67" i="83"/>
  <c r="B68" i="83"/>
  <c r="B69" i="83"/>
  <c r="B70" i="83"/>
  <c r="B60" i="83"/>
  <c r="B72" i="83" l="1"/>
  <c r="AN183" i="2" l="1"/>
  <c r="AO183" i="2"/>
  <c r="AP183" i="2"/>
  <c r="AN184" i="2"/>
  <c r="AO184" i="2"/>
  <c r="AP184" i="2"/>
  <c r="AN185" i="2"/>
  <c r="AO185" i="2"/>
  <c r="AP185" i="2"/>
  <c r="AN186" i="2"/>
  <c r="AO186" i="2"/>
  <c r="AP186" i="2"/>
  <c r="AN187" i="2"/>
  <c r="AO187" i="2"/>
  <c r="AP187" i="2"/>
  <c r="AN188" i="2"/>
  <c r="AO188" i="2"/>
  <c r="AP188" i="2"/>
  <c r="A183" i="2"/>
  <c r="A184" i="2"/>
  <c r="A185" i="2"/>
  <c r="A186" i="2"/>
  <c r="A187" i="2"/>
  <c r="A188" i="2"/>
  <c r="N4" i="90"/>
  <c r="N5" i="90"/>
  <c r="N6" i="90"/>
  <c r="N7" i="90"/>
  <c r="N8" i="90"/>
  <c r="N9" i="90"/>
  <c r="N10" i="90"/>
  <c r="N11" i="90"/>
  <c r="N12" i="90"/>
  <c r="N13" i="90"/>
  <c r="N14" i="90"/>
  <c r="N15" i="90"/>
  <c r="N16" i="90"/>
  <c r="N17" i="90"/>
  <c r="N18" i="90"/>
  <c r="N19" i="90"/>
  <c r="N20" i="90"/>
  <c r="N21" i="90"/>
  <c r="N22" i="90"/>
  <c r="N23" i="90"/>
  <c r="N24" i="90"/>
  <c r="N25" i="90"/>
  <c r="N26" i="90"/>
  <c r="N27" i="90"/>
  <c r="N28" i="90"/>
  <c r="N29" i="90"/>
  <c r="N30" i="90"/>
  <c r="N31" i="90"/>
  <c r="N32" i="90"/>
  <c r="N33" i="90"/>
  <c r="N34" i="90"/>
  <c r="N35" i="90"/>
  <c r="N36" i="90"/>
  <c r="N37" i="90"/>
  <c r="N38" i="90"/>
  <c r="N39" i="90"/>
  <c r="N40" i="90"/>
  <c r="N41" i="90"/>
  <c r="N42" i="90"/>
  <c r="N43" i="90"/>
  <c r="N44" i="90"/>
  <c r="N45" i="90"/>
  <c r="N46" i="90"/>
  <c r="N47" i="90"/>
  <c r="N48" i="90"/>
  <c r="N49" i="90"/>
  <c r="N50" i="90"/>
  <c r="N51" i="90"/>
  <c r="N52" i="90"/>
  <c r="N53" i="90"/>
  <c r="N54" i="90"/>
  <c r="N55" i="90"/>
  <c r="N56" i="90"/>
  <c r="N57" i="90"/>
  <c r="N58" i="90"/>
  <c r="N59" i="90"/>
  <c r="N60" i="90"/>
  <c r="N61" i="90"/>
  <c r="N62" i="90"/>
  <c r="N63" i="90"/>
  <c r="N64" i="90"/>
  <c r="N65" i="90"/>
  <c r="N66" i="90"/>
  <c r="N67" i="90"/>
  <c r="N68" i="90"/>
  <c r="N69" i="90"/>
  <c r="N70" i="90"/>
  <c r="N71" i="90"/>
  <c r="N72" i="90"/>
  <c r="N73" i="90"/>
  <c r="N74" i="90"/>
  <c r="N75" i="90"/>
  <c r="N76" i="90"/>
  <c r="N77" i="90"/>
  <c r="N78" i="90"/>
  <c r="N79" i="90"/>
  <c r="N80" i="90"/>
  <c r="N81" i="90"/>
  <c r="N82" i="90"/>
  <c r="N83" i="90"/>
  <c r="N84" i="90"/>
  <c r="N85" i="90"/>
  <c r="N86" i="90"/>
  <c r="N87" i="90"/>
  <c r="N88" i="90"/>
  <c r="N89" i="90"/>
  <c r="N90" i="90"/>
  <c r="N91" i="90"/>
  <c r="N92" i="90"/>
  <c r="N3" i="90"/>
  <c r="D4" i="90"/>
  <c r="D5" i="90"/>
  <c r="D6" i="90"/>
  <c r="D7" i="90"/>
  <c r="D8" i="90"/>
  <c r="D9" i="90"/>
  <c r="D10" i="90"/>
  <c r="D11" i="90"/>
  <c r="D12" i="90"/>
  <c r="D13" i="90"/>
  <c r="D14" i="90"/>
  <c r="D15" i="90"/>
  <c r="D16" i="90"/>
  <c r="D17" i="90"/>
  <c r="D18" i="90"/>
  <c r="D19" i="90"/>
  <c r="D20" i="90"/>
  <c r="D21" i="90"/>
  <c r="D22" i="90"/>
  <c r="D23" i="90"/>
  <c r="D24" i="90"/>
  <c r="D25" i="90"/>
  <c r="D26" i="90"/>
  <c r="D27" i="90"/>
  <c r="D28" i="90"/>
  <c r="D29" i="90"/>
  <c r="D30" i="90"/>
  <c r="D31" i="90"/>
  <c r="D32" i="90"/>
  <c r="D33" i="90"/>
  <c r="D34" i="90"/>
  <c r="D35" i="90"/>
  <c r="D36" i="90"/>
  <c r="D37" i="90"/>
  <c r="D38" i="90"/>
  <c r="D39" i="90"/>
  <c r="D40" i="90"/>
  <c r="D41" i="90"/>
  <c r="D42" i="90"/>
  <c r="D43" i="90"/>
  <c r="D44" i="90"/>
  <c r="D45" i="90"/>
  <c r="D46" i="90"/>
  <c r="D47" i="90"/>
  <c r="D48" i="90"/>
  <c r="D49" i="90"/>
  <c r="D50" i="90"/>
  <c r="D51" i="90"/>
  <c r="D52" i="90"/>
  <c r="D53" i="90"/>
  <c r="D54" i="90"/>
  <c r="D55" i="90"/>
  <c r="D56" i="90"/>
  <c r="D57" i="90"/>
  <c r="D58" i="90"/>
  <c r="D59" i="90"/>
  <c r="D60" i="90"/>
  <c r="D61" i="90"/>
  <c r="D62" i="90"/>
  <c r="D63" i="90"/>
  <c r="D64" i="90"/>
  <c r="D65" i="90"/>
  <c r="D66" i="90"/>
  <c r="D67" i="90"/>
  <c r="D68" i="90"/>
  <c r="D69" i="90"/>
  <c r="D70" i="90"/>
  <c r="D71" i="90"/>
  <c r="D72" i="90"/>
  <c r="D73" i="90"/>
  <c r="D74" i="90"/>
  <c r="D75" i="90"/>
  <c r="D76" i="90"/>
  <c r="D77" i="90"/>
  <c r="D78" i="90"/>
  <c r="D79" i="90"/>
  <c r="D80" i="90"/>
  <c r="D81" i="90"/>
  <c r="D82" i="90"/>
  <c r="D83" i="90"/>
  <c r="D84" i="90"/>
  <c r="D85" i="90"/>
  <c r="D86" i="90"/>
  <c r="D87" i="90"/>
  <c r="D88" i="90"/>
  <c r="D89" i="90"/>
  <c r="D90" i="90"/>
  <c r="D91" i="90"/>
  <c r="D92" i="90"/>
  <c r="D3" i="90"/>
  <c r="A625" i="28"/>
  <c r="A624" i="28"/>
  <c r="A623" i="28"/>
  <c r="A622" i="28"/>
  <c r="A621" i="28"/>
  <c r="A620" i="28"/>
  <c r="A619" i="28"/>
  <c r="A618" i="28"/>
  <c r="A617" i="28"/>
  <c r="A616" i="28"/>
  <c r="A615" i="28"/>
  <c r="AN182" i="2"/>
  <c r="AO182" i="2"/>
  <c r="AP182" i="2"/>
  <c r="A182" i="2"/>
  <c r="A14" i="88"/>
  <c r="A15" i="88"/>
  <c r="A16" i="88"/>
  <c r="A17" i="88"/>
  <c r="A18" i="88"/>
  <c r="A19" i="88"/>
  <c r="A20" i="88"/>
  <c r="A21" i="88"/>
  <c r="R3" i="90" l="1"/>
  <c r="R4" i="90"/>
  <c r="R5" i="90"/>
  <c r="R6" i="90"/>
  <c r="R7" i="90"/>
  <c r="R8" i="90"/>
  <c r="R9" i="90"/>
  <c r="R10" i="90"/>
  <c r="R11" i="90"/>
  <c r="R12" i="90"/>
  <c r="R13" i="90"/>
  <c r="R14" i="90"/>
  <c r="R15" i="90"/>
  <c r="R16" i="90"/>
  <c r="R17" i="90"/>
  <c r="R18" i="90"/>
  <c r="R19" i="90"/>
  <c r="R20" i="90"/>
  <c r="R21" i="90"/>
  <c r="R22" i="90"/>
  <c r="R23" i="90"/>
  <c r="R24" i="90"/>
  <c r="R25" i="90"/>
  <c r="R26" i="90"/>
  <c r="R27" i="90"/>
  <c r="R28" i="90"/>
  <c r="R29" i="90"/>
  <c r="R30" i="90"/>
  <c r="R31" i="90"/>
  <c r="R32" i="90"/>
  <c r="R33" i="90"/>
  <c r="R34" i="90"/>
  <c r="R35" i="90"/>
  <c r="R36" i="90"/>
  <c r="R37" i="90"/>
  <c r="R38" i="90"/>
  <c r="R39" i="90"/>
  <c r="R40" i="90"/>
  <c r="R41" i="90"/>
  <c r="R42" i="90"/>
  <c r="R43" i="90"/>
  <c r="R44" i="90"/>
  <c r="R45" i="90"/>
  <c r="R46" i="90"/>
  <c r="R47" i="90"/>
  <c r="R48" i="90"/>
  <c r="R49" i="90"/>
  <c r="R50" i="90"/>
  <c r="R51" i="90"/>
  <c r="R52" i="90"/>
  <c r="R53" i="90"/>
  <c r="R54" i="90"/>
  <c r="R55" i="90"/>
  <c r="R56" i="90"/>
  <c r="R57" i="90"/>
  <c r="R58" i="90"/>
  <c r="R59" i="90"/>
  <c r="R60" i="90"/>
  <c r="R61" i="90"/>
  <c r="R62" i="90"/>
  <c r="R63" i="90"/>
  <c r="R64" i="90"/>
  <c r="R65" i="90"/>
  <c r="R66" i="90"/>
  <c r="R67" i="90"/>
  <c r="R68" i="90"/>
  <c r="R69" i="90"/>
  <c r="R70" i="90"/>
  <c r="R71" i="90"/>
  <c r="R72" i="90"/>
  <c r="R73" i="90"/>
  <c r="R74" i="90"/>
  <c r="R75" i="90"/>
  <c r="R76" i="90"/>
  <c r="R77" i="90"/>
  <c r="R78" i="90"/>
  <c r="R79" i="90"/>
  <c r="R80" i="90"/>
  <c r="R81" i="90"/>
  <c r="R82" i="90"/>
  <c r="R83" i="90"/>
  <c r="R84" i="90"/>
  <c r="R85" i="90"/>
  <c r="R86" i="90"/>
  <c r="R87" i="90"/>
  <c r="R88" i="90"/>
  <c r="R89" i="90"/>
  <c r="R90" i="90"/>
  <c r="R91" i="90"/>
  <c r="R92" i="90"/>
  <c r="C35" i="84" a="1"/>
  <c r="C35" i="84" s="1"/>
  <c r="C16" i="84" a="1"/>
  <c r="C16" i="84" s="1"/>
  <c r="V114" i="88"/>
  <c r="V115" i="88"/>
  <c r="V116" i="88"/>
  <c r="V117" i="88"/>
  <c r="V118" i="88"/>
  <c r="V119" i="88"/>
  <c r="V120" i="88"/>
  <c r="V121" i="88"/>
  <c r="V122" i="88"/>
  <c r="V123" i="88"/>
  <c r="V124" i="88"/>
  <c r="V125" i="88"/>
  <c r="V126" i="88"/>
  <c r="V127" i="88"/>
  <c r="V128" i="88"/>
  <c r="V129" i="88"/>
  <c r="V130" i="88"/>
  <c r="V131" i="88"/>
  <c r="V132" i="88"/>
  <c r="V133" i="88"/>
  <c r="V134" i="88"/>
  <c r="V135" i="88"/>
  <c r="V136" i="88"/>
  <c r="V137" i="88"/>
  <c r="V138" i="88"/>
  <c r="V139" i="88"/>
  <c r="V140" i="88"/>
  <c r="V141" i="88"/>
  <c r="V142" i="88"/>
  <c r="V143" i="88"/>
  <c r="V144" i="88"/>
  <c r="V145" i="88"/>
  <c r="V146" i="88"/>
  <c r="V147" i="88"/>
  <c r="V148" i="88"/>
  <c r="V149" i="88"/>
  <c r="V150" i="88"/>
  <c r="V151" i="88"/>
  <c r="V152" i="88"/>
  <c r="V153" i="88"/>
  <c r="V58" i="88"/>
  <c r="V59" i="88"/>
  <c r="V60" i="88"/>
  <c r="V61" i="88"/>
  <c r="V62" i="88"/>
  <c r="V63" i="88"/>
  <c r="V64" i="88"/>
  <c r="V65" i="88"/>
  <c r="V66" i="88"/>
  <c r="V67" i="88"/>
  <c r="V68" i="88"/>
  <c r="V69" i="88"/>
  <c r="V70" i="88"/>
  <c r="V71" i="88"/>
  <c r="V72" i="88"/>
  <c r="V73" i="88"/>
  <c r="V74" i="88"/>
  <c r="V75" i="88"/>
  <c r="V76" i="88"/>
  <c r="V77" i="88"/>
  <c r="V78" i="88"/>
  <c r="V79" i="88"/>
  <c r="V80" i="88"/>
  <c r="V81" i="88"/>
  <c r="V82" i="88"/>
  <c r="V83" i="88"/>
  <c r="V84" i="88"/>
  <c r="V85" i="88"/>
  <c r="V86" i="88"/>
  <c r="V87" i="88"/>
  <c r="V88" i="88"/>
  <c r="V89" i="88"/>
  <c r="V90" i="88"/>
  <c r="V91" i="88"/>
  <c r="V92" i="88"/>
  <c r="V93" i="88"/>
  <c r="V94" i="88"/>
  <c r="V95" i="88"/>
  <c r="V96" i="88"/>
  <c r="V97" i="88"/>
  <c r="V98" i="88"/>
  <c r="V99" i="88"/>
  <c r="V100" i="88"/>
  <c r="V101" i="88"/>
  <c r="V102" i="88"/>
  <c r="V103" i="88"/>
  <c r="V104" i="88"/>
  <c r="V105" i="88"/>
  <c r="V106" i="88"/>
  <c r="V107" i="88"/>
  <c r="V108" i="88"/>
  <c r="V109" i="88"/>
  <c r="V110" i="88"/>
  <c r="V111" i="88"/>
  <c r="V112" i="88"/>
  <c r="V113" i="88"/>
  <c r="AD3" i="88"/>
  <c r="A1007" i="88"/>
  <c r="A1006" i="88"/>
  <c r="A1005" i="88"/>
  <c r="A1004" i="88"/>
  <c r="A1003" i="88"/>
  <c r="A1002" i="88"/>
  <c r="A1001" i="88"/>
  <c r="A1000" i="88"/>
  <c r="A999" i="88"/>
  <c r="A998" i="88"/>
  <c r="A997" i="88"/>
  <c r="J18" i="89"/>
  <c r="C31" i="84" a="1"/>
  <c r="C31" i="84" s="1"/>
  <c r="C12" i="84" a="1"/>
  <c r="C12" i="84" s="1"/>
  <c r="A614" i="28" l="1"/>
  <c r="AN176" i="2"/>
  <c r="AO176" i="2"/>
  <c r="AP176" i="2"/>
  <c r="AN177" i="2"/>
  <c r="AO177" i="2"/>
  <c r="AP177" i="2"/>
  <c r="AN178" i="2"/>
  <c r="AO178" i="2"/>
  <c r="AP178" i="2"/>
  <c r="AN179" i="2"/>
  <c r="AO179" i="2"/>
  <c r="AP179" i="2"/>
  <c r="AN180" i="2"/>
  <c r="AO180" i="2"/>
  <c r="AP180" i="2"/>
  <c r="AN181" i="2"/>
  <c r="AO181" i="2"/>
  <c r="AP181" i="2"/>
  <c r="A176" i="2"/>
  <c r="A177" i="2"/>
  <c r="A178" i="2"/>
  <c r="A179" i="2"/>
  <c r="A180" i="2"/>
  <c r="A181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N157" i="2"/>
  <c r="AO157" i="2"/>
  <c r="AP157" i="2"/>
  <c r="AN158" i="2"/>
  <c r="AO158" i="2"/>
  <c r="AP158" i="2"/>
  <c r="AN159" i="2"/>
  <c r="AO159" i="2"/>
  <c r="AP159" i="2"/>
  <c r="AN160" i="2"/>
  <c r="AO160" i="2"/>
  <c r="AP160" i="2"/>
  <c r="AN161" i="2"/>
  <c r="AO161" i="2"/>
  <c r="AP161" i="2"/>
  <c r="AN162" i="2"/>
  <c r="AO162" i="2"/>
  <c r="AP162" i="2"/>
  <c r="AN163" i="2"/>
  <c r="AO163" i="2"/>
  <c r="AP163" i="2"/>
  <c r="AN164" i="2"/>
  <c r="AO164" i="2"/>
  <c r="AP164" i="2"/>
  <c r="AN165" i="2"/>
  <c r="AO165" i="2"/>
  <c r="AP165" i="2"/>
  <c r="AN166" i="2"/>
  <c r="AO166" i="2"/>
  <c r="AP166" i="2"/>
  <c r="AN167" i="2"/>
  <c r="AO167" i="2"/>
  <c r="AP167" i="2"/>
  <c r="AN168" i="2"/>
  <c r="AO168" i="2"/>
  <c r="AP168" i="2"/>
  <c r="AN169" i="2"/>
  <c r="AO169" i="2"/>
  <c r="AP169" i="2"/>
  <c r="AN170" i="2"/>
  <c r="AO170" i="2"/>
  <c r="AP170" i="2"/>
  <c r="AN171" i="2"/>
  <c r="AO171" i="2"/>
  <c r="AP171" i="2"/>
  <c r="AN172" i="2"/>
  <c r="AO172" i="2"/>
  <c r="AP172" i="2"/>
  <c r="AN173" i="2"/>
  <c r="AO173" i="2"/>
  <c r="AP173" i="2"/>
  <c r="AN174" i="2"/>
  <c r="AO174" i="2"/>
  <c r="AP174" i="2"/>
  <c r="AN175" i="2"/>
  <c r="AO175" i="2"/>
  <c r="AP175" i="2"/>
  <c r="J28" i="90"/>
  <c r="A89" i="90"/>
  <c r="A90" i="90"/>
  <c r="A91" i="90"/>
  <c r="A92" i="90"/>
  <c r="C90" i="90"/>
  <c r="C91" i="90"/>
  <c r="C92" i="90"/>
  <c r="E90" i="90"/>
  <c r="E91" i="90"/>
  <c r="E92" i="90"/>
  <c r="F90" i="90"/>
  <c r="F91" i="90"/>
  <c r="F92" i="90"/>
  <c r="G90" i="90"/>
  <c r="G91" i="90"/>
  <c r="G92" i="90"/>
  <c r="H90" i="90"/>
  <c r="H91" i="90"/>
  <c r="H92" i="90"/>
  <c r="I90" i="90"/>
  <c r="I91" i="90"/>
  <c r="I92" i="90"/>
  <c r="J90" i="90"/>
  <c r="J91" i="90"/>
  <c r="J92" i="90"/>
  <c r="K90" i="90"/>
  <c r="K91" i="90"/>
  <c r="K92" i="90"/>
  <c r="L90" i="90"/>
  <c r="L91" i="90"/>
  <c r="L92" i="90"/>
  <c r="M90" i="90"/>
  <c r="M91" i="90"/>
  <c r="M92" i="90"/>
  <c r="M4" i="90" l="1"/>
  <c r="M5" i="90"/>
  <c r="C4" i="90"/>
  <c r="E4" i="90"/>
  <c r="F4" i="90"/>
  <c r="G4" i="90"/>
  <c r="H4" i="90"/>
  <c r="I4" i="90"/>
  <c r="J4" i="90"/>
  <c r="K4" i="90"/>
  <c r="L4" i="90"/>
  <c r="C5" i="90"/>
  <c r="E5" i="90"/>
  <c r="F5" i="90"/>
  <c r="G5" i="90"/>
  <c r="H5" i="90"/>
  <c r="I5" i="90"/>
  <c r="J5" i="90"/>
  <c r="K5" i="90"/>
  <c r="L5" i="90"/>
  <c r="C6" i="90"/>
  <c r="E6" i="90"/>
  <c r="F6" i="90"/>
  <c r="G6" i="90"/>
  <c r="H6" i="90"/>
  <c r="I6" i="90"/>
  <c r="J6" i="90"/>
  <c r="K6" i="90"/>
  <c r="L6" i="90"/>
  <c r="M6" i="90"/>
  <c r="C7" i="90"/>
  <c r="E7" i="90"/>
  <c r="F7" i="90"/>
  <c r="G7" i="90"/>
  <c r="H7" i="90"/>
  <c r="I7" i="90"/>
  <c r="J7" i="90"/>
  <c r="K7" i="90"/>
  <c r="L7" i="90"/>
  <c r="M7" i="90"/>
  <c r="C8" i="90"/>
  <c r="E8" i="90"/>
  <c r="F8" i="90"/>
  <c r="G8" i="90"/>
  <c r="H8" i="90"/>
  <c r="I8" i="90"/>
  <c r="J8" i="90"/>
  <c r="K8" i="90"/>
  <c r="L8" i="90"/>
  <c r="M8" i="90"/>
  <c r="C9" i="90"/>
  <c r="E9" i="90"/>
  <c r="F9" i="90"/>
  <c r="G9" i="90"/>
  <c r="H9" i="90"/>
  <c r="I9" i="90"/>
  <c r="J9" i="90"/>
  <c r="K9" i="90"/>
  <c r="L9" i="90"/>
  <c r="M9" i="90"/>
  <c r="C10" i="90"/>
  <c r="E10" i="90"/>
  <c r="F10" i="90"/>
  <c r="G10" i="90"/>
  <c r="H10" i="90"/>
  <c r="I10" i="90"/>
  <c r="J10" i="90"/>
  <c r="K10" i="90"/>
  <c r="L10" i="90"/>
  <c r="M10" i="90"/>
  <c r="C11" i="90"/>
  <c r="E11" i="90"/>
  <c r="F11" i="90"/>
  <c r="G11" i="90"/>
  <c r="H11" i="90"/>
  <c r="I11" i="90"/>
  <c r="J11" i="90"/>
  <c r="K11" i="90"/>
  <c r="L11" i="90"/>
  <c r="M11" i="90"/>
  <c r="C12" i="90"/>
  <c r="E12" i="90"/>
  <c r="F12" i="90"/>
  <c r="G12" i="90"/>
  <c r="H12" i="90"/>
  <c r="I12" i="90"/>
  <c r="J12" i="90"/>
  <c r="K12" i="90"/>
  <c r="L12" i="90"/>
  <c r="M12" i="90"/>
  <c r="C13" i="90"/>
  <c r="E13" i="90"/>
  <c r="F13" i="90"/>
  <c r="G13" i="90"/>
  <c r="H13" i="90"/>
  <c r="I13" i="90"/>
  <c r="J13" i="90"/>
  <c r="K13" i="90"/>
  <c r="L13" i="90"/>
  <c r="M13" i="90"/>
  <c r="C14" i="90"/>
  <c r="E14" i="90"/>
  <c r="F14" i="90"/>
  <c r="G14" i="90"/>
  <c r="H14" i="90"/>
  <c r="I14" i="90"/>
  <c r="J14" i="90"/>
  <c r="K14" i="90"/>
  <c r="L14" i="90"/>
  <c r="M14" i="90"/>
  <c r="C15" i="90"/>
  <c r="E15" i="90"/>
  <c r="F15" i="90"/>
  <c r="G15" i="90"/>
  <c r="H15" i="90"/>
  <c r="I15" i="90"/>
  <c r="J15" i="90"/>
  <c r="K15" i="90"/>
  <c r="L15" i="90"/>
  <c r="M15" i="90"/>
  <c r="C16" i="90"/>
  <c r="E16" i="90"/>
  <c r="F16" i="90"/>
  <c r="G16" i="90"/>
  <c r="H16" i="90"/>
  <c r="I16" i="90"/>
  <c r="J16" i="90"/>
  <c r="K16" i="90"/>
  <c r="L16" i="90"/>
  <c r="M16" i="90"/>
  <c r="C17" i="90"/>
  <c r="E17" i="90"/>
  <c r="F17" i="90"/>
  <c r="G17" i="90"/>
  <c r="H17" i="90"/>
  <c r="I17" i="90"/>
  <c r="J17" i="90"/>
  <c r="K17" i="90"/>
  <c r="L17" i="90"/>
  <c r="M17" i="90"/>
  <c r="C18" i="90"/>
  <c r="E18" i="90"/>
  <c r="F18" i="90"/>
  <c r="G18" i="90"/>
  <c r="H18" i="90"/>
  <c r="I18" i="90"/>
  <c r="J18" i="90"/>
  <c r="K18" i="90"/>
  <c r="L18" i="90"/>
  <c r="M18" i="90"/>
  <c r="C19" i="90"/>
  <c r="E19" i="90"/>
  <c r="F19" i="90"/>
  <c r="G19" i="90"/>
  <c r="H19" i="90"/>
  <c r="I19" i="90"/>
  <c r="J19" i="90"/>
  <c r="K19" i="90"/>
  <c r="L19" i="90"/>
  <c r="M19" i="90"/>
  <c r="C20" i="90"/>
  <c r="E20" i="90"/>
  <c r="F20" i="90"/>
  <c r="G20" i="90"/>
  <c r="H20" i="90"/>
  <c r="I20" i="90"/>
  <c r="J20" i="90"/>
  <c r="K20" i="90"/>
  <c r="L20" i="90"/>
  <c r="M20" i="90"/>
  <c r="C21" i="90"/>
  <c r="E21" i="90"/>
  <c r="F21" i="90"/>
  <c r="G21" i="90"/>
  <c r="H21" i="90"/>
  <c r="I21" i="90"/>
  <c r="J21" i="90"/>
  <c r="K21" i="90"/>
  <c r="L21" i="90"/>
  <c r="M21" i="90"/>
  <c r="C22" i="90"/>
  <c r="E22" i="90"/>
  <c r="F22" i="90"/>
  <c r="G22" i="90"/>
  <c r="H22" i="90"/>
  <c r="I22" i="90"/>
  <c r="J22" i="90"/>
  <c r="K22" i="90"/>
  <c r="L22" i="90"/>
  <c r="M22" i="90"/>
  <c r="C23" i="90"/>
  <c r="E23" i="90"/>
  <c r="F23" i="90"/>
  <c r="G23" i="90"/>
  <c r="H23" i="90"/>
  <c r="I23" i="90"/>
  <c r="J23" i="90"/>
  <c r="K23" i="90"/>
  <c r="L23" i="90"/>
  <c r="M23" i="90"/>
  <c r="C24" i="90"/>
  <c r="E24" i="90"/>
  <c r="F24" i="90"/>
  <c r="G24" i="90"/>
  <c r="H24" i="90"/>
  <c r="I24" i="90"/>
  <c r="J24" i="90"/>
  <c r="K24" i="90"/>
  <c r="L24" i="90"/>
  <c r="M24" i="90"/>
  <c r="C25" i="90"/>
  <c r="E25" i="90"/>
  <c r="F25" i="90"/>
  <c r="G25" i="90"/>
  <c r="H25" i="90"/>
  <c r="I25" i="90"/>
  <c r="J25" i="90"/>
  <c r="K25" i="90"/>
  <c r="L25" i="90"/>
  <c r="M25" i="90"/>
  <c r="C26" i="90"/>
  <c r="E26" i="90"/>
  <c r="F26" i="90"/>
  <c r="G26" i="90"/>
  <c r="H26" i="90"/>
  <c r="I26" i="90"/>
  <c r="J26" i="90"/>
  <c r="K26" i="90"/>
  <c r="L26" i="90"/>
  <c r="M26" i="90"/>
  <c r="C27" i="90"/>
  <c r="E27" i="90"/>
  <c r="F27" i="90"/>
  <c r="G27" i="90"/>
  <c r="H27" i="90"/>
  <c r="I27" i="90"/>
  <c r="J27" i="90"/>
  <c r="K27" i="90"/>
  <c r="L27" i="90"/>
  <c r="M27" i="90"/>
  <c r="C28" i="90"/>
  <c r="E28" i="90"/>
  <c r="F28" i="90"/>
  <c r="G28" i="90"/>
  <c r="H28" i="90"/>
  <c r="I28" i="90"/>
  <c r="K28" i="90"/>
  <c r="L28" i="90"/>
  <c r="M28" i="90"/>
  <c r="C29" i="90"/>
  <c r="E29" i="90"/>
  <c r="F29" i="90"/>
  <c r="G29" i="90"/>
  <c r="H29" i="90"/>
  <c r="I29" i="90"/>
  <c r="J29" i="90"/>
  <c r="K29" i="90"/>
  <c r="L29" i="90"/>
  <c r="M29" i="90"/>
  <c r="C30" i="90"/>
  <c r="E30" i="90"/>
  <c r="F30" i="90"/>
  <c r="G30" i="90"/>
  <c r="H30" i="90"/>
  <c r="I30" i="90"/>
  <c r="J30" i="90"/>
  <c r="K30" i="90"/>
  <c r="L30" i="90"/>
  <c r="M30" i="90"/>
  <c r="C31" i="90"/>
  <c r="E31" i="90"/>
  <c r="F31" i="90"/>
  <c r="G31" i="90"/>
  <c r="H31" i="90"/>
  <c r="I31" i="90"/>
  <c r="J31" i="90"/>
  <c r="K31" i="90"/>
  <c r="L31" i="90"/>
  <c r="M31" i="90"/>
  <c r="C32" i="90"/>
  <c r="E32" i="90"/>
  <c r="F32" i="90"/>
  <c r="G32" i="90"/>
  <c r="H32" i="90"/>
  <c r="I32" i="90"/>
  <c r="J32" i="90"/>
  <c r="K32" i="90"/>
  <c r="L32" i="90"/>
  <c r="M32" i="90"/>
  <c r="C33" i="90"/>
  <c r="E33" i="90"/>
  <c r="F33" i="90"/>
  <c r="G33" i="90"/>
  <c r="H33" i="90"/>
  <c r="I33" i="90"/>
  <c r="J33" i="90"/>
  <c r="K33" i="90"/>
  <c r="L33" i="90"/>
  <c r="M33" i="90"/>
  <c r="C34" i="90"/>
  <c r="E34" i="90"/>
  <c r="F34" i="90"/>
  <c r="G34" i="90"/>
  <c r="H34" i="90"/>
  <c r="I34" i="90"/>
  <c r="J34" i="90"/>
  <c r="K34" i="90"/>
  <c r="L34" i="90"/>
  <c r="M34" i="90"/>
  <c r="C35" i="90"/>
  <c r="E35" i="90"/>
  <c r="F35" i="90"/>
  <c r="G35" i="90"/>
  <c r="H35" i="90"/>
  <c r="I35" i="90"/>
  <c r="J35" i="90"/>
  <c r="K35" i="90"/>
  <c r="L35" i="90"/>
  <c r="M35" i="90"/>
  <c r="C36" i="90"/>
  <c r="E36" i="90"/>
  <c r="F36" i="90"/>
  <c r="G36" i="90"/>
  <c r="H36" i="90"/>
  <c r="I36" i="90"/>
  <c r="J36" i="90"/>
  <c r="K36" i="90"/>
  <c r="L36" i="90"/>
  <c r="M36" i="90"/>
  <c r="C37" i="90"/>
  <c r="E37" i="90"/>
  <c r="F37" i="90"/>
  <c r="G37" i="90"/>
  <c r="H37" i="90"/>
  <c r="I37" i="90"/>
  <c r="J37" i="90"/>
  <c r="K37" i="90"/>
  <c r="L37" i="90"/>
  <c r="M37" i="90"/>
  <c r="C38" i="90"/>
  <c r="E38" i="90"/>
  <c r="F38" i="90"/>
  <c r="G38" i="90"/>
  <c r="H38" i="90"/>
  <c r="I38" i="90"/>
  <c r="J38" i="90"/>
  <c r="K38" i="90"/>
  <c r="L38" i="90"/>
  <c r="M38" i="90"/>
  <c r="C39" i="90"/>
  <c r="E39" i="90"/>
  <c r="F39" i="90"/>
  <c r="G39" i="90"/>
  <c r="H39" i="90"/>
  <c r="I39" i="90"/>
  <c r="J39" i="90"/>
  <c r="K39" i="90"/>
  <c r="L39" i="90"/>
  <c r="M39" i="90"/>
  <c r="C40" i="90"/>
  <c r="E40" i="90"/>
  <c r="F40" i="90"/>
  <c r="G40" i="90"/>
  <c r="H40" i="90"/>
  <c r="I40" i="90"/>
  <c r="J40" i="90"/>
  <c r="K40" i="90"/>
  <c r="L40" i="90"/>
  <c r="M40" i="90"/>
  <c r="C41" i="90"/>
  <c r="E41" i="90"/>
  <c r="F41" i="90"/>
  <c r="G41" i="90"/>
  <c r="H41" i="90"/>
  <c r="I41" i="90"/>
  <c r="J41" i="90"/>
  <c r="K41" i="90"/>
  <c r="L41" i="90"/>
  <c r="M41" i="90"/>
  <c r="C42" i="90"/>
  <c r="E42" i="90"/>
  <c r="F42" i="90"/>
  <c r="G42" i="90"/>
  <c r="H42" i="90"/>
  <c r="I42" i="90"/>
  <c r="J42" i="90"/>
  <c r="K42" i="90"/>
  <c r="L42" i="90"/>
  <c r="M42" i="90"/>
  <c r="C43" i="90"/>
  <c r="E43" i="90"/>
  <c r="F43" i="90"/>
  <c r="G43" i="90"/>
  <c r="H43" i="90"/>
  <c r="I43" i="90"/>
  <c r="J43" i="90"/>
  <c r="K43" i="90"/>
  <c r="L43" i="90"/>
  <c r="M43" i="90"/>
  <c r="C44" i="90"/>
  <c r="E44" i="90"/>
  <c r="F44" i="90"/>
  <c r="G44" i="90"/>
  <c r="H44" i="90"/>
  <c r="I44" i="90"/>
  <c r="J44" i="90"/>
  <c r="K44" i="90"/>
  <c r="L44" i="90"/>
  <c r="M44" i="90"/>
  <c r="C45" i="90"/>
  <c r="E45" i="90"/>
  <c r="F45" i="90"/>
  <c r="G45" i="90"/>
  <c r="H45" i="90"/>
  <c r="I45" i="90"/>
  <c r="J45" i="90"/>
  <c r="K45" i="90"/>
  <c r="L45" i="90"/>
  <c r="M45" i="90"/>
  <c r="C46" i="90"/>
  <c r="E46" i="90"/>
  <c r="F46" i="90"/>
  <c r="G46" i="90"/>
  <c r="H46" i="90"/>
  <c r="I46" i="90"/>
  <c r="J46" i="90"/>
  <c r="K46" i="90"/>
  <c r="L46" i="90"/>
  <c r="M46" i="90"/>
  <c r="C47" i="90"/>
  <c r="E47" i="90"/>
  <c r="F47" i="90"/>
  <c r="G47" i="90"/>
  <c r="H47" i="90"/>
  <c r="I47" i="90"/>
  <c r="J47" i="90"/>
  <c r="K47" i="90"/>
  <c r="L47" i="90"/>
  <c r="M47" i="90"/>
  <c r="C48" i="90"/>
  <c r="E48" i="90"/>
  <c r="F48" i="90"/>
  <c r="G48" i="90"/>
  <c r="H48" i="90"/>
  <c r="I48" i="90"/>
  <c r="J48" i="90"/>
  <c r="K48" i="90"/>
  <c r="L48" i="90"/>
  <c r="M48" i="90"/>
  <c r="C49" i="90"/>
  <c r="E49" i="90"/>
  <c r="F49" i="90"/>
  <c r="G49" i="90"/>
  <c r="H49" i="90"/>
  <c r="I49" i="90"/>
  <c r="J49" i="90"/>
  <c r="K49" i="90"/>
  <c r="L49" i="90"/>
  <c r="M49" i="90"/>
  <c r="C50" i="90"/>
  <c r="E50" i="90"/>
  <c r="F50" i="90"/>
  <c r="G50" i="90"/>
  <c r="H50" i="90"/>
  <c r="I50" i="90"/>
  <c r="J50" i="90"/>
  <c r="K50" i="90"/>
  <c r="L50" i="90"/>
  <c r="M50" i="90"/>
  <c r="C51" i="90"/>
  <c r="E51" i="90"/>
  <c r="F51" i="90"/>
  <c r="G51" i="90"/>
  <c r="H51" i="90"/>
  <c r="I51" i="90"/>
  <c r="J51" i="90"/>
  <c r="K51" i="90"/>
  <c r="L51" i="90"/>
  <c r="M51" i="90"/>
  <c r="C52" i="90"/>
  <c r="E52" i="90"/>
  <c r="F52" i="90"/>
  <c r="G52" i="90"/>
  <c r="H52" i="90"/>
  <c r="I52" i="90"/>
  <c r="J52" i="90"/>
  <c r="K52" i="90"/>
  <c r="L52" i="90"/>
  <c r="M52" i="90"/>
  <c r="C53" i="90"/>
  <c r="E53" i="90"/>
  <c r="F53" i="90"/>
  <c r="G53" i="90"/>
  <c r="H53" i="90"/>
  <c r="I53" i="90"/>
  <c r="J53" i="90"/>
  <c r="K53" i="90"/>
  <c r="L53" i="90"/>
  <c r="M53" i="90"/>
  <c r="C54" i="90"/>
  <c r="E54" i="90"/>
  <c r="F54" i="90"/>
  <c r="G54" i="90"/>
  <c r="H54" i="90"/>
  <c r="I54" i="90"/>
  <c r="J54" i="90"/>
  <c r="K54" i="90"/>
  <c r="L54" i="90"/>
  <c r="M54" i="90"/>
  <c r="C55" i="90"/>
  <c r="E55" i="90"/>
  <c r="F55" i="90"/>
  <c r="G55" i="90"/>
  <c r="H55" i="90"/>
  <c r="I55" i="90"/>
  <c r="J55" i="90"/>
  <c r="K55" i="90"/>
  <c r="L55" i="90"/>
  <c r="M55" i="90"/>
  <c r="C56" i="90"/>
  <c r="E56" i="90"/>
  <c r="F56" i="90"/>
  <c r="G56" i="90"/>
  <c r="H56" i="90"/>
  <c r="I56" i="90"/>
  <c r="J56" i="90"/>
  <c r="K56" i="90"/>
  <c r="L56" i="90"/>
  <c r="M56" i="90"/>
  <c r="C57" i="90"/>
  <c r="E57" i="90"/>
  <c r="F57" i="90"/>
  <c r="G57" i="90"/>
  <c r="H57" i="90"/>
  <c r="I57" i="90"/>
  <c r="J57" i="90"/>
  <c r="K57" i="90"/>
  <c r="L57" i="90"/>
  <c r="M57" i="90"/>
  <c r="C58" i="90"/>
  <c r="E58" i="90"/>
  <c r="F58" i="90"/>
  <c r="G58" i="90"/>
  <c r="H58" i="90"/>
  <c r="I58" i="90"/>
  <c r="J58" i="90"/>
  <c r="K58" i="90"/>
  <c r="L58" i="90"/>
  <c r="M58" i="90"/>
  <c r="C59" i="90"/>
  <c r="E59" i="90"/>
  <c r="F59" i="90"/>
  <c r="G59" i="90"/>
  <c r="H59" i="90"/>
  <c r="I59" i="90"/>
  <c r="J59" i="90"/>
  <c r="K59" i="90"/>
  <c r="L59" i="90"/>
  <c r="M59" i="90"/>
  <c r="C60" i="90"/>
  <c r="E60" i="90"/>
  <c r="F60" i="90"/>
  <c r="G60" i="90"/>
  <c r="H60" i="90"/>
  <c r="I60" i="90"/>
  <c r="J60" i="90"/>
  <c r="K60" i="90"/>
  <c r="L60" i="90"/>
  <c r="M60" i="90"/>
  <c r="C61" i="90"/>
  <c r="E61" i="90"/>
  <c r="F61" i="90"/>
  <c r="G61" i="90"/>
  <c r="H61" i="90"/>
  <c r="I61" i="90"/>
  <c r="J61" i="90"/>
  <c r="K61" i="90"/>
  <c r="L61" i="90"/>
  <c r="M61" i="90"/>
  <c r="C62" i="90"/>
  <c r="E62" i="90"/>
  <c r="F62" i="90"/>
  <c r="G62" i="90"/>
  <c r="H62" i="90"/>
  <c r="I62" i="90"/>
  <c r="J62" i="90"/>
  <c r="K62" i="90"/>
  <c r="L62" i="90"/>
  <c r="M62" i="90"/>
  <c r="C63" i="90"/>
  <c r="E63" i="90"/>
  <c r="F63" i="90"/>
  <c r="G63" i="90"/>
  <c r="H63" i="90"/>
  <c r="I63" i="90"/>
  <c r="J63" i="90"/>
  <c r="K63" i="90"/>
  <c r="L63" i="90"/>
  <c r="M63" i="90"/>
  <c r="C64" i="90"/>
  <c r="E64" i="90"/>
  <c r="F64" i="90"/>
  <c r="G64" i="90"/>
  <c r="H64" i="90"/>
  <c r="I64" i="90"/>
  <c r="J64" i="90"/>
  <c r="K64" i="90"/>
  <c r="L64" i="90"/>
  <c r="M64" i="90"/>
  <c r="C65" i="90"/>
  <c r="E65" i="90"/>
  <c r="F65" i="90"/>
  <c r="G65" i="90"/>
  <c r="H65" i="90"/>
  <c r="I65" i="90"/>
  <c r="J65" i="90"/>
  <c r="K65" i="90"/>
  <c r="L65" i="90"/>
  <c r="M65" i="90"/>
  <c r="C66" i="90"/>
  <c r="E66" i="90"/>
  <c r="F66" i="90"/>
  <c r="G66" i="90"/>
  <c r="H66" i="90"/>
  <c r="I66" i="90"/>
  <c r="J66" i="90"/>
  <c r="K66" i="90"/>
  <c r="L66" i="90"/>
  <c r="M66" i="90"/>
  <c r="C67" i="90"/>
  <c r="E67" i="90"/>
  <c r="F67" i="90"/>
  <c r="G67" i="90"/>
  <c r="H67" i="90"/>
  <c r="I67" i="90"/>
  <c r="J67" i="90"/>
  <c r="K67" i="90"/>
  <c r="L67" i="90"/>
  <c r="M67" i="90"/>
  <c r="C68" i="90"/>
  <c r="E68" i="90"/>
  <c r="F68" i="90"/>
  <c r="G68" i="90"/>
  <c r="H68" i="90"/>
  <c r="I68" i="90"/>
  <c r="J68" i="90"/>
  <c r="K68" i="90"/>
  <c r="L68" i="90"/>
  <c r="M68" i="90"/>
  <c r="C69" i="90"/>
  <c r="E69" i="90"/>
  <c r="F69" i="90"/>
  <c r="G69" i="90"/>
  <c r="H69" i="90"/>
  <c r="I69" i="90"/>
  <c r="J69" i="90"/>
  <c r="K69" i="90"/>
  <c r="L69" i="90"/>
  <c r="M69" i="90"/>
  <c r="C70" i="90"/>
  <c r="E70" i="90"/>
  <c r="F70" i="90"/>
  <c r="G70" i="90"/>
  <c r="H70" i="90"/>
  <c r="I70" i="90"/>
  <c r="J70" i="90"/>
  <c r="K70" i="90"/>
  <c r="L70" i="90"/>
  <c r="M70" i="90"/>
  <c r="C71" i="90"/>
  <c r="E71" i="90"/>
  <c r="F71" i="90"/>
  <c r="G71" i="90"/>
  <c r="H71" i="90"/>
  <c r="I71" i="90"/>
  <c r="J71" i="90"/>
  <c r="K71" i="90"/>
  <c r="L71" i="90"/>
  <c r="M71" i="90"/>
  <c r="C72" i="90"/>
  <c r="E72" i="90"/>
  <c r="F72" i="90"/>
  <c r="G72" i="90"/>
  <c r="H72" i="90"/>
  <c r="I72" i="90"/>
  <c r="J72" i="90"/>
  <c r="K72" i="90"/>
  <c r="L72" i="90"/>
  <c r="M72" i="90"/>
  <c r="C73" i="90"/>
  <c r="E73" i="90"/>
  <c r="F73" i="90"/>
  <c r="G73" i="90"/>
  <c r="H73" i="90"/>
  <c r="I73" i="90"/>
  <c r="J73" i="90"/>
  <c r="K73" i="90"/>
  <c r="L73" i="90"/>
  <c r="M73" i="90"/>
  <c r="C74" i="90"/>
  <c r="E74" i="90"/>
  <c r="F74" i="90"/>
  <c r="G74" i="90"/>
  <c r="H74" i="90"/>
  <c r="I74" i="90"/>
  <c r="J74" i="90"/>
  <c r="K74" i="90"/>
  <c r="L74" i="90"/>
  <c r="M74" i="90"/>
  <c r="C75" i="90"/>
  <c r="E75" i="90"/>
  <c r="F75" i="90"/>
  <c r="G75" i="90"/>
  <c r="H75" i="90"/>
  <c r="I75" i="90"/>
  <c r="J75" i="90"/>
  <c r="K75" i="90"/>
  <c r="L75" i="90"/>
  <c r="M75" i="90"/>
  <c r="C76" i="90"/>
  <c r="E76" i="90"/>
  <c r="F76" i="90"/>
  <c r="G76" i="90"/>
  <c r="H76" i="90"/>
  <c r="I76" i="90"/>
  <c r="J76" i="90"/>
  <c r="K76" i="90"/>
  <c r="L76" i="90"/>
  <c r="M76" i="90"/>
  <c r="C77" i="90"/>
  <c r="E77" i="90"/>
  <c r="F77" i="90"/>
  <c r="G77" i="90"/>
  <c r="H77" i="90"/>
  <c r="I77" i="90"/>
  <c r="J77" i="90"/>
  <c r="K77" i="90"/>
  <c r="L77" i="90"/>
  <c r="M77" i="90"/>
  <c r="C78" i="90"/>
  <c r="E78" i="90"/>
  <c r="F78" i="90"/>
  <c r="G78" i="90"/>
  <c r="H78" i="90"/>
  <c r="I78" i="90"/>
  <c r="J78" i="90"/>
  <c r="K78" i="90"/>
  <c r="L78" i="90"/>
  <c r="M78" i="90"/>
  <c r="C79" i="90"/>
  <c r="E79" i="90"/>
  <c r="F79" i="90"/>
  <c r="G79" i="90"/>
  <c r="H79" i="90"/>
  <c r="I79" i="90"/>
  <c r="J79" i="90"/>
  <c r="K79" i="90"/>
  <c r="L79" i="90"/>
  <c r="M79" i="90"/>
  <c r="C80" i="90"/>
  <c r="E80" i="90"/>
  <c r="F80" i="90"/>
  <c r="G80" i="90"/>
  <c r="H80" i="90"/>
  <c r="I80" i="90"/>
  <c r="J80" i="90"/>
  <c r="K80" i="90"/>
  <c r="L80" i="90"/>
  <c r="M80" i="90"/>
  <c r="C81" i="90"/>
  <c r="E81" i="90"/>
  <c r="F81" i="90"/>
  <c r="G81" i="90"/>
  <c r="H81" i="90"/>
  <c r="I81" i="90"/>
  <c r="J81" i="90"/>
  <c r="K81" i="90"/>
  <c r="L81" i="90"/>
  <c r="M81" i="90"/>
  <c r="C82" i="90"/>
  <c r="E82" i="90"/>
  <c r="F82" i="90"/>
  <c r="G82" i="90"/>
  <c r="H82" i="90"/>
  <c r="I82" i="90"/>
  <c r="J82" i="90"/>
  <c r="K82" i="90"/>
  <c r="L82" i="90"/>
  <c r="M82" i="90"/>
  <c r="C83" i="90"/>
  <c r="E83" i="90"/>
  <c r="F83" i="90"/>
  <c r="G83" i="90"/>
  <c r="H83" i="90"/>
  <c r="I83" i="90"/>
  <c r="J83" i="90"/>
  <c r="K83" i="90"/>
  <c r="L83" i="90"/>
  <c r="M83" i="90"/>
  <c r="C84" i="90"/>
  <c r="E84" i="90"/>
  <c r="F84" i="90"/>
  <c r="G84" i="90"/>
  <c r="H84" i="90"/>
  <c r="I84" i="90"/>
  <c r="J84" i="90"/>
  <c r="K84" i="90"/>
  <c r="L84" i="90"/>
  <c r="M84" i="90"/>
  <c r="C85" i="90"/>
  <c r="E85" i="90"/>
  <c r="F85" i="90"/>
  <c r="G85" i="90"/>
  <c r="H85" i="90"/>
  <c r="I85" i="90"/>
  <c r="J85" i="90"/>
  <c r="K85" i="90"/>
  <c r="L85" i="90"/>
  <c r="M85" i="90"/>
  <c r="C86" i="90"/>
  <c r="E86" i="90"/>
  <c r="F86" i="90"/>
  <c r="G86" i="90"/>
  <c r="H86" i="90"/>
  <c r="I86" i="90"/>
  <c r="J86" i="90"/>
  <c r="K86" i="90"/>
  <c r="L86" i="90"/>
  <c r="M86" i="90"/>
  <c r="C87" i="90"/>
  <c r="E87" i="90"/>
  <c r="F87" i="90"/>
  <c r="G87" i="90"/>
  <c r="H87" i="90"/>
  <c r="I87" i="90"/>
  <c r="J87" i="90"/>
  <c r="K87" i="90"/>
  <c r="L87" i="90"/>
  <c r="M87" i="90"/>
  <c r="C88" i="90"/>
  <c r="E88" i="90"/>
  <c r="F88" i="90"/>
  <c r="G88" i="90"/>
  <c r="H88" i="90"/>
  <c r="I88" i="90"/>
  <c r="J88" i="90"/>
  <c r="K88" i="90"/>
  <c r="L88" i="90"/>
  <c r="M88" i="90"/>
  <c r="C89" i="90"/>
  <c r="E89" i="90"/>
  <c r="F89" i="90"/>
  <c r="G89" i="90"/>
  <c r="H89" i="90"/>
  <c r="I89" i="90"/>
  <c r="J89" i="90"/>
  <c r="K89" i="90"/>
  <c r="L89" i="90"/>
  <c r="M89" i="90"/>
  <c r="E3" i="90"/>
  <c r="F3" i="90"/>
  <c r="G3" i="90"/>
  <c r="H3" i="90"/>
  <c r="I3" i="90"/>
  <c r="J3" i="90"/>
  <c r="K3" i="90"/>
  <c r="L3" i="90"/>
  <c r="M3" i="90"/>
  <c r="C3" i="90"/>
  <c r="A4" i="90"/>
  <c r="A5" i="90"/>
  <c r="A6" i="90"/>
  <c r="A7" i="90"/>
  <c r="A8" i="90"/>
  <c r="A9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25" i="90"/>
  <c r="A26" i="90"/>
  <c r="A27" i="90"/>
  <c r="A28" i="90"/>
  <c r="A29" i="90"/>
  <c r="A30" i="90"/>
  <c r="A31" i="90"/>
  <c r="A32" i="90"/>
  <c r="A33" i="90"/>
  <c r="A34" i="90"/>
  <c r="A35" i="90"/>
  <c r="A36" i="90"/>
  <c r="A37" i="90"/>
  <c r="A38" i="90"/>
  <c r="A39" i="90"/>
  <c r="A40" i="90"/>
  <c r="A41" i="90"/>
  <c r="A42" i="90"/>
  <c r="A43" i="90"/>
  <c r="A44" i="90"/>
  <c r="A45" i="90"/>
  <c r="A46" i="90"/>
  <c r="A47" i="90"/>
  <c r="A48" i="90"/>
  <c r="A49" i="90"/>
  <c r="A50" i="90"/>
  <c r="A51" i="90"/>
  <c r="A52" i="90"/>
  <c r="A53" i="90"/>
  <c r="A54" i="90"/>
  <c r="A55" i="90"/>
  <c r="A56" i="90"/>
  <c r="A57" i="90"/>
  <c r="A58" i="90"/>
  <c r="A59" i="90"/>
  <c r="A60" i="90"/>
  <c r="A61" i="90"/>
  <c r="A62" i="90"/>
  <c r="A63" i="90"/>
  <c r="A64" i="90"/>
  <c r="A65" i="90"/>
  <c r="A66" i="90"/>
  <c r="A67" i="90"/>
  <c r="A68" i="90"/>
  <c r="A69" i="90"/>
  <c r="A70" i="90"/>
  <c r="A71" i="90"/>
  <c r="A72" i="90"/>
  <c r="A73" i="90"/>
  <c r="A74" i="90"/>
  <c r="A75" i="90"/>
  <c r="A76" i="90"/>
  <c r="A77" i="90"/>
  <c r="A78" i="90"/>
  <c r="A79" i="90"/>
  <c r="A80" i="90"/>
  <c r="A81" i="90"/>
  <c r="A82" i="90"/>
  <c r="A83" i="90"/>
  <c r="A84" i="90"/>
  <c r="A85" i="90"/>
  <c r="A86" i="90"/>
  <c r="A87" i="90"/>
  <c r="A88" i="90"/>
  <c r="A3" i="90"/>
  <c r="A996" i="88"/>
  <c r="A995" i="88"/>
  <c r="A994" i="88"/>
  <c r="A993" i="88"/>
  <c r="A992" i="88"/>
  <c r="A991" i="88"/>
  <c r="A990" i="88"/>
  <c r="AN150" i="2" l="1"/>
  <c r="AO150" i="2"/>
  <c r="AP150" i="2"/>
  <c r="AN151" i="2"/>
  <c r="AO151" i="2"/>
  <c r="AP151" i="2"/>
  <c r="AN152" i="2"/>
  <c r="AO152" i="2"/>
  <c r="AP152" i="2"/>
  <c r="AN153" i="2"/>
  <c r="AO153" i="2"/>
  <c r="AP153" i="2"/>
  <c r="AN154" i="2"/>
  <c r="AO154" i="2"/>
  <c r="AP154" i="2"/>
  <c r="AN155" i="2"/>
  <c r="AO155" i="2"/>
  <c r="AP155" i="2"/>
  <c r="AN156" i="2"/>
  <c r="AO156" i="2"/>
  <c r="AP156" i="2"/>
  <c r="AN143" i="2"/>
  <c r="AO143" i="2"/>
  <c r="AP143" i="2"/>
  <c r="AN144" i="2"/>
  <c r="AO144" i="2"/>
  <c r="AP144" i="2"/>
  <c r="AN145" i="2"/>
  <c r="AO145" i="2"/>
  <c r="AP145" i="2"/>
  <c r="AN146" i="2"/>
  <c r="AO146" i="2"/>
  <c r="AP146" i="2"/>
  <c r="AN147" i="2"/>
  <c r="AO147" i="2"/>
  <c r="AP147" i="2"/>
  <c r="AN148" i="2"/>
  <c r="AO148" i="2"/>
  <c r="AP148" i="2"/>
  <c r="AN149" i="2"/>
  <c r="AO149" i="2"/>
  <c r="AP149" i="2"/>
  <c r="V3" i="84" l="1"/>
  <c r="A989" i="88"/>
  <c r="A988" i="88"/>
  <c r="A987" i="88"/>
  <c r="A986" i="88"/>
  <c r="A985" i="88"/>
  <c r="A984" i="88"/>
  <c r="A983" i="88"/>
  <c r="A982" i="88"/>
  <c r="A981" i="88"/>
  <c r="A980" i="88"/>
  <c r="C23" i="84" a="1"/>
  <c r="C23" i="84" s="1"/>
  <c r="U4" i="84" l="1"/>
  <c r="U3" i="84"/>
  <c r="T4" i="84"/>
  <c r="T3" i="84"/>
  <c r="S4" i="84"/>
  <c r="S3" i="84"/>
  <c r="AN142" i="2" l="1"/>
  <c r="AO142" i="2"/>
  <c r="AP142" i="2"/>
  <c r="AN126" i="2"/>
  <c r="AO126" i="2"/>
  <c r="AP126" i="2"/>
  <c r="AN127" i="2"/>
  <c r="AO127" i="2"/>
  <c r="AP127" i="2"/>
  <c r="AN128" i="2"/>
  <c r="AO128" i="2"/>
  <c r="AP128" i="2"/>
  <c r="AN129" i="2"/>
  <c r="AO129" i="2"/>
  <c r="AP129" i="2"/>
  <c r="AN130" i="2"/>
  <c r="AO130" i="2"/>
  <c r="AP130" i="2"/>
  <c r="AN131" i="2"/>
  <c r="AO131" i="2"/>
  <c r="AP131" i="2"/>
  <c r="AN132" i="2"/>
  <c r="AO132" i="2"/>
  <c r="AP132" i="2"/>
  <c r="AN133" i="2"/>
  <c r="AO133" i="2"/>
  <c r="AP133" i="2"/>
  <c r="AN134" i="2"/>
  <c r="AO134" i="2"/>
  <c r="AP134" i="2"/>
  <c r="AN135" i="2"/>
  <c r="AO135" i="2"/>
  <c r="AP135" i="2"/>
  <c r="AN136" i="2"/>
  <c r="AO136" i="2"/>
  <c r="AP136" i="2"/>
  <c r="AN137" i="2"/>
  <c r="AO137" i="2"/>
  <c r="AP137" i="2"/>
  <c r="AN138" i="2"/>
  <c r="AO138" i="2"/>
  <c r="AP138" i="2"/>
  <c r="AN139" i="2"/>
  <c r="AO139" i="2"/>
  <c r="AP139" i="2"/>
  <c r="AN140" i="2"/>
  <c r="AO140" i="2"/>
  <c r="AP140" i="2"/>
  <c r="AN141" i="2"/>
  <c r="AO141" i="2"/>
  <c r="AP141" i="2"/>
  <c r="N18" i="84"/>
  <c r="M18" i="84"/>
  <c r="N17" i="84"/>
  <c r="M17" i="84"/>
  <c r="N16" i="84"/>
  <c r="M16" i="84"/>
  <c r="A613" i="28" l="1"/>
  <c r="A612" i="28"/>
  <c r="A611" i="28"/>
  <c r="A610" i="28"/>
  <c r="A609" i="28"/>
  <c r="A608" i="28"/>
  <c r="A607" i="28"/>
  <c r="A606" i="28"/>
  <c r="J3" i="89"/>
  <c r="C4" i="84" a="1"/>
  <c r="C4" i="84" s="1"/>
  <c r="A979" i="88" l="1"/>
  <c r="A978" i="88"/>
  <c r="A977" i="88"/>
  <c r="A976" i="88"/>
  <c r="A975" i="88"/>
  <c r="A974" i="88"/>
  <c r="A973" i="88"/>
  <c r="A972" i="88"/>
  <c r="A971" i="88"/>
  <c r="A970" i="88"/>
  <c r="AN124" i="2" l="1"/>
  <c r="AO124" i="2"/>
  <c r="AP124" i="2"/>
  <c r="AN125" i="2"/>
  <c r="AO125" i="2"/>
  <c r="AP125" i="2"/>
  <c r="C4" i="5"/>
  <c r="AN120" i="2" l="1"/>
  <c r="AO120" i="2"/>
  <c r="AP120" i="2"/>
  <c r="AN121" i="2"/>
  <c r="AO121" i="2"/>
  <c r="AP121" i="2"/>
  <c r="AN122" i="2"/>
  <c r="AO122" i="2"/>
  <c r="AP122" i="2"/>
  <c r="AN123" i="2"/>
  <c r="AO123" i="2"/>
  <c r="AP123" i="2"/>
  <c r="A950" i="88" l="1"/>
  <c r="A951" i="88"/>
  <c r="A952" i="88"/>
  <c r="A953" i="88"/>
  <c r="A954" i="88"/>
  <c r="A955" i="88"/>
  <c r="A956" i="88"/>
  <c r="A957" i="88"/>
  <c r="A958" i="88"/>
  <c r="A959" i="88"/>
  <c r="A949" i="88"/>
  <c r="A969" i="88"/>
  <c r="A968" i="88"/>
  <c r="A967" i="88"/>
  <c r="A966" i="88"/>
  <c r="A965" i="88"/>
  <c r="A964" i="88"/>
  <c r="A963" i="88"/>
  <c r="A962" i="88"/>
  <c r="A961" i="88"/>
  <c r="A960" i="88"/>
  <c r="A948" i="88"/>
  <c r="A947" i="88"/>
  <c r="A946" i="88"/>
  <c r="A945" i="88"/>
  <c r="A944" i="88"/>
  <c r="A943" i="88"/>
  <c r="A942" i="88"/>
  <c r="A941" i="88"/>
  <c r="A940" i="88"/>
  <c r="C25" i="84" a="1"/>
  <c r="C25" i="84" s="1"/>
  <c r="C6" i="84" a="1"/>
  <c r="C6" i="84" s="1"/>
  <c r="E29" i="84" a="1"/>
  <c r="E29" i="84" s="1"/>
  <c r="D28" i="84" s="1"/>
  <c r="E27" i="84" a="1"/>
  <c r="E27" i="84" s="1"/>
  <c r="D27" i="84" s="1"/>
  <c r="E10" i="84" a="1"/>
  <c r="E10" i="84" s="1"/>
  <c r="D9" i="84" s="1"/>
  <c r="E8" i="84" a="1"/>
  <c r="E8" i="84" s="1"/>
  <c r="D8" i="84" s="1"/>
  <c r="C32" i="84" a="1"/>
  <c r="C32" i="84" s="1"/>
  <c r="C30" i="84" a="1"/>
  <c r="C30" i="84" s="1"/>
  <c r="C29" i="84" a="1"/>
  <c r="C29" i="84" s="1"/>
  <c r="C28" i="84" a="1"/>
  <c r="C28" i="84" s="1"/>
  <c r="C27" i="84" a="1"/>
  <c r="C27" i="84" s="1"/>
  <c r="C13" i="84" a="1"/>
  <c r="C13" i="84" s="1"/>
  <c r="C11" i="84" a="1"/>
  <c r="C11" i="84" s="1"/>
  <c r="C10" i="84" a="1"/>
  <c r="C10" i="84" s="1"/>
  <c r="C9" i="84" a="1"/>
  <c r="C9" i="84" s="1"/>
  <c r="C8" i="84" a="1"/>
  <c r="C8" i="84" s="1"/>
  <c r="AN6" i="2" l="1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5" i="2"/>
  <c r="B19" i="83"/>
  <c r="C19" i="83"/>
  <c r="B20" i="83"/>
  <c r="C20" i="83"/>
  <c r="C18" i="83"/>
  <c r="B18" i="83"/>
  <c r="A939" i="88"/>
  <c r="A938" i="88"/>
  <c r="A937" i="88"/>
  <c r="A936" i="88"/>
  <c r="A935" i="88"/>
  <c r="A934" i="88"/>
  <c r="A933" i="88"/>
  <c r="A932" i="88"/>
  <c r="A931" i="88"/>
  <c r="A930" i="88"/>
  <c r="A16" i="83" l="1"/>
  <c r="J13" i="89"/>
  <c r="N34" i="5"/>
  <c r="N35" i="5"/>
  <c r="N36" i="5"/>
  <c r="N28" i="5"/>
  <c r="N29" i="5"/>
  <c r="N30" i="5"/>
  <c r="N31" i="5"/>
  <c r="N32" i="5"/>
  <c r="N33" i="5"/>
  <c r="N27" i="5"/>
  <c r="AP6" i="2" l="1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5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88" i="2"/>
  <c r="A929" i="88"/>
  <c r="A928" i="88"/>
  <c r="A927" i="88"/>
  <c r="A926" i="88"/>
  <c r="A925" i="88"/>
  <c r="A924" i="88"/>
  <c r="A923" i="88"/>
  <c r="A922" i="88"/>
  <c r="A921" i="88"/>
  <c r="A920" i="88"/>
  <c r="A919" i="88"/>
  <c r="A918" i="88"/>
  <c r="A917" i="88"/>
  <c r="A916" i="88"/>
  <c r="A915" i="88"/>
  <c r="A914" i="88"/>
  <c r="A913" i="88" l="1"/>
  <c r="A912" i="88"/>
  <c r="A911" i="88"/>
  <c r="A910" i="88"/>
  <c r="A909" i="88"/>
  <c r="A908" i="88"/>
  <c r="A907" i="88"/>
  <c r="A605" i="28" l="1"/>
  <c r="A906" i="88"/>
  <c r="A905" i="88"/>
  <c r="A904" i="88"/>
  <c r="A903" i="88"/>
  <c r="A902" i="88"/>
  <c r="A901" i="88"/>
  <c r="A900" i="88"/>
  <c r="A899" i="88"/>
  <c r="A604" i="28" l="1"/>
  <c r="A603" i="28"/>
  <c r="A602" i="28"/>
  <c r="A601" i="28"/>
  <c r="A600" i="28"/>
  <c r="A599" i="28"/>
  <c r="A598" i="28"/>
  <c r="A597" i="28"/>
  <c r="A596" i="28"/>
  <c r="A595" i="28"/>
  <c r="A594" i="28"/>
  <c r="A593" i="28"/>
  <c r="A592" i="28"/>
  <c r="A591" i="28"/>
  <c r="A590" i="28"/>
  <c r="A589" i="28"/>
  <c r="A588" i="28"/>
  <c r="A587" i="28"/>
  <c r="A586" i="28"/>
  <c r="A585" i="28"/>
  <c r="A584" i="28"/>
  <c r="A583" i="28"/>
  <c r="K8" i="84"/>
  <c r="J5" i="84"/>
  <c r="I5" i="84"/>
  <c r="H5" i="84"/>
  <c r="A898" i="88"/>
  <c r="A897" i="88"/>
  <c r="A896" i="88"/>
  <c r="A895" i="88"/>
  <c r="A894" i="88"/>
  <c r="A893" i="88"/>
  <c r="A892" i="88"/>
  <c r="A891" i="88"/>
  <c r="A890" i="88"/>
  <c r="A889" i="88"/>
  <c r="A888" i="88"/>
  <c r="A887" i="88"/>
  <c r="A886" i="88"/>
  <c r="A885" i="88"/>
  <c r="A884" i="88"/>
  <c r="A883" i="88"/>
  <c r="A882" i="88"/>
  <c r="J8" i="89" l="1"/>
  <c r="K7" i="84"/>
  <c r="K5" i="84"/>
  <c r="J6" i="84"/>
  <c r="K6" i="84" s="1"/>
  <c r="A582" i="28"/>
  <c r="A581" i="28"/>
  <c r="A580" i="28"/>
  <c r="A881" i="88" l="1"/>
  <c r="A880" i="88"/>
  <c r="A879" i="88"/>
  <c r="A878" i="88"/>
  <c r="A877" i="88"/>
  <c r="A876" i="88"/>
  <c r="A875" i="88"/>
  <c r="A874" i="88"/>
  <c r="A873" i="88"/>
  <c r="A872" i="88"/>
  <c r="A871" i="88"/>
  <c r="A870" i="88"/>
  <c r="A869" i="88"/>
  <c r="A868" i="88"/>
  <c r="A3" i="88"/>
  <c r="A4" i="88"/>
  <c r="A5" i="88"/>
  <c r="A6" i="88"/>
  <c r="A7" i="88"/>
  <c r="A8" i="88"/>
  <c r="A9" i="88"/>
  <c r="A10" i="88"/>
  <c r="A11" i="88"/>
  <c r="A12" i="88"/>
  <c r="A13" i="88"/>
  <c r="A22" i="88"/>
  <c r="A23" i="88"/>
  <c r="A24" i="88"/>
  <c r="A25" i="88"/>
  <c r="A26" i="88"/>
  <c r="A27" i="88"/>
  <c r="A28" i="88"/>
  <c r="A29" i="88"/>
  <c r="A30" i="88"/>
  <c r="A31" i="88"/>
  <c r="A32" i="88"/>
  <c r="A33" i="88"/>
  <c r="A34" i="88"/>
  <c r="A35" i="88"/>
  <c r="A36" i="88"/>
  <c r="A37" i="88"/>
  <c r="A38" i="88"/>
  <c r="A39" i="88"/>
  <c r="A40" i="88"/>
  <c r="A41" i="88"/>
  <c r="A42" i="88"/>
  <c r="A43" i="88"/>
  <c r="A44" i="88"/>
  <c r="A45" i="88"/>
  <c r="A46" i="88"/>
  <c r="A47" i="88"/>
  <c r="A48" i="88"/>
  <c r="A49" i="88"/>
  <c r="A50" i="88"/>
  <c r="A51" i="88"/>
  <c r="A52" i="88"/>
  <c r="A53" i="88"/>
  <c r="A54" i="88"/>
  <c r="A55" i="88"/>
  <c r="A56" i="88"/>
  <c r="A57" i="88"/>
  <c r="A58" i="88"/>
  <c r="A59" i="88"/>
  <c r="A60" i="88"/>
  <c r="A61" i="88"/>
  <c r="A62" i="88"/>
  <c r="A63" i="88"/>
  <c r="A64" i="88"/>
  <c r="A65" i="88"/>
  <c r="A66" i="88"/>
  <c r="A67" i="88"/>
  <c r="A68" i="88"/>
  <c r="A69" i="88"/>
  <c r="A70" i="88"/>
  <c r="A71" i="88"/>
  <c r="A72" i="88"/>
  <c r="A73" i="88"/>
  <c r="A74" i="88"/>
  <c r="A75" i="88"/>
  <c r="A76" i="88"/>
  <c r="A77" i="88"/>
  <c r="A78" i="88"/>
  <c r="A79" i="88"/>
  <c r="A80" i="88"/>
  <c r="A81" i="88"/>
  <c r="A82" i="88"/>
  <c r="A83" i="88"/>
  <c r="A84" i="88"/>
  <c r="A85" i="88"/>
  <c r="A86" i="88"/>
  <c r="A87" i="88"/>
  <c r="A88" i="88"/>
  <c r="A89" i="88"/>
  <c r="A90" i="88"/>
  <c r="A91" i="88"/>
  <c r="A92" i="88"/>
  <c r="A93" i="88"/>
  <c r="A94" i="88"/>
  <c r="A95" i="88"/>
  <c r="A96" i="88"/>
  <c r="A97" i="88"/>
  <c r="A98" i="88"/>
  <c r="A99" i="88"/>
  <c r="A100" i="88"/>
  <c r="A101" i="88"/>
  <c r="A102" i="88"/>
  <c r="A103" i="88"/>
  <c r="A104" i="88"/>
  <c r="A105" i="88"/>
  <c r="A106" i="88"/>
  <c r="A107" i="88"/>
  <c r="A108" i="88"/>
  <c r="A109" i="88"/>
  <c r="A110" i="88"/>
  <c r="A111" i="88"/>
  <c r="A112" i="88"/>
  <c r="A113" i="88"/>
  <c r="A114" i="88"/>
  <c r="A115" i="88"/>
  <c r="A116" i="88"/>
  <c r="A117" i="88"/>
  <c r="A118" i="88"/>
  <c r="A119" i="88"/>
  <c r="A120" i="88"/>
  <c r="A121" i="88"/>
  <c r="A122" i="88"/>
  <c r="A123" i="88"/>
  <c r="A124" i="88"/>
  <c r="A125" i="88"/>
  <c r="A126" i="88"/>
  <c r="A127" i="88"/>
  <c r="A128" i="88"/>
  <c r="A129" i="88"/>
  <c r="A130" i="88"/>
  <c r="A131" i="88"/>
  <c r="A132" i="88"/>
  <c r="A133" i="88"/>
  <c r="A134" i="88"/>
  <c r="A135" i="88"/>
  <c r="A136" i="88"/>
  <c r="A137" i="88"/>
  <c r="A138" i="88"/>
  <c r="A139" i="88"/>
  <c r="A140" i="88"/>
  <c r="A141" i="88"/>
  <c r="A142" i="88"/>
  <c r="A143" i="88"/>
  <c r="A144" i="88"/>
  <c r="A145" i="88"/>
  <c r="A146" i="88"/>
  <c r="A147" i="88"/>
  <c r="A148" i="88"/>
  <c r="A149" i="88"/>
  <c r="A150" i="88"/>
  <c r="A151" i="88"/>
  <c r="A152" i="88"/>
  <c r="A153" i="88"/>
  <c r="A154" i="88"/>
  <c r="A155" i="88"/>
  <c r="A156" i="88"/>
  <c r="A157" i="88"/>
  <c r="A158" i="88"/>
  <c r="A159" i="88"/>
  <c r="A160" i="88"/>
  <c r="A161" i="88"/>
  <c r="A162" i="88"/>
  <c r="A163" i="88"/>
  <c r="A164" i="88"/>
  <c r="A165" i="88"/>
  <c r="A166" i="88"/>
  <c r="A167" i="88"/>
  <c r="A168" i="88"/>
  <c r="A169" i="88"/>
  <c r="A170" i="88"/>
  <c r="A171" i="88"/>
  <c r="A172" i="88"/>
  <c r="A173" i="88"/>
  <c r="A174" i="88"/>
  <c r="A175" i="88"/>
  <c r="A176" i="88"/>
  <c r="A177" i="88"/>
  <c r="A178" i="88"/>
  <c r="A179" i="88"/>
  <c r="A180" i="88"/>
  <c r="A181" i="88"/>
  <c r="A182" i="88"/>
  <c r="A183" i="88"/>
  <c r="A184" i="88"/>
  <c r="A185" i="88"/>
  <c r="A186" i="88"/>
  <c r="A187" i="88"/>
  <c r="A188" i="88"/>
  <c r="A189" i="88"/>
  <c r="A190" i="88"/>
  <c r="A191" i="88"/>
  <c r="A192" i="88"/>
  <c r="A193" i="88"/>
  <c r="A194" i="88"/>
  <c r="A195" i="88"/>
  <c r="A196" i="88"/>
  <c r="A197" i="88"/>
  <c r="A198" i="88"/>
  <c r="A199" i="88"/>
  <c r="A200" i="88"/>
  <c r="A201" i="88"/>
  <c r="A202" i="88"/>
  <c r="A203" i="88"/>
  <c r="A204" i="88"/>
  <c r="A205" i="88"/>
  <c r="A206" i="88"/>
  <c r="A207" i="88"/>
  <c r="A208" i="88"/>
  <c r="A209" i="88"/>
  <c r="A210" i="88"/>
  <c r="A211" i="88"/>
  <c r="A212" i="88"/>
  <c r="A213" i="88"/>
  <c r="A214" i="88"/>
  <c r="A215" i="88"/>
  <c r="A216" i="88"/>
  <c r="A217" i="88"/>
  <c r="A218" i="88"/>
  <c r="A219" i="88"/>
  <c r="A220" i="88"/>
  <c r="A221" i="88"/>
  <c r="A222" i="88"/>
  <c r="A223" i="88"/>
  <c r="A224" i="88"/>
  <c r="A225" i="88"/>
  <c r="A226" i="88"/>
  <c r="A227" i="88"/>
  <c r="A228" i="88"/>
  <c r="A229" i="88"/>
  <c r="A230" i="88"/>
  <c r="A231" i="88"/>
  <c r="A232" i="88"/>
  <c r="A233" i="88"/>
  <c r="A234" i="88"/>
  <c r="A235" i="88"/>
  <c r="A236" i="88"/>
  <c r="A237" i="88"/>
  <c r="A238" i="88"/>
  <c r="A239" i="88"/>
  <c r="A240" i="88"/>
  <c r="A241" i="88"/>
  <c r="A242" i="88"/>
  <c r="A243" i="88"/>
  <c r="A244" i="88"/>
  <c r="A245" i="88"/>
  <c r="A246" i="88"/>
  <c r="A247" i="88"/>
  <c r="A248" i="88"/>
  <c r="A249" i="88"/>
  <c r="A250" i="88"/>
  <c r="A251" i="88"/>
  <c r="A252" i="88"/>
  <c r="A253" i="88"/>
  <c r="A254" i="88"/>
  <c r="A255" i="88"/>
  <c r="A256" i="88"/>
  <c r="A257" i="88"/>
  <c r="A258" i="88"/>
  <c r="A259" i="88"/>
  <c r="A260" i="88"/>
  <c r="A261" i="88"/>
  <c r="A262" i="88"/>
  <c r="A263" i="88"/>
  <c r="A264" i="88"/>
  <c r="A265" i="88"/>
  <c r="A266" i="88"/>
  <c r="A267" i="88"/>
  <c r="A268" i="88"/>
  <c r="A269" i="88"/>
  <c r="A270" i="88"/>
  <c r="A271" i="88"/>
  <c r="A272" i="88"/>
  <c r="A273" i="88"/>
  <c r="A274" i="88"/>
  <c r="A275" i="88"/>
  <c r="A276" i="88"/>
  <c r="A277" i="88"/>
  <c r="A278" i="88"/>
  <c r="A279" i="88"/>
  <c r="A280" i="88"/>
  <c r="A281" i="88"/>
  <c r="A282" i="88"/>
  <c r="A283" i="88"/>
  <c r="A284" i="88"/>
  <c r="A285" i="88"/>
  <c r="A286" i="88"/>
  <c r="A287" i="88"/>
  <c r="A288" i="88"/>
  <c r="A289" i="88"/>
  <c r="A290" i="88"/>
  <c r="A291" i="88"/>
  <c r="A292" i="88"/>
  <c r="A293" i="88"/>
  <c r="A294" i="88"/>
  <c r="A295" i="88"/>
  <c r="A296" i="88"/>
  <c r="A297" i="88"/>
  <c r="A298" i="88"/>
  <c r="A299" i="88"/>
  <c r="A300" i="88"/>
  <c r="A301" i="88"/>
  <c r="A302" i="88"/>
  <c r="A303" i="88"/>
  <c r="A304" i="88"/>
  <c r="A305" i="88"/>
  <c r="A306" i="88"/>
  <c r="A307" i="88"/>
  <c r="A308" i="88"/>
  <c r="A309" i="88"/>
  <c r="A310" i="88"/>
  <c r="A311" i="88"/>
  <c r="A312" i="88"/>
  <c r="A313" i="88"/>
  <c r="A314" i="88"/>
  <c r="A315" i="88"/>
  <c r="A316" i="88"/>
  <c r="A317" i="88"/>
  <c r="A318" i="88"/>
  <c r="A319" i="88"/>
  <c r="A320" i="88"/>
  <c r="A321" i="88"/>
  <c r="A322" i="88"/>
  <c r="A323" i="88"/>
  <c r="A324" i="88"/>
  <c r="A325" i="88"/>
  <c r="A326" i="88"/>
  <c r="A327" i="88"/>
  <c r="A328" i="88"/>
  <c r="A329" i="88"/>
  <c r="A330" i="88"/>
  <c r="A331" i="88"/>
  <c r="A332" i="88"/>
  <c r="A333" i="88"/>
  <c r="A334" i="88"/>
  <c r="A335" i="88"/>
  <c r="A336" i="88"/>
  <c r="A337" i="88"/>
  <c r="A338" i="88"/>
  <c r="A339" i="88"/>
  <c r="A340" i="88"/>
  <c r="A341" i="88"/>
  <c r="A342" i="88"/>
  <c r="A343" i="88"/>
  <c r="A344" i="88"/>
  <c r="A345" i="88"/>
  <c r="A346" i="88"/>
  <c r="A347" i="88"/>
  <c r="A348" i="88"/>
  <c r="A349" i="88"/>
  <c r="A350" i="88"/>
  <c r="A351" i="88"/>
  <c r="A352" i="88"/>
  <c r="A353" i="88"/>
  <c r="A354" i="88"/>
  <c r="A355" i="88"/>
  <c r="A356" i="88"/>
  <c r="A357" i="88"/>
  <c r="A358" i="88"/>
  <c r="A359" i="88"/>
  <c r="A360" i="88"/>
  <c r="A361" i="88"/>
  <c r="A362" i="88"/>
  <c r="A363" i="88"/>
  <c r="A364" i="88"/>
  <c r="A365" i="88"/>
  <c r="A366" i="88"/>
  <c r="A367" i="88"/>
  <c r="A368" i="88"/>
  <c r="A369" i="88"/>
  <c r="A370" i="88"/>
  <c r="A371" i="88"/>
  <c r="A372" i="88"/>
  <c r="A373" i="88"/>
  <c r="A374" i="88"/>
  <c r="A375" i="88"/>
  <c r="A376" i="88"/>
  <c r="A377" i="88"/>
  <c r="A378" i="88"/>
  <c r="A379" i="88"/>
  <c r="A380" i="88"/>
  <c r="A381" i="88"/>
  <c r="A382" i="88"/>
  <c r="A383" i="88"/>
  <c r="A384" i="88"/>
  <c r="A385" i="88"/>
  <c r="A386" i="88"/>
  <c r="A387" i="88"/>
  <c r="A388" i="88"/>
  <c r="A389" i="88"/>
  <c r="A390" i="88"/>
  <c r="A391" i="88"/>
  <c r="A392" i="88"/>
  <c r="A393" i="88"/>
  <c r="A394" i="88"/>
  <c r="A395" i="88"/>
  <c r="A396" i="88"/>
  <c r="A397" i="88"/>
  <c r="A398" i="88"/>
  <c r="A399" i="88"/>
  <c r="A400" i="88"/>
  <c r="A401" i="88"/>
  <c r="A402" i="88"/>
  <c r="A403" i="88"/>
  <c r="A404" i="88"/>
  <c r="A405" i="88"/>
  <c r="A406" i="88"/>
  <c r="A407" i="88"/>
  <c r="A408" i="88"/>
  <c r="A409" i="88"/>
  <c r="A410" i="88"/>
  <c r="A411" i="88"/>
  <c r="A412" i="88"/>
  <c r="A413" i="88"/>
  <c r="A414" i="88"/>
  <c r="A415" i="88"/>
  <c r="A416" i="88"/>
  <c r="A417" i="88"/>
  <c r="A418" i="88"/>
  <c r="A419" i="88"/>
  <c r="A420" i="88"/>
  <c r="A421" i="88"/>
  <c r="A422" i="88"/>
  <c r="A423" i="88"/>
  <c r="A424" i="88"/>
  <c r="A425" i="88"/>
  <c r="A426" i="88"/>
  <c r="A427" i="88"/>
  <c r="A428" i="88"/>
  <c r="A429" i="88"/>
  <c r="A430" i="88"/>
  <c r="A431" i="88"/>
  <c r="A432" i="88"/>
  <c r="A433" i="88"/>
  <c r="A434" i="88"/>
  <c r="A435" i="88"/>
  <c r="A436" i="88"/>
  <c r="A437" i="88"/>
  <c r="A438" i="88"/>
  <c r="A439" i="88"/>
  <c r="A440" i="88"/>
  <c r="A441" i="88"/>
  <c r="A442" i="88"/>
  <c r="A443" i="88"/>
  <c r="A444" i="88"/>
  <c r="A445" i="88"/>
  <c r="A446" i="88"/>
  <c r="A447" i="88"/>
  <c r="A448" i="88"/>
  <c r="A449" i="88"/>
  <c r="A450" i="88"/>
  <c r="A451" i="88"/>
  <c r="A452" i="88"/>
  <c r="A453" i="88"/>
  <c r="A454" i="88"/>
  <c r="A455" i="88"/>
  <c r="A456" i="88"/>
  <c r="A457" i="88"/>
  <c r="A458" i="88"/>
  <c r="A459" i="88"/>
  <c r="A460" i="88"/>
  <c r="A461" i="88"/>
  <c r="A462" i="88"/>
  <c r="A463" i="88"/>
  <c r="A464" i="88"/>
  <c r="A465" i="88"/>
  <c r="A466" i="88"/>
  <c r="A467" i="88"/>
  <c r="A468" i="88"/>
  <c r="A469" i="88"/>
  <c r="A470" i="88"/>
  <c r="A471" i="88"/>
  <c r="A472" i="88"/>
  <c r="A473" i="88"/>
  <c r="A474" i="88"/>
  <c r="A475" i="88"/>
  <c r="A476" i="88"/>
  <c r="A477" i="88"/>
  <c r="A478" i="88"/>
  <c r="A479" i="88"/>
  <c r="A480" i="88"/>
  <c r="A481" i="88"/>
  <c r="A482" i="88"/>
  <c r="A483" i="88"/>
  <c r="A484" i="88"/>
  <c r="A485" i="88"/>
  <c r="A486" i="88"/>
  <c r="A487" i="88"/>
  <c r="A488" i="88"/>
  <c r="A489" i="88"/>
  <c r="A490" i="88"/>
  <c r="A491" i="88"/>
  <c r="A492" i="88"/>
  <c r="A493" i="88"/>
  <c r="A494" i="88"/>
  <c r="A495" i="88"/>
  <c r="A496" i="88"/>
  <c r="A497" i="88"/>
  <c r="A498" i="88"/>
  <c r="A499" i="88"/>
  <c r="A500" i="88"/>
  <c r="A501" i="88"/>
  <c r="A502" i="88"/>
  <c r="A503" i="88"/>
  <c r="A504" i="88"/>
  <c r="A505" i="88"/>
  <c r="A506" i="88"/>
  <c r="A507" i="88"/>
  <c r="A508" i="88"/>
  <c r="A509" i="88"/>
  <c r="A510" i="88"/>
  <c r="A511" i="88"/>
  <c r="A512" i="88"/>
  <c r="A513" i="88"/>
  <c r="A514" i="88"/>
  <c r="A515" i="88"/>
  <c r="A516" i="88"/>
  <c r="A517" i="88"/>
  <c r="A518" i="88"/>
  <c r="A519" i="88"/>
  <c r="A520" i="88"/>
  <c r="A521" i="88"/>
  <c r="A522" i="88"/>
  <c r="A523" i="88"/>
  <c r="A524" i="88"/>
  <c r="A525" i="88"/>
  <c r="A526" i="88"/>
  <c r="A527" i="88"/>
  <c r="A528" i="88"/>
  <c r="A529" i="88"/>
  <c r="A530" i="88"/>
  <c r="A531" i="88"/>
  <c r="A532" i="88"/>
  <c r="A533" i="88"/>
  <c r="A534" i="88"/>
  <c r="A535" i="88"/>
  <c r="A536" i="88"/>
  <c r="A537" i="88"/>
  <c r="A538" i="88"/>
  <c r="A539" i="88"/>
  <c r="A540" i="88"/>
  <c r="A541" i="88"/>
  <c r="A542" i="88"/>
  <c r="A543" i="88"/>
  <c r="A544" i="88"/>
  <c r="A545" i="88"/>
  <c r="A546" i="88"/>
  <c r="A547" i="88"/>
  <c r="A548" i="88"/>
  <c r="A549" i="88"/>
  <c r="A550" i="88"/>
  <c r="A551" i="88"/>
  <c r="A552" i="88"/>
  <c r="A553" i="88"/>
  <c r="A554" i="88"/>
  <c r="A555" i="88"/>
  <c r="A556" i="88"/>
  <c r="A557" i="88"/>
  <c r="A558" i="88"/>
  <c r="A559" i="88"/>
  <c r="A560" i="88"/>
  <c r="A561" i="88"/>
  <c r="A562" i="88"/>
  <c r="A563" i="88"/>
  <c r="A564" i="88"/>
  <c r="A565" i="88"/>
  <c r="A566" i="88"/>
  <c r="A567" i="88"/>
  <c r="A568" i="88"/>
  <c r="A569" i="88"/>
  <c r="A570" i="88"/>
  <c r="A571" i="88"/>
  <c r="A572" i="88"/>
  <c r="A573" i="88"/>
  <c r="A574" i="88"/>
  <c r="A575" i="88"/>
  <c r="A576" i="88"/>
  <c r="A577" i="88"/>
  <c r="A578" i="88"/>
  <c r="A579" i="88"/>
  <c r="A580" i="88"/>
  <c r="A581" i="88"/>
  <c r="A582" i="88"/>
  <c r="A583" i="88"/>
  <c r="A584" i="88"/>
  <c r="A585" i="88"/>
  <c r="A586" i="88"/>
  <c r="A587" i="88"/>
  <c r="A588" i="88"/>
  <c r="A589" i="88"/>
  <c r="A590" i="88"/>
  <c r="A591" i="88"/>
  <c r="A592" i="88"/>
  <c r="A593" i="88"/>
  <c r="A594" i="88"/>
  <c r="A595" i="88"/>
  <c r="A596" i="88"/>
  <c r="A597" i="88"/>
  <c r="A598" i="88"/>
  <c r="A599" i="88"/>
  <c r="A600" i="88"/>
  <c r="A601" i="88"/>
  <c r="A602" i="88"/>
  <c r="A603" i="88"/>
  <c r="A604" i="88"/>
  <c r="A605" i="88"/>
  <c r="A606" i="88"/>
  <c r="A607" i="88"/>
  <c r="A608" i="88"/>
  <c r="A609" i="88"/>
  <c r="A610" i="88"/>
  <c r="A611" i="88"/>
  <c r="A612" i="88"/>
  <c r="A613" i="88"/>
  <c r="A614" i="88"/>
  <c r="A615" i="88"/>
  <c r="A616" i="88"/>
  <c r="A617" i="88"/>
  <c r="A618" i="88"/>
  <c r="A619" i="88"/>
  <c r="A620" i="88"/>
  <c r="A621" i="88"/>
  <c r="A622" i="88"/>
  <c r="A623" i="88"/>
  <c r="A624" i="88"/>
  <c r="A625" i="88"/>
  <c r="A626" i="88"/>
  <c r="A627" i="88"/>
  <c r="A628" i="88"/>
  <c r="A629" i="88"/>
  <c r="A630" i="88"/>
  <c r="A631" i="88"/>
  <c r="A632" i="88"/>
  <c r="A633" i="88"/>
  <c r="A634" i="88"/>
  <c r="A635" i="88"/>
  <c r="A636" i="88"/>
  <c r="A637" i="88"/>
  <c r="A638" i="88"/>
  <c r="A639" i="88"/>
  <c r="A640" i="88"/>
  <c r="A641" i="88"/>
  <c r="A642" i="88"/>
  <c r="A643" i="88"/>
  <c r="A644" i="88"/>
  <c r="A645" i="88"/>
  <c r="A646" i="88"/>
  <c r="A647" i="88"/>
  <c r="A648" i="88"/>
  <c r="A649" i="88"/>
  <c r="A650" i="88"/>
  <c r="A651" i="88"/>
  <c r="A652" i="88"/>
  <c r="A653" i="88"/>
  <c r="A654" i="88"/>
  <c r="A655" i="88"/>
  <c r="A656" i="88"/>
  <c r="A657" i="88"/>
  <c r="A658" i="88"/>
  <c r="A659" i="88"/>
  <c r="A660" i="88"/>
  <c r="A661" i="88"/>
  <c r="A662" i="88"/>
  <c r="A663" i="88"/>
  <c r="A664" i="88"/>
  <c r="A665" i="88"/>
  <c r="A666" i="88"/>
  <c r="A667" i="88"/>
  <c r="A668" i="88"/>
  <c r="A669" i="88"/>
  <c r="A670" i="88"/>
  <c r="A671" i="88"/>
  <c r="A672" i="88"/>
  <c r="A673" i="88"/>
  <c r="A674" i="88"/>
  <c r="A675" i="88"/>
  <c r="A676" i="88"/>
  <c r="A677" i="88"/>
  <c r="A678" i="88"/>
  <c r="A679" i="88"/>
  <c r="A680" i="88"/>
  <c r="A681" i="88"/>
  <c r="A682" i="88"/>
  <c r="A683" i="88"/>
  <c r="A684" i="88"/>
  <c r="A685" i="88"/>
  <c r="A686" i="88"/>
  <c r="A687" i="88"/>
  <c r="A688" i="88"/>
  <c r="A689" i="88"/>
  <c r="A690" i="88"/>
  <c r="A691" i="88"/>
  <c r="A692" i="88"/>
  <c r="A693" i="88"/>
  <c r="A694" i="88"/>
  <c r="A695" i="88"/>
  <c r="A696" i="88"/>
  <c r="A697" i="88"/>
  <c r="A698" i="88"/>
  <c r="A699" i="88"/>
  <c r="A700" i="88"/>
  <c r="A701" i="88"/>
  <c r="A702" i="88"/>
  <c r="A703" i="88"/>
  <c r="A704" i="88"/>
  <c r="A705" i="88"/>
  <c r="A706" i="88"/>
  <c r="A707" i="88"/>
  <c r="A708" i="88"/>
  <c r="A709" i="88"/>
  <c r="A710" i="88"/>
  <c r="A711" i="88"/>
  <c r="A712" i="88"/>
  <c r="A713" i="88"/>
  <c r="A714" i="88"/>
  <c r="A715" i="88"/>
  <c r="A716" i="88"/>
  <c r="A717" i="88"/>
  <c r="A718" i="88"/>
  <c r="A719" i="88"/>
  <c r="A720" i="88"/>
  <c r="A721" i="88"/>
  <c r="A722" i="88"/>
  <c r="A723" i="88"/>
  <c r="A724" i="88"/>
  <c r="A725" i="88"/>
  <c r="A726" i="88"/>
  <c r="A727" i="88"/>
  <c r="A728" i="88"/>
  <c r="A729" i="88"/>
  <c r="A730" i="88"/>
  <c r="A731" i="88"/>
  <c r="A732" i="88"/>
  <c r="A733" i="88"/>
  <c r="A734" i="88"/>
  <c r="A735" i="88"/>
  <c r="A736" i="88"/>
  <c r="A737" i="88"/>
  <c r="A738" i="88"/>
  <c r="A739" i="88"/>
  <c r="A740" i="88"/>
  <c r="A741" i="88"/>
  <c r="A742" i="88"/>
  <c r="A743" i="88"/>
  <c r="A744" i="88"/>
  <c r="A745" i="88"/>
  <c r="A746" i="88"/>
  <c r="A747" i="88"/>
  <c r="A748" i="88"/>
  <c r="A749" i="88"/>
  <c r="A750" i="88"/>
  <c r="A751" i="88"/>
  <c r="A752" i="88"/>
  <c r="A753" i="88"/>
  <c r="A754" i="88"/>
  <c r="A755" i="88"/>
  <c r="A756" i="88"/>
  <c r="A757" i="88"/>
  <c r="A758" i="88"/>
  <c r="A759" i="88"/>
  <c r="A760" i="88"/>
  <c r="A761" i="88"/>
  <c r="A762" i="88"/>
  <c r="A763" i="88"/>
  <c r="A764" i="88"/>
  <c r="A765" i="88"/>
  <c r="A766" i="88"/>
  <c r="A767" i="88"/>
  <c r="A768" i="88"/>
  <c r="A769" i="88"/>
  <c r="A770" i="88"/>
  <c r="A771" i="88"/>
  <c r="A772" i="88"/>
  <c r="A773" i="88"/>
  <c r="A774" i="88"/>
  <c r="A775" i="88"/>
  <c r="A776" i="88"/>
  <c r="A777" i="88"/>
  <c r="A778" i="88"/>
  <c r="A779" i="88"/>
  <c r="A780" i="88"/>
  <c r="A781" i="88"/>
  <c r="A782" i="88"/>
  <c r="A783" i="88"/>
  <c r="A784" i="88"/>
  <c r="A785" i="88"/>
  <c r="A786" i="88"/>
  <c r="A787" i="88"/>
  <c r="A788" i="88"/>
  <c r="A789" i="88"/>
  <c r="A790" i="88"/>
  <c r="A791" i="88"/>
  <c r="A792" i="88"/>
  <c r="A793" i="88"/>
  <c r="A794" i="88"/>
  <c r="A795" i="88"/>
  <c r="A796" i="88"/>
  <c r="A797" i="88"/>
  <c r="A798" i="88"/>
  <c r="A799" i="88"/>
  <c r="A800" i="88"/>
  <c r="A801" i="88"/>
  <c r="A802" i="88"/>
  <c r="A803" i="88"/>
  <c r="A804" i="88"/>
  <c r="A805" i="88"/>
  <c r="A806" i="88"/>
  <c r="A807" i="88"/>
  <c r="A808" i="88"/>
  <c r="A809" i="88"/>
  <c r="A810" i="88"/>
  <c r="A811" i="88"/>
  <c r="A812" i="88"/>
  <c r="A813" i="88"/>
  <c r="A814" i="88"/>
  <c r="A815" i="88"/>
  <c r="A816" i="88"/>
  <c r="A817" i="88"/>
  <c r="A818" i="88"/>
  <c r="A819" i="88"/>
  <c r="A820" i="88"/>
  <c r="A821" i="88"/>
  <c r="A822" i="88"/>
  <c r="A823" i="88"/>
  <c r="A824" i="88"/>
  <c r="A825" i="88"/>
  <c r="A826" i="88"/>
  <c r="A827" i="88"/>
  <c r="A828" i="88"/>
  <c r="A829" i="88"/>
  <c r="A830" i="88"/>
  <c r="A831" i="88"/>
  <c r="A832" i="88"/>
  <c r="A833" i="88"/>
  <c r="A834" i="88"/>
  <c r="A835" i="88"/>
  <c r="A836" i="88"/>
  <c r="A837" i="88"/>
  <c r="A838" i="88"/>
  <c r="A839" i="88"/>
  <c r="A840" i="88"/>
  <c r="A841" i="88"/>
  <c r="A842" i="88"/>
  <c r="A843" i="88"/>
  <c r="A844" i="88"/>
  <c r="A845" i="88"/>
  <c r="A846" i="88"/>
  <c r="A847" i="88"/>
  <c r="A848" i="88"/>
  <c r="A849" i="88"/>
  <c r="A850" i="88"/>
  <c r="A851" i="88"/>
  <c r="A852" i="88"/>
  <c r="A853" i="88"/>
  <c r="A854" i="88"/>
  <c r="A855" i="88"/>
  <c r="A856" i="88"/>
  <c r="A857" i="88"/>
  <c r="A858" i="88"/>
  <c r="A859" i="88"/>
  <c r="A860" i="88"/>
  <c r="A861" i="88"/>
  <c r="A862" i="88"/>
  <c r="A863" i="88"/>
  <c r="A864" i="88"/>
  <c r="A865" i="88"/>
  <c r="A866" i="88"/>
  <c r="A867" i="88"/>
  <c r="A579" i="28" l="1"/>
  <c r="A578" i="28"/>
  <c r="A577" i="28" l="1"/>
  <c r="A576" i="28"/>
  <c r="A575" i="28"/>
  <c r="A574" i="28" l="1"/>
  <c r="A573" i="28"/>
  <c r="A572" i="28"/>
  <c r="A571" i="28"/>
  <c r="A570" i="28"/>
  <c r="A569" i="28" l="1"/>
  <c r="A568" i="28"/>
  <c r="A423" i="28" l="1"/>
  <c r="A422" i="28"/>
  <c r="A567" i="28" l="1"/>
  <c r="A566" i="28"/>
  <c r="A565" i="28"/>
  <c r="A564" i="28"/>
  <c r="A563" i="28"/>
  <c r="A562" i="28"/>
  <c r="A561" i="28"/>
  <c r="A560" i="28"/>
  <c r="A559" i="28"/>
  <c r="A558" i="28"/>
  <c r="A557" i="28"/>
  <c r="A556" i="28"/>
  <c r="C2" i="5" l="1"/>
  <c r="C1" i="6" s="1"/>
  <c r="A555" i="28" l="1"/>
  <c r="A554" i="28" l="1"/>
  <c r="A553" i="28"/>
  <c r="A552" i="28"/>
  <c r="A551" i="28"/>
  <c r="A550" i="28"/>
  <c r="A549" i="28"/>
  <c r="A548" i="28"/>
  <c r="A547" i="28"/>
  <c r="A546" i="28"/>
  <c r="A545" i="28"/>
  <c r="A544" i="28"/>
  <c r="A543" i="28"/>
  <c r="A542" i="28"/>
  <c r="A541" i="28"/>
  <c r="A540" i="28"/>
  <c r="A539" i="28"/>
  <c r="A538" i="28"/>
  <c r="A537" i="28"/>
  <c r="A536" i="28"/>
  <c r="A535" i="28"/>
  <c r="A534" i="28"/>
  <c r="A533" i="28"/>
  <c r="A532" i="28"/>
  <c r="A531" i="28"/>
  <c r="A530" i="28"/>
  <c r="A529" i="28"/>
  <c r="A528" i="28"/>
  <c r="A527" i="28"/>
  <c r="A526" i="28"/>
  <c r="A525" i="28"/>
  <c r="A524" i="28"/>
  <c r="A523" i="28"/>
  <c r="A522" i="28"/>
  <c r="A521" i="28"/>
  <c r="A520" i="28"/>
  <c r="A519" i="28"/>
  <c r="A518" i="28"/>
  <c r="A517" i="28"/>
  <c r="A516" i="28"/>
  <c r="A515" i="28"/>
  <c r="A514" i="28"/>
  <c r="A513" i="28"/>
  <c r="A512" i="28"/>
  <c r="A511" i="28"/>
  <c r="A510" i="28"/>
  <c r="A509" i="28"/>
  <c r="A508" i="28"/>
  <c r="A507" i="28"/>
  <c r="A506" i="28"/>
  <c r="A505" i="28"/>
  <c r="A504" i="28"/>
  <c r="A503" i="28"/>
  <c r="A502" i="28"/>
  <c r="A501" i="28"/>
  <c r="A500" i="28"/>
  <c r="A499" i="28"/>
  <c r="A498" i="28"/>
  <c r="A497" i="28"/>
  <c r="A496" i="28" l="1"/>
  <c r="A495" i="28" l="1"/>
  <c r="A494" i="28"/>
  <c r="A493" i="28"/>
  <c r="A492" i="28"/>
  <c r="A491" i="28"/>
  <c r="A490" i="28"/>
  <c r="A489" i="28"/>
  <c r="A488" i="28"/>
  <c r="A487" i="28"/>
  <c r="A486" i="28"/>
  <c r="A485" i="28"/>
  <c r="A484" i="28"/>
  <c r="A483" i="28"/>
  <c r="A482" i="28"/>
  <c r="A481" i="28"/>
  <c r="A480" i="28"/>
  <c r="A479" i="28"/>
  <c r="A478" i="28"/>
  <c r="A477" i="28"/>
  <c r="A476" i="28"/>
  <c r="A475" i="28"/>
  <c r="A474" i="28"/>
  <c r="A473" i="28"/>
  <c r="A472" i="28"/>
  <c r="A471" i="28"/>
  <c r="A470" i="28"/>
  <c r="A469" i="28"/>
  <c r="A468" i="28"/>
  <c r="A467" i="28"/>
  <c r="A466" i="28"/>
  <c r="A465" i="28"/>
  <c r="A464" i="28"/>
  <c r="A463" i="28"/>
  <c r="A462" i="28"/>
  <c r="A461" i="28"/>
  <c r="A460" i="28"/>
  <c r="A459" i="28" l="1"/>
  <c r="A458" i="28" l="1"/>
  <c r="A457" i="28"/>
  <c r="A456" i="28" l="1"/>
  <c r="A455" i="28" l="1"/>
  <c r="A454" i="28"/>
  <c r="A453" i="28"/>
  <c r="A452" i="28"/>
  <c r="A451" i="28"/>
  <c r="A450" i="28"/>
  <c r="A449" i="28"/>
  <c r="A448" i="28"/>
  <c r="A447" i="28"/>
  <c r="A446" i="28"/>
  <c r="A445" i="28"/>
  <c r="I9" i="84" l="1"/>
  <c r="J9" i="84" s="1"/>
  <c r="K9" i="84" l="1"/>
  <c r="A444" i="28"/>
  <c r="A443" i="28"/>
  <c r="A442" i="28"/>
  <c r="A441" i="28"/>
  <c r="A440" i="28"/>
  <c r="A439" i="28"/>
  <c r="A438" i="28"/>
  <c r="A437" i="28"/>
  <c r="A436" i="28"/>
  <c r="A435" i="28"/>
  <c r="A434" i="28"/>
  <c r="A433" i="28" l="1"/>
  <c r="A432" i="28"/>
  <c r="A431" i="28"/>
  <c r="A430" i="28"/>
  <c r="A429" i="28" l="1"/>
  <c r="A428" i="28"/>
  <c r="A427" i="28"/>
  <c r="A426" i="28"/>
  <c r="A425" i="28"/>
  <c r="A424" i="28"/>
  <c r="A421" i="28"/>
  <c r="A420" i="28"/>
  <c r="A419" i="28" l="1"/>
  <c r="A418" i="28"/>
  <c r="A417" i="28"/>
  <c r="A416" i="28"/>
  <c r="A415" i="28"/>
  <c r="A414" i="28"/>
  <c r="A413" i="28"/>
  <c r="A412" i="28"/>
  <c r="A411" i="28"/>
  <c r="A410" i="28" l="1"/>
  <c r="A409" i="28"/>
  <c r="A408" i="28"/>
  <c r="A407" i="28"/>
  <c r="A406" i="28"/>
  <c r="A405" i="28"/>
  <c r="A404" i="28"/>
  <c r="A403" i="28"/>
  <c r="A402" i="28" l="1"/>
  <c r="A401" i="28"/>
  <c r="A400" i="28"/>
  <c r="A399" i="28"/>
  <c r="A398" i="28"/>
  <c r="A397" i="28"/>
  <c r="A396" i="28"/>
  <c r="A395" i="28" l="1"/>
  <c r="A394" i="28"/>
  <c r="A393" i="28"/>
  <c r="A392" i="28" l="1"/>
  <c r="A391" i="28"/>
  <c r="A390" i="28"/>
  <c r="A389" i="28"/>
  <c r="A388" i="28"/>
  <c r="A387" i="28"/>
  <c r="A386" i="28"/>
  <c r="A385" i="28"/>
  <c r="A384" i="28"/>
  <c r="A383" i="28"/>
  <c r="A382" i="28"/>
  <c r="A381" i="28"/>
  <c r="A380" i="28"/>
  <c r="A379" i="28" l="1"/>
  <c r="A378" i="28"/>
  <c r="A377" i="28" l="1"/>
  <c r="A376" i="28"/>
  <c r="A375" i="28"/>
  <c r="A374" i="28"/>
  <c r="A373" i="28"/>
  <c r="A372" i="28" l="1"/>
  <c r="A371" i="28"/>
  <c r="A370" i="28"/>
  <c r="A369" i="28"/>
  <c r="A368" i="28"/>
  <c r="A367" i="28" l="1"/>
  <c r="A366" i="28" l="1"/>
  <c r="A365" i="28"/>
  <c r="A364" i="28"/>
  <c r="A363" i="28"/>
  <c r="A362" i="28"/>
  <c r="A361" i="28" l="1"/>
  <c r="A360" i="28"/>
  <c r="A359" i="28"/>
  <c r="A358" i="28"/>
  <c r="A357" i="28"/>
  <c r="A356" i="28"/>
  <c r="A355" i="28" l="1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294" i="28"/>
  <c r="A295" i="28"/>
  <c r="A296" i="28"/>
  <c r="A297" i="28"/>
  <c r="A298" i="28"/>
  <c r="A299" i="28"/>
  <c r="A300" i="28"/>
  <c r="A301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293" i="28" l="1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 l="1"/>
  <c r="A261" i="28"/>
  <c r="A260" i="28" l="1"/>
  <c r="A259" i="28"/>
  <c r="A258" i="28"/>
  <c r="A222" i="28" l="1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56" i="28"/>
  <c r="A257" i="28"/>
  <c r="A219" i="28"/>
  <c r="A220" i="28"/>
  <c r="A221" i="28"/>
  <c r="A218" i="28"/>
  <c r="A217" i="28" l="1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C4" i="87" l="1"/>
  <c r="A203" i="28" l="1"/>
  <c r="A202" i="28"/>
  <c r="A201" i="28"/>
  <c r="A200" i="28"/>
  <c r="A199" i="28"/>
  <c r="A198" i="28"/>
  <c r="A197" i="28"/>
  <c r="A196" i="28"/>
  <c r="A195" i="28"/>
  <c r="A194" i="28" l="1"/>
  <c r="A193" i="28"/>
  <c r="A192" i="28"/>
  <c r="A191" i="28"/>
  <c r="A190" i="28"/>
  <c r="A189" i="28"/>
  <c r="O3" i="30" l="1"/>
  <c r="C3" i="30"/>
  <c r="D3" i="30"/>
  <c r="E3" i="30"/>
  <c r="B3" i="30"/>
  <c r="P3" i="30"/>
  <c r="A188" i="28" l="1"/>
  <c r="A187" i="28"/>
  <c r="A186" i="28"/>
  <c r="A185" i="28"/>
  <c r="A184" i="28"/>
  <c r="A183" i="28"/>
  <c r="A182" i="28"/>
  <c r="A181" i="28"/>
  <c r="A180" i="28"/>
  <c r="A179" i="28"/>
  <c r="A178" i="28"/>
  <c r="A177" i="28"/>
  <c r="A176" i="28"/>
  <c r="A175" i="28" l="1"/>
  <c r="A174" i="28"/>
  <c r="A156" i="28" l="1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55" i="28" l="1"/>
  <c r="A154" i="28"/>
  <c r="A153" i="28" l="1"/>
  <c r="A152" i="28"/>
  <c r="A151" i="28"/>
  <c r="A150" i="28"/>
  <c r="A149" i="28"/>
  <c r="A148" i="28"/>
  <c r="A147" i="28"/>
  <c r="A146" i="28"/>
  <c r="A145" i="28"/>
  <c r="A144" i="28"/>
  <c r="A143" i="28"/>
  <c r="A142" i="28"/>
  <c r="A141" i="28"/>
  <c r="A140" i="28"/>
  <c r="A139" i="28"/>
  <c r="A138" i="28"/>
  <c r="A137" i="28"/>
  <c r="A136" i="28"/>
  <c r="A135" i="28"/>
  <c r="A134" i="28"/>
  <c r="A133" i="28"/>
  <c r="A132" i="28"/>
  <c r="A131" i="28" l="1"/>
  <c r="A130" i="28"/>
  <c r="A129" i="28" l="1"/>
  <c r="A128" i="28"/>
  <c r="A127" i="28"/>
  <c r="A126" i="28" l="1"/>
  <c r="A125" i="28" l="1"/>
  <c r="A124" i="28"/>
  <c r="A123" i="28"/>
  <c r="A122" i="28"/>
  <c r="A121" i="28" l="1"/>
  <c r="A120" i="28"/>
  <c r="A119" i="28"/>
  <c r="A118" i="28"/>
  <c r="A117" i="28"/>
  <c r="A116" i="28"/>
  <c r="A115" i="28"/>
  <c r="A114" i="28" l="1"/>
  <c r="A113" i="28"/>
  <c r="A112" i="28"/>
  <c r="A98" i="28" l="1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97" i="28"/>
  <c r="A96" i="28"/>
  <c r="A28" i="28"/>
  <c r="A95" i="28" l="1"/>
  <c r="A94" i="28"/>
  <c r="A93" i="28"/>
  <c r="A92" i="28"/>
  <c r="A91" i="28"/>
  <c r="A90" i="28"/>
  <c r="A89" i="28"/>
  <c r="A88" i="28" l="1"/>
  <c r="A87" i="28"/>
  <c r="A86" i="28"/>
  <c r="A85" i="28"/>
  <c r="A84" i="28"/>
  <c r="A83" i="28" l="1"/>
  <c r="A82" i="28"/>
  <c r="A81" i="28"/>
  <c r="A80" i="28"/>
  <c r="A79" i="28"/>
  <c r="A78" i="28"/>
  <c r="A77" i="28"/>
  <c r="A76" i="28"/>
  <c r="A75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 l="1"/>
  <c r="A50" i="28"/>
  <c r="A49" i="28"/>
  <c r="A48" i="28"/>
  <c r="A47" i="28"/>
  <c r="A4" i="28" l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C33" i="84" l="1"/>
  <c r="C14" i="84"/>
  <c r="B1" i="6" l="1"/>
  <c r="B1" i="5"/>
  <c r="I74" i="17"/>
  <c r="G74" i="17"/>
  <c r="R1" i="30" l="1"/>
  <c r="C5" i="84" l="1"/>
  <c r="A22" i="83"/>
  <c r="A1" i="83" l="1"/>
  <c r="A29" i="89" s="1"/>
  <c r="C24" i="84"/>
  <c r="E345" i="31"/>
  <c r="E194" i="31"/>
  <c r="D527" i="31"/>
  <c r="D260" i="31"/>
  <c r="D80" i="31"/>
  <c r="E18" i="31"/>
  <c r="E464" i="31"/>
  <c r="E123" i="31"/>
  <c r="E612" i="31"/>
  <c r="E55" i="31"/>
  <c r="D336" i="31"/>
  <c r="D320" i="31"/>
  <c r="E314" i="31"/>
  <c r="E72" i="31"/>
  <c r="E412" i="31"/>
  <c r="D468" i="31"/>
  <c r="E76" i="31"/>
  <c r="E226" i="31"/>
  <c r="E326" i="31"/>
  <c r="E356" i="31"/>
  <c r="D121" i="31"/>
  <c r="D545" i="31"/>
  <c r="D239" i="31"/>
  <c r="E440" i="31"/>
  <c r="D366" i="31"/>
  <c r="E100" i="31"/>
  <c r="D406" i="31"/>
  <c r="D348" i="31"/>
  <c r="D429" i="31"/>
  <c r="D272" i="31"/>
  <c r="D548" i="31"/>
  <c r="E313" i="31"/>
  <c r="D530" i="31"/>
  <c r="E615" i="31"/>
  <c r="E319" i="31"/>
  <c r="D69" i="31"/>
  <c r="D100" i="31"/>
  <c r="D385" i="31"/>
  <c r="E519" i="31"/>
  <c r="E235" i="31"/>
  <c r="E349" i="31"/>
  <c r="D171" i="31"/>
  <c r="D535" i="31"/>
  <c r="D281" i="31"/>
  <c r="D389" i="31"/>
  <c r="D611" i="31"/>
  <c r="E404" i="31"/>
  <c r="E389" i="31"/>
  <c r="E530" i="31"/>
  <c r="E112" i="31"/>
  <c r="D34" i="31"/>
  <c r="E221" i="31"/>
  <c r="E19" i="31"/>
  <c r="D434" i="31"/>
  <c r="D175" i="31"/>
  <c r="E499" i="31"/>
  <c r="D463" i="31"/>
  <c r="E554" i="31"/>
  <c r="E262" i="31"/>
  <c r="E220" i="31"/>
  <c r="D497" i="31"/>
  <c r="D135" i="31"/>
  <c r="D625" i="31"/>
  <c r="E70" i="31"/>
  <c r="E134" i="31"/>
  <c r="E170" i="31"/>
  <c r="E551" i="31"/>
  <c r="E318" i="31"/>
  <c r="D53" i="31"/>
  <c r="E567" i="31"/>
  <c r="E562" i="31"/>
  <c r="E282" i="31"/>
  <c r="D203" i="31"/>
  <c r="D294" i="31"/>
  <c r="D594" i="31"/>
  <c r="D262" i="31"/>
  <c r="D392" i="31"/>
  <c r="D371" i="31"/>
  <c r="E542" i="31"/>
  <c r="E340" i="31"/>
  <c r="E218" i="31"/>
  <c r="E243" i="31"/>
  <c r="E620" i="31"/>
  <c r="E197" i="31"/>
  <c r="E521" i="31"/>
  <c r="D584" i="31"/>
  <c r="D3" i="31"/>
  <c r="D501" i="31"/>
  <c r="D400" i="31"/>
  <c r="D323" i="31"/>
  <c r="D475" i="31"/>
  <c r="E252" i="31"/>
  <c r="E271" i="31"/>
  <c r="E343" i="31"/>
  <c r="D462" i="31"/>
  <c r="E407" i="31"/>
  <c r="D292" i="31"/>
  <c r="D431" i="31"/>
  <c r="E595" i="31"/>
  <c r="D228" i="31"/>
  <c r="E501" i="31"/>
  <c r="D241" i="31"/>
  <c r="E316" i="31"/>
  <c r="E366" i="31"/>
  <c r="E20" i="31"/>
  <c r="E374" i="31"/>
  <c r="D537" i="31"/>
  <c r="E339" i="31"/>
  <c r="E211" i="31"/>
  <c r="E201" i="31"/>
  <c r="D130" i="31"/>
  <c r="E210" i="31"/>
  <c r="D620" i="31"/>
  <c r="E545" i="31"/>
  <c r="D381" i="31"/>
  <c r="D287" i="31"/>
  <c r="E544" i="31"/>
  <c r="D138" i="31"/>
  <c r="E296" i="31"/>
  <c r="D222" i="31"/>
  <c r="D593" i="31"/>
  <c r="E59" i="31"/>
  <c r="D555" i="31"/>
  <c r="D277" i="31"/>
  <c r="D376" i="31"/>
  <c r="D81" i="31"/>
  <c r="D225" i="31"/>
  <c r="D82" i="31"/>
  <c r="D329" i="31"/>
  <c r="E497" i="31"/>
  <c r="D504" i="31"/>
  <c r="E128" i="31"/>
  <c r="E333" i="31"/>
  <c r="E592" i="31"/>
  <c r="E598" i="31"/>
  <c r="E489" i="31"/>
  <c r="D92" i="31"/>
  <c r="D54" i="31"/>
  <c r="D325" i="31"/>
  <c r="D231" i="31"/>
  <c r="E165" i="31"/>
  <c r="E364" i="31"/>
  <c r="D648" i="31"/>
  <c r="D198" i="31"/>
  <c r="D395" i="31"/>
  <c r="D524" i="31"/>
  <c r="E647" i="31"/>
  <c r="E442" i="31"/>
  <c r="E508" i="31"/>
  <c r="E358" i="31"/>
  <c r="D368" i="31"/>
  <c r="E268" i="31"/>
  <c r="E429" i="31"/>
  <c r="E381" i="31"/>
  <c r="D626" i="31"/>
  <c r="E144" i="31"/>
  <c r="D520" i="31"/>
  <c r="E388" i="31"/>
  <c r="D17" i="31"/>
  <c r="E42" i="31"/>
  <c r="E614" i="31"/>
  <c r="D252" i="31"/>
  <c r="D216" i="31"/>
  <c r="E117" i="31"/>
  <c r="D132" i="31"/>
  <c r="D158" i="31"/>
  <c r="D602" i="31"/>
  <c r="E75" i="31"/>
  <c r="D111" i="31"/>
  <c r="E212" i="31"/>
  <c r="D208" i="31"/>
  <c r="E353" i="31"/>
  <c r="E28" i="31"/>
  <c r="D409" i="31"/>
  <c r="D304" i="31"/>
  <c r="D347" i="31"/>
  <c r="D543" i="31"/>
  <c r="D411" i="31"/>
  <c r="D424" i="31"/>
  <c r="E241" i="31"/>
  <c r="D505" i="31"/>
  <c r="E10" i="31"/>
  <c r="D306" i="31"/>
  <c r="E371" i="31"/>
  <c r="E97" i="31"/>
  <c r="E336" i="31"/>
  <c r="E510" i="31"/>
  <c r="E536" i="31"/>
  <c r="D629" i="31"/>
  <c r="E106" i="31"/>
  <c r="E332" i="31"/>
  <c r="D556" i="31"/>
  <c r="E74" i="31"/>
  <c r="D569" i="31"/>
  <c r="E184" i="31"/>
  <c r="E285" i="31"/>
  <c r="D560" i="31"/>
  <c r="E638" i="31"/>
  <c r="E570" i="31"/>
  <c r="E441" i="31"/>
  <c r="D432" i="31"/>
  <c r="E428" i="31"/>
  <c r="E289" i="31"/>
  <c r="D534" i="31"/>
  <c r="E139" i="31"/>
  <c r="D598" i="31"/>
  <c r="D615" i="31"/>
  <c r="D510" i="31"/>
  <c r="D319" i="31"/>
  <c r="D308" i="31"/>
  <c r="E292" i="31"/>
  <c r="E150" i="31"/>
  <c r="E24" i="31"/>
  <c r="E114" i="31"/>
  <c r="D489" i="31"/>
  <c r="D86" i="31"/>
  <c r="D528" i="31"/>
  <c r="E375" i="31"/>
  <c r="E600" i="31"/>
  <c r="E324" i="31"/>
  <c r="D38" i="31"/>
  <c r="D258" i="31"/>
  <c r="E237" i="31"/>
  <c r="E40" i="31"/>
  <c r="E301" i="31"/>
  <c r="E49" i="31"/>
  <c r="D488" i="31"/>
  <c r="D585" i="31"/>
  <c r="E122" i="31"/>
  <c r="D373" i="31"/>
  <c r="D640" i="31"/>
  <c r="E39" i="31"/>
  <c r="D85" i="31"/>
  <c r="E518" i="31"/>
  <c r="D487" i="31"/>
  <c r="D351" i="31"/>
  <c r="D232" i="31"/>
  <c r="E57" i="31"/>
  <c r="D380" i="31"/>
  <c r="E580" i="31"/>
  <c r="E172" i="31"/>
  <c r="E152" i="31"/>
  <c r="D99" i="31"/>
  <c r="E286" i="31"/>
  <c r="E232" i="31"/>
  <c r="E8" i="31"/>
  <c r="E645" i="31"/>
  <c r="E585" i="31"/>
  <c r="D212" i="31"/>
  <c r="D503" i="31"/>
  <c r="E302" i="31"/>
  <c r="E162" i="31"/>
  <c r="D128" i="31"/>
  <c r="D192" i="31"/>
  <c r="D478" i="31"/>
  <c r="D280" i="31"/>
  <c r="E163" i="31"/>
  <c r="D384" i="31"/>
  <c r="D312" i="31"/>
  <c r="E328" i="31"/>
  <c r="D627" i="31"/>
  <c r="D455" i="31"/>
  <c r="D229" i="31"/>
  <c r="D57" i="31"/>
  <c r="D261" i="31"/>
  <c r="E397" i="31"/>
  <c r="E43" i="31"/>
  <c r="E572" i="31"/>
  <c r="E417" i="31"/>
  <c r="D474" i="31"/>
  <c r="D603" i="31"/>
  <c r="E359" i="31"/>
  <c r="E161" i="31"/>
  <c r="E12" i="31"/>
  <c r="D255" i="31"/>
  <c r="D634" i="31"/>
  <c r="D245" i="31"/>
  <c r="E107" i="31"/>
  <c r="D307" i="31"/>
  <c r="D540" i="31"/>
  <c r="D492" i="31"/>
  <c r="D619" i="31"/>
  <c r="E141" i="31"/>
  <c r="D178" i="31"/>
  <c r="E347" i="31"/>
  <c r="E619" i="31"/>
  <c r="D407" i="31"/>
  <c r="E507" i="31"/>
  <c r="E290" i="31"/>
  <c r="E493" i="31"/>
  <c r="D201" i="31"/>
  <c r="D285" i="31"/>
  <c r="D76" i="31"/>
  <c r="D526" i="31"/>
  <c r="D592" i="31"/>
  <c r="E617" i="31"/>
  <c r="D4" i="31"/>
  <c r="E360" i="31"/>
  <c r="D578" i="31"/>
  <c r="D340" i="31"/>
  <c r="E593" i="31"/>
  <c r="D103" i="31"/>
  <c r="E138" i="31"/>
  <c r="E25" i="31"/>
  <c r="E327" i="31"/>
  <c r="E247" i="31"/>
  <c r="E92" i="31"/>
  <c r="D382" i="31"/>
  <c r="E295" i="31"/>
  <c r="E222" i="31"/>
  <c r="E411" i="31"/>
  <c r="D531" i="31"/>
  <c r="E149" i="31"/>
  <c r="E466" i="31"/>
  <c r="D176" i="31"/>
  <c r="D115" i="31"/>
  <c r="E553" i="31"/>
  <c r="D328" i="31"/>
  <c r="D379" i="31"/>
  <c r="D425" i="31"/>
  <c r="D74" i="31"/>
  <c r="E255" i="31"/>
  <c r="E548" i="31"/>
  <c r="E82" i="31"/>
  <c r="E126" i="31"/>
  <c r="E181" i="31"/>
  <c r="D405" i="31"/>
  <c r="E451" i="31"/>
  <c r="E529" i="31"/>
  <c r="E581" i="31"/>
  <c r="E35" i="31"/>
  <c r="D105" i="31"/>
  <c r="D179" i="31"/>
  <c r="D618" i="31"/>
  <c r="D276" i="31"/>
  <c r="E180" i="31"/>
  <c r="E250" i="31"/>
  <c r="E251" i="31"/>
  <c r="D66" i="31"/>
  <c r="D186" i="31"/>
  <c r="D316" i="31"/>
  <c r="E5" i="31"/>
  <c r="D247" i="31"/>
  <c r="D359" i="31"/>
  <c r="D30" i="31"/>
  <c r="E642" i="31"/>
  <c r="E532" i="31"/>
  <c r="D539" i="31"/>
  <c r="E238" i="31"/>
  <c r="E263" i="31"/>
  <c r="E317" i="31"/>
  <c r="E416" i="31"/>
  <c r="E631" i="31"/>
  <c r="D567" i="31"/>
  <c r="D125" i="31"/>
  <c r="D517" i="31"/>
  <c r="D283" i="31"/>
  <c r="D467" i="31"/>
  <c r="D63" i="31"/>
  <c r="E616" i="31"/>
  <c r="D168" i="31"/>
  <c r="D357" i="31"/>
  <c r="E121" i="31"/>
  <c r="E176" i="31"/>
  <c r="D297" i="31"/>
  <c r="E51" i="31"/>
  <c r="D124" i="31"/>
  <c r="E446" i="31"/>
  <c r="E185" i="31"/>
  <c r="E579" i="31"/>
  <c r="E299" i="31"/>
  <c r="D345" i="31"/>
  <c r="D408" i="31"/>
  <c r="E423" i="31"/>
  <c r="E244" i="31"/>
  <c r="D563" i="31"/>
  <c r="D608" i="31"/>
  <c r="E481" i="31"/>
  <c r="D576" i="31"/>
  <c r="E182" i="31"/>
  <c r="D193" i="31"/>
  <c r="D443" i="31"/>
  <c r="E380" i="31"/>
  <c r="D31" i="31"/>
  <c r="E189" i="31"/>
  <c r="E337" i="31"/>
  <c r="E603" i="31"/>
  <c r="D364" i="31"/>
  <c r="E465" i="31"/>
  <c r="E307" i="31"/>
  <c r="E355" i="31"/>
  <c r="E101" i="31"/>
  <c r="E231" i="31"/>
  <c r="E330" i="31"/>
  <c r="D267" i="31"/>
  <c r="D647" i="31"/>
  <c r="E377" i="31"/>
  <c r="E483" i="31"/>
  <c r="E425" i="31"/>
  <c r="E480" i="31"/>
  <c r="D622" i="31"/>
  <c r="D595" i="31"/>
  <c r="D51" i="31"/>
  <c r="D412" i="31"/>
  <c r="E37" i="31"/>
  <c r="D352" i="31"/>
  <c r="E591" i="31"/>
  <c r="E582" i="31"/>
  <c r="D73" i="31"/>
  <c r="D97" i="31"/>
  <c r="D586" i="31"/>
  <c r="D644" i="31"/>
  <c r="D449" i="31"/>
  <c r="E239" i="31"/>
  <c r="E171" i="31"/>
  <c r="E229" i="31"/>
  <c r="D248" i="31"/>
  <c r="E610" i="31"/>
  <c r="E496" i="31"/>
  <c r="D335" i="31"/>
  <c r="E648" i="31"/>
  <c r="E537" i="31"/>
  <c r="D490" i="31"/>
  <c r="D544" i="31"/>
  <c r="D422" i="31"/>
  <c r="D522" i="31"/>
  <c r="D577" i="31"/>
  <c r="D278" i="31"/>
  <c r="D50" i="31"/>
  <c r="D206" i="31"/>
  <c r="D26" i="31"/>
  <c r="D621" i="31"/>
  <c r="E249" i="31"/>
  <c r="D439" i="31"/>
  <c r="D160" i="31"/>
  <c r="D414" i="31"/>
  <c r="E522" i="31"/>
  <c r="E520" i="31"/>
  <c r="D566" i="31"/>
  <c r="D15" i="31"/>
  <c r="D188" i="31"/>
  <c r="D461" i="31"/>
  <c r="D301" i="31"/>
  <c r="E550" i="31"/>
  <c r="E586" i="31"/>
  <c r="D94" i="31"/>
  <c r="E560" i="31"/>
  <c r="E191" i="31"/>
  <c r="D279" i="31"/>
  <c r="E637" i="31"/>
  <c r="E116" i="31"/>
  <c r="D152" i="31"/>
  <c r="D220" i="31"/>
  <c r="E431" i="31"/>
  <c r="E512" i="31"/>
  <c r="E625" i="31"/>
  <c r="D253" i="31"/>
  <c r="D129" i="31"/>
  <c r="D221" i="31"/>
  <c r="D58" i="31"/>
  <c r="E204" i="31"/>
  <c r="D291" i="31"/>
  <c r="E89" i="31"/>
  <c r="D413" i="31"/>
  <c r="E533" i="31"/>
  <c r="E469" i="31"/>
  <c r="D507" i="31"/>
  <c r="E209" i="31"/>
  <c r="D79" i="31"/>
  <c r="D440" i="31"/>
  <c r="D237" i="31"/>
  <c r="E246" i="31"/>
  <c r="E608" i="31"/>
  <c r="D142" i="31"/>
  <c r="D609" i="31"/>
  <c r="D32" i="31"/>
  <c r="D417" i="31"/>
  <c r="E590" i="31"/>
  <c r="E646" i="31"/>
  <c r="D401" i="31"/>
  <c r="D101" i="31"/>
  <c r="E504" i="31"/>
  <c r="D106" i="31"/>
  <c r="E372" i="31"/>
  <c r="D446" i="31"/>
  <c r="E354" i="31"/>
  <c r="E547" i="31"/>
  <c r="E253" i="31"/>
  <c r="D525" i="31"/>
  <c r="D268" i="31"/>
  <c r="D403" i="31"/>
  <c r="D444" i="31"/>
  <c r="D209" i="31"/>
  <c r="D146" i="31"/>
  <c r="D191" i="31"/>
  <c r="D542" i="31"/>
  <c r="E309" i="31"/>
  <c r="E473" i="31"/>
  <c r="E334" i="31"/>
  <c r="D28" i="31"/>
  <c r="E458" i="31"/>
  <c r="D25" i="31"/>
  <c r="D632" i="31"/>
  <c r="D72" i="31"/>
  <c r="D131" i="31"/>
  <c r="D136" i="31"/>
  <c r="E118" i="31"/>
  <c r="D471" i="31"/>
  <c r="D590" i="31"/>
  <c r="D249" i="31"/>
  <c r="E284" i="31"/>
  <c r="E36" i="31"/>
  <c r="E109" i="31"/>
  <c r="D613" i="31"/>
  <c r="D250" i="31"/>
  <c r="D557" i="31"/>
  <c r="D321" i="31"/>
  <c r="E535" i="31"/>
  <c r="E9" i="31"/>
  <c r="E294" i="31"/>
  <c r="E65" i="31"/>
  <c r="E33" i="31"/>
  <c r="D377" i="31"/>
  <c r="D133" i="31"/>
  <c r="E158" i="31"/>
  <c r="E200" i="31"/>
  <c r="D157" i="31"/>
  <c r="D450" i="31"/>
  <c r="E341" i="31"/>
  <c r="E409" i="31"/>
  <c r="D233" i="31"/>
  <c r="E606" i="31"/>
  <c r="D646" i="31"/>
  <c r="D117" i="31"/>
  <c r="D457" i="31"/>
  <c r="D327" i="31"/>
  <c r="E419" i="31"/>
  <c r="E626" i="31"/>
  <c r="E206" i="31"/>
  <c r="E418" i="31"/>
  <c r="D356" i="31"/>
  <c r="E500" i="31"/>
  <c r="E81" i="31"/>
  <c r="D339" i="31"/>
  <c r="E367" i="31"/>
  <c r="E276" i="31"/>
  <c r="D511" i="31"/>
  <c r="E408" i="31"/>
  <c r="D246" i="31"/>
  <c r="D500" i="31"/>
  <c r="E629" i="31"/>
  <c r="E192" i="31"/>
  <c r="D523" i="31"/>
  <c r="E298" i="31"/>
  <c r="E405" i="31"/>
  <c r="D143" i="31"/>
  <c r="D486" i="31"/>
  <c r="E435" i="31"/>
  <c r="D355" i="31"/>
  <c r="E224" i="31"/>
  <c r="E136" i="31"/>
  <c r="E587" i="31"/>
  <c r="D169" i="31"/>
  <c r="E68" i="31"/>
  <c r="E636" i="31"/>
  <c r="E632" i="31"/>
  <c r="E402" i="31"/>
  <c r="E207" i="31"/>
  <c r="D442" i="31"/>
  <c r="D90" i="31"/>
  <c r="E264" i="31"/>
  <c r="E166" i="31"/>
  <c r="D559" i="31"/>
  <c r="E256" i="31"/>
  <c r="D75" i="31"/>
  <c r="D102" i="31"/>
  <c r="E147" i="31"/>
  <c r="D190" i="31"/>
  <c r="E288" i="31"/>
  <c r="D172" i="31"/>
  <c r="E214" i="31"/>
  <c r="D161" i="31"/>
  <c r="E583" i="31"/>
  <c r="E38" i="31"/>
  <c r="D44" i="31"/>
  <c r="E120" i="31"/>
  <c r="D588" i="31"/>
  <c r="D155" i="31"/>
  <c r="D170" i="31"/>
  <c r="D189" i="31"/>
  <c r="D151" i="31"/>
  <c r="D390" i="31"/>
  <c r="D436" i="31"/>
  <c r="E300" i="31"/>
  <c r="E45" i="31"/>
  <c r="D459" i="31"/>
  <c r="D322" i="31"/>
  <c r="E577" i="31"/>
  <c r="E190" i="31"/>
  <c r="E86" i="31"/>
  <c r="E186" i="31"/>
  <c r="E63" i="31"/>
  <c r="E396" i="31"/>
  <c r="D476" i="31"/>
  <c r="E559" i="31"/>
  <c r="D349" i="31"/>
  <c r="D91" i="31"/>
  <c r="E311" i="31"/>
  <c r="D515" i="31"/>
  <c r="D513" i="31"/>
  <c r="E541" i="31"/>
  <c r="D123" i="31"/>
  <c r="E639" i="31"/>
  <c r="E589" i="31"/>
  <c r="D570" i="31"/>
  <c r="D362" i="31"/>
  <c r="E303" i="31"/>
  <c r="D84" i="31"/>
  <c r="E254" i="31"/>
  <c r="E609" i="31"/>
  <c r="E415" i="31"/>
  <c r="D273" i="31"/>
  <c r="D288" i="31"/>
  <c r="E457" i="31"/>
  <c r="E233" i="31"/>
  <c r="E320" i="31"/>
  <c r="D270" i="31"/>
  <c r="D45" i="31"/>
  <c r="E11" i="31"/>
  <c r="E605" i="31"/>
  <c r="E421" i="31"/>
  <c r="D538" i="31"/>
  <c r="D207" i="31"/>
  <c r="E558" i="31"/>
  <c r="E470" i="31"/>
  <c r="D21" i="31"/>
  <c r="E588" i="31"/>
  <c r="E561" i="31"/>
  <c r="D519" i="31"/>
  <c r="D217" i="31"/>
  <c r="E459" i="31"/>
  <c r="D398" i="31"/>
  <c r="E342" i="31"/>
  <c r="E511" i="31"/>
  <c r="D174" i="31"/>
  <c r="D149" i="31"/>
  <c r="D591" i="31"/>
  <c r="E472" i="31"/>
  <c r="D9" i="31"/>
  <c r="E644" i="31"/>
  <c r="E3" i="31"/>
  <c r="D561" i="31"/>
  <c r="E88" i="31"/>
  <c r="D116" i="31"/>
  <c r="E564" i="31"/>
  <c r="E634" i="31"/>
  <c r="E29" i="31"/>
  <c r="D337" i="31"/>
  <c r="D562" i="31"/>
  <c r="E160" i="31"/>
  <c r="D610" i="31"/>
  <c r="D64" i="31"/>
  <c r="D23" i="31"/>
  <c r="D224" i="31"/>
  <c r="E119" i="31"/>
  <c r="E584" i="31"/>
  <c r="D256" i="31"/>
  <c r="E304" i="31"/>
  <c r="D445" i="31"/>
  <c r="E132" i="31"/>
  <c r="E437" i="31"/>
  <c r="D350" i="31"/>
  <c r="E502" i="31"/>
  <c r="D177" i="31"/>
  <c r="D269" i="31"/>
  <c r="E173" i="31"/>
  <c r="D623" i="31"/>
  <c r="E623" i="31"/>
  <c r="D264" i="31"/>
  <c r="E393" i="31"/>
  <c r="D122" i="31"/>
  <c r="D107" i="31"/>
  <c r="D516" i="31"/>
  <c r="D499" i="31"/>
  <c r="E274" i="31"/>
  <c r="D223" i="31"/>
  <c r="E273" i="31"/>
  <c r="D579" i="31"/>
  <c r="E67" i="31"/>
  <c r="E454" i="31"/>
  <c r="D402" i="31"/>
  <c r="D617" i="31"/>
  <c r="D546" i="31"/>
  <c r="E578" i="31"/>
  <c r="E270" i="31"/>
  <c r="E331" i="31"/>
  <c r="D68" i="31"/>
  <c r="E505" i="31"/>
  <c r="E641" i="31"/>
  <c r="D624" i="31"/>
  <c r="D633" i="31"/>
  <c r="D529" i="31"/>
  <c r="E439" i="31"/>
  <c r="D399" i="31"/>
  <c r="D166" i="31"/>
  <c r="D636" i="31"/>
  <c r="E108" i="31"/>
  <c r="D506" i="31"/>
  <c r="E66" i="31"/>
  <c r="D47" i="31"/>
  <c r="E58" i="31"/>
  <c r="E248" i="31"/>
  <c r="E630" i="31"/>
  <c r="D134" i="31"/>
  <c r="D551" i="31"/>
  <c r="D453" i="31"/>
  <c r="D141" i="31"/>
  <c r="D552" i="31"/>
  <c r="D282" i="31"/>
  <c r="E234" i="31"/>
  <c r="D305" i="31"/>
  <c r="D40" i="31"/>
  <c r="E17" i="31"/>
  <c r="D410" i="31"/>
  <c r="D211" i="31"/>
  <c r="E618" i="31"/>
  <c r="D127" i="31"/>
  <c r="E26" i="31"/>
  <c r="E13" i="31"/>
  <c r="D184" i="31"/>
  <c r="E350" i="31"/>
  <c r="D508" i="31"/>
  <c r="E549" i="31"/>
  <c r="D643" i="31"/>
  <c r="D41" i="31"/>
  <c r="D108" i="31"/>
  <c r="D589" i="31"/>
  <c r="E227" i="31"/>
  <c r="E515" i="31"/>
  <c r="D438" i="31"/>
  <c r="D196" i="31"/>
  <c r="D275" i="31"/>
  <c r="E539" i="31"/>
  <c r="D639" i="31"/>
  <c r="D195" i="31"/>
  <c r="D236" i="31"/>
  <c r="E198" i="31"/>
  <c r="D16" i="31"/>
  <c r="E474" i="31"/>
  <c r="E643" i="31"/>
  <c r="E308" i="31"/>
  <c r="D495" i="31"/>
  <c r="D334" i="31"/>
  <c r="E335" i="31"/>
  <c r="E79" i="31"/>
  <c r="E259" i="31"/>
  <c r="E597" i="31"/>
  <c r="D470" i="31"/>
  <c r="E143" i="31"/>
  <c r="E369" i="31"/>
  <c r="E62" i="31"/>
  <c r="D104" i="31"/>
  <c r="D419" i="31"/>
  <c r="D427" i="31"/>
  <c r="D298" i="31"/>
  <c r="E293" i="31"/>
  <c r="E509" i="31"/>
  <c r="D558" i="31"/>
  <c r="E15" i="31"/>
  <c r="E159" i="31"/>
  <c r="E482" i="31"/>
  <c r="E611" i="31"/>
  <c r="D187" i="31"/>
  <c r="E95" i="31"/>
  <c r="E245" i="31"/>
  <c r="E444" i="31"/>
  <c r="E125" i="31"/>
  <c r="D78" i="31"/>
  <c r="D77" i="31"/>
  <c r="E178" i="31"/>
  <c r="D614" i="31"/>
  <c r="E22" i="31"/>
  <c r="D473" i="31"/>
  <c r="D635" i="31"/>
  <c r="E61" i="31"/>
  <c r="D271" i="31"/>
  <c r="E422" i="31"/>
  <c r="D365" i="31"/>
  <c r="D485" i="31"/>
  <c r="E53" i="31"/>
  <c r="E373" i="31"/>
  <c r="D641" i="31"/>
  <c r="D93" i="31"/>
  <c r="E413" i="31"/>
  <c r="D341" i="31"/>
  <c r="E77" i="31"/>
  <c r="E599" i="31"/>
  <c r="E168" i="31"/>
  <c r="E540" i="31"/>
  <c r="D254" i="31"/>
  <c r="E448" i="31"/>
  <c r="D226" i="31"/>
  <c r="E6" i="31"/>
  <c r="E410" i="31"/>
  <c r="E196" i="31"/>
  <c r="E633" i="31"/>
  <c r="E391" i="31"/>
  <c r="D310" i="31"/>
  <c r="E607" i="31"/>
  <c r="D369" i="31"/>
  <c r="D447" i="31"/>
  <c r="D27" i="31"/>
  <c r="E403" i="31"/>
  <c r="D302" i="31"/>
  <c r="D420" i="31"/>
  <c r="E236" i="31"/>
  <c r="D600" i="31"/>
  <c r="D575" i="31"/>
  <c r="E365" i="31"/>
  <c r="D314" i="31"/>
  <c r="E531" i="31"/>
  <c r="D153" i="31"/>
  <c r="E135" i="31"/>
  <c r="D343" i="31"/>
  <c r="E78" i="31"/>
  <c r="E601" i="31"/>
  <c r="D204" i="31"/>
  <c r="E156" i="31"/>
  <c r="D98" i="31"/>
  <c r="D494" i="31"/>
  <c r="D549" i="31"/>
  <c r="E503" i="31"/>
  <c r="D22" i="31"/>
  <c r="E157" i="31"/>
  <c r="E463" i="31"/>
  <c r="D144" i="31"/>
  <c r="D388" i="31"/>
  <c r="E177" i="31"/>
  <c r="D482" i="31"/>
  <c r="D164" i="31"/>
  <c r="E436" i="31"/>
  <c r="D421" i="31"/>
  <c r="D290" i="31"/>
  <c r="D48" i="31"/>
  <c r="D437" i="31"/>
  <c r="D451" i="31"/>
  <c r="E257" i="31"/>
  <c r="D565" i="31"/>
  <c r="E154" i="31"/>
  <c r="D344" i="31"/>
  <c r="E546" i="31"/>
  <c r="D120" i="31"/>
  <c r="E137" i="31"/>
  <c r="D394" i="31"/>
  <c r="E266" i="31"/>
  <c r="E555" i="31"/>
  <c r="D12" i="31"/>
  <c r="D14" i="31"/>
  <c r="D295" i="31"/>
  <c r="E280" i="31"/>
  <c r="D95" i="31"/>
  <c r="D11" i="31"/>
  <c r="D580" i="31"/>
  <c r="E543" i="31"/>
  <c r="D137" i="31"/>
  <c r="E215" i="31"/>
  <c r="E449" i="31"/>
  <c r="D363" i="31"/>
  <c r="E142" i="31"/>
  <c r="D240" i="31"/>
  <c r="E573" i="31"/>
  <c r="D383" i="31"/>
  <c r="E312" i="31"/>
  <c r="E148" i="31"/>
  <c r="E552" i="31"/>
  <c r="D456" i="31"/>
  <c r="D266" i="31"/>
  <c r="D210" i="31"/>
  <c r="E155" i="31"/>
  <c r="D24" i="31"/>
  <c r="D67" i="31"/>
  <c r="D564" i="31"/>
  <c r="D235" i="31"/>
  <c r="D10" i="31"/>
  <c r="E401" i="31"/>
  <c r="E495" i="31"/>
  <c r="D62" i="31"/>
  <c r="D7" i="31"/>
  <c r="E305" i="31"/>
  <c r="E414" i="31"/>
  <c r="E187" i="31"/>
  <c r="D145" i="31"/>
  <c r="E563" i="31"/>
  <c r="E348" i="31"/>
  <c r="E133" i="31"/>
  <c r="D518" i="31"/>
  <c r="E115" i="31"/>
  <c r="E69" i="31"/>
  <c r="D332" i="31"/>
  <c r="D396" i="31"/>
  <c r="E7" i="31"/>
  <c r="D631" i="31"/>
  <c r="D418" i="31"/>
  <c r="D140" i="31"/>
  <c r="D581" i="31"/>
  <c r="E85" i="31"/>
  <c r="E526" i="31"/>
  <c r="E195" i="31"/>
  <c r="D331" i="31"/>
  <c r="D112" i="31"/>
  <c r="D8" i="31"/>
  <c r="D604" i="31"/>
  <c r="E628" i="31"/>
  <c r="D387" i="31"/>
  <c r="E424" i="31"/>
  <c r="E390" i="31"/>
  <c r="E534" i="31"/>
  <c r="D35" i="31"/>
  <c r="E395" i="31"/>
  <c r="D180" i="31"/>
  <c r="E352" i="31"/>
  <c r="E517" i="31"/>
  <c r="D572" i="31"/>
  <c r="E111" i="31"/>
  <c r="D257" i="31"/>
  <c r="D165" i="31"/>
  <c r="D568" i="31"/>
  <c r="E461" i="31"/>
  <c r="E420" i="31"/>
  <c r="E624" i="31"/>
  <c r="D119" i="31"/>
  <c r="D182" i="31"/>
  <c r="D159" i="31"/>
  <c r="E394" i="31"/>
  <c r="E468" i="31"/>
  <c r="E297" i="31"/>
  <c r="D541" i="31"/>
  <c r="E102" i="31"/>
  <c r="D547" i="31"/>
  <c r="D573" i="31"/>
  <c r="D428" i="31"/>
  <c r="E48" i="31"/>
  <c r="D496" i="31"/>
  <c r="D259" i="31"/>
  <c r="D426" i="31"/>
  <c r="D218" i="31"/>
  <c r="D19" i="31"/>
  <c r="E193" i="31"/>
  <c r="E487" i="31"/>
  <c r="E216" i="31"/>
  <c r="D315" i="31"/>
  <c r="D326" i="31"/>
  <c r="E30" i="31"/>
  <c r="E34" i="31"/>
  <c r="D43" i="31"/>
  <c r="D596" i="31"/>
  <c r="D163" i="31"/>
  <c r="E438" i="31"/>
  <c r="D88" i="31"/>
  <c r="D353" i="31"/>
  <c r="D309" i="31"/>
  <c r="D230" i="31"/>
  <c r="E516" i="31"/>
  <c r="D498" i="31"/>
  <c r="E54" i="31"/>
  <c r="D480" i="31"/>
  <c r="E183" i="31"/>
  <c r="D299" i="31"/>
  <c r="D284" i="31"/>
  <c r="E524" i="31"/>
  <c r="E479" i="31"/>
  <c r="D460" i="31"/>
  <c r="E279" i="31"/>
  <c r="D423" i="31"/>
  <c r="D56" i="31"/>
  <c r="D638" i="31"/>
  <c r="E400" i="31"/>
  <c r="D150" i="31"/>
  <c r="E4" i="31"/>
  <c r="D148" i="31"/>
  <c r="D532" i="31"/>
  <c r="D360" i="31"/>
  <c r="E179" i="31"/>
  <c r="D311" i="31"/>
  <c r="D243" i="31"/>
  <c r="E514" i="31"/>
  <c r="E130" i="31"/>
  <c r="D454" i="31"/>
  <c r="D70" i="31"/>
  <c r="D197" i="31"/>
  <c r="E269" i="31"/>
  <c r="D571" i="31"/>
  <c r="E556" i="31"/>
  <c r="E21" i="31"/>
  <c r="E306" i="31"/>
  <c r="D509" i="31"/>
  <c r="E450" i="31"/>
  <c r="E47" i="31"/>
  <c r="D194" i="31"/>
  <c r="E73" i="31"/>
  <c r="D20" i="31"/>
  <c r="D452" i="31"/>
  <c r="E453" i="31"/>
  <c r="E576" i="31"/>
  <c r="D483" i="31"/>
  <c r="E96" i="31"/>
  <c r="E571" i="31"/>
  <c r="D303" i="31"/>
  <c r="E219" i="31"/>
  <c r="D36" i="31"/>
  <c r="E566" i="31"/>
  <c r="E203" i="31"/>
  <c r="E151" i="31"/>
  <c r="D242" i="31"/>
  <c r="E23" i="31"/>
  <c r="D205" i="31"/>
  <c r="D251" i="31"/>
  <c r="E523" i="31"/>
  <c r="D404" i="31"/>
  <c r="E398" i="31"/>
  <c r="E265" i="31"/>
  <c r="D300" i="31"/>
  <c r="E488" i="31"/>
  <c r="D183" i="31"/>
  <c r="D213" i="31"/>
  <c r="D293" i="31"/>
  <c r="E46" i="31"/>
  <c r="D472" i="31"/>
  <c r="D313" i="31"/>
  <c r="E455" i="31"/>
  <c r="E622" i="31"/>
  <c r="D199" i="31"/>
  <c r="E557" i="31"/>
  <c r="D433" i="31"/>
  <c r="D219" i="31"/>
  <c r="D263" i="31"/>
  <c r="E146" i="31"/>
  <c r="D167" i="31"/>
  <c r="D464" i="31"/>
  <c r="D479" i="31"/>
  <c r="D574" i="31"/>
  <c r="E129" i="31"/>
  <c r="D358" i="31"/>
  <c r="E476" i="31"/>
  <c r="E213" i="31"/>
  <c r="E175" i="31"/>
  <c r="E382" i="31"/>
  <c r="E384" i="31"/>
  <c r="D113" i="31"/>
  <c r="E640" i="31"/>
  <c r="E568" i="31"/>
  <c r="E94" i="31"/>
  <c r="E16" i="31"/>
  <c r="E50" i="31"/>
  <c r="D265" i="31"/>
  <c r="D374" i="31"/>
  <c r="E538" i="31"/>
  <c r="D215" i="31"/>
  <c r="E477" i="31"/>
  <c r="E351" i="31"/>
  <c r="D110" i="31"/>
  <c r="D448" i="31"/>
  <c r="D154" i="31"/>
  <c r="D493" i="31"/>
  <c r="E230" i="31"/>
  <c r="D393" i="31"/>
  <c r="D415" i="31"/>
  <c r="D484" i="31"/>
  <c r="E272" i="31"/>
  <c r="E124" i="31"/>
  <c r="E52" i="31"/>
  <c r="E471" i="31"/>
  <c r="D296" i="31"/>
  <c r="D391" i="31"/>
  <c r="E527" i="31"/>
  <c r="D59" i="31"/>
  <c r="E87" i="31"/>
  <c r="D18" i="31"/>
  <c r="E491" i="31"/>
  <c r="E392" i="31"/>
  <c r="D645" i="31"/>
  <c r="D554" i="31"/>
  <c r="E484" i="31"/>
  <c r="D514" i="31"/>
  <c r="D346" i="31"/>
  <c r="D42" i="31"/>
  <c r="E363" i="31"/>
  <c r="D6" i="31"/>
  <c r="E387" i="31"/>
  <c r="D238" i="31"/>
  <c r="E492" i="31"/>
  <c r="E443" i="31"/>
  <c r="E242" i="31"/>
  <c r="E145" i="31"/>
  <c r="E362" i="31"/>
  <c r="D469" i="31"/>
  <c r="D583" i="31"/>
  <c r="E60" i="31"/>
  <c r="D533" i="31"/>
  <c r="E594" i="31"/>
  <c r="D597" i="31"/>
  <c r="D49" i="31"/>
  <c r="D628" i="31"/>
  <c r="D333" i="31"/>
  <c r="E103" i="31"/>
  <c r="E434" i="31"/>
  <c r="D378" i="31"/>
  <c r="E199" i="31"/>
  <c r="D607" i="31"/>
  <c r="D87" i="31"/>
  <c r="E202" i="31"/>
  <c r="E93" i="31"/>
  <c r="E475" i="31"/>
  <c r="D587" i="31"/>
  <c r="D367" i="31"/>
  <c r="D162" i="31"/>
  <c r="D370" i="31"/>
  <c r="D29" i="31"/>
  <c r="E164" i="31"/>
  <c r="E445" i="31"/>
  <c r="E460" i="31"/>
  <c r="E370" i="31"/>
  <c r="E565" i="31"/>
  <c r="E462" i="31"/>
  <c r="D599" i="31"/>
  <c r="E467" i="31"/>
  <c r="E379" i="31"/>
  <c r="E99" i="31"/>
  <c r="E494" i="31"/>
  <c r="E153" i="31"/>
  <c r="D582" i="31"/>
  <c r="D491" i="31"/>
  <c r="D274" i="31"/>
  <c r="D441" i="31"/>
  <c r="E376" i="31"/>
  <c r="D553" i="31"/>
  <c r="D630" i="31"/>
  <c r="E90" i="31"/>
  <c r="D550" i="31"/>
  <c r="D5" i="31"/>
  <c r="D33" i="31"/>
  <c r="E14" i="31"/>
  <c r="E344" i="31"/>
  <c r="D234" i="31"/>
  <c r="E310" i="31"/>
  <c r="E217" i="31"/>
  <c r="D502" i="31"/>
  <c r="E575" i="31"/>
  <c r="E426" i="31"/>
  <c r="E321" i="31"/>
  <c r="D181" i="31"/>
  <c r="E281" i="31"/>
  <c r="E574" i="31"/>
  <c r="E378" i="31"/>
  <c r="E131" i="31"/>
  <c r="E278" i="31"/>
  <c r="E399" i="31"/>
  <c r="E432" i="31"/>
  <c r="E346" i="31"/>
  <c r="E32" i="31"/>
  <c r="E427" i="31"/>
  <c r="D65" i="31"/>
  <c r="E287" i="31"/>
  <c r="E240" i="31"/>
  <c r="D642" i="31"/>
  <c r="E596" i="31"/>
  <c r="E110" i="31"/>
  <c r="D330" i="31"/>
  <c r="D202" i="31"/>
  <c r="E31" i="31"/>
  <c r="D612" i="31"/>
  <c r="E385" i="31"/>
  <c r="D61" i="31"/>
  <c r="E322" i="31"/>
  <c r="E486" i="31"/>
  <c r="D354" i="31"/>
  <c r="E498" i="31"/>
  <c r="E513" i="31"/>
  <c r="D430" i="31"/>
  <c r="E361" i="31"/>
  <c r="D342" i="31"/>
  <c r="E261" i="31"/>
  <c r="D55" i="31"/>
  <c r="E80" i="31"/>
  <c r="D324" i="31"/>
  <c r="D606" i="31"/>
  <c r="D318" i="31"/>
  <c r="E275" i="31"/>
  <c r="E406" i="31"/>
  <c r="D616" i="31"/>
  <c r="E105" i="31"/>
  <c r="E71" i="31"/>
  <c r="E258" i="31"/>
  <c r="D173" i="31"/>
  <c r="D397" i="31"/>
  <c r="E167" i="31"/>
  <c r="D52" i="31"/>
  <c r="E430" i="31"/>
  <c r="D139" i="31"/>
  <c r="D156" i="31"/>
  <c r="E188" i="31"/>
  <c r="E91" i="31"/>
  <c r="E338" i="31"/>
  <c r="E98" i="31"/>
  <c r="D118" i="31"/>
  <c r="D289" i="31"/>
  <c r="D114" i="31"/>
  <c r="E569" i="31"/>
  <c r="D200" i="31"/>
  <c r="D126" i="31"/>
  <c r="D481" i="31"/>
  <c r="D317" i="31"/>
  <c r="D227" i="31"/>
  <c r="D435" i="31"/>
  <c r="E127" i="31"/>
  <c r="E225" i="31"/>
  <c r="D521" i="31"/>
  <c r="E447" i="31"/>
  <c r="D477" i="31"/>
  <c r="E104" i="31"/>
  <c r="E613" i="31"/>
  <c r="E525" i="31"/>
  <c r="E291" i="31"/>
  <c r="E635" i="31"/>
  <c r="E604" i="31"/>
  <c r="D361" i="31"/>
  <c r="E627" i="31"/>
  <c r="E528" i="31"/>
  <c r="D466" i="31"/>
  <c r="D338" i="31"/>
  <c r="E84" i="31"/>
  <c r="E140" i="31"/>
  <c r="E169" i="31"/>
  <c r="D601" i="31"/>
  <c r="D512" i="31"/>
  <c r="D39" i="31"/>
  <c r="E223" i="31"/>
  <c r="D637" i="31"/>
  <c r="E205" i="31"/>
  <c r="E56" i="31"/>
  <c r="D416" i="31"/>
  <c r="E452" i="31"/>
  <c r="D605" i="31"/>
  <c r="E260" i="31"/>
  <c r="E490" i="31"/>
  <c r="D37" i="31"/>
  <c r="D244" i="31"/>
  <c r="D13" i="31"/>
  <c r="E383" i="31"/>
  <c r="E386" i="31"/>
  <c r="E267" i="31"/>
  <c r="E27" i="31"/>
  <c r="D286" i="31"/>
  <c r="D46" i="31"/>
  <c r="D465" i="31"/>
  <c r="E433" i="31"/>
  <c r="E621" i="31"/>
  <c r="E368" i="31"/>
  <c r="E485" i="31"/>
  <c r="E113" i="31"/>
  <c r="E174" i="31"/>
  <c r="E357" i="31"/>
  <c r="D458" i="31"/>
  <c r="D375" i="31"/>
  <c r="E456" i="31"/>
  <c r="E602" i="31"/>
  <c r="E329" i="31"/>
  <c r="E208" i="31"/>
  <c r="E283" i="31"/>
  <c r="E506" i="31"/>
  <c r="D60" i="31"/>
  <c r="D71" i="31"/>
  <c r="D89" i="31"/>
  <c r="E64" i="31"/>
  <c r="E478" i="31"/>
  <c r="E41" i="31"/>
  <c r="E315" i="31"/>
  <c r="E323" i="31"/>
  <c r="D109" i="31"/>
  <c r="E83" i="31"/>
  <c r="D536" i="31"/>
  <c r="E277" i="31"/>
  <c r="D83" i="31"/>
  <c r="D96" i="31"/>
  <c r="E325" i="31"/>
  <c r="D386" i="31"/>
  <c r="D185" i="31"/>
  <c r="E44" i="31"/>
  <c r="D372" i="31"/>
  <c r="D214" i="31"/>
  <c r="D147" i="31"/>
  <c r="E228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<sst xmlns="http://schemas.openxmlformats.org/spreadsheetml/2006/main" count="20207" uniqueCount="6408">
  <si>
    <t xml:space="preserve">MASTER LIST FOR REPAIR SERVICE </t>
  </si>
  <si>
    <t>Total</t>
  </si>
  <si>
    <t>Major</t>
  </si>
  <si>
    <t>Minor</t>
  </si>
  <si>
    <t>Other</t>
  </si>
  <si>
    <t xml:space="preserve">Total </t>
  </si>
  <si>
    <t>Customer</t>
  </si>
  <si>
    <t>Model</t>
  </si>
  <si>
    <t>Warranty</t>
  </si>
  <si>
    <t>Note</t>
  </si>
  <si>
    <t>PIC</t>
  </si>
  <si>
    <t>Status</t>
  </si>
  <si>
    <t>No</t>
  </si>
  <si>
    <t>Location</t>
  </si>
  <si>
    <t>ExFM</t>
  </si>
  <si>
    <t>Quotation</t>
  </si>
  <si>
    <t>EG-530WR</t>
  </si>
  <si>
    <t>CHA</t>
  </si>
  <si>
    <t>thongle</t>
  </si>
  <si>
    <t>EB-530T</t>
  </si>
  <si>
    <t>Nguyen</t>
  </si>
  <si>
    <t>Bach Mai Hospital</t>
  </si>
  <si>
    <t>HCM</t>
  </si>
  <si>
    <t>EC-590WI</t>
  </si>
  <si>
    <t>Hoang</t>
  </si>
  <si>
    <t>EC-530WI</t>
  </si>
  <si>
    <t>waiting for repair</t>
  </si>
  <si>
    <t>VP-4450HD</t>
  </si>
  <si>
    <t>waiting for part</t>
  </si>
  <si>
    <t>transfer to sale team</t>
  </si>
  <si>
    <t>EG-600WR</t>
  </si>
  <si>
    <t>EG-530NW</t>
  </si>
  <si>
    <t>EG-590WR</t>
  </si>
  <si>
    <t>Thang</t>
  </si>
  <si>
    <t>EC-600WI</t>
  </si>
  <si>
    <t>waiting confirm</t>
  </si>
  <si>
    <t>EG-530FP</t>
  </si>
  <si>
    <t>Hanoi Medical University Hospital</t>
  </si>
  <si>
    <t>EG-250WR5</t>
  </si>
  <si>
    <t>Gastro</t>
  </si>
  <si>
    <t>Hoang Long Clinic</t>
  </si>
  <si>
    <t>FUJIFILM Vietnam Co., Ltd.</t>
  </si>
  <si>
    <t>2C664D100</t>
  </si>
  <si>
    <t>EC-590WM4</t>
  </si>
  <si>
    <t>FTYO - Loaner Asset</t>
  </si>
  <si>
    <t>XL-4450</t>
  </si>
  <si>
    <t>1C692K117</t>
  </si>
  <si>
    <t>ED-530XT</t>
  </si>
  <si>
    <t>1C692K803</t>
  </si>
  <si>
    <t>EG-760R</t>
  </si>
  <si>
    <t>4C561A005</t>
  </si>
  <si>
    <t>EC-760R-V/I</t>
  </si>
  <si>
    <t>EPX-2500(230V)</t>
  </si>
  <si>
    <t>tranminh</t>
  </si>
  <si>
    <t>thang</t>
  </si>
  <si>
    <t>WARRANTY</t>
  </si>
  <si>
    <t>EC-760ZP-V/M</t>
  </si>
  <si>
    <t>115 PEOPLE HOSPITAL</t>
  </si>
  <si>
    <t>EC-530WL3</t>
  </si>
  <si>
    <t>2G391K971</t>
  </si>
  <si>
    <t>waiting approved</t>
  </si>
  <si>
    <t>1G402K918</t>
  </si>
  <si>
    <t>under inspection</t>
  </si>
  <si>
    <t>EC-201WI</t>
  </si>
  <si>
    <t>EC-250WL5</t>
  </si>
  <si>
    <t>Hue University of Medicine and Pharmacy - Ginec</t>
  </si>
  <si>
    <t>FOC</t>
  </si>
  <si>
    <t>Completed repair</t>
  </si>
  <si>
    <t>Inspection</t>
  </si>
  <si>
    <t>Receive</t>
  </si>
  <si>
    <t>3G361A552</t>
  </si>
  <si>
    <t>Vietnam – Cuba Donghoi Friendship Hospital</t>
  </si>
  <si>
    <t>2G361K547</t>
  </si>
  <si>
    <t>SN</t>
  </si>
  <si>
    <t>customer</t>
  </si>
  <si>
    <t>model</t>
  </si>
  <si>
    <t>sn</t>
  </si>
  <si>
    <t>note</t>
  </si>
  <si>
    <t>1G391K370</t>
  </si>
  <si>
    <t>2G391K955</t>
  </si>
  <si>
    <t>2G391K956</t>
  </si>
  <si>
    <t>2G391K963</t>
  </si>
  <si>
    <t>2G391K979</t>
  </si>
  <si>
    <t>2G391K958</t>
  </si>
  <si>
    <t>2G391K986</t>
  </si>
  <si>
    <t>2G391K980</t>
  </si>
  <si>
    <t>2G391K977</t>
  </si>
  <si>
    <t>1C692K836</t>
  </si>
  <si>
    <t>1C692K802</t>
  </si>
  <si>
    <t>FTYO repair</t>
  </si>
  <si>
    <t>1G391K420</t>
  </si>
  <si>
    <t>9G246A145</t>
  </si>
  <si>
    <t>issue</t>
  </si>
  <si>
    <t>Tuyen Quang Hospital</t>
  </si>
  <si>
    <t>No.</t>
  </si>
  <si>
    <t>esql select customer, model, sn,receive,warranty_date,warranty,issue,pics, note from mlist where status='waiting approved'</t>
  </si>
  <si>
    <t>RC328A028</t>
  </si>
  <si>
    <t>pics</t>
  </si>
  <si>
    <t>receive</t>
  </si>
  <si>
    <t>Plan for next week</t>
  </si>
  <si>
    <t>1G391K366</t>
  </si>
  <si>
    <t>Duc Tran</t>
  </si>
  <si>
    <t>1C692K141</t>
  </si>
  <si>
    <t>Thong</t>
  </si>
  <si>
    <t>EB-530S</t>
  </si>
  <si>
    <t>Thien Hanh Hospital</t>
  </si>
  <si>
    <t>RG202A554</t>
  </si>
  <si>
    <t>1C692K118</t>
  </si>
  <si>
    <t>5G348A524</t>
  </si>
  <si>
    <t>Thai Binh Hospital</t>
  </si>
  <si>
    <t>2G391K960</t>
  </si>
  <si>
    <t>Part avaible</t>
  </si>
  <si>
    <t>2G391K967</t>
  </si>
  <si>
    <t>1D102K034</t>
  </si>
  <si>
    <t>1C692K806</t>
  </si>
  <si>
    <t>1G391K369</t>
  </si>
  <si>
    <t>2G391K978</t>
  </si>
  <si>
    <t>1G366K041</t>
  </si>
  <si>
    <t>2C730K032</t>
  </si>
  <si>
    <t>1G366K040</t>
  </si>
  <si>
    <t>2G391K985</t>
  </si>
  <si>
    <t>esql select customer, model, sn,mj_mn,receive,quotation,issue,pics, note from mlist where status='FFAP repair completed'</t>
  </si>
  <si>
    <t>FFAP</t>
  </si>
  <si>
    <t>1C657K030</t>
  </si>
  <si>
    <t>EC-530LP</t>
  </si>
  <si>
    <t>Hoanle</t>
  </si>
  <si>
    <t>1C692K833</t>
  </si>
  <si>
    <t>1S094K193</t>
  </si>
  <si>
    <t>1C692K835</t>
  </si>
  <si>
    <t>Hanoi</t>
  </si>
  <si>
    <t>1G391K219</t>
    <phoneticPr fontId="23"/>
  </si>
  <si>
    <t>算出基準日</t>
  </si>
  <si>
    <t>棚卸番号</t>
  </si>
  <si>
    <t>資産登録№</t>
  </si>
  <si>
    <t>資産名称</t>
  </si>
  <si>
    <t>シリアル</t>
    <phoneticPr fontId="26"/>
  </si>
  <si>
    <t>数量</t>
    <phoneticPr fontId="26"/>
  </si>
  <si>
    <t>設置場所</t>
    <rPh sb="0" eb="2">
      <t>セッチ</t>
    </rPh>
    <rPh sb="2" eb="4">
      <t>バショ</t>
    </rPh>
    <phoneticPr fontId="26"/>
  </si>
  <si>
    <t>資産ごとの簿価</t>
    <rPh sb="0" eb="2">
      <t>シサン</t>
    </rPh>
    <rPh sb="5" eb="7">
      <t>ボカ</t>
    </rPh>
    <phoneticPr fontId="26"/>
  </si>
  <si>
    <t>コメント</t>
    <phoneticPr fontId="26"/>
  </si>
  <si>
    <t>ED-530XT       FD102A   501G1  1D102K034</t>
  </si>
  <si>
    <t>1D102K034</t>
    <phoneticPr fontId="26"/>
  </si>
  <si>
    <t>ﾊﾞｸﾏｲ病院</t>
    <phoneticPr fontId="26"/>
  </si>
  <si>
    <t>ISA含めた簿価</t>
    <rPh sb="3" eb="4">
      <t>フク</t>
    </rPh>
    <rPh sb="6" eb="8">
      <t>ボカ</t>
    </rPh>
    <phoneticPr fontId="26"/>
  </si>
  <si>
    <t>ISA-D102A-5               ROHS　 1D102K034</t>
  </si>
  <si>
    <t>PB-20(230V)    FW512A          RW512A161</t>
  </si>
  <si>
    <t>RW512A161</t>
  </si>
  <si>
    <t>ﾊﾞｸﾏｲ病院</t>
  </si>
  <si>
    <t>EG-590ZW       FG349A   501G1L 1G349K025</t>
  </si>
  <si>
    <t>1G349K025</t>
  </si>
  <si>
    <t>EC-530LP       FC657A   501G1  1C657K030</t>
  </si>
  <si>
    <t>XL-4450(230V)  FS 94A   501    1S094K191</t>
  </si>
  <si>
    <t>1S094K191</t>
  </si>
  <si>
    <t>SU-8000(230V)  FV519A   501    2V519A106</t>
  </si>
  <si>
    <t>2V519A106</t>
  </si>
  <si>
    <t>EG-530UT2      FU 38A   501G1  RU038A113</t>
  </si>
  <si>
    <t>RU038A113</t>
  </si>
  <si>
    <t>EG-530UR2      FU 39A   501G1  RU039A099</t>
  </si>
  <si>
    <t>RU039A099</t>
  </si>
  <si>
    <t>EG-530NW       FG366A   501G1  1G366K040</t>
  </si>
  <si>
    <t>EC-590ZW3/L    FC667A   501G1  2C667D037</t>
  </si>
  <si>
    <t>2C667D037</t>
  </si>
  <si>
    <t>EN-580T        FC675A          1C675K021</t>
  </si>
  <si>
    <t>1C675K021</t>
  </si>
  <si>
    <t>EG-600WR       FG391A          1G391K218</t>
  </si>
  <si>
    <t>1G391K218</t>
  </si>
  <si>
    <t>FFVN HCM Service Center</t>
  </si>
  <si>
    <t>EC-600WI       FC692A          1C692K117</t>
  </si>
  <si>
    <t xml:space="preserve">ED-530XT       FD102A   501G1   1D102K035      </t>
    <phoneticPr fontId="26"/>
  </si>
  <si>
    <t>1D102K035</t>
    <phoneticPr fontId="26"/>
  </si>
  <si>
    <t>ISA-D102A-5               ROHS　1D102K035</t>
    <phoneticPr fontId="26"/>
  </si>
  <si>
    <t>1D102K035</t>
  </si>
  <si>
    <t>XL-4450(230V)  FS 94A   501    1S094K192</t>
  </si>
  <si>
    <t>1S094K192</t>
  </si>
  <si>
    <t>XL-4450(230V)  FS 94A   501    1S094K193</t>
  </si>
  <si>
    <t>XL-4450(230V)  FS 94A   501    1S094K194</t>
  </si>
  <si>
    <t>1S094K194</t>
  </si>
  <si>
    <t>XL-4450(230V)  FS 94A   501    1S094K195</t>
  </si>
  <si>
    <t>1S094K195</t>
  </si>
  <si>
    <t>EG-530NW       FG366A   501G1  1G366K041</t>
  </si>
  <si>
    <t>EN-580T        FC675A          1C675K022</t>
  </si>
  <si>
    <t>1C675K022</t>
  </si>
  <si>
    <t>EG-600WR       FG391A          1G391K222</t>
  </si>
  <si>
    <t>1G391K222</t>
  </si>
  <si>
    <t>EG-600WR       FG391A          1G391K223</t>
  </si>
  <si>
    <t>1G391K223</t>
  </si>
  <si>
    <t>EC-600WI       FC692A          1C692K118</t>
  </si>
  <si>
    <t>EG-600WR       FG391A       1G391K324</t>
  </si>
  <si>
    <t>1G391K324</t>
  </si>
  <si>
    <t>EC-600WI       FC692A       1C692K141</t>
  </si>
  <si>
    <t>EC-600WI       FC692A  1C692K142</t>
  </si>
  <si>
    <t>1C692K142</t>
  </si>
  <si>
    <t>115 People 病院（FFVN）</t>
  </si>
  <si>
    <t>EC-600WI       FC692A  1C692K159</t>
  </si>
  <si>
    <t>1C692K159</t>
  </si>
  <si>
    <t>EG-600WR       FG391A       1G391K368</t>
  </si>
  <si>
    <t>1G391K368</t>
  </si>
  <si>
    <t>EG-600WR       FG391A       1G391K369</t>
  </si>
  <si>
    <t>EG-600WR       FG391A       1G391K370</t>
  </si>
  <si>
    <t>VP-4450HD/230V FV567A   501 1V567K309</t>
  </si>
  <si>
    <t>1V567K309</t>
  </si>
  <si>
    <t>VP-4450HD/230V FV567A   501 1V567K310</t>
  </si>
  <si>
    <t>1V567K310</t>
  </si>
  <si>
    <t>VP-4450HD/230V FV567A   501 1V567K311</t>
  </si>
  <si>
    <t>1V567K311</t>
  </si>
  <si>
    <t>VP-4450HD/230V FV567A   501 1V567K312</t>
  </si>
  <si>
    <t>1V567K312</t>
  </si>
  <si>
    <t>VP-4450HD/230V FV567A   501 1V567K313</t>
  </si>
  <si>
    <t>1V567K313</t>
  </si>
  <si>
    <t>EG-600WR       FG391A       1G391K366</t>
  </si>
  <si>
    <t>FFVN HCM Office</t>
  </si>
  <si>
    <t>EG-600WR       FG391A       1G391K420</t>
  </si>
  <si>
    <t>HN Office（FFVN）</t>
  </si>
  <si>
    <t>EG-580RD       FG384A 1G384K122</t>
  </si>
  <si>
    <t>1G384K122</t>
  </si>
  <si>
    <t>BL-7000        FS101A      //E3S101K027</t>
  </si>
  <si>
    <t>3S101K027</t>
  </si>
  <si>
    <t>Cho Ray病院（FFVN）</t>
  </si>
  <si>
    <t>EG-760R        FG402A1G402K918</t>
  </si>
  <si>
    <t>EG-760Z        FG403A1G403K346</t>
  </si>
  <si>
    <t>1G403K346</t>
  </si>
  <si>
    <t>EC-760ZP-V/M   FC730A1C730K096</t>
  </si>
  <si>
    <t>1C730K096</t>
  </si>
  <si>
    <t>VP-7000        FV644A      /7E2V644K158</t>
  </si>
  <si>
    <t>2V644K158</t>
  </si>
  <si>
    <t>EG-600WR       FG391A   2G391K955</t>
  </si>
  <si>
    <t>Tien Yen病院（FFVN）</t>
  </si>
  <si>
    <t>EC-600WI       FC692A   1C692K802</t>
  </si>
  <si>
    <t>EG-600WR       FG391A   2G391K956</t>
  </si>
  <si>
    <t>EG-600WR       FG391A   2G391K958</t>
  </si>
  <si>
    <t>EG-600WR       FG391A   2G391K960</t>
  </si>
  <si>
    <t>EG-600WR       FG391A   2G391K963</t>
  </si>
  <si>
    <t>EG-600WR       FG391A   2G391K967</t>
  </si>
  <si>
    <t>EG-600WR       FG391A   2G391K971</t>
  </si>
  <si>
    <t>EG-600WR       FG391A   2G391K975</t>
  </si>
  <si>
    <t>2G391K975</t>
  </si>
  <si>
    <t>EG-600WR       FG391A   2G391K977</t>
  </si>
  <si>
    <t>HN Service Room（FFVN）</t>
  </si>
  <si>
    <t>EG-600WR       FG391A   2G391K978</t>
  </si>
  <si>
    <t>EG-600WR       FG391A   2G391K979</t>
  </si>
  <si>
    <t>EG-600WR       FG391A   2G391K980</t>
  </si>
  <si>
    <t>Hanoi MU（FFVN）</t>
  </si>
  <si>
    <t>EG-600WR       FG391A   2G391K982</t>
  </si>
  <si>
    <t>2G391K982</t>
  </si>
  <si>
    <t>Bach Giang GH（FFVN）</t>
  </si>
  <si>
    <t>EG-600WR       FG391A   2G391K985</t>
  </si>
  <si>
    <t>EG-600WR       FG391A   2G391K986</t>
  </si>
  <si>
    <t>EC-600WI       FC692A   1C692K803</t>
  </si>
  <si>
    <t>EC-600WI       FC692A   1C692K806</t>
  </si>
  <si>
    <t>EC-600WI       FC692A   1C692K833</t>
  </si>
  <si>
    <t>Military Naval病院（FFVN）</t>
  </si>
  <si>
    <t>EC-600WI       FC692A   1C692K835</t>
  </si>
  <si>
    <t>EC-600WI       FC692A   1C692K836</t>
  </si>
  <si>
    <t>Bai Chay病院（FFVN）</t>
  </si>
  <si>
    <t>EC-600WI       FC692A   1C692K826</t>
  </si>
  <si>
    <t>1C692K826</t>
  </si>
  <si>
    <t>EC-760R-V/I    FC728A  2C728K101</t>
  </si>
  <si>
    <t>2C728K101</t>
  </si>
  <si>
    <t>EC-760R-V/I    FC728A  2C728K102</t>
  </si>
  <si>
    <t>2C728K102</t>
  </si>
  <si>
    <t>EC-760ZP-V/M   FC730A  2C730K032</t>
  </si>
  <si>
    <t>合計</t>
    <rPh sb="0" eb="2">
      <t>ゴウケイ</t>
    </rPh>
    <phoneticPr fontId="26"/>
  </si>
  <si>
    <t>Registration date</t>
    <phoneticPr fontId="26"/>
  </si>
  <si>
    <t>To be updated</t>
    <phoneticPr fontId="23"/>
  </si>
  <si>
    <t>Deliver from FFAP</t>
    <phoneticPr fontId="23"/>
  </si>
  <si>
    <t>LIST OF DISPOSAL SCOPE</t>
  </si>
  <si>
    <t>Numbering</t>
  </si>
  <si>
    <t>Models</t>
  </si>
  <si>
    <t>S/N</t>
  </si>
  <si>
    <t>OWNER</t>
  </si>
  <si>
    <t>LOCATION</t>
  </si>
  <si>
    <t>EG 600WR</t>
  </si>
  <si>
    <t>FFVN</t>
  </si>
  <si>
    <t>HANOI</t>
  </si>
  <si>
    <t>EG 590WR</t>
  </si>
  <si>
    <t>EC 600WI</t>
  </si>
  <si>
    <t>FTYO</t>
  </si>
  <si>
    <t>EG 250WR5</t>
  </si>
  <si>
    <t>EC 600WI  </t>
  </si>
  <si>
    <t>EG 530NW</t>
  </si>
  <si>
    <t>EC-590ZW/M</t>
  </si>
  <si>
    <t xml:space="preserve">EG-590WR      </t>
  </si>
  <si>
    <t>EG-530UR2</t>
  </si>
  <si>
    <t>Recheck</t>
  </si>
  <si>
    <t>Physical Check</t>
  </si>
  <si>
    <t>SG</t>
  </si>
  <si>
    <t>FFAP asset</t>
  </si>
  <si>
    <t>hoang</t>
  </si>
  <si>
    <t>x</t>
  </si>
  <si>
    <t>esql select customer, model, sn,receive,mj_mn,issue,PIC, note from mlist where status='under inspection'</t>
  </si>
  <si>
    <t>VINH PHUC GENERAL HOSPITAL</t>
  </si>
  <si>
    <t>CAP</t>
  </si>
  <si>
    <t>Inpsection this week</t>
  </si>
  <si>
    <t>1B083K153</t>
  </si>
  <si>
    <t>esql select customer, model, sn,mj_mn,issue,pic, note from mlist where status='waiting for repair'</t>
  </si>
  <si>
    <t>esql select customer, model, sn,mj_mn,issue,pic, note from mlist where status='waiting confirm'</t>
  </si>
  <si>
    <t>1C692K487</t>
  </si>
  <si>
    <t>HECI Center</t>
  </si>
  <si>
    <t>3C591A036</t>
  </si>
  <si>
    <t>Tay Nguyen Regional General Hospital</t>
  </si>
  <si>
    <t>Under repair</t>
  </si>
  <si>
    <t>Thai Nguyen Central General Hospital</t>
  </si>
  <si>
    <t>Transfer to sale</t>
  </si>
  <si>
    <t>Quantity</t>
  </si>
  <si>
    <t>O-RING</t>
  </si>
  <si>
    <t>SCREW</t>
  </si>
  <si>
    <t>NOZZLE</t>
  </si>
  <si>
    <t>BSA-G166A</t>
  </si>
  <si>
    <t>SPECIAL SCREW</t>
  </si>
  <si>
    <t>FITTING PART</t>
  </si>
  <si>
    <t>BSA-C460A</t>
  </si>
  <si>
    <t>AIR TUBE</t>
  </si>
  <si>
    <t>BSA-G227A</t>
  </si>
  <si>
    <t>BSA-G313A</t>
  </si>
  <si>
    <t>RBS-G313A</t>
  </si>
  <si>
    <t>SLIDE SLEEVE</t>
  </si>
  <si>
    <t>BELT</t>
  </si>
  <si>
    <t>BSA-C243A</t>
  </si>
  <si>
    <t>BSA-C287A</t>
  </si>
  <si>
    <t>CHA-C728A</t>
  </si>
  <si>
    <t>BSA-C728A</t>
  </si>
  <si>
    <t>ROUND CORNER SLEEVE</t>
  </si>
  <si>
    <t>WIRE SLEEVE</t>
  </si>
  <si>
    <t>HANGING SLEEVE</t>
  </si>
  <si>
    <t>SC600 FPGA PCB ASSY</t>
  </si>
  <si>
    <t>SC600 MCU PCB ASSY</t>
  </si>
  <si>
    <t>BSA-C643A</t>
  </si>
  <si>
    <t>BSA-G229A</t>
  </si>
  <si>
    <t>PACKING</t>
  </si>
  <si>
    <t>FR SWITCH</t>
  </si>
  <si>
    <t>BSA-C642A</t>
  </si>
  <si>
    <t>SLEEVE</t>
  </si>
  <si>
    <t>BSA-G402A</t>
  </si>
  <si>
    <t>FCT-G195AH</t>
  </si>
  <si>
    <t>RING</t>
  </si>
  <si>
    <t>TAPER RING</t>
  </si>
  <si>
    <t>RETAINER RING</t>
  </si>
  <si>
    <t>RUBBER FOR BSA</t>
  </si>
  <si>
    <t>LG BUNDLE</t>
  </si>
  <si>
    <t>F370Y200005</t>
  </si>
  <si>
    <t>F370Y200007A</t>
  </si>
  <si>
    <t>FW12G68A12122590</t>
  </si>
  <si>
    <t>FW12G68A12195760</t>
  </si>
  <si>
    <t>FW12G68A11513391</t>
  </si>
  <si>
    <t>FW12G68A1181744A</t>
  </si>
  <si>
    <t>FW12G68A11928030</t>
  </si>
  <si>
    <t>FW12G68A11928090</t>
  </si>
  <si>
    <t>FW12G68A11928100</t>
  </si>
  <si>
    <t>FW12G68A11928101</t>
  </si>
  <si>
    <t>FW12G68A12237420</t>
  </si>
  <si>
    <t>FW12G68A1295306A</t>
  </si>
  <si>
    <t>FW12G68A1336785A</t>
  </si>
  <si>
    <t>FW12G68A979629A</t>
  </si>
  <si>
    <t>BSA-G391A</t>
  </si>
  <si>
    <t>FCT-C728A</t>
  </si>
  <si>
    <t>FCT-C730A</t>
  </si>
  <si>
    <t>FCT-G313AH</t>
  </si>
  <si>
    <t>FCT</t>
  </si>
  <si>
    <t>FORCEPS CHANNEL TUBE (G 144A)</t>
  </si>
  <si>
    <t>FCT-C243A</t>
  </si>
  <si>
    <t>FCT-FC308A</t>
  </si>
  <si>
    <t>FORCEPS TUBE ASSY</t>
  </si>
  <si>
    <t>FCT-C517A</t>
  </si>
  <si>
    <t>FCT ASSY</t>
  </si>
  <si>
    <t>FORCEPS TUBE (689796290)</t>
  </si>
  <si>
    <t>RBS-G136A (68B9789601)</t>
  </si>
  <si>
    <t>ExFM code</t>
  </si>
  <si>
    <t>Family</t>
  </si>
  <si>
    <t>Stock</t>
  </si>
  <si>
    <t>Change Stock</t>
  </si>
  <si>
    <t>F848Y200213</t>
  </si>
  <si>
    <t>F848Y200208</t>
  </si>
  <si>
    <t>FW12G68A1295935D</t>
  </si>
  <si>
    <t>FSA-C692A</t>
  </si>
  <si>
    <t>FW12G342A1295820D</t>
  </si>
  <si>
    <t>ISA-C692A</t>
  </si>
  <si>
    <t>ISA-G366A</t>
  </si>
  <si>
    <t>PIN</t>
  </si>
  <si>
    <t>F317Y200047</t>
  </si>
  <si>
    <t>CAP OLD#317N120039A</t>
  </si>
  <si>
    <t>F340Y120052A</t>
  </si>
  <si>
    <t>A/W BUTTON ASSY</t>
  </si>
  <si>
    <t>F340Y120052B</t>
  </si>
  <si>
    <t>F340Y120059C</t>
  </si>
  <si>
    <t>SUCTION BUTTON ASSY</t>
  </si>
  <si>
    <t>F340Y120059D</t>
  </si>
  <si>
    <t>F340Y200004A</t>
  </si>
  <si>
    <t>F347N100996C</t>
  </si>
  <si>
    <t>F347N120259</t>
  </si>
  <si>
    <t>F347N120260</t>
  </si>
  <si>
    <t>SLEEVE L</t>
  </si>
  <si>
    <t>F350N102476D</t>
  </si>
  <si>
    <t>RAIL COVER    FU 47A</t>
  </si>
  <si>
    <t>F350N102482C</t>
  </si>
  <si>
    <t>FCT INLET COVER RUBBER</t>
  </si>
  <si>
    <t>FW12G68A1150690A</t>
  </si>
  <si>
    <t>FLEXIBLE SECTION</t>
  </si>
  <si>
    <t>F350N120376</t>
  </si>
  <si>
    <t>RUBBER RING 1</t>
  </si>
  <si>
    <t>FW12G342A1318072A</t>
  </si>
  <si>
    <t>BSA-C243A (old:342A11357444)</t>
  </si>
  <si>
    <t>F350N120380A</t>
  </si>
  <si>
    <t>RUBBER RING 2</t>
  </si>
  <si>
    <t>FW12G342A1251557C</t>
  </si>
  <si>
    <t>BSA-C692A</t>
  </si>
  <si>
    <t>FW12G319A1264973F</t>
  </si>
  <si>
    <t>LAMP POWER SUPPLY (230V)</t>
  </si>
  <si>
    <t>FW12G319A1188049L</t>
  </si>
  <si>
    <t>F369N100226D</t>
  </si>
  <si>
    <t>F371Y120012A</t>
  </si>
  <si>
    <t>F375N100284</t>
  </si>
  <si>
    <t>FW12G68A1191198D</t>
  </si>
  <si>
    <t>FLEXIBLE SECTION (G313A-6)</t>
  </si>
  <si>
    <t>F600N200007</t>
  </si>
  <si>
    <t>LG LENS</t>
  </si>
  <si>
    <t>FW12G7A1225093A</t>
  </si>
  <si>
    <t>LIGHT GUIDE BUNDLE LGB-G313A</t>
  </si>
  <si>
    <t>FW12G342A1318071C</t>
  </si>
  <si>
    <t>FY12N0777</t>
  </si>
  <si>
    <t>SLEEVE POSITIONING TOOL</t>
  </si>
  <si>
    <t>F820Y200295A</t>
  </si>
  <si>
    <t>ISA G246A</t>
  </si>
  <si>
    <t>F820Y200299A</t>
  </si>
  <si>
    <t>FW12G343A13317750</t>
  </si>
  <si>
    <t>VIDEO CONNECTOR ASSY FG391A</t>
  </si>
  <si>
    <t>F898Y200155</t>
  </si>
  <si>
    <t>ISA-G402A</t>
  </si>
  <si>
    <t>F898Y200161A</t>
  </si>
  <si>
    <t>ISA-C728A</t>
  </si>
  <si>
    <t>FW12G342A1295743F</t>
  </si>
  <si>
    <t>BSA-C688A</t>
  </si>
  <si>
    <t>FW12G54A3792370</t>
  </si>
  <si>
    <t>NUT ASSEMBLY</t>
  </si>
  <si>
    <t>FW12G36A1332016D</t>
  </si>
  <si>
    <t>DRUM WIRE ASS'Y</t>
  </si>
  <si>
    <t>FY12N0809</t>
  </si>
  <si>
    <t>RUBBER CONE REMOVAL TOOL</t>
  </si>
  <si>
    <t>FW12G68A1064597H</t>
  </si>
  <si>
    <t>FSA-G227A</t>
  </si>
  <si>
    <t>FW12G110A11617123</t>
  </si>
  <si>
    <t>CVDC DAD PC-BOARD 450</t>
  </si>
  <si>
    <t>FW12G342A1318074C</t>
  </si>
  <si>
    <t>FW12G110A12238710</t>
  </si>
  <si>
    <t>SETUP PC BOARD ASSY ROHS</t>
  </si>
  <si>
    <t>FW12G342A1015635D</t>
  </si>
  <si>
    <t>BSA-C271A                 ROHS</t>
  </si>
  <si>
    <t>FW12G342A1318072C</t>
  </si>
  <si>
    <t>FW12G56A1082711A</t>
  </si>
  <si>
    <t>FW12G68A12542920</t>
  </si>
  <si>
    <t>WATER TUBE (CLEAR)</t>
  </si>
  <si>
    <t>FW12G110A1235346E</t>
  </si>
  <si>
    <t>110A1235346E   590 MICON PCB2</t>
  </si>
  <si>
    <t>FW12G42B12891190</t>
  </si>
  <si>
    <t>FY22N0019</t>
  </si>
  <si>
    <t>ADHESIVE REMOVAL TOOL</t>
  </si>
  <si>
    <t>FW12G342A1190907B</t>
  </si>
  <si>
    <t>FY22N0016</t>
  </si>
  <si>
    <t>FW12G68A11035170</t>
  </si>
  <si>
    <t>FW12G7A10400752</t>
  </si>
  <si>
    <t>LGB</t>
  </si>
  <si>
    <t>FW12G68B11140390</t>
  </si>
  <si>
    <t>FW12G68A12951640</t>
  </si>
  <si>
    <t>NOZZLE (old: 68A1212595A)</t>
  </si>
  <si>
    <t>FW12G68B11909200</t>
  </si>
  <si>
    <t>FJ56584</t>
  </si>
  <si>
    <t>SPECIAL DRIVER</t>
  </si>
  <si>
    <t>FJ55566</t>
  </si>
  <si>
    <t>FW12G110A1327616B</t>
  </si>
  <si>
    <t>590AFE PCB</t>
  </si>
  <si>
    <t>AW-TUBE</t>
  </si>
  <si>
    <t>FW12G110A1288747F</t>
  </si>
  <si>
    <t>AFE PCB FG388A</t>
  </si>
  <si>
    <t>FW12G68A11928190</t>
  </si>
  <si>
    <t>FW12G121A1327222F</t>
  </si>
  <si>
    <t>SWITCH</t>
  </si>
  <si>
    <t>FW12G47B12309300</t>
  </si>
  <si>
    <t>ELEVATOR</t>
  </si>
  <si>
    <t>FW12G76A11615703</t>
  </si>
  <si>
    <t>PUMP ASSY</t>
  </si>
  <si>
    <t>FW12G7A10405531</t>
  </si>
  <si>
    <t>LIGHT GUIDE BUNDLE</t>
  </si>
  <si>
    <t>FW12G70A11617291</t>
  </si>
  <si>
    <t>SUCTION VALVE ASSY</t>
  </si>
  <si>
    <t>F113Y101073B</t>
  </si>
  <si>
    <t>POWER PCB</t>
  </si>
  <si>
    <t>FW12G76A1106857A</t>
  </si>
  <si>
    <t>AIR PUMP ASSY</t>
  </si>
  <si>
    <t>FW12G36A1333679C</t>
  </si>
  <si>
    <t>DWA ASS'Y</t>
  </si>
  <si>
    <t>FW12G70A11515900</t>
  </si>
  <si>
    <t>FW12G68A12112011</t>
  </si>
  <si>
    <t>FW12G68A11617100</t>
  </si>
  <si>
    <t>FJ57214</t>
  </si>
  <si>
    <t>ISA ARRANGEMENT TOOL</t>
  </si>
  <si>
    <t>FW12G68B11195462</t>
  </si>
  <si>
    <t>NOZZEL</t>
  </si>
  <si>
    <t>FY22N100008</t>
  </si>
  <si>
    <t>DRILL CHUCK</t>
  </si>
  <si>
    <t>FW12G1B9405960</t>
  </si>
  <si>
    <t>FW12G1B10017980</t>
  </si>
  <si>
    <t>LENS</t>
  </si>
  <si>
    <t>FW12G68B11027711</t>
  </si>
  <si>
    <t>FW12G68B9804212</t>
  </si>
  <si>
    <t>RBS G166A</t>
  </si>
  <si>
    <t>FW12G6B12733380</t>
  </si>
  <si>
    <t>ROD (1.95)</t>
  </si>
  <si>
    <t>FJ57885</t>
  </si>
  <si>
    <t>JIGU FCT</t>
  </si>
  <si>
    <t>FW12G68A12125971</t>
  </si>
  <si>
    <t>FW12G57A12657110</t>
  </si>
  <si>
    <t>CAP+UV</t>
  </si>
  <si>
    <t>FY12N0791-4</t>
  </si>
  <si>
    <t>ROTATION CAP</t>
  </si>
  <si>
    <t>FW12G68B10772171</t>
  </si>
  <si>
    <t>RBS</t>
  </si>
  <si>
    <t>FW12G68B13317470</t>
  </si>
  <si>
    <t>BENDING RUBBER FG398A-6</t>
  </si>
  <si>
    <t>FW12G68B13318300</t>
  </si>
  <si>
    <t>BENDING RUBBER FC716A-6</t>
  </si>
  <si>
    <t>FY22N100009</t>
  </si>
  <si>
    <t>STRIGHT COLLECT</t>
  </si>
  <si>
    <t>FW12G56B11069910</t>
  </si>
  <si>
    <t>F113Y120138D</t>
  </si>
  <si>
    <t>SC600 POW PSB ASSY</t>
  </si>
  <si>
    <t>FW12G57A8087610</t>
  </si>
  <si>
    <t>AIR TIGHT CAP ROH</t>
  </si>
  <si>
    <t>FW12G60A1212214A</t>
  </si>
  <si>
    <t>O-Ring (black Duck bil)</t>
  </si>
  <si>
    <t>FW12G68B10646901</t>
  </si>
  <si>
    <t>FW12G68B12078100</t>
  </si>
  <si>
    <t>RBS-C158E</t>
  </si>
  <si>
    <t>FW12G70A10400591</t>
  </si>
  <si>
    <t>BRONCHO SUCTION BUTTON</t>
  </si>
  <si>
    <t>FW12G102A4667640</t>
  </si>
  <si>
    <t>LAMP ASSY</t>
  </si>
  <si>
    <t>FW12G57A10213210</t>
  </si>
  <si>
    <t>SW CAP</t>
  </si>
  <si>
    <t>FW12G70A12123670</t>
  </si>
  <si>
    <t>SUCTION VALVE TUBE ASSY</t>
  </si>
  <si>
    <t>FW12G68A12106350</t>
  </si>
  <si>
    <t>NOZZEL (EC-201WL/450HL5)</t>
  </si>
  <si>
    <t>FW12G68B12541530</t>
  </si>
  <si>
    <t>FCT RING</t>
  </si>
  <si>
    <t>FW12G68B11191351</t>
  </si>
  <si>
    <t>FW12G47B11145311</t>
  </si>
  <si>
    <t>FY12N0878</t>
  </si>
  <si>
    <t>LAYOUT TOOL COVER G5</t>
  </si>
  <si>
    <t>FW12G60A1154355A</t>
  </si>
  <si>
    <t>O-Ring (Black) (OLD-60A11543560)</t>
  </si>
  <si>
    <t>FW12G68A12314040</t>
  </si>
  <si>
    <t>FW12G68B1119135A</t>
  </si>
  <si>
    <t>FW12G53B10700560</t>
  </si>
  <si>
    <t>FW12G68B9804382</t>
  </si>
  <si>
    <t>FW12G101A1336311A</t>
  </si>
  <si>
    <t>FW12G11B9896691</t>
  </si>
  <si>
    <t>FW12G102K112646A</t>
  </si>
  <si>
    <t>XENON LAMP150W FV336A</t>
  </si>
  <si>
    <t>FW12G10A10398593</t>
  </si>
  <si>
    <t>LG PROBE ASSY</t>
  </si>
  <si>
    <t>FW12G23B11028140</t>
  </si>
  <si>
    <t>FW12G10A11809050</t>
  </si>
  <si>
    <t>DISTAL END TIP ASSY</t>
  </si>
  <si>
    <t>FW12G10A1225233B</t>
  </si>
  <si>
    <t>FW12G10A1235705B</t>
  </si>
  <si>
    <t>CHA-B61A</t>
  </si>
  <si>
    <t>FW12G53A10323230</t>
  </si>
  <si>
    <t>SPECIAL SCREW ASSY</t>
  </si>
  <si>
    <t>FW12G10A1276121B</t>
  </si>
  <si>
    <t>CHA-G366A-6</t>
  </si>
  <si>
    <t>FW12G121A10400480</t>
  </si>
  <si>
    <t>HC SWITCH</t>
  </si>
  <si>
    <t>FW12G10A1333658B</t>
  </si>
  <si>
    <t>CONNECTOR BODY</t>
  </si>
  <si>
    <t>FW12G10A1333935F</t>
  </si>
  <si>
    <t>CHA-G402A                 ROHS</t>
  </si>
  <si>
    <t>FW12G60B10322131</t>
  </si>
  <si>
    <t>FW12G10A1336978A</t>
  </si>
  <si>
    <t>CHAC461A</t>
  </si>
  <si>
    <t>FW12G10A9206643</t>
  </si>
  <si>
    <t>FW12G68A12543580</t>
  </si>
  <si>
    <t>FW12G23B1190895A</t>
  </si>
  <si>
    <t>FW12G60B9443610</t>
  </si>
  <si>
    <t>RUBBER PACKING</t>
  </si>
  <si>
    <t>FW12G110A11810462</t>
  </si>
  <si>
    <t>LIGHT SOURCE PCB</t>
  </si>
  <si>
    <t>FW12G121A10329130</t>
  </si>
  <si>
    <t>FW12G111A13374400</t>
  </si>
  <si>
    <t>CABLE(4CORES)             ROHS</t>
  </si>
  <si>
    <t>FW12G56A10214150</t>
  </si>
  <si>
    <t>DWA-615 (D)</t>
  </si>
  <si>
    <t>FW12G56A10322940</t>
  </si>
  <si>
    <t>ELEVATOR WIRE ASSLY</t>
  </si>
  <si>
    <t>FW12G23B1265745A</t>
  </si>
  <si>
    <t>SPACER</t>
  </si>
  <si>
    <t>FW12G110A1251351C</t>
  </si>
  <si>
    <t>AFE PCB</t>
  </si>
  <si>
    <t>FW12G68B12078091</t>
  </si>
  <si>
    <t>FW12G110A1288747D</t>
  </si>
  <si>
    <t>AFE PCB FG 388A ROHS</t>
  </si>
  <si>
    <t>FW12G110A1289569C</t>
  </si>
  <si>
    <t>S600CTL PCB</t>
  </si>
  <si>
    <t>FW12G42B632243A</t>
  </si>
  <si>
    <t>PIPE SLEEVE</t>
  </si>
  <si>
    <t>FW12G110A1318460A</t>
  </si>
  <si>
    <t>530 MICOM PCB</t>
  </si>
  <si>
    <t>FW12G121A1021158B</t>
  </si>
  <si>
    <t>MM SWITCH (GREEN)</t>
  </si>
  <si>
    <t>FW12G30A10212220</t>
  </si>
  <si>
    <t>GUIDE</t>
  </si>
  <si>
    <t>FW12G110A13358630</t>
  </si>
  <si>
    <t>NT TGCONT</t>
  </si>
  <si>
    <t>FW12G68B10004221</t>
  </si>
  <si>
    <t>FW12G110A13358650</t>
  </si>
  <si>
    <t>IF-ASSY (ECN-T1604)</t>
  </si>
  <si>
    <t>FW12G110M170401T</t>
  </si>
  <si>
    <t>FW12G111B12382980</t>
  </si>
  <si>
    <t>CABLE (4 CORES)</t>
  </si>
  <si>
    <t>FW12G112A11072370</t>
  </si>
  <si>
    <t>VIDEO CONNECTOR 2</t>
  </si>
  <si>
    <t>FW12G60B9211510</t>
  </si>
  <si>
    <t>FW12G56A10212980</t>
  </si>
  <si>
    <t>DWA-670 (U)</t>
  </si>
  <si>
    <t>FW12G112A1161130</t>
  </si>
  <si>
    <t>EVE CONNECTOR PLATE ASSY  ROHS</t>
  </si>
  <si>
    <t>FW12G60K820320</t>
  </si>
  <si>
    <t>FW12G54A3792390</t>
  </si>
  <si>
    <t>NUT ASSY</t>
  </si>
  <si>
    <t>FW12G112A1238579C</t>
  </si>
  <si>
    <t>SCOPE CONNECTOR ASSY 500</t>
  </si>
  <si>
    <t>FW12G120M140151T</t>
  </si>
  <si>
    <t>SET SCREW (LG PROBE)</t>
  </si>
  <si>
    <t>FW12G12A11767040</t>
  </si>
  <si>
    <t>SW CASE ASSY</t>
  </si>
  <si>
    <t>FW12G60B10400570</t>
  </si>
  <si>
    <t>FW12G121A1021157B</t>
  </si>
  <si>
    <t>FW12G121A10211730</t>
  </si>
  <si>
    <t>RC SWITCH (G5)</t>
  </si>
  <si>
    <t>FW12G60K868950</t>
  </si>
  <si>
    <t>FW12G68A12660660</t>
  </si>
  <si>
    <t>SUCTION TUBE</t>
  </si>
  <si>
    <t>FW12G23B10404170</t>
  </si>
  <si>
    <t>ISA RING 1</t>
  </si>
  <si>
    <t>FW12G23B5934423</t>
  </si>
  <si>
    <t>FW12G60B9211520</t>
  </si>
  <si>
    <t>F350Y120229A</t>
  </si>
  <si>
    <t>FW12G121A9446591</t>
  </si>
  <si>
    <t>VTR SWITCH ASSY</t>
  </si>
  <si>
    <t>FW12G60B9897220</t>
  </si>
  <si>
    <t>FW12G121A1327224E</t>
  </si>
  <si>
    <t>FW12G12A1327359C</t>
  </si>
  <si>
    <t>HOUSING</t>
  </si>
  <si>
    <t>FW12G16A1327739A</t>
  </si>
  <si>
    <t>LR LOCK KNOB</t>
  </si>
  <si>
    <t>FW12G60B10400560</t>
  </si>
  <si>
    <t>O- RING</t>
  </si>
  <si>
    <t>FW12G53B1039848A</t>
  </si>
  <si>
    <t>FW12G16A1327739B</t>
  </si>
  <si>
    <t>FW12G1B10657730</t>
  </si>
  <si>
    <t>FW12G23B10404200</t>
  </si>
  <si>
    <t>(23B10404200) ISA RING</t>
  </si>
  <si>
    <t>FW12G68B8506422</t>
  </si>
  <si>
    <t>FW12G56K1125381</t>
  </si>
  <si>
    <t>THREAD</t>
  </si>
  <si>
    <t>FW12G53B7127690</t>
  </si>
  <si>
    <t>Set Screw</t>
  </si>
  <si>
    <t>FW12G1B9305050</t>
  </si>
  <si>
    <t>FW12G21A10216912</t>
  </si>
  <si>
    <t>LG LENS BARREL</t>
  </si>
  <si>
    <t>FW12G60B9399500</t>
  </si>
  <si>
    <t>FW12G23A12353780</t>
  </si>
  <si>
    <t>Ring (Outer)</t>
  </si>
  <si>
    <t>FW12G121A10641490</t>
  </si>
  <si>
    <t>OM SWITCH</t>
  </si>
  <si>
    <t>FW12G23A12895940</t>
  </si>
  <si>
    <t>FCT INLET ASSY</t>
  </si>
  <si>
    <t>FW12G68B9804192</t>
  </si>
  <si>
    <t>FW12G23B1021211A</t>
  </si>
  <si>
    <t>ISA RING-2</t>
  </si>
  <si>
    <t>FW12G121A11194480</t>
  </si>
  <si>
    <t>SWITCH (SP)</t>
  </si>
  <si>
    <t>FW12G53B10214201</t>
  </si>
  <si>
    <t>Special Screw</t>
  </si>
  <si>
    <t>FW12G12B9400342</t>
  </si>
  <si>
    <t>SWITCH CASE</t>
  </si>
  <si>
    <t>FW12G68B9996712</t>
  </si>
  <si>
    <t>FW12G56A7937790</t>
  </si>
  <si>
    <t>Drum Wire Assy</t>
  </si>
  <si>
    <t>FW12G23B1015974A</t>
  </si>
  <si>
    <t>FIXING RING</t>
  </si>
  <si>
    <t>FW12G23B11908431</t>
  </si>
  <si>
    <t>FW12G56A10158030</t>
  </si>
  <si>
    <t>DRUM WIRE</t>
  </si>
  <si>
    <t>FW12G23B8087081</t>
  </si>
  <si>
    <t>RING 1</t>
  </si>
  <si>
    <t>SET SCREW</t>
  </si>
  <si>
    <t>FW12G23B11909430</t>
  </si>
  <si>
    <t>(23B11909430) NEW RETAINER RING</t>
  </si>
  <si>
    <t>FW12G56A10212970</t>
  </si>
  <si>
    <t>WIRE DWA-580</t>
  </si>
  <si>
    <t>FW12G56A10212960</t>
  </si>
  <si>
    <t>WIRE DWA-645</t>
  </si>
  <si>
    <t>FW12G23B10401771</t>
  </si>
  <si>
    <t>FW12G53B7397530</t>
  </si>
  <si>
    <t>(53B7397530) SPECIAL SCREW FOR CAP</t>
  </si>
  <si>
    <t>FW12G23B8236791</t>
  </si>
  <si>
    <t>FW12G272A1264427S</t>
  </si>
  <si>
    <t>PATIENT PCB ASSY</t>
  </si>
  <si>
    <t>FW12G32B12199520</t>
  </si>
  <si>
    <t>SHAFT</t>
  </si>
  <si>
    <t>FW12G68B9891811</t>
  </si>
  <si>
    <t>FW12G33B1021370A</t>
  </si>
  <si>
    <t>COUPLING RING</t>
  </si>
  <si>
    <t>FW12G342A1064584C</t>
  </si>
  <si>
    <t>FW12G342A1064584E</t>
  </si>
  <si>
    <t>342A1069819A   BSA-G230A</t>
  </si>
  <si>
    <t>FW12G342A1069967D</t>
  </si>
  <si>
    <t>BSA-C323A</t>
  </si>
  <si>
    <t>FW12G342A1102875</t>
  </si>
  <si>
    <t>FW12G342A1107084E</t>
  </si>
  <si>
    <t>FW12G342A1114533E</t>
  </si>
  <si>
    <t>BSA-D 94B</t>
  </si>
  <si>
    <t>FW12G342A1334503R</t>
  </si>
  <si>
    <t>FW12G342A1335815G</t>
  </si>
  <si>
    <t>BSA-GA03A</t>
  </si>
  <si>
    <t>FW12G342A1336303H</t>
  </si>
  <si>
    <t>FW12G343A11365531</t>
  </si>
  <si>
    <t>FW12G60B1259649A</t>
  </si>
  <si>
    <t>O-RING (500 2 OSA)</t>
  </si>
  <si>
    <t>FW12G57B10323913</t>
  </si>
  <si>
    <t>J-CAP</t>
  </si>
  <si>
    <t>FW12G60B9446190</t>
  </si>
  <si>
    <t>O RING</t>
  </si>
  <si>
    <t>FW12G68B10210751</t>
  </si>
  <si>
    <t>FW12G60K1126010</t>
  </si>
  <si>
    <t>FW12G42B13320050</t>
  </si>
  <si>
    <t>FW12G121A7527940</t>
  </si>
  <si>
    <t>HARD COPY SWITCH</t>
  </si>
  <si>
    <t>FW12G68A8841751</t>
  </si>
  <si>
    <t>TUBE ASSY</t>
  </si>
  <si>
    <t>FW12G53B7734030</t>
  </si>
  <si>
    <t>POSITIONING PIN</t>
  </si>
  <si>
    <t>FW12G68B10835590</t>
  </si>
  <si>
    <t>TUBE L=87MM</t>
  </si>
  <si>
    <t>FW12G60B10212850</t>
  </si>
  <si>
    <t>FW12G68B11407820</t>
  </si>
  <si>
    <t>FW12G23B11909442</t>
  </si>
  <si>
    <t>F350Y120228A</t>
  </si>
  <si>
    <t>RUBBER CONE</t>
  </si>
  <si>
    <t>FW12G343A1305054B</t>
  </si>
  <si>
    <t>ISA-G313A</t>
  </si>
  <si>
    <t>FW12G343A1305079B</t>
  </si>
  <si>
    <t>FW12G23B10211480</t>
  </si>
  <si>
    <t>FW12G53B7128300</t>
  </si>
  <si>
    <t>FW12G50B7131902</t>
  </si>
  <si>
    <t>50B1327200A SPRING</t>
  </si>
  <si>
    <t>FW12G343A1305105B</t>
  </si>
  <si>
    <t>FW12G36A13336790</t>
  </si>
  <si>
    <t>FW12G111M170301T</t>
  </si>
  <si>
    <t>FW12G11B13338530</t>
  </si>
  <si>
    <t>COVER RING</t>
  </si>
  <si>
    <t>FW12G42B1289482A</t>
  </si>
  <si>
    <t>Sleeve ( Angle)</t>
  </si>
  <si>
    <t>FW12G68B10151470</t>
  </si>
  <si>
    <t>FW12G60B9528220</t>
  </si>
  <si>
    <t>FW12G42B315882A</t>
  </si>
  <si>
    <t>FW12G23B6151244</t>
  </si>
  <si>
    <t>FW12G60B9446140</t>
  </si>
  <si>
    <t>FW12G60B9446150</t>
  </si>
  <si>
    <t>FW12G120M170251T</t>
  </si>
  <si>
    <t>FW12G42B593410A</t>
  </si>
  <si>
    <t>FW12G50A1335527A</t>
  </si>
  <si>
    <t>HARDNESS VARIABLE ASSY (M)</t>
  </si>
  <si>
    <t>FW12G50A1335528A</t>
  </si>
  <si>
    <t>HARDNESS VARIABLE ASSY ( I )</t>
  </si>
  <si>
    <t>FW12G53B1015403A</t>
  </si>
  <si>
    <t>FW12G53B11413710</t>
  </si>
  <si>
    <t>FW12G60B989742A</t>
  </si>
  <si>
    <t>One-Way-Valve</t>
  </si>
  <si>
    <t>FW12G53B13044640</t>
  </si>
  <si>
    <t>FW12G53B7397081</t>
  </si>
  <si>
    <t>FW12G60B9528240</t>
  </si>
  <si>
    <t>FW12G60B10217430</t>
  </si>
  <si>
    <t>PACKING RING G-5</t>
  </si>
  <si>
    <t>FW12G60B9446200</t>
  </si>
  <si>
    <t>P405020 O RING</t>
  </si>
  <si>
    <t>FW12G57B9399200</t>
  </si>
  <si>
    <t>57B9399200 CAP</t>
  </si>
  <si>
    <t>FW12G68B7526702</t>
  </si>
  <si>
    <t>FW12G60B5135632</t>
  </si>
  <si>
    <t>FW12G111M170353T</t>
  </si>
  <si>
    <t>FW12G57A12657060</t>
  </si>
  <si>
    <t>DISTAL END CAP + UV</t>
  </si>
  <si>
    <t>FW12G57A12657080</t>
  </si>
  <si>
    <t>FW12G57A12657200</t>
  </si>
  <si>
    <t>CAP + UV(57B11028840)</t>
  </si>
  <si>
    <t>FW12G57A13367920</t>
  </si>
  <si>
    <t>FW12G57A13367950</t>
  </si>
  <si>
    <t>FW12G57A13367980</t>
  </si>
  <si>
    <t>FW12G57B10698651</t>
  </si>
  <si>
    <t>FW12G57B11028721</t>
  </si>
  <si>
    <t>C-SAP (J OLD POSITION)</t>
  </si>
  <si>
    <t>FW12G57B1145771A</t>
  </si>
  <si>
    <t>DISTAL END CAP            ROHS</t>
  </si>
  <si>
    <t>FW12G57B11461991</t>
  </si>
  <si>
    <t>C-CAP</t>
  </si>
  <si>
    <t>FW12G57B12510170</t>
  </si>
  <si>
    <t>FW12G57B1273217A</t>
  </si>
  <si>
    <t>CAP                       ROHS</t>
  </si>
  <si>
    <t>FW12G60A4364213</t>
  </si>
  <si>
    <t>FW12G60B10324170</t>
  </si>
  <si>
    <t>FW12G60B10326520</t>
  </si>
  <si>
    <t>FW12G60B9521080</t>
  </si>
  <si>
    <t>FW12G68A1141459A</t>
  </si>
  <si>
    <t>FW12G68A1161257D</t>
  </si>
  <si>
    <t>FSA-FC328A</t>
  </si>
  <si>
    <t>FW12G68A1176869A</t>
  </si>
  <si>
    <t>FW12G60K1125550</t>
  </si>
  <si>
    <t>FW12G23B6962320</t>
  </si>
  <si>
    <t>TAPERED RING</t>
  </si>
  <si>
    <t>FW12G60B9798921</t>
  </si>
  <si>
    <t>FW12G60B11028070</t>
  </si>
  <si>
    <t>FW12G60B11028040</t>
  </si>
  <si>
    <t>O-Rings</t>
  </si>
  <si>
    <t>FW12G60B9446210</t>
  </si>
  <si>
    <t>FORCEPS CHANNEL TUBE (C 287A)</t>
  </si>
  <si>
    <t>FW12G68B12663660</t>
  </si>
  <si>
    <t>PIPE (FCT RING)</t>
  </si>
  <si>
    <t>FW12G60B10209051</t>
  </si>
  <si>
    <t>FW12G57A12657220</t>
  </si>
  <si>
    <t>CAP (57B10152721)</t>
  </si>
  <si>
    <t>FW12G60B4186450</t>
  </si>
  <si>
    <t>FW12G60B4188740</t>
  </si>
  <si>
    <t>FW12G60B9446120</t>
  </si>
  <si>
    <t>FW12G110M170303T</t>
  </si>
  <si>
    <t>FW12G60B11509670</t>
  </si>
  <si>
    <t>FW12G68A1231404C</t>
  </si>
  <si>
    <t>NOZ-C362A</t>
  </si>
  <si>
    <t>FW12G68A12509780</t>
  </si>
  <si>
    <t>AWJ-C243A</t>
  </si>
  <si>
    <t>FW12G23B805884</t>
  </si>
  <si>
    <t>RING FOR AW</t>
  </si>
  <si>
    <t>FW12G23B10701630</t>
  </si>
  <si>
    <t>FW12G60B10209041</t>
  </si>
  <si>
    <t>FW12G60B9140681</t>
  </si>
  <si>
    <t>FW12G110M120121T</t>
  </si>
  <si>
    <t>FW12G68A1273816B</t>
  </si>
  <si>
    <t>NOZZLE ASSY</t>
  </si>
  <si>
    <t>FW12G68A12952240</t>
  </si>
  <si>
    <t>FW12G68A1295307A</t>
  </si>
  <si>
    <t>AWT-FC675A</t>
  </si>
  <si>
    <t>FW12G68A12958260</t>
  </si>
  <si>
    <t>TUBE FC645A</t>
  </si>
  <si>
    <t>FW12G68A1295934D</t>
  </si>
  <si>
    <t>FSA-C688A</t>
  </si>
  <si>
    <t>FW12G56A7937710</t>
  </si>
  <si>
    <t>DWA-650</t>
  </si>
  <si>
    <t>FW12G110M170403T</t>
  </si>
  <si>
    <t>SCREW,PH M 1.7 X</t>
  </si>
  <si>
    <t>FW12G68A1304451A</t>
  </si>
  <si>
    <t>FW12G68A13045350</t>
  </si>
  <si>
    <t xml:space="preserve"> NOZZLE ASSY</t>
  </si>
  <si>
    <t>FW12G57B10154681</t>
  </si>
  <si>
    <t>FW12G68A13337320</t>
  </si>
  <si>
    <t>NOZZLE FG402A</t>
  </si>
  <si>
    <t>FW12G68A13338030</t>
  </si>
  <si>
    <t>NOZZLE ASSY FC7030A</t>
  </si>
  <si>
    <t>FW12G60B9145571</t>
  </si>
  <si>
    <t>FW12G68A1334429A</t>
  </si>
  <si>
    <t>NOZZLE ASSY FC727A</t>
  </si>
  <si>
    <t>FW12G60B9145581</t>
  </si>
  <si>
    <t>FW12G167M2050030T</t>
  </si>
  <si>
    <t>WASHER</t>
  </si>
  <si>
    <t>FW12G60B9446180</t>
  </si>
  <si>
    <t>FW12G68A13356120</t>
  </si>
  <si>
    <t>NOZZLE ASSY FG403A</t>
  </si>
  <si>
    <t>FW12G60B10326510</t>
  </si>
  <si>
    <t>FW12G110M120151T</t>
  </si>
  <si>
    <t>FW12G60B10404190</t>
  </si>
  <si>
    <t>FW12G68A13364950</t>
  </si>
  <si>
    <t>TUBE</t>
  </si>
  <si>
    <t>FW12G68A13367870</t>
  </si>
  <si>
    <t>FW12G68A13367930</t>
  </si>
  <si>
    <t>A TUBE</t>
  </si>
  <si>
    <t>FW12G68A13367940</t>
  </si>
  <si>
    <t>W TUBE</t>
  </si>
  <si>
    <t>FW12G68A980508D</t>
  </si>
  <si>
    <t>FLEXIBLE SECTION (G195A)</t>
  </si>
  <si>
    <t>FW12G68B10004220</t>
  </si>
  <si>
    <t>FW12G68B10702940</t>
  </si>
  <si>
    <t>FW12G68B11068581</t>
  </si>
  <si>
    <t>FW12G68B11145370</t>
  </si>
  <si>
    <t>FW12G68B1140782A</t>
  </si>
  <si>
    <t>FW12G68B11414461</t>
  </si>
  <si>
    <t>FW12G68B12078090</t>
  </si>
  <si>
    <t>RBS - C43A</t>
  </si>
  <si>
    <t>FW12G68B12197640</t>
  </si>
  <si>
    <t>FW12G68B1235415A</t>
  </si>
  <si>
    <t>FW12G68B12541740</t>
  </si>
  <si>
    <t>A/W TUBE (old:68B7122860)</t>
  </si>
  <si>
    <t>FW12G68B12893640</t>
  </si>
  <si>
    <t>PIPE</t>
  </si>
  <si>
    <t>FW12G68B12952250</t>
  </si>
  <si>
    <t>WATER JET TUBE</t>
  </si>
  <si>
    <t>FW12G68B1295228A</t>
  </si>
  <si>
    <t>A/W TUBE (CLEAR)</t>
  </si>
  <si>
    <t>FW12G68B12953080</t>
  </si>
  <si>
    <t>B TUBE FC675A</t>
  </si>
  <si>
    <t>FW12G68B13181130</t>
  </si>
  <si>
    <t>TUBE (WJ)</t>
  </si>
  <si>
    <t>FW12G68B13350950</t>
  </si>
  <si>
    <t>FW12G68B8839440</t>
  </si>
  <si>
    <t>RING FCT</t>
  </si>
  <si>
    <t>FW12G68B972960A</t>
  </si>
  <si>
    <t>FW12G68B972960B</t>
  </si>
  <si>
    <t>FW12G111M120151T</t>
  </si>
  <si>
    <t>SET SCREW - EG-530WR</t>
  </si>
  <si>
    <t>FW12G60B7132480</t>
  </si>
  <si>
    <t>FW12G68B9892554</t>
  </si>
  <si>
    <t>FW12G68B9893902</t>
  </si>
  <si>
    <t>RBS-D46A</t>
  </si>
  <si>
    <t>FW12G68B9899262</t>
  </si>
  <si>
    <t>FW12G70A1265111B</t>
  </si>
  <si>
    <t>SUCTION VALVE G381A-6</t>
  </si>
  <si>
    <t>FW12G70A9398440</t>
  </si>
  <si>
    <t>SUCTION VALVE ASS'Y</t>
  </si>
  <si>
    <t>FW12G70A9804581</t>
  </si>
  <si>
    <t>SUCTION BUTTON SB-300(4H)</t>
  </si>
  <si>
    <t>FW12G76A1161554B</t>
  </si>
  <si>
    <t>FW12G76A1231000A</t>
  </si>
  <si>
    <t>PUMP ASSY X-FS94A</t>
  </si>
  <si>
    <t>FW12G57B10698641</t>
  </si>
  <si>
    <t>FW12G53B10398480</t>
  </si>
  <si>
    <t>FW12G53B11191080</t>
  </si>
  <si>
    <t>FW12G7A10699491</t>
  </si>
  <si>
    <t>LIGHT GUIDE BUNDLE LGB-G227A</t>
  </si>
  <si>
    <t>FW12G7A11144031</t>
  </si>
  <si>
    <t>LGB-G256A</t>
  </si>
  <si>
    <t>FW12G32B9140550</t>
  </si>
  <si>
    <t>FW12G7A1161305A</t>
  </si>
  <si>
    <t>LGB-C309A (old:7A10402510)</t>
  </si>
  <si>
    <t>FW12G60B7396190</t>
  </si>
  <si>
    <t>FW12G42B10214251</t>
  </si>
  <si>
    <t>FW12G57B10212891</t>
  </si>
  <si>
    <t>FW12G60B10397980</t>
  </si>
  <si>
    <t>FW12G60B9446220</t>
  </si>
  <si>
    <t>FW12G53B8840400</t>
  </si>
  <si>
    <t>FW12G7A1161359A</t>
  </si>
  <si>
    <t>LG-C306A</t>
  </si>
  <si>
    <t>FW12G60B10212920</t>
  </si>
  <si>
    <t>FW12G110M170221T</t>
  </si>
  <si>
    <t>FW12G60B7400421</t>
  </si>
  <si>
    <t>FW12G60B11028150</t>
  </si>
  <si>
    <t>FW12G60B7400411</t>
  </si>
  <si>
    <t>FW12G60B7130561</t>
  </si>
  <si>
    <t>FW12G60B10160500</t>
  </si>
  <si>
    <t>FW12G23B3166541</t>
  </si>
  <si>
    <t>TAPER RING (S)</t>
  </si>
  <si>
    <t>FW12G60B7936880</t>
  </si>
  <si>
    <t>FW12G60B10160510</t>
  </si>
  <si>
    <t>FW12G60B9439040</t>
  </si>
  <si>
    <t>O-RING   TIN-S9901</t>
  </si>
  <si>
    <t>FW12G58B7398581</t>
  </si>
  <si>
    <t>PLATE</t>
  </si>
  <si>
    <t>FW12G60B10400170</t>
  </si>
  <si>
    <t>FW12G68B9211740</t>
  </si>
  <si>
    <t>FW12G11B7402990</t>
  </si>
  <si>
    <t>RAIL COVER</t>
  </si>
  <si>
    <t>FW12G60B10160480</t>
  </si>
  <si>
    <t>FW12G60B10404180</t>
  </si>
  <si>
    <t>FW12G60B7936820</t>
  </si>
  <si>
    <t>FW12G7A1161360A</t>
  </si>
  <si>
    <t>LG-C310A</t>
  </si>
  <si>
    <t>FW12G7A1161406A</t>
  </si>
  <si>
    <t>LGB-C311A</t>
  </si>
  <si>
    <t>FW12G57B9399202</t>
  </si>
  <si>
    <t>C-Cap</t>
  </si>
  <si>
    <t>FW12G17B1015992A</t>
  </si>
  <si>
    <t>FW12G191M020T</t>
  </si>
  <si>
    <t>E-CLIP</t>
  </si>
  <si>
    <t>LG   FC692A</t>
  </si>
  <si>
    <t>FW12G7A1333871A</t>
  </si>
  <si>
    <t>LG-G403A</t>
  </si>
  <si>
    <t>FW12G7A1333928C</t>
  </si>
  <si>
    <t>LGB-C727A</t>
  </si>
  <si>
    <t>FW12G7A1333929C</t>
  </si>
  <si>
    <t>LGB-C728A</t>
  </si>
  <si>
    <t>FW12G7A1334515A</t>
  </si>
  <si>
    <t>LGB-G402</t>
  </si>
  <si>
    <t>FW12G87A13188320</t>
  </si>
  <si>
    <t>STOPPER ASSY</t>
  </si>
  <si>
    <t>FW12G96A26712A0A</t>
  </si>
  <si>
    <t>KEYBOARD DK-2500</t>
  </si>
  <si>
    <t>FW12G96A32156A00</t>
  </si>
  <si>
    <t>CLEANING ADAPTER CA-500N</t>
  </si>
  <si>
    <t>FW12GJ32739</t>
  </si>
  <si>
    <t>FW12GJT3083</t>
  </si>
  <si>
    <t>SPECIAL DRIVER (L,J inlet removal)</t>
  </si>
  <si>
    <t>FW12G68A12509760</t>
  </si>
  <si>
    <t>FW12G68A1265571G</t>
  </si>
  <si>
    <t>FW12G56A10212941</t>
  </si>
  <si>
    <t>FW12G57B12733300</t>
  </si>
  <si>
    <t>FW12G68A1236131A</t>
  </si>
  <si>
    <t>FW12G10A1224196B</t>
  </si>
  <si>
    <t>FW12G57A12657070</t>
  </si>
  <si>
    <t>FW12G343A13316150</t>
  </si>
  <si>
    <t>VIDEO CONNECTOR ASSY (G379A-6)</t>
  </si>
  <si>
    <t>FW12G342A1064584D</t>
  </si>
  <si>
    <t>FW12G342A1334571D</t>
  </si>
  <si>
    <t>F371Y200075</t>
  </si>
  <si>
    <t>FW12G68B12655070</t>
  </si>
  <si>
    <t>FW12G50B11186410</t>
  </si>
  <si>
    <t>SPRING</t>
  </si>
  <si>
    <t>FW12G68A13048770</t>
  </si>
  <si>
    <t>F606Y200046A</t>
  </si>
  <si>
    <t>FW12G68B9147762</t>
  </si>
  <si>
    <t>FW12G342A979721E</t>
  </si>
  <si>
    <t>FW12G342A1295887J</t>
  </si>
  <si>
    <t>F317Y200048</t>
  </si>
  <si>
    <t>FW12G7A1258943A</t>
  </si>
  <si>
    <t>FW12G7A1296088B</t>
  </si>
  <si>
    <t>FW12G7A1295890B</t>
  </si>
  <si>
    <t>FW12G57B939920A</t>
  </si>
  <si>
    <t>FW12G23B11547330</t>
  </si>
  <si>
    <t>FW12G68B1235382A</t>
  </si>
  <si>
    <t>F613Y200003</t>
  </si>
  <si>
    <t>F340Y120030D</t>
  </si>
  <si>
    <t>FW12G10A1304570H</t>
  </si>
  <si>
    <t>FW12G342A979721C</t>
  </si>
  <si>
    <t>FW12G342A1295820B</t>
  </si>
  <si>
    <t>prepairing quotation</t>
  </si>
  <si>
    <t>Clear ↓</t>
  </si>
  <si>
    <t>PartNumber</t>
  </si>
  <si>
    <t>PartName</t>
  </si>
  <si>
    <t>Avaible</t>
  </si>
  <si>
    <t>#RMA</t>
  </si>
  <si>
    <t>OK/Missed</t>
  </si>
  <si>
    <t>=COUNTIF(K:K,K3)-SUMIF(K:K,K3,R:R)</t>
  </si>
  <si>
    <t>Line</t>
  </si>
  <si>
    <t xml:space="preserve">  Clear           Paste</t>
  </si>
  <si>
    <t>Avai Total</t>
  </si>
  <si>
    <t>FamilyName</t>
  </si>
  <si>
    <t>Create</t>
  </si>
  <si>
    <t>Processor</t>
  </si>
  <si>
    <t>Colono</t>
  </si>
  <si>
    <t>4C607A015</t>
  </si>
  <si>
    <t>1C692K442</t>
  </si>
  <si>
    <t>1G391K560</t>
  </si>
  <si>
    <t>1C728K179</t>
  </si>
  <si>
    <t>2G348K315</t>
  </si>
  <si>
    <t>5G361K061</t>
  </si>
  <si>
    <t>Check Total</t>
  </si>
  <si>
    <t>Partnumber</t>
  </si>
  <si>
    <t>esql select customer, model, sn,mj_mn,issue,part_list,link,PIC,note from mlist where status like '%quotation'</t>
  </si>
  <si>
    <t>Received</t>
  </si>
  <si>
    <t>LP/waiting approved</t>
  </si>
  <si>
    <t>LP/waiting for part</t>
  </si>
  <si>
    <t>LP/prepairing quotation</t>
  </si>
  <si>
    <t>LP/Received</t>
  </si>
  <si>
    <t>Engineer</t>
  </si>
  <si>
    <t>Return</t>
  </si>
  <si>
    <t>Charge</t>
  </si>
  <si>
    <t>approved</t>
  </si>
  <si>
    <t>Approval</t>
  </si>
  <si>
    <t>Reject</t>
  </si>
  <si>
    <t>Confirm</t>
  </si>
  <si>
    <t>Quoted</t>
  </si>
  <si>
    <t>Decline</t>
  </si>
  <si>
    <t>part</t>
  </si>
  <si>
    <t>Avaiable</t>
  </si>
  <si>
    <t>Miss part</t>
  </si>
  <si>
    <t>Plan</t>
  </si>
  <si>
    <t>Plan for</t>
  </si>
  <si>
    <t>Start</t>
  </si>
  <si>
    <t>Potspone++</t>
  </si>
  <si>
    <t>Completed</t>
  </si>
  <si>
    <t>transfer</t>
  </si>
  <si>
    <t>RMA</t>
  </si>
  <si>
    <t>Tay Nguyen University</t>
  </si>
  <si>
    <t>Can Tho Central Hospital</t>
  </si>
  <si>
    <t>Remind</t>
  </si>
  <si>
    <t>EG-580NW2</t>
  </si>
  <si>
    <t>Quang Ninh Obstetrics And Pediatrics Hospital</t>
  </si>
  <si>
    <t>3Y196K006</t>
  </si>
  <si>
    <t>ER-530S2</t>
  </si>
  <si>
    <t>Summary</t>
  </si>
  <si>
    <t>esql select RMA, customer, model, sn,receive,technical_report,issue,price,pic, note from mlist where status='waiting for part'</t>
  </si>
  <si>
    <t>esql select Status, count(Status) as BrakeDown from mlist group by Status</t>
  </si>
  <si>
    <t>esql select Customer, Model, SN,mj_mn,Issue,PIC,Status,Note from mlist where  status = 'under repair'</t>
  </si>
  <si>
    <t>1G402K223</t>
  </si>
  <si>
    <t>Minh</t>
  </si>
  <si>
    <t>PEOPLE'S HOSPITAL 115</t>
  </si>
  <si>
    <t>RD102A120</t>
  </si>
  <si>
    <t>Thanh An- Ha Noi limited company</t>
  </si>
  <si>
    <t>PCB</t>
  </si>
  <si>
    <t>Ha Dong Generral Hospital</t>
  </si>
  <si>
    <t>RBS-G181A</t>
  </si>
  <si>
    <t>FORCEPS TUBE</t>
  </si>
  <si>
    <t>IRIS ASSY</t>
  </si>
  <si>
    <t>VP-3500</t>
  </si>
  <si>
    <t>Hai Phong International Hospital</t>
  </si>
  <si>
    <t>Bai Chay Hospital</t>
  </si>
  <si>
    <t>1C692K696</t>
  </si>
  <si>
    <t>FFAP0062</t>
  </si>
  <si>
    <t>EC-530WI3</t>
  </si>
  <si>
    <t>1C642K364</t>
  </si>
  <si>
    <t>Thien Duc International General Hospital- Ha Noi</t>
  </si>
  <si>
    <t>Nghe An Friendship General Hospital</t>
  </si>
  <si>
    <t>2C692K094</t>
  </si>
  <si>
    <t>1C642K363</t>
  </si>
  <si>
    <t>5G391K027</t>
  </si>
  <si>
    <t>Maintain</t>
  </si>
  <si>
    <t>EC-530WM</t>
  </si>
  <si>
    <t>3C593A008</t>
  </si>
  <si>
    <t>Van Hanh Hospital</t>
  </si>
  <si>
    <t xml:space="preserve">Viet Nhat Clinic 3 </t>
  </si>
  <si>
    <t>EC-530FI</t>
  </si>
  <si>
    <t>Hoan My Tan Binh Clinic</t>
  </si>
  <si>
    <t>2G391K630</t>
  </si>
  <si>
    <t>Hung Thinh Medical and Pharmaceutical JSC</t>
  </si>
  <si>
    <t>Lam Hoa Private Hospital</t>
  </si>
  <si>
    <t>FFAP0070</t>
  </si>
  <si>
    <t>EG-201FP</t>
  </si>
  <si>
    <t>7G391K086</t>
  </si>
  <si>
    <t>EG-760Z</t>
  </si>
  <si>
    <t>EG-720R</t>
  </si>
  <si>
    <t>EG-740N</t>
  </si>
  <si>
    <t>BL-7000</t>
  </si>
  <si>
    <t>2G361K131</t>
  </si>
  <si>
    <t>5C728K054</t>
  </si>
  <si>
    <t>ED-530XT8</t>
  </si>
  <si>
    <t>2G361K691</t>
  </si>
  <si>
    <t>EC-590WI4</t>
  </si>
  <si>
    <t>1C665K176</t>
  </si>
  <si>
    <t>WIRE ASSY</t>
  </si>
  <si>
    <t>Northwestern Nghe An hospital</t>
  </si>
  <si>
    <t>1G399K080</t>
  </si>
  <si>
    <t>1G402K290</t>
  </si>
  <si>
    <t>1G402K289</t>
  </si>
  <si>
    <t>1G412K194</t>
  </si>
  <si>
    <t>EC-720R/I</t>
  </si>
  <si>
    <t>1C741K089</t>
  </si>
  <si>
    <t>3C692K100</t>
  </si>
  <si>
    <t>EG-600WR V2</t>
  </si>
  <si>
    <t>2G402K022</t>
  </si>
  <si>
    <t>1G402K222</t>
  </si>
  <si>
    <t>EC-760ZP-V/L</t>
  </si>
  <si>
    <t>5C692K026</t>
  </si>
  <si>
    <t>Tam Tri Saigon General Hospital</t>
  </si>
  <si>
    <t>7G361K170</t>
  </si>
  <si>
    <t>Kon Tum Provincial General Hospital</t>
  </si>
  <si>
    <t>2C643K264</t>
  </si>
  <si>
    <t>BSA-G400A</t>
  </si>
  <si>
    <t>FCT PIPE</t>
  </si>
  <si>
    <t>2G361K842</t>
  </si>
  <si>
    <t>Binh Duong General Hospital</t>
  </si>
  <si>
    <t>1C642K356</t>
  </si>
  <si>
    <t>1C309K043</t>
  </si>
  <si>
    <t>6G402K258</t>
  </si>
  <si>
    <t>POW</t>
  </si>
  <si>
    <t>2G348K613</t>
  </si>
  <si>
    <t>1C309K108</t>
  </si>
  <si>
    <t>4G361K368</t>
  </si>
  <si>
    <t>Endoscopy No. 91 Clinic</t>
  </si>
  <si>
    <t>1C731K234</t>
  </si>
  <si>
    <t>WATER TUBE</t>
  </si>
  <si>
    <t>HUE Central Hospital</t>
  </si>
  <si>
    <t>SU-1-H</t>
  </si>
  <si>
    <t>1V618K049</t>
  </si>
  <si>
    <t>Binh Dinh Hospital</t>
  </si>
  <si>
    <t>EC-590WL4</t>
  </si>
  <si>
    <t>1C666K565</t>
  </si>
  <si>
    <t>Can Tho Stroke International Service General Hospital</t>
  </si>
  <si>
    <t>MLW-2627</t>
  </si>
  <si>
    <t>3C643K019</t>
  </si>
  <si>
    <t>1G390K229</t>
  </si>
  <si>
    <t>1G402K686</t>
  </si>
  <si>
    <t>2G403K062</t>
  </si>
  <si>
    <t>Sang</t>
  </si>
  <si>
    <t>Hai Hau General Hospital</t>
  </si>
  <si>
    <t>2C643K267</t>
  </si>
  <si>
    <t>FFAP0064</t>
  </si>
  <si>
    <t>EP-6000</t>
  </si>
  <si>
    <t>1V696K002</t>
  </si>
  <si>
    <t>1G412K168</t>
  </si>
  <si>
    <t>1G412K182</t>
  </si>
  <si>
    <t>1G412K193</t>
  </si>
  <si>
    <t>3D103L054</t>
  </si>
  <si>
    <t>5G391K022</t>
  </si>
  <si>
    <t>4G361K141</t>
  </si>
  <si>
    <t>FSB A</t>
  </si>
  <si>
    <t>2G348K410</t>
  </si>
  <si>
    <t>Thanh Ba Medical Center - Phu Tho Province</t>
  </si>
  <si>
    <t>2G202K035</t>
  </si>
  <si>
    <t>ED-580XT</t>
  </si>
  <si>
    <t>Repair</t>
  </si>
  <si>
    <t>530 MICON PCB</t>
  </si>
  <si>
    <t>HCM City Pediatric Hospital</t>
  </si>
  <si>
    <t>ITO DONG NAI</t>
  </si>
  <si>
    <t>Huyen</t>
  </si>
  <si>
    <t>4C591A001</t>
  </si>
  <si>
    <t>4C591A003</t>
  </si>
  <si>
    <t>EC-600WL</t>
  </si>
  <si>
    <t>1C603K038</t>
  </si>
  <si>
    <t>5G361K119</t>
  </si>
  <si>
    <t>2G391K372</t>
  </si>
  <si>
    <t>1C643K943</t>
  </si>
  <si>
    <t>1C642K347</t>
  </si>
  <si>
    <t>EC-760R-V/L</t>
  </si>
  <si>
    <t>5G391K026</t>
  </si>
  <si>
    <t>7G391K100</t>
  </si>
  <si>
    <t>1G374K535</t>
  </si>
  <si>
    <t>FSA-G313A</t>
  </si>
  <si>
    <t>VCA</t>
  </si>
  <si>
    <t>MAIN PCB</t>
  </si>
  <si>
    <t>4G361K026</t>
  </si>
  <si>
    <t>3S094D285</t>
  </si>
  <si>
    <t>SU-8000</t>
  </si>
  <si>
    <t>FCT-G76D</t>
  </si>
  <si>
    <t>103 Military Hospital</t>
  </si>
  <si>
    <t>4C642K022</t>
  </si>
  <si>
    <t>EC-590ZW3/M</t>
  </si>
  <si>
    <t>1C610A201</t>
  </si>
  <si>
    <t>3G202K019</t>
  </si>
  <si>
    <t>General hospital Dong Anh district</t>
  </si>
  <si>
    <t>Binh Phuoc General Hospital</t>
  </si>
  <si>
    <t>3C643K039</t>
  </si>
  <si>
    <t>2G366D118</t>
  </si>
  <si>
    <t>5G391K021</t>
  </si>
  <si>
    <t>1C653K505</t>
  </si>
  <si>
    <t>2C730K020</t>
  </si>
  <si>
    <t>2V564K066</t>
  </si>
  <si>
    <t>KIEN GIANG General hospital</t>
  </si>
  <si>
    <t>7G391K089</t>
  </si>
  <si>
    <t>Vinh Duc General Hospital</t>
  </si>
  <si>
    <t>5C643K343</t>
  </si>
  <si>
    <t>5G361K446</t>
  </si>
  <si>
    <t>2G361K735</t>
  </si>
  <si>
    <t>6C643K188</t>
  </si>
  <si>
    <t>2C730K019</t>
  </si>
  <si>
    <t>Hoan My Da Lat General Hospital</t>
  </si>
  <si>
    <t>MEDICAL CENTER HUU LUNG DISTRICT</t>
  </si>
  <si>
    <t>ISA-G290A</t>
  </si>
  <si>
    <t>2G391K315</t>
  </si>
  <si>
    <t>FMSV2020100046</t>
  </si>
  <si>
    <t>Broncho</t>
  </si>
  <si>
    <t>2C730K029</t>
  </si>
  <si>
    <t>ETC Company</t>
  </si>
  <si>
    <t>SLEEVE                    ROHS</t>
  </si>
  <si>
    <t>7G391K104</t>
  </si>
  <si>
    <t>AWT</t>
  </si>
  <si>
    <t>1C692K655</t>
  </si>
  <si>
    <t>1G391K869</t>
  </si>
  <si>
    <t>2G391K858</t>
  </si>
  <si>
    <t>Bach Mai Hospital - Nagoya Project</t>
  </si>
  <si>
    <t>RUBBER CONE SET</t>
  </si>
  <si>
    <t>End: 03-Nov.</t>
  </si>
  <si>
    <t>1C692K144</t>
  </si>
  <si>
    <t>2G348K611</t>
  </si>
  <si>
    <t>1C643K192</t>
  </si>
  <si>
    <t>1C666K568</t>
  </si>
  <si>
    <t>2G391K484</t>
  </si>
  <si>
    <t>E Hospital</t>
  </si>
  <si>
    <t>BSA-C727A</t>
  </si>
  <si>
    <t>5C692K029</t>
  </si>
  <si>
    <t>VP-7000</t>
  </si>
  <si>
    <t>Lung Central Hospital</t>
  </si>
  <si>
    <t>1B083K207</t>
  </si>
  <si>
    <t>Ha Noi - Dong Van Hospital</t>
  </si>
  <si>
    <t>1C666K566</t>
  </si>
  <si>
    <t>1C729K283</t>
  </si>
  <si>
    <t>354 Military Hospital</t>
  </si>
  <si>
    <t>1G361K307</t>
  </si>
  <si>
    <t>3C607A088</t>
  </si>
  <si>
    <t>5C643K306</t>
  </si>
  <si>
    <t>Minh Duc Tran (Hanoi)</t>
  </si>
  <si>
    <t>7G391K201</t>
  </si>
  <si>
    <t>5G391K105</t>
  </si>
  <si>
    <t>nguyenminh</t>
  </si>
  <si>
    <t>3S101K332</t>
  </si>
  <si>
    <t>Viet Tiep Friendship Hospital- Hai Phong</t>
  </si>
  <si>
    <t>3G202K049</t>
  </si>
  <si>
    <t>5C642K058</t>
  </si>
  <si>
    <t>2G348K409</t>
  </si>
  <si>
    <t>1B083K382</t>
  </si>
  <si>
    <t>1V696K004</t>
  </si>
  <si>
    <t>ISA RING2</t>
  </si>
  <si>
    <t>2G391K491</t>
  </si>
  <si>
    <t>Le Van Hoan</t>
  </si>
  <si>
    <t>7G391K101</t>
  </si>
  <si>
    <t>7G391K095</t>
  </si>
  <si>
    <t>7G391K077</t>
  </si>
  <si>
    <t>7G391K075</t>
  </si>
  <si>
    <t>FMSV2021020021</t>
  </si>
  <si>
    <t>FSA. OSA. NOZ.</t>
  </si>
  <si>
    <t>Nguyen Thai</t>
  </si>
  <si>
    <t>Nguyen Khac Thang (Hanoi)</t>
  </si>
  <si>
    <t>Nguyen Tuan Minh</t>
  </si>
  <si>
    <t>Kho Endo service HCM 210130_kiem dem.xlsx</t>
  </si>
  <si>
    <t>Mã hàng/
Code</t>
  </si>
  <si>
    <t xml:space="preserve">Tên hàng/
CARGO NAME </t>
  </si>
  <si>
    <t>92300000939</t>
  </si>
  <si>
    <t>ISA-G391A</t>
  </si>
  <si>
    <t>F113N200117</t>
  </si>
  <si>
    <t>PATIENT CIRCUIT PCB (old #110A12953960)</t>
  </si>
  <si>
    <t>F113Y100973B</t>
  </si>
  <si>
    <t>PC BOARD  FOR EPX-2500</t>
  </si>
  <si>
    <t>F113Y120085G</t>
  </si>
  <si>
    <t>LD PCB ASSY</t>
  </si>
  <si>
    <t>F113Y120086N</t>
  </si>
  <si>
    <t>F113Y120087K</t>
  </si>
  <si>
    <t>F128Y200018</t>
  </si>
  <si>
    <t>SW BOX ASSY(5 BUTTON)</t>
  </si>
  <si>
    <t>F113Y200191</t>
  </si>
  <si>
    <t>AFE PCB (110A1318456-OLD)</t>
  </si>
  <si>
    <t>F301SQ020025</t>
  </si>
  <si>
    <t>F301SQ020030</t>
  </si>
  <si>
    <t>F301SS172520</t>
  </si>
  <si>
    <t>F301SS172530</t>
  </si>
  <si>
    <t>F308S0764</t>
  </si>
  <si>
    <t>SCREW                     ROHS</t>
  </si>
  <si>
    <t>F371Y200059</t>
  </si>
  <si>
    <t>NOOZLE ASSY FG381A</t>
  </si>
  <si>
    <t>F310N120051</t>
  </si>
  <si>
    <t>PIN (RING ASSY)</t>
  </si>
  <si>
    <t>F310S0533</t>
  </si>
  <si>
    <t>F317N120038A</t>
  </si>
  <si>
    <t>DISTAL END CAP+UV</t>
  </si>
  <si>
    <t>F317Y130015</t>
  </si>
  <si>
    <t>DISTAL END CAP FC687A</t>
  </si>
  <si>
    <t>Distal End Cap FC687A</t>
  </si>
  <si>
    <t>F898Y200711</t>
  </si>
  <si>
    <t>ISA-C731A</t>
  </si>
  <si>
    <t>FW12G10A11851111</t>
  </si>
  <si>
    <t>DISTAL END TIP</t>
  </si>
  <si>
    <t>LR LOCK KNOB (ROHS)</t>
  </si>
  <si>
    <t>CHA-C308A</t>
  </si>
  <si>
    <t>FW12G10A1331391A</t>
  </si>
  <si>
    <t>CHA-C496A</t>
  </si>
  <si>
    <t>F370N200272</t>
  </si>
  <si>
    <t>RBS C-740A</t>
  </si>
  <si>
    <t>F370N200328</t>
  </si>
  <si>
    <t>RBS-G412A</t>
  </si>
  <si>
    <t>F370Y200592</t>
  </si>
  <si>
    <t>F374Y200104</t>
  </si>
  <si>
    <t>SUCTION VALVE ASS'Y 500_2</t>
  </si>
  <si>
    <t>F379N120028</t>
  </si>
  <si>
    <t>HEAT CONDUCTION</t>
  </si>
  <si>
    <t>LGB  OLD#7A11195470</t>
  </si>
  <si>
    <t>F820Y120134A</t>
  </si>
  <si>
    <t>F820Y120136B</t>
  </si>
  <si>
    <t>F898Y200680</t>
  </si>
  <si>
    <t>INSERTION SECTION ASSY(D102A5)</t>
  </si>
  <si>
    <t>FW12G102A10003990</t>
  </si>
  <si>
    <t>XENON LAMP (300W)</t>
  </si>
  <si>
    <t>FW12G10A1331930D</t>
  </si>
  <si>
    <t>FW12G110A1223871F</t>
  </si>
  <si>
    <t>PC BOARD ASSY</t>
  </si>
  <si>
    <t>FW12G110A1318460B</t>
  </si>
  <si>
    <t>FW12G23B11910590</t>
  </si>
  <si>
    <t>BSA G227A</t>
  </si>
  <si>
    <t>FW12G342A1225994G</t>
  </si>
  <si>
    <t>BSA-B 63A</t>
  </si>
  <si>
    <t>FW12G342A1295743H</t>
  </si>
  <si>
    <t>BSA C688A</t>
  </si>
  <si>
    <t>FW12G343A1191210C</t>
  </si>
  <si>
    <t>ISA-B63A</t>
  </si>
  <si>
    <t>FW12G343A1295408G</t>
  </si>
  <si>
    <t>LG FLEXIBLE SECTION</t>
  </si>
  <si>
    <t>FW12G42A1191057B</t>
  </si>
  <si>
    <t>SLEEVE ASSY</t>
  </si>
  <si>
    <t>FW12G42B11851151</t>
  </si>
  <si>
    <t>FW12G53A1331328C</t>
  </si>
  <si>
    <t>FW12G53B1015403B</t>
  </si>
  <si>
    <t>FW12G173A3800310</t>
  </si>
  <si>
    <t>NET</t>
  </si>
  <si>
    <t>FW12G23B1154733A</t>
  </si>
  <si>
    <t>RING 2</t>
  </si>
  <si>
    <t>FW12G23B8678782</t>
  </si>
  <si>
    <t>Ring ISA 2</t>
  </si>
  <si>
    <t>FW12G301A13336520</t>
  </si>
  <si>
    <t>OSA-FC679A-6</t>
  </si>
  <si>
    <t>FW12G342A1258951H</t>
  </si>
  <si>
    <t>BSA-G379A-6               ROHS</t>
  </si>
  <si>
    <t>FW12G68A1191044F</t>
  </si>
  <si>
    <t>FLEXIBLE SECTION  FB 63A</t>
  </si>
  <si>
    <t>68A12509760 AWT-G166A (old: 68A9736120)</t>
  </si>
  <si>
    <t>FW12G68A1318085A</t>
  </si>
  <si>
    <t>FLEXIBLE SECTION EN</t>
  </si>
  <si>
    <t>FW12G342A1334503T</t>
  </si>
  <si>
    <t>BSA C728A</t>
  </si>
  <si>
    <t>FW12G342A1334572D</t>
  </si>
  <si>
    <t>BSA-C731A</t>
  </si>
  <si>
    <t>FW12G68A13362130</t>
  </si>
  <si>
    <t>FW12G68A13367840</t>
  </si>
  <si>
    <t>FW12G343A1069972B</t>
  </si>
  <si>
    <t>INSERTION SECTION ASSY(G229A)</t>
  </si>
  <si>
    <t>FW12G68A1336785C</t>
  </si>
  <si>
    <t>FCT-G402A</t>
  </si>
  <si>
    <t>FW12G343A1192738B</t>
  </si>
  <si>
    <t>ISA-B45A</t>
  </si>
  <si>
    <t>FW12G343A1331621B</t>
  </si>
  <si>
    <t>VIDEO CONNECTOR ASSY</t>
  </si>
  <si>
    <t>FW12G68B11143710</t>
  </si>
  <si>
    <t>FCT-B32BH</t>
  </si>
  <si>
    <t>FW12GJT5071</t>
  </si>
  <si>
    <t>BLACK COSMETIC</t>
  </si>
  <si>
    <t>FW12G142K1294530</t>
  </si>
  <si>
    <t xml:space="preserve">HEAT SINK ASSY
</t>
  </si>
  <si>
    <t>FW12G343A1335012C</t>
  </si>
  <si>
    <t>ISA-Y196A (343A1296026C)</t>
  </si>
  <si>
    <t>FW12G343A1327101M</t>
  </si>
  <si>
    <t>ISA-G390A</t>
  </si>
  <si>
    <t>FW12G121A1327226A</t>
  </si>
  <si>
    <t>RC SWITCH</t>
  </si>
  <si>
    <t>FW12G41B1266270C</t>
  </si>
  <si>
    <t>BRACKET (RC sw)</t>
  </si>
  <si>
    <t>FW12G42B3158820</t>
  </si>
  <si>
    <t>FW12G68B1254153A</t>
  </si>
  <si>
    <t>F368N100118B</t>
  </si>
  <si>
    <t>SLIDEING RING (#84)</t>
  </si>
  <si>
    <t>FCT-308A</t>
  </si>
  <si>
    <t>F370Y200590</t>
  </si>
  <si>
    <t>AWT (68A12509780-old)</t>
  </si>
  <si>
    <t>FW12G342A13180720</t>
  </si>
  <si>
    <t>MOTOR FR 86A ROHS</t>
  </si>
  <si>
    <t>F898Y200711A</t>
  </si>
  <si>
    <t>F898Y200163A</t>
  </si>
  <si>
    <t>ISA-C730A (898Y200750A)</t>
  </si>
  <si>
    <t>F113Y120138G</t>
  </si>
  <si>
    <t>SC600 POW PCB ASSY</t>
  </si>
  <si>
    <t>DWA-600 (LR)</t>
  </si>
  <si>
    <t>DRUM WIRE ASSEMBLY</t>
  </si>
  <si>
    <t>FW12G56A12172850</t>
  </si>
  <si>
    <t>LIGHT GUIDE SEC ASS'Y</t>
  </si>
  <si>
    <t>FW12G10A1235706D</t>
  </si>
  <si>
    <t xml:space="preserve">CHA-G313A </t>
  </si>
  <si>
    <t>FW12G57A12657170</t>
  </si>
  <si>
    <t>CAP+UVFG313A-6</t>
  </si>
  <si>
    <t>FW12G57A12657040</t>
  </si>
  <si>
    <t>CAP (57B11189980)</t>
  </si>
  <si>
    <t xml:space="preserve">CHA-C309A </t>
  </si>
  <si>
    <t>DTE CAP</t>
  </si>
  <si>
    <t>FW12G343A1331615C</t>
  </si>
  <si>
    <t>LG CONNECTOR ASS/Y old#343A13272940</t>
  </si>
  <si>
    <t>FW12G10A12305720</t>
  </si>
  <si>
    <t>CHA-G201A</t>
  </si>
  <si>
    <t>FW12G23B11190171</t>
  </si>
  <si>
    <t>FW12G23B1295823A</t>
  </si>
  <si>
    <t>RING2 (FSA/BSA)</t>
  </si>
  <si>
    <t>L/R KNOB ASSY(20N.CM)</t>
  </si>
  <si>
    <t>FW12G342A1266008E</t>
  </si>
  <si>
    <t>BSA-C666A</t>
  </si>
  <si>
    <t>F350N120300</t>
  </si>
  <si>
    <t>LR SHAFT CAP</t>
  </si>
  <si>
    <t>FW12G57B1185113A</t>
  </si>
  <si>
    <t>DISTAL END CAP</t>
  </si>
  <si>
    <t>F370Y200213</t>
  </si>
  <si>
    <t>F830Y200029A</t>
  </si>
  <si>
    <t>FORCEPS OPENING VALVE</t>
  </si>
  <si>
    <t>F128Y200015</t>
  </si>
  <si>
    <t>SWITCH NO.1</t>
  </si>
  <si>
    <t>FW12G10A1083459B</t>
  </si>
  <si>
    <t>CHA-G229A</t>
  </si>
  <si>
    <t>FW12G10A1225221C</t>
  </si>
  <si>
    <t>CHA-G202A ROHS</t>
  </si>
  <si>
    <t>FW12G23B316654A</t>
  </si>
  <si>
    <t>FW12G342A1336303J</t>
  </si>
  <si>
    <t>FW12G343A1191206C</t>
  </si>
  <si>
    <t>ISA-B61A</t>
  </si>
  <si>
    <t>FW12G57A13049300</t>
  </si>
  <si>
    <t>FSA-FC643A</t>
  </si>
  <si>
    <t>FW12GJ57563</t>
  </si>
  <si>
    <t>FLUX PEN</t>
  </si>
  <si>
    <t>FY10N100216</t>
  </si>
  <si>
    <t>SPECTRALON</t>
  </si>
  <si>
    <t>FY10N100217</t>
  </si>
  <si>
    <t>VEGA DISPLAY</t>
  </si>
  <si>
    <t>FY10N1021</t>
  </si>
  <si>
    <t>CHA REMOVAL TOOL</t>
  </si>
  <si>
    <t>FW12G342A1251556C</t>
  </si>
  <si>
    <t>FW12G343A1305079D</t>
  </si>
  <si>
    <t>F371Y200050</t>
  </si>
  <si>
    <t>FW12G343A1107571B</t>
  </si>
  <si>
    <t>ISA-Y112A</t>
  </si>
  <si>
    <t>FW12G342A1190907D</t>
  </si>
  <si>
    <t>BSA</t>
  </si>
  <si>
    <t>FW12G60B9443750</t>
  </si>
  <si>
    <t>F370Y200582</t>
  </si>
  <si>
    <t>AWJ-G166A (68A12509760-old)</t>
  </si>
  <si>
    <t>FW12G342A1295820A</t>
  </si>
  <si>
    <t>F113Y200042C</t>
  </si>
  <si>
    <t>CHA-C688A Old#848Y200092</t>
  </si>
  <si>
    <t>F898Y120484G</t>
  </si>
  <si>
    <t>FW12G68A1161258D</t>
  </si>
  <si>
    <t>FSA-FC323A</t>
  </si>
  <si>
    <t>FW12G68A1296102D</t>
  </si>
  <si>
    <t>FSA-G391A</t>
  </si>
  <si>
    <t>FW12G68A1219936A</t>
  </si>
  <si>
    <t>FSA-C320A/C525A(S)        ROHS</t>
  </si>
  <si>
    <t>FW12GJT5268</t>
  </si>
  <si>
    <t>SILICONE RUBBER X-31-1283-W</t>
  </si>
  <si>
    <t>FY12N101184</t>
  </si>
  <si>
    <t>POSITION SLEEVE JIG</t>
  </si>
  <si>
    <t>FY12N101185</t>
  </si>
  <si>
    <t>SLIT REMOVE JIG</t>
  </si>
  <si>
    <t>FW12G342A979721D</t>
  </si>
  <si>
    <t>F375N100303</t>
  </si>
  <si>
    <t>F375N120199</t>
  </si>
  <si>
    <t>O-RING DIAL RING</t>
  </si>
  <si>
    <t>FW12G68A868377D</t>
  </si>
  <si>
    <t>FSA-G145B</t>
  </si>
  <si>
    <t>FW12G68A980508F</t>
  </si>
  <si>
    <t>FSA-G195A</t>
  </si>
  <si>
    <t>RBS-C112B</t>
  </si>
  <si>
    <t>FW12GJ32646</t>
  </si>
  <si>
    <t>J32646 SPECIAL DRIVER- (L SIZE)</t>
  </si>
  <si>
    <t>FW12G10A1230572A</t>
  </si>
  <si>
    <t>FW12G121A1327226K</t>
  </si>
  <si>
    <t>CHA-FG391A</t>
  </si>
  <si>
    <t>FCT Ring</t>
  </si>
  <si>
    <t>FW12G68A1304928A</t>
  </si>
  <si>
    <t>FCT ASSY FG391A</t>
  </si>
  <si>
    <t>F317N120028A</t>
  </si>
  <si>
    <t>FW12G70A1295374A</t>
  </si>
  <si>
    <t>SUCTION VALVE G381A-6   ROHS</t>
  </si>
  <si>
    <t>FW12G70A9441590</t>
  </si>
  <si>
    <t>AW-300 BUTTON</t>
  </si>
  <si>
    <t>FW12G57B1021289A</t>
  </si>
  <si>
    <t>NOZZLE CAP</t>
  </si>
  <si>
    <t>LGB-G391A</t>
  </si>
  <si>
    <t>FW12G342A1230550J</t>
  </si>
  <si>
    <t>BSA-G366A</t>
  </si>
  <si>
    <t>F370Y200600</t>
  </si>
  <si>
    <t>AIR TUBE (68A11035170-old)</t>
  </si>
  <si>
    <t>F370Y200595</t>
  </si>
  <si>
    <t>W-TUBE (68A12542920-old)</t>
  </si>
  <si>
    <t>F370Y200577</t>
  </si>
  <si>
    <t>FCT-G76DH (68A979629A-old)</t>
  </si>
  <si>
    <t>FW12G28A1259770C</t>
  </si>
  <si>
    <t>FW12G68B1318113A</t>
  </si>
  <si>
    <t>FY22N100042</t>
  </si>
  <si>
    <t>Miniature driver #5 OLD#JT5030</t>
  </si>
  <si>
    <t>F128Y200009</t>
  </si>
  <si>
    <t>SW BOX ASSY (4 BUTTON)</t>
  </si>
  <si>
    <t>FW12G7A11613050</t>
  </si>
  <si>
    <t>LGB-C309A</t>
  </si>
  <si>
    <t>F898Y200713A</t>
  </si>
  <si>
    <t>ISA-G399A</t>
  </si>
  <si>
    <t>F820Y200295D</t>
  </si>
  <si>
    <t>FW12GJT5089</t>
  </si>
  <si>
    <t>LENS PAPER</t>
  </si>
  <si>
    <t>F317Y130030</t>
  </si>
  <si>
    <t>FW12G57A13185000</t>
  </si>
  <si>
    <t>F375N100288A</t>
  </si>
  <si>
    <t>O-RING KNOB (#106)</t>
  </si>
  <si>
    <t>FW12G11A9443740</t>
  </si>
  <si>
    <t>SMALL COVER ASS'Y</t>
  </si>
  <si>
    <t>F375N100282A</t>
  </si>
  <si>
    <t>O-RING W1  FU 47A</t>
  </si>
  <si>
    <t>FW12G56B11069912</t>
  </si>
  <si>
    <t>BELT (590 VCA CAP)</t>
  </si>
  <si>
    <t>FW12G53B884040A</t>
  </si>
  <si>
    <t>FY22N100038</t>
  </si>
  <si>
    <t>Miniature driver #1 OLD#JT5026</t>
  </si>
  <si>
    <t>F369N200256B</t>
  </si>
  <si>
    <t>F370Y200618</t>
  </si>
  <si>
    <t>FCT-G412A</t>
  </si>
  <si>
    <t>F830Y200192C</t>
  </si>
  <si>
    <t>BSA-G412A</t>
  </si>
  <si>
    <t>F898Y200750A</t>
  </si>
  <si>
    <t>ISA-C730A</t>
  </si>
  <si>
    <t>FW12G7a11076090</t>
  </si>
  <si>
    <t>FW12G319A1188049P</t>
  </si>
  <si>
    <t>FW12G68A1318178A</t>
  </si>
  <si>
    <t>FW12G342A1318160k</t>
  </si>
  <si>
    <t>FW12G342A1118995c</t>
  </si>
  <si>
    <t>342A1069819C</t>
  </si>
  <si>
    <t>F370i200510</t>
  </si>
  <si>
    <t>FW12G121A1264693E</t>
  </si>
  <si>
    <t>FW12G10A12385110</t>
  </si>
  <si>
    <t>FW12G68A921163G</t>
  </si>
  <si>
    <t>FW12G10A1225221B</t>
  </si>
  <si>
    <t>F898Y201120C</t>
  </si>
  <si>
    <t>FW12G10A1224199B</t>
  </si>
  <si>
    <t>CAMERA HEAD ASSY CHA-C283A</t>
  </si>
  <si>
    <t>FW12G57B979863A</t>
  </si>
  <si>
    <t>FW12G68A1212597A</t>
  </si>
  <si>
    <t>F113Y101074B</t>
  </si>
  <si>
    <t>LIGHT CONTOROL PCB</t>
  </si>
  <si>
    <t>FW12G342A1334504T</t>
  </si>
  <si>
    <t xml:space="preserve">BSA-C729A </t>
  </si>
  <si>
    <t>F317Y130031A</t>
  </si>
  <si>
    <t xml:space="preserve">CAP-C729A-5   </t>
  </si>
  <si>
    <t>F338N120241</t>
  </si>
  <si>
    <t>RETAINER RING MAIN COVER</t>
  </si>
  <si>
    <t>FW12G7A1107609A</t>
  </si>
  <si>
    <t>LIGHT GUIDE BUNDLE LGB-G202A</t>
  </si>
  <si>
    <t>FW12G68A921163E</t>
  </si>
  <si>
    <t xml:space="preserve">FSA-G166A </t>
  </si>
  <si>
    <t>F370Y200006A</t>
  </si>
  <si>
    <t>FCT-C729A2</t>
  </si>
  <si>
    <t>FW12G68A1336494A</t>
  </si>
  <si>
    <t>TUBE   2</t>
  </si>
  <si>
    <t>FW12G68A1336495A</t>
  </si>
  <si>
    <t>FW12G102K1126570</t>
  </si>
  <si>
    <t xml:space="preserve">75W HALOGEN LAMP  </t>
  </si>
  <si>
    <t>FW12G343A13350730C</t>
  </si>
  <si>
    <t xml:space="preserve">FSA-C729A </t>
  </si>
  <si>
    <t>F370Y200601</t>
  </si>
  <si>
    <t>AWT-G244A OLD#68A12543580</t>
  </si>
  <si>
    <t>F370Y200973A</t>
  </si>
  <si>
    <t>FCT-FG313A-6 2.8 OLD#68A12195760</t>
  </si>
  <si>
    <t>FW12GV10A1190900A</t>
  </si>
  <si>
    <t xml:space="preserve">DISTAL END TIP ASSY   </t>
  </si>
  <si>
    <t>FW12G57A8087612</t>
  </si>
  <si>
    <t xml:space="preserve">AIR TIGHT CAP </t>
  </si>
  <si>
    <t>FW12G342A1304470B</t>
  </si>
  <si>
    <t xml:space="preserve">BSA-G390A </t>
  </si>
  <si>
    <t>FW12G23B13044450</t>
  </si>
  <si>
    <t>RING  FG390A-6</t>
  </si>
  <si>
    <t xml:space="preserve">NOZZLE  </t>
  </si>
  <si>
    <t>F60B989742A</t>
  </si>
  <si>
    <t>ONE-WAY VALVE AW-500  OLD#374N120010A</t>
  </si>
  <si>
    <t>FW12G343A1136506A</t>
  </si>
  <si>
    <t>F3709200579</t>
  </si>
  <si>
    <t>F370Y200032</t>
  </si>
  <si>
    <t>FSA-G390A</t>
  </si>
  <si>
    <t>FW12G115K861290</t>
  </si>
  <si>
    <t>HEAT SRHUNK TUBE</t>
  </si>
  <si>
    <t>FW12G11B1020936A</t>
  </si>
  <si>
    <t>FW12G7A13352880</t>
  </si>
  <si>
    <t>LGB-G390A</t>
  </si>
  <si>
    <t>F371Y200046</t>
  </si>
  <si>
    <t>FW12G342A1295820C</t>
  </si>
  <si>
    <t>FW12G342A1251557B</t>
  </si>
  <si>
    <t>FW12G343A13050790</t>
  </si>
  <si>
    <t>ISA-G201A-6</t>
  </si>
  <si>
    <t>BALANCE</t>
  </si>
  <si>
    <t>2G403K151</t>
  </si>
  <si>
    <t>LS</t>
  </si>
  <si>
    <t>1G391K315</t>
  </si>
  <si>
    <t>WGB</t>
  </si>
  <si>
    <t>3V567D266</t>
  </si>
  <si>
    <t>LC</t>
  </si>
  <si>
    <t>5C643K347</t>
  </si>
  <si>
    <t>2G391K015</t>
  </si>
  <si>
    <t>5C692K027</t>
  </si>
  <si>
    <t>AWT. BSA</t>
  </si>
  <si>
    <t>2G391K293</t>
  </si>
  <si>
    <t>ANGL</t>
  </si>
  <si>
    <t>SB</t>
  </si>
  <si>
    <t>CHA. FSA. BSA</t>
  </si>
  <si>
    <t>DEC</t>
  </si>
  <si>
    <t>1C607K025</t>
  </si>
  <si>
    <t>FMSV2021030047</t>
  </si>
  <si>
    <t>1G348K458</t>
  </si>
  <si>
    <t>2G391K632</t>
  </si>
  <si>
    <t>FSA</t>
  </si>
  <si>
    <t>FCT. FSA. BSA</t>
  </si>
  <si>
    <t>CHA. BSA. FCT</t>
  </si>
  <si>
    <t>FMSV2021030063</t>
  </si>
  <si>
    <t>2G202K044</t>
  </si>
  <si>
    <t>BSA. FCT</t>
  </si>
  <si>
    <t>2S094K543</t>
  </si>
  <si>
    <t>CHA. FCT</t>
  </si>
  <si>
    <t>SUT. CHA</t>
  </si>
  <si>
    <t>DWA</t>
  </si>
  <si>
    <t>FSA. BSA</t>
  </si>
  <si>
    <t>E</t>
  </si>
  <si>
    <t>7G391K099</t>
  </si>
  <si>
    <t>FSA. BSA. VCA</t>
  </si>
  <si>
    <t>CHA. FCT. BSA</t>
  </si>
  <si>
    <t>CHA. FCT. BSA. FSA</t>
  </si>
  <si>
    <t>2V567K624</t>
  </si>
  <si>
    <t>Phu Tho General Hospital - Pediatric Center</t>
  </si>
  <si>
    <t>4G374K154</t>
  </si>
  <si>
    <t>5C692K028</t>
  </si>
  <si>
    <t>ANGL. BSA</t>
  </si>
  <si>
    <t>FSA. BSA. FCT</t>
  </si>
  <si>
    <t>BSA. FSA</t>
  </si>
  <si>
    <t>PSB</t>
  </si>
  <si>
    <t>bk</t>
  </si>
  <si>
    <t>3C692K101</t>
  </si>
  <si>
    <t>CHA. AWT</t>
  </si>
  <si>
    <t>1G391K384</t>
  </si>
  <si>
    <t>5G361K060</t>
  </si>
  <si>
    <t>FMSV2021040039</t>
  </si>
  <si>
    <t>FCT. CHA. BSA</t>
  </si>
  <si>
    <t>2V644K312</t>
  </si>
  <si>
    <t>FMSV2021040052</t>
  </si>
  <si>
    <t>WGA. FCT. VCA. FSB</t>
  </si>
  <si>
    <t>FMSV2021040053</t>
  </si>
  <si>
    <t>1G403K145</t>
  </si>
  <si>
    <t>FMSV2021040054</t>
  </si>
  <si>
    <t>1C728K178</t>
  </si>
  <si>
    <t>FMSV2021040055</t>
  </si>
  <si>
    <t>FMSV2021040056</t>
  </si>
  <si>
    <t>1C728K174</t>
  </si>
  <si>
    <t>3g202k068</t>
  </si>
  <si>
    <t>FCT. CHA. FSA. BSA</t>
  </si>
  <si>
    <t>BSA. FCT. FSA</t>
  </si>
  <si>
    <t>FMSV2021040065</t>
  </si>
  <si>
    <t>BSA. WGB. VCA. FCT</t>
  </si>
  <si>
    <t>FMSV2021040067</t>
  </si>
  <si>
    <t>CDL1909A(230V)</t>
  </si>
  <si>
    <t>1V620K188</t>
  </si>
  <si>
    <t>WGA. FSA</t>
  </si>
  <si>
    <t>PCB. PCB</t>
  </si>
  <si>
    <t>PNL</t>
  </si>
  <si>
    <t>FMSV2021040069</t>
  </si>
  <si>
    <t>4G361K130</t>
  </si>
  <si>
    <t>FMSV2021040070</t>
  </si>
  <si>
    <t>TIEN HAI HOSPITAL</t>
  </si>
  <si>
    <t>3g202k024</t>
  </si>
  <si>
    <t>FF asset</t>
  </si>
  <si>
    <t>FMSV2021040074</t>
  </si>
  <si>
    <t>VAN PHUC 2 HOSPITAL</t>
  </si>
  <si>
    <t>1C309K179</t>
  </si>
  <si>
    <t>CHA. BSA. DEC</t>
  </si>
  <si>
    <t>3G202K100</t>
  </si>
  <si>
    <t>SW</t>
  </si>
  <si>
    <t>1G391K564</t>
  </si>
  <si>
    <t>1G391K928</t>
  </si>
  <si>
    <t>CHA. BSA</t>
  </si>
  <si>
    <t>FCT. CHA</t>
  </si>
  <si>
    <t>SW. LGB. BSA</t>
  </si>
  <si>
    <t>LP/Waiting confirm</t>
  </si>
  <si>
    <t>FMSV2021040089</t>
  </si>
  <si>
    <t>1C309K269</t>
  </si>
  <si>
    <t>FMSV2021040093</t>
  </si>
  <si>
    <t>FMSV2021040094</t>
  </si>
  <si>
    <t>Vinh Long General Hospital</t>
  </si>
  <si>
    <t>EG-450WR5</t>
  </si>
  <si>
    <t>7G202A125</t>
  </si>
  <si>
    <t>CHA. PCB. VCA</t>
  </si>
  <si>
    <t>FMSV2021050001</t>
  </si>
  <si>
    <t>FMSV2021050003</t>
  </si>
  <si>
    <t>SC309A058</t>
  </si>
  <si>
    <t>FSA. CHA. DEC. BSA</t>
  </si>
  <si>
    <t>FMSV2021050004</t>
  </si>
  <si>
    <t>2V519A051</t>
  </si>
  <si>
    <t>FMSV2021050009</t>
  </si>
  <si>
    <t>1G374K819</t>
  </si>
  <si>
    <t>LGB. FSA. BSA. FCT</t>
  </si>
  <si>
    <t>FMSV2021050012</t>
  </si>
  <si>
    <t>BSA. CHA. AWT</t>
  </si>
  <si>
    <t>BSA. WJT. CHA</t>
  </si>
  <si>
    <t>FSA. CHA. BSA</t>
  </si>
  <si>
    <t>FSA. CHA. BSA. DWA</t>
  </si>
  <si>
    <t>1G403K172</t>
  </si>
  <si>
    <t>PUM</t>
  </si>
  <si>
    <t>FMSV2021050018</t>
  </si>
  <si>
    <t>Tam Anh General Hospital</t>
  </si>
  <si>
    <t>6G402K312</t>
  </si>
  <si>
    <t>FMSV2021050024</t>
  </si>
  <si>
    <t>3G202K101</t>
  </si>
  <si>
    <t>BSA. ESB. WGB</t>
  </si>
  <si>
    <t>FMSV2021050029</t>
  </si>
  <si>
    <t>RBS. BSA</t>
  </si>
  <si>
    <t>1. Less than 4 weeks after giving the quotation</t>
  </si>
  <si>
    <t>VCA. BSA</t>
  </si>
  <si>
    <t>2. dealer sending price to hospital</t>
  </si>
  <si>
    <t>3. hospital preparing render</t>
  </si>
  <si>
    <t>FMSV2021050041</t>
  </si>
  <si>
    <t>Thu Duc District Hospital</t>
  </si>
  <si>
    <t>3B084A193</t>
  </si>
  <si>
    <t>CHA. FSA. FSB</t>
  </si>
  <si>
    <t>FMSV2021060001</t>
  </si>
  <si>
    <t>1V564K331</t>
  </si>
  <si>
    <t>FMSV2021060010</t>
  </si>
  <si>
    <t>FMSV2021060011</t>
  </si>
  <si>
    <t>FMSV2021060014</t>
  </si>
  <si>
    <t>FMSV2021060016</t>
  </si>
  <si>
    <t>1S094K352</t>
  </si>
  <si>
    <t>PCB．Control PCB（Incude Light Source)</t>
  </si>
  <si>
    <t>FMSV2021060017</t>
  </si>
  <si>
    <t>1C692K160</t>
  </si>
  <si>
    <t>FMSV2021060018</t>
  </si>
  <si>
    <t>SW. ANGL</t>
  </si>
  <si>
    <t>EUS</t>
  </si>
  <si>
    <t>FMSV2021060022</t>
  </si>
  <si>
    <t>FMSV2021060027</t>
  </si>
  <si>
    <t>1C692K733</t>
  </si>
  <si>
    <t>FMSV2021060033</t>
  </si>
  <si>
    <t>5C692K022</t>
  </si>
  <si>
    <t>FMSV2021060034</t>
  </si>
  <si>
    <t>AWT. WJT. FSA</t>
  </si>
  <si>
    <t>FSA. CHA. VCAC</t>
  </si>
  <si>
    <t>FSA. FCT. BSA</t>
  </si>
  <si>
    <t>1S094K409</t>
  </si>
  <si>
    <t>FMSV2021060040</t>
  </si>
  <si>
    <t>FMSV2021060042</t>
  </si>
  <si>
    <t>1C643K926</t>
  </si>
  <si>
    <t>CHA. LGB. FSA. FCT</t>
  </si>
  <si>
    <t>TUYEN QUANG GENERAL HOSPITAL</t>
  </si>
  <si>
    <t>RC328A025</t>
  </si>
  <si>
    <t>FMSV2021060044</t>
  </si>
  <si>
    <t>1B084K617</t>
  </si>
  <si>
    <t>CHA. LGB</t>
  </si>
  <si>
    <t>FMSV2021070004</t>
  </si>
  <si>
    <t>Thanh Hoa tuberculosis and lung disease hospital</t>
  </si>
  <si>
    <t>2B083K072</t>
  </si>
  <si>
    <t>CHA. RBS. FSA</t>
  </si>
  <si>
    <t>FMSV2021070006</t>
  </si>
  <si>
    <t>Thong Nhat - Dong Nai General Hospital</t>
  </si>
  <si>
    <t>EG-600ZW</t>
  </si>
  <si>
    <t>3G387K015</t>
  </si>
  <si>
    <t>2C692K096</t>
  </si>
  <si>
    <t>VCA. ANGL</t>
  </si>
  <si>
    <t>FMSV2021070009</t>
  </si>
  <si>
    <t>FMSV2021070010</t>
  </si>
  <si>
    <t>FMSV2021070017</t>
  </si>
  <si>
    <t>3D103L053</t>
  </si>
  <si>
    <t>FMSV2021070019</t>
  </si>
  <si>
    <t>Weekly Repair Status</t>
  </si>
  <si>
    <t>Month</t>
  </si>
  <si>
    <t>Date / week</t>
  </si>
  <si>
    <t>Balance Qty. in SC:</t>
  </si>
  <si>
    <t>Progress</t>
  </si>
  <si>
    <t>Incoming (Qty.):</t>
  </si>
  <si>
    <t>Outgoing (Shipped/Completed):</t>
  </si>
  <si>
    <t>Repair Informations</t>
  </si>
  <si>
    <t>1] Receive / Inspection:</t>
  </si>
  <si>
    <t>2] Waiting Customer Approval:</t>
  </si>
  <si>
    <t>3] Waiting Parts:</t>
  </si>
  <si>
    <t>4] Waiting to Repair:</t>
  </si>
  <si>
    <t>5] Repair In Progress:</t>
  </si>
  <si>
    <t>6] Customer Declined repair:</t>
  </si>
  <si>
    <t>Balance total in SC:</t>
  </si>
  <si>
    <t>Plan to repair / complete:</t>
  </si>
  <si>
    <t>Service Centre Informations</t>
  </si>
  <si>
    <t>No of Repairer (SE)</t>
  </si>
  <si>
    <t>No of Field Engineers (FE)</t>
  </si>
  <si>
    <t>No of branch in country</t>
  </si>
  <si>
    <t>LMP</t>
  </si>
  <si>
    <t>DTA. CHA. FSA. BSA</t>
  </si>
  <si>
    <t>FMSV2021070022</t>
  </si>
  <si>
    <t>1C309K075</t>
  </si>
  <si>
    <t>FMSV2021070025</t>
  </si>
  <si>
    <t>1B084K162</t>
  </si>
  <si>
    <t>CN</t>
  </si>
  <si>
    <t>FMSV2021070027</t>
  </si>
  <si>
    <t>1G202K170</t>
  </si>
  <si>
    <t>CHA. FSA. BSA. FCT</t>
  </si>
  <si>
    <t>2C692K092</t>
  </si>
  <si>
    <t>FMSV2021070030</t>
  </si>
  <si>
    <t>FMSV2021070032</t>
  </si>
  <si>
    <t>FMSV2021070035</t>
  </si>
  <si>
    <t>1C642K379</t>
  </si>
  <si>
    <t>RU: 12-Apr. Old Stt: waiting confirm. 3. hospital preparing render</t>
  </si>
  <si>
    <t>RU: 08-Apr. Old Stt: waiting confirm. 2. dealer sending price to hospital</t>
  </si>
  <si>
    <t>RU: 20-Apr. Old Stt: LP/Waiting confirm. 2. dealer sending price to hospital</t>
  </si>
  <si>
    <t>RU: 15-Apr. Old Stt: waiting confirm. 2. dealer sending price to hospital</t>
  </si>
  <si>
    <t>RBS. DEC. BSA</t>
  </si>
  <si>
    <t>FCT. BSA</t>
  </si>
  <si>
    <t>CHA. FSA. DEC. FSB</t>
  </si>
  <si>
    <t>FMSV2021070039</t>
  </si>
  <si>
    <t>FMSV2021070040</t>
  </si>
  <si>
    <t>RBS. CHA. BSA. FSB</t>
  </si>
  <si>
    <t xml:space="preserve">RU: 27-Jul. Old Stt: Completed. </t>
  </si>
  <si>
    <t>FMSV2021080001</t>
  </si>
  <si>
    <t>FMSV2021080002</t>
  </si>
  <si>
    <t>2V567K894</t>
  </si>
  <si>
    <t>FMSV2021080003</t>
  </si>
  <si>
    <t>FMSV2021080004</t>
  </si>
  <si>
    <t>Tan Son Medical Center</t>
  </si>
  <si>
    <t>9G361K564</t>
  </si>
  <si>
    <t>FMSV2021080005</t>
  </si>
  <si>
    <t>FMSV2021090001</t>
  </si>
  <si>
    <t>FMSV2021090002</t>
  </si>
  <si>
    <t>FMSV2021090004</t>
  </si>
  <si>
    <t>SW.</t>
  </si>
  <si>
    <t>FMSV2021090005</t>
  </si>
  <si>
    <t>FMSV2021090006</t>
  </si>
  <si>
    <t>6G390K001</t>
  </si>
  <si>
    <t>LGB. BSA</t>
  </si>
  <si>
    <t>FMSV2021090007</t>
  </si>
  <si>
    <t>EX-1</t>
  </si>
  <si>
    <t>FMSV2021090008</t>
  </si>
  <si>
    <t>B. PCB</t>
  </si>
  <si>
    <t>FMSV2021090009</t>
  </si>
  <si>
    <t>2v644k259</t>
  </si>
  <si>
    <t>FMSV2021090010</t>
  </si>
  <si>
    <t>UAAC6327</t>
  </si>
  <si>
    <t>MON</t>
  </si>
  <si>
    <t>FMSV2021090011</t>
  </si>
  <si>
    <t>FMSV2021090012</t>
  </si>
  <si>
    <t>FMSV2021090013</t>
  </si>
  <si>
    <t>7G391K344</t>
  </si>
  <si>
    <t>FMSV2021090014</t>
  </si>
  <si>
    <t>7G391K126</t>
  </si>
  <si>
    <t>FMSV2021090015</t>
  </si>
  <si>
    <t>3D127K339</t>
  </si>
  <si>
    <t>CHA. FCT. FSB</t>
  </si>
  <si>
    <t>size</t>
  </si>
  <si>
    <t>RU: 23-Feb. Old Stt: waiting for part. .PR #88</t>
  </si>
  <si>
    <t>RU: 12-Mar. Old Stt: waiting for part. Confirmed: 19-Mar.FFVN support</t>
  </si>
  <si>
    <t>RU: 17-Mar. Old Stt: waiting for part. PR#88</t>
  </si>
  <si>
    <t>RU: 19-Apr. Old Stt: waiting for part. Approved: 23-Apr-21</t>
  </si>
  <si>
    <t>RU: 20-Apr. Old Stt: waiting for part. Part OK: 23-Apr. Approved: 23-Apr-21</t>
  </si>
  <si>
    <t>RU: 26-Apr. Old Stt: prepairing quotation. KOL quotation</t>
  </si>
  <si>
    <t>RU: 23-Apr. Old Stt: waiting confirm. 2. dealer sending price to hospital</t>
  </si>
  <si>
    <t>RU: 20-Apr. Old Stt: waiting confirm. 4. under approval process in the hospital</t>
  </si>
  <si>
    <t>RU: 26-Apr. Old Stt: waiting confirm. 2. dealer sending price to hospital</t>
  </si>
  <si>
    <t>RU: 23-Apr. Old Stt: waiting confirm. 4. under approval process in the hospital</t>
  </si>
  <si>
    <t>RU: 06-May. Old Stt: waiting confirm. 4. under approval process in the hospital</t>
  </si>
  <si>
    <t>RU: 29-Apr. Old Stt: waiting confirm. 2. dealer sending price to hospital</t>
  </si>
  <si>
    <t xml:space="preserve">RU: 13-May. Old Stt: LP/Received. </t>
  </si>
  <si>
    <t>RU: 11-Jun. Old Stt: LP/Waiting confirm. 2. dealer sending price to hospital</t>
  </si>
  <si>
    <t>RU: 06-May. Old Stt: waiting for part. warranty part</t>
  </si>
  <si>
    <t>RU: 21-May. Old Stt: waiting confirm. 2. dealer sending price to hospital</t>
  </si>
  <si>
    <t>RU: 24-May. Old Stt: waiting confirm. 2. dealer sending price to hospital</t>
  </si>
  <si>
    <t>RU: 08-Jun. Old Stt: waiting confirm. 4. under approval process in the hospital</t>
  </si>
  <si>
    <t>FMSV2021090016</t>
  </si>
  <si>
    <t>FMSV2021090017</t>
  </si>
  <si>
    <t>FMSV2021090018</t>
  </si>
  <si>
    <t>SUT. SC</t>
  </si>
  <si>
    <t>FMSV2021090019</t>
  </si>
  <si>
    <t>FSA. BSA. FCT. VCAC. LGB</t>
  </si>
  <si>
    <t>FMSV2021090020</t>
  </si>
  <si>
    <t>FMSV2021090021</t>
  </si>
  <si>
    <t>OSA. BSA</t>
  </si>
  <si>
    <t>FMSV2021090022</t>
  </si>
  <si>
    <t>1C692K249</t>
  </si>
  <si>
    <t>FMSV2021090023</t>
  </si>
  <si>
    <t>1C607K008</t>
  </si>
  <si>
    <t>FMSV2021090024</t>
  </si>
  <si>
    <t>FMSV2021090025</t>
  </si>
  <si>
    <t>FMSV2021090026</t>
  </si>
  <si>
    <t>FMSV2021090027</t>
  </si>
  <si>
    <t>WJT</t>
  </si>
  <si>
    <t>FMSV2021090028</t>
  </si>
  <si>
    <t>ANGL. DWA</t>
  </si>
  <si>
    <t>FMSV2021090029</t>
  </si>
  <si>
    <t>RBS. CHA</t>
  </si>
  <si>
    <t>RBS. FSA. WGB</t>
  </si>
  <si>
    <t>FMSV2021090030</t>
  </si>
  <si>
    <t>1B083K166</t>
  </si>
  <si>
    <t>FMSV2021090031</t>
  </si>
  <si>
    <t>FMSV2021090032</t>
  </si>
  <si>
    <t>2G202K006</t>
  </si>
  <si>
    <t>FMSV2021090033</t>
  </si>
  <si>
    <t>FMSV2021090034</t>
  </si>
  <si>
    <t>FMSV2021090035</t>
  </si>
  <si>
    <t>3V567D284</t>
  </si>
  <si>
    <t>FMSV2021090036</t>
  </si>
  <si>
    <t>FMSV2021090037</t>
  </si>
  <si>
    <t>2V567K861</t>
  </si>
  <si>
    <t>update_user</t>
  </si>
  <si>
    <t>model2</t>
  </si>
  <si>
    <t>VCA. BSA. FCT</t>
  </si>
  <si>
    <t>FMSV2021090038</t>
  </si>
  <si>
    <t>FMSV2021090041</t>
  </si>
  <si>
    <t>SW. BSA. FSA. FCT. WJT</t>
  </si>
  <si>
    <t>FMSV2021090042</t>
  </si>
  <si>
    <t>1S094A282</t>
  </si>
  <si>
    <t>FMSV2021090046</t>
  </si>
  <si>
    <t>FMSV2021090047</t>
  </si>
  <si>
    <t>FMSV2021100002</t>
  </si>
  <si>
    <t>FSA. BSA. AWT</t>
  </si>
  <si>
    <t>FMSV2021100001</t>
  </si>
  <si>
    <t>FMSV2021090039</t>
  </si>
  <si>
    <t>FMSV2021090045</t>
  </si>
  <si>
    <t>5C692K032</t>
  </si>
  <si>
    <t>FMSV2021090044</t>
  </si>
  <si>
    <t>VCA. SC</t>
  </si>
  <si>
    <t>FMSV2021090043</t>
  </si>
  <si>
    <t>FMSV2021090040</t>
  </si>
  <si>
    <t>AWT. ANGL</t>
  </si>
  <si>
    <t>Clear</t>
  </si>
  <si>
    <t>Transfer</t>
  </si>
  <si>
    <t>tr_date</t>
  </si>
  <si>
    <t>quotation_date</t>
  </si>
  <si>
    <t>lbModel</t>
  </si>
  <si>
    <t>txtReceived</t>
  </si>
  <si>
    <t>txtWR</t>
  </si>
  <si>
    <t>txtQuote</t>
  </si>
  <si>
    <t>txtInspect</t>
  </si>
  <si>
    <t>txtSize</t>
  </si>
  <si>
    <t>txtIssue</t>
  </si>
  <si>
    <t>txtPrice</t>
  </si>
  <si>
    <t>txtLink</t>
  </si>
  <si>
    <t>txtPIC</t>
  </si>
  <si>
    <t>txtStatus</t>
  </si>
  <si>
    <t>txtNoted</t>
  </si>
  <si>
    <t>Repair User Name</t>
  </si>
  <si>
    <t>Last_update_time</t>
  </si>
  <si>
    <t>Inspector</t>
  </si>
  <si>
    <t>FMSV2021100006</t>
  </si>
  <si>
    <t>FMSV2021100008</t>
  </si>
  <si>
    <t>Thai Binh city general hospital</t>
  </si>
  <si>
    <t>1G202K663</t>
  </si>
  <si>
    <t>FCT. CHA. BSA. FSA</t>
  </si>
  <si>
    <t>FMSV2021100010</t>
  </si>
  <si>
    <t>FMSV2021100011</t>
  </si>
  <si>
    <t>CHA. FCT. AWT</t>
  </si>
  <si>
    <t>FMSV2021100012</t>
  </si>
  <si>
    <t>4G403K040</t>
  </si>
  <si>
    <t>FMSV2021100013</t>
  </si>
  <si>
    <t>FMSV2021100014</t>
  </si>
  <si>
    <t>2G361K829</t>
  </si>
  <si>
    <t>FMSV2021100015</t>
  </si>
  <si>
    <t>FMSV2021100016</t>
  </si>
  <si>
    <t>2V644K027</t>
  </si>
  <si>
    <t>FMSV2021100017</t>
  </si>
  <si>
    <t>FMSV2021100018</t>
  </si>
  <si>
    <t>FMSV2021100020</t>
  </si>
  <si>
    <t>3G202K117</t>
  </si>
  <si>
    <t>FMSV2021100021</t>
  </si>
  <si>
    <t>FMSV2021100022</t>
  </si>
  <si>
    <t>FMSV2021100023</t>
  </si>
  <si>
    <t>2G391K638</t>
  </si>
  <si>
    <t>CHA. BSA. FCT. AWT</t>
  </si>
  <si>
    <t>FMSV2021100024</t>
  </si>
  <si>
    <t>POST AND TELECOMMUNICATIONS HOSPITAL</t>
  </si>
  <si>
    <t>rg229a289</t>
  </si>
  <si>
    <t>FMSV2021100025</t>
  </si>
  <si>
    <t>2v564k480</t>
  </si>
  <si>
    <t>FCT. CHA. VCA</t>
  </si>
  <si>
    <t>FMSV2021100026</t>
  </si>
  <si>
    <t>FMSV2021100027</t>
  </si>
  <si>
    <t>2S101K241</t>
  </si>
  <si>
    <t>FMSV2021100028</t>
  </si>
  <si>
    <t>7G391K156</t>
  </si>
  <si>
    <t>FMSV2021100029</t>
  </si>
  <si>
    <t>7G391K125</t>
  </si>
  <si>
    <t>FMSV2021100030</t>
  </si>
  <si>
    <t>FMSV2021100031</t>
  </si>
  <si>
    <t>TANH LINH GENERAL HOSPTAL</t>
  </si>
  <si>
    <t>2V564K092</t>
  </si>
  <si>
    <t>POW. PCB</t>
  </si>
  <si>
    <t>DWA. AWT</t>
  </si>
  <si>
    <t>Le Quang Thong</t>
  </si>
  <si>
    <t>FMSV2021100032</t>
  </si>
  <si>
    <t>FMSV2021100033</t>
  </si>
  <si>
    <t>1C692K466</t>
  </si>
  <si>
    <t>PCB. ANGL</t>
  </si>
  <si>
    <t>FMSV2021100034</t>
  </si>
  <si>
    <t>FMSV2021100035</t>
  </si>
  <si>
    <t>FMSV2021100036</t>
  </si>
  <si>
    <t>VCA. BSA. FCT. FSB. FSA</t>
  </si>
  <si>
    <t>FMSV2021100037</t>
  </si>
  <si>
    <t>Ha Giang General Hospital</t>
  </si>
  <si>
    <t>1C642K119</t>
  </si>
  <si>
    <t>FSB. FSA. LGB</t>
  </si>
  <si>
    <t>SW. BSA. FCT</t>
  </si>
  <si>
    <t>FMSV2021100038</t>
  </si>
  <si>
    <t>1C692D002</t>
  </si>
  <si>
    <t>FMSV2021100039</t>
  </si>
  <si>
    <t>FSA. WJT. CHA</t>
  </si>
  <si>
    <t>FMSV2021100040</t>
  </si>
  <si>
    <t>FFVN-2021.10/BM/02</t>
  </si>
  <si>
    <t>EB-580T</t>
  </si>
  <si>
    <t>FMSV2021100043</t>
  </si>
  <si>
    <t>FMSV2021100045</t>
  </si>
  <si>
    <t>8G391K044</t>
  </si>
  <si>
    <t>WGB. CHA. FCT. BSA</t>
  </si>
  <si>
    <t>FMSV2021100046</t>
  </si>
  <si>
    <t>FMSV2021100047</t>
  </si>
  <si>
    <t>5C692K087</t>
  </si>
  <si>
    <t>FMSV2021100048</t>
  </si>
  <si>
    <t>BSA. DEC</t>
  </si>
  <si>
    <t>FMSV2021100050</t>
  </si>
  <si>
    <t>BSA. DWA. VCA</t>
  </si>
  <si>
    <t>FMSV2021100052</t>
  </si>
  <si>
    <t>FMSV2021100053</t>
  </si>
  <si>
    <t>FMSV2021100054</t>
  </si>
  <si>
    <t>3V567D229</t>
  </si>
  <si>
    <t>FMSV2021100041</t>
  </si>
  <si>
    <t>FMSV2021100044</t>
  </si>
  <si>
    <t>VCA. FSA</t>
  </si>
  <si>
    <t>FMSV2021100049</t>
  </si>
  <si>
    <t>FMSV2021100051</t>
  </si>
  <si>
    <t>FMSV2021100055</t>
  </si>
  <si>
    <t>2V609K145</t>
  </si>
  <si>
    <t>Disposal</t>
  </si>
  <si>
    <t xml:space="preserve">RU: 11-Jun. Old Stt: waiting approved. </t>
  </si>
  <si>
    <t>RU: 23-Sep. Old Stt: LP/Waiting confirm. 2. dealer sending price to hospital</t>
  </si>
  <si>
    <t>RU: 15-Jun. Old Stt: waiting confirm. 3. hospital preparing render</t>
  </si>
  <si>
    <t xml:space="preserve">RU: 15-Jun. Old Stt: waiting approved. </t>
  </si>
  <si>
    <t xml:space="preserve">RU: 15-Jun. Old Stt: waiting for part. </t>
  </si>
  <si>
    <t>RU: 16-Jun. Old Stt: waiting confirm. 3. hospital preparing render</t>
  </si>
  <si>
    <t xml:space="preserve">RU: 25-Jun. Old Stt: waiting for part. Approved: 02-Oct-21. </t>
  </si>
  <si>
    <t>RU: 01-Jul. Old Stt: waiting confirm. 3. hospital preparing render</t>
  </si>
  <si>
    <t>RU: 23-Jul. Old Stt: waiting confirm. 2. dealer sending price to hospital</t>
  </si>
  <si>
    <t>RU: 12-Jul. Old Stt: LP/prepairing quotation. KOL quotation</t>
  </si>
  <si>
    <t>RU: 29-Jul. Old Stt: waiting approved. sent to Hanoi for treated by air dryer</t>
  </si>
  <si>
    <t xml:space="preserve">RU: 12-Jul. Old Stt: waiting approved. </t>
  </si>
  <si>
    <t>RU: 12-Jul. Old Stt: prepairing quotation. KOL quotation</t>
  </si>
  <si>
    <t xml:space="preserve">RU: 20-Jul. Old Stt: waiting approved. </t>
  </si>
  <si>
    <t xml:space="preserve">RU: 19-Jul. Old Stt: waiting approved. </t>
  </si>
  <si>
    <t>RU: 25-Jun. Old Stt: waiting for part. PR#89</t>
  </si>
  <si>
    <t>Bàn giao cho đơn vị sử dụng</t>
  </si>
  <si>
    <t>Nhập kho</t>
  </si>
  <si>
    <t>Bàn giao cho đại lý</t>
  </si>
  <si>
    <t>FMSV2021110001</t>
  </si>
  <si>
    <t>FMSV2021110002</t>
  </si>
  <si>
    <t>FMSV2021110003</t>
  </si>
  <si>
    <t>3g202k060</t>
  </si>
  <si>
    <t>CHA. BSA. FCT. NOZ</t>
  </si>
  <si>
    <t>FMSV2021110004</t>
  </si>
  <si>
    <t>1C309K076</t>
  </si>
  <si>
    <t>CHA. WJT. FCT. FSA. BSA</t>
  </si>
  <si>
    <t>FMSV2021110005</t>
  </si>
  <si>
    <t>FMSV2021110006</t>
  </si>
  <si>
    <t>FMSV2021110008</t>
  </si>
  <si>
    <t>2G391K237</t>
  </si>
  <si>
    <t>FMSV2021110009</t>
  </si>
  <si>
    <t>2G348K141</t>
  </si>
  <si>
    <t>FMSV2021110010</t>
  </si>
  <si>
    <t>2V567K898</t>
  </si>
  <si>
    <t>FMSV2021110011</t>
  </si>
  <si>
    <t>FMSV2021110012</t>
  </si>
  <si>
    <t>FMSV2021110013</t>
  </si>
  <si>
    <t>3B090K027</t>
  </si>
  <si>
    <t>FMSV2021110014</t>
  </si>
  <si>
    <t>FMSV2021110015</t>
  </si>
  <si>
    <t>ANGL. AWT. ANGL</t>
  </si>
  <si>
    <t>FMSV2021110016</t>
  </si>
  <si>
    <t>FMSV2021110017</t>
  </si>
  <si>
    <t>PV490A438</t>
  </si>
  <si>
    <t>FMSV2021110018</t>
  </si>
  <si>
    <t>FMSV2021110019</t>
  </si>
  <si>
    <t>FMSV2021110020</t>
  </si>
  <si>
    <t>FMSV2021110021</t>
  </si>
  <si>
    <t>FMSV2021110022</t>
  </si>
  <si>
    <t>FMSV2021110023</t>
  </si>
  <si>
    <t>FMSV2021110024</t>
  </si>
  <si>
    <t>FMSV2021110025</t>
  </si>
  <si>
    <t>EC-600ZW/M</t>
  </si>
  <si>
    <t>1C694K030</t>
  </si>
  <si>
    <t>FMSV2021110026</t>
  </si>
  <si>
    <t>3S094D177</t>
  </si>
  <si>
    <t>CHA. WGB. BSA</t>
  </si>
  <si>
    <t>End: 02-Nov.</t>
  </si>
  <si>
    <t>RU: 03-Nov. Old Stt: waiting confirm. 2. dealer sending price to hospital</t>
  </si>
  <si>
    <t xml:space="preserve">RU: 05-Oct. Old Stt: LP/Under inspection. </t>
  </si>
  <si>
    <t>End: 04-Nov.</t>
  </si>
  <si>
    <t>End: 01-Nov.Start: 27-Oct.</t>
  </si>
  <si>
    <t xml:space="preserve">End: 01-Nov.RU: 27-Oct. Old Stt: Under repair. </t>
  </si>
  <si>
    <t>End: 01-Nov.</t>
  </si>
  <si>
    <t>End: 05-Nov.</t>
  </si>
  <si>
    <t xml:space="preserve">QC passed: 05-Nov. </t>
  </si>
  <si>
    <t>Hoanlr</t>
  </si>
  <si>
    <t>FMSV2021110027</t>
  </si>
  <si>
    <t>VCA. BSA. FCT. WGA. LGB</t>
  </si>
  <si>
    <t>FMSV2021110028</t>
  </si>
  <si>
    <t>FMSV2021110029</t>
  </si>
  <si>
    <t>RG229A399</t>
  </si>
  <si>
    <t>DEC. BSA. OSA</t>
  </si>
  <si>
    <t>FMSV2021110030</t>
  </si>
  <si>
    <t>FMSV2021110031</t>
  </si>
  <si>
    <t>FMSV2021110033</t>
  </si>
  <si>
    <t>OSA</t>
  </si>
  <si>
    <t>FMSV2021110034</t>
  </si>
  <si>
    <t>FMSV2021110035</t>
  </si>
  <si>
    <t>RBS. CHA. BSA</t>
  </si>
  <si>
    <t>FMSV2021110036</t>
  </si>
  <si>
    <t>FMSV2021110037</t>
  </si>
  <si>
    <t>FMSV2021110038</t>
  </si>
  <si>
    <t>FMSV2021110039</t>
  </si>
  <si>
    <t>Bernard Clinic</t>
  </si>
  <si>
    <t>5C731K239</t>
  </si>
  <si>
    <t xml:space="preserve">RU: 10-Nov. Old Stt: LP/waiting for part. </t>
  </si>
  <si>
    <t>Start: 11-Nov.</t>
  </si>
  <si>
    <t>End: 09-Nov.</t>
  </si>
  <si>
    <t>End: 11-Nov.</t>
  </si>
  <si>
    <t>End: 10-Nov.</t>
  </si>
  <si>
    <t>Start: 10-Nov.End: 10-Nov.</t>
  </si>
  <si>
    <t xml:space="preserve">QC passed: 11-Nov. </t>
  </si>
  <si>
    <t>FMSV2021110040</t>
  </si>
  <si>
    <t>FMSV2021110041</t>
  </si>
  <si>
    <t>FMSV2021110042</t>
  </si>
  <si>
    <t>FMSV2021110043</t>
  </si>
  <si>
    <t>FMSV2021110044</t>
  </si>
  <si>
    <t>FMSV2021110045</t>
  </si>
  <si>
    <t>8G361K085</t>
  </si>
  <si>
    <t>FMSV2021110046</t>
  </si>
  <si>
    <t>1G361K276</t>
  </si>
  <si>
    <t>FMSV2021110047</t>
  </si>
  <si>
    <t>FMSV2021110048</t>
  </si>
  <si>
    <t>1G361K308</t>
  </si>
  <si>
    <t>FMSV2021110049</t>
  </si>
  <si>
    <t>FMSV2021110050</t>
  </si>
  <si>
    <t>FMSV2021110051</t>
  </si>
  <si>
    <t>2D103L174</t>
  </si>
  <si>
    <t>End: 12-Nov.Start: 11-Nov.</t>
  </si>
  <si>
    <t>End: 12-Nov.</t>
  </si>
  <si>
    <t xml:space="preserve">RU: 12-Nov. Old Stt: QC. </t>
  </si>
  <si>
    <t>FMSV2021110052</t>
  </si>
  <si>
    <t>FMSV2021110053</t>
  </si>
  <si>
    <t>FMSV2021110054</t>
  </si>
  <si>
    <t>FMSV2021110056</t>
  </si>
  <si>
    <t>3V658K015</t>
  </si>
  <si>
    <t>B</t>
  </si>
  <si>
    <t>FMSV2021110057</t>
  </si>
  <si>
    <t>WJT. BSA</t>
  </si>
  <si>
    <t>FMSV2021110059</t>
  </si>
  <si>
    <t>FMSV2021110060</t>
  </si>
  <si>
    <t>FMSV2021110062</t>
  </si>
  <si>
    <t>FMSV2021110063</t>
  </si>
  <si>
    <t>1C728K151</t>
  </si>
  <si>
    <t>CHA. DTA</t>
  </si>
  <si>
    <t>FMSV2021110064</t>
  </si>
  <si>
    <t>FMSV2021110065</t>
  </si>
  <si>
    <t>6C692K033</t>
  </si>
  <si>
    <t>FMSV2021110066</t>
  </si>
  <si>
    <t>SW. BSA</t>
  </si>
  <si>
    <t>BSA. WGA. FSB. VCAC. VCA</t>
  </si>
  <si>
    <t>BSA. WGB</t>
  </si>
  <si>
    <t>BSA. LGB. FCT</t>
  </si>
  <si>
    <t>WGA. LGB. FSA. FSB. BSA</t>
  </si>
  <si>
    <t>CHA. FSA. BSA. FSB</t>
  </si>
  <si>
    <t>CHA. BSA. FSA. LGB. FCT</t>
  </si>
  <si>
    <t>End: 17-Nov.1. Less than 4 weeks after giving the quotation</t>
  </si>
  <si>
    <t xml:space="preserve">RU: 17-Nov. Old Stt: LP/Waiting confirm. </t>
  </si>
  <si>
    <t>Start: 18-Nov.</t>
  </si>
  <si>
    <t xml:space="preserve">RU: . Old Stt: Received. </t>
  </si>
  <si>
    <t>End: 17-Nov.</t>
  </si>
  <si>
    <t>End: 16-Nov.Start: 12-Nov.</t>
  </si>
  <si>
    <t>End: 18-Nov.</t>
  </si>
  <si>
    <t>End: 16-Nov.</t>
  </si>
  <si>
    <t>FMSV2021110067</t>
  </si>
  <si>
    <t>FMSV2021110069</t>
  </si>
  <si>
    <t>FMSV2021110070</t>
  </si>
  <si>
    <t>3V567K032</t>
  </si>
  <si>
    <t>FMSV2021110071</t>
  </si>
  <si>
    <t>FMSV2021110073</t>
  </si>
  <si>
    <t>FMSV2021110074</t>
  </si>
  <si>
    <t>End: 19-Nov.Start: 15-Nov.</t>
  </si>
  <si>
    <t xml:space="preserve">RU: 18-Nov. Old Stt: LP/Under inspection. </t>
  </si>
  <si>
    <t>End: 19-Nov.Start: 18-Nov.</t>
  </si>
  <si>
    <t>FMSV2021110087</t>
  </si>
  <si>
    <t>WJT. FSA. BSA</t>
  </si>
  <si>
    <t>LGB. BSA. FCT</t>
  </si>
  <si>
    <t xml:space="preserve">RU: 25-Nov. Old Stt: waiting confirm. </t>
  </si>
  <si>
    <t>QC pass</t>
  </si>
  <si>
    <t>FMSV2021110092</t>
  </si>
  <si>
    <t xml:space="preserve">RU: 25-Nov. Old Stt: Under inspection. </t>
  </si>
  <si>
    <t>RU: 25-Nov. Old Stt: waiting confirm. 1. Less than 4 weeks after giving the quotation</t>
  </si>
  <si>
    <t>FMSV2021110093</t>
  </si>
  <si>
    <t>1G402K304</t>
  </si>
  <si>
    <t>FMSV2021110094</t>
  </si>
  <si>
    <t>1G391K563</t>
  </si>
  <si>
    <t>FCT. WGA</t>
  </si>
  <si>
    <t>FMSV2021110095</t>
  </si>
  <si>
    <t>1C692K257</t>
  </si>
  <si>
    <t>FSA. CHA</t>
  </si>
  <si>
    <t>FMSV2021110096</t>
  </si>
  <si>
    <t>1C692K643</t>
  </si>
  <si>
    <t>SW. FSA. BSA</t>
  </si>
  <si>
    <t>FMSV2021110097</t>
  </si>
  <si>
    <t>4G361K153</t>
  </si>
  <si>
    <t>LC. CHA. BSA. DEC</t>
  </si>
  <si>
    <t>FMSV2021110098</t>
  </si>
  <si>
    <t>2G402K285</t>
  </si>
  <si>
    <t>VCA. FSB</t>
  </si>
  <si>
    <t>FMSV2021120003</t>
  </si>
  <si>
    <t>FMSV2021120004</t>
  </si>
  <si>
    <t>RBS. WGB</t>
  </si>
  <si>
    <t>FMSV2021120006</t>
  </si>
  <si>
    <t>9G361K611</t>
  </si>
  <si>
    <t>FMSV2021120008</t>
  </si>
  <si>
    <t>FMSV2021120009</t>
  </si>
  <si>
    <t>DWA. BSA. WJT</t>
  </si>
  <si>
    <t>FMSV2021120010</t>
  </si>
  <si>
    <t>CHA. LGB. FCT. BSA. FSA</t>
  </si>
  <si>
    <t>End: 09-Dec.</t>
  </si>
  <si>
    <t>End: 07-Dec.</t>
  </si>
  <si>
    <t xml:space="preserve">QC passed: . </t>
  </si>
  <si>
    <t>FMSV2021120011</t>
  </si>
  <si>
    <t>CHA. LC. FSA. BSA. FCT</t>
  </si>
  <si>
    <t>FMSV2021120012</t>
  </si>
  <si>
    <t>2G391K206</t>
  </si>
  <si>
    <t>FMSV2021120014</t>
  </si>
  <si>
    <t>FMSV2021120015</t>
  </si>
  <si>
    <t>FMSV2021120016</t>
  </si>
  <si>
    <t>FMSV2021120017</t>
  </si>
  <si>
    <t>FSA. BSA. LGB. FCT</t>
  </si>
  <si>
    <t>FMSV2021120018</t>
  </si>
  <si>
    <t>3V564A832</t>
  </si>
  <si>
    <t>PCB,Main FPGA PCB</t>
  </si>
  <si>
    <t>FMSV2021120019</t>
  </si>
  <si>
    <t>1C309K073</t>
  </si>
  <si>
    <t>BSA. DWA</t>
  </si>
  <si>
    <t>FMSV2021120020</t>
  </si>
  <si>
    <t>Tuy Duc Medical Center</t>
  </si>
  <si>
    <t>2V609K616</t>
  </si>
  <si>
    <t>FMSV2021120021</t>
  </si>
  <si>
    <t>5G361K179</t>
  </si>
  <si>
    <t>FMSV2021120022</t>
  </si>
  <si>
    <t>FMSV2021120023</t>
  </si>
  <si>
    <t>No. 91 Endoscopy-Gastrointestinal-GI Scanning Test Clinic</t>
  </si>
  <si>
    <t>FMSV2021120024</t>
  </si>
  <si>
    <t>FMSV2021120025</t>
  </si>
  <si>
    <t>FMSV2021120026</t>
  </si>
  <si>
    <t>1C692K176</t>
  </si>
  <si>
    <t>FMSV2021120027</t>
  </si>
  <si>
    <t>FMSV2021120029</t>
  </si>
  <si>
    <t>FSA. BSA. FCT. AWT. WJT. DEC</t>
  </si>
  <si>
    <t>End: 15-Dec.</t>
  </si>
  <si>
    <t>Start: 13-Dec.</t>
  </si>
  <si>
    <t>Start: 16-Dec.</t>
  </si>
  <si>
    <t>End: 17-Dec.</t>
  </si>
  <si>
    <t>End: 17-Dec.Start: 17-Dec.</t>
  </si>
  <si>
    <t>2V644301</t>
  </si>
  <si>
    <t>FMSV2021120031</t>
  </si>
  <si>
    <t>FMSV2021120034</t>
  </si>
  <si>
    <t>FMSV2021120037</t>
  </si>
  <si>
    <t>RU039A059</t>
  </si>
  <si>
    <t>FMSV2021120038</t>
  </si>
  <si>
    <t>3S101K422</t>
  </si>
  <si>
    <t>3S101K423</t>
  </si>
  <si>
    <t>FMSV2021120044</t>
  </si>
  <si>
    <t>FMSV2021120045</t>
  </si>
  <si>
    <t>Viet Nhat Clinic 3 - Dr.Giang's clinic</t>
  </si>
  <si>
    <t>3C643K014</t>
  </si>
  <si>
    <t>5G391K132</t>
  </si>
  <si>
    <t>FMSV2021120057</t>
  </si>
  <si>
    <t>FMSV2021120058</t>
  </si>
  <si>
    <t>Upgrade</t>
  </si>
  <si>
    <t>End: 23-Dec.</t>
  </si>
  <si>
    <t>End: 24-Dec.</t>
  </si>
  <si>
    <t>End: 24-Dec.Start: 22-Dec.</t>
  </si>
  <si>
    <t>Start: 23-Dec.</t>
  </si>
  <si>
    <t>FMSV2021120060</t>
  </si>
  <si>
    <t>FMSV2021120061</t>
  </si>
  <si>
    <t>Mediplus Clinic - Ha Noi</t>
  </si>
  <si>
    <t>5C730K016</t>
  </si>
  <si>
    <t>FMSV2021120062</t>
  </si>
  <si>
    <t>Nga Bay City General Hospital</t>
  </si>
  <si>
    <t>6G390K061</t>
  </si>
  <si>
    <t>FMSV2021120063</t>
  </si>
  <si>
    <t>2G366D121</t>
  </si>
  <si>
    <t>FMSV2021120064</t>
  </si>
  <si>
    <t>FMSV2021120065</t>
  </si>
  <si>
    <t>FMSV2021120066</t>
  </si>
  <si>
    <t>FMSV2021120067</t>
  </si>
  <si>
    <t>FMSV2021120068</t>
  </si>
  <si>
    <t>FMSV2021120069</t>
  </si>
  <si>
    <t>Can Tho University of Medicine and Pharmacy</t>
  </si>
  <si>
    <t>EG-580RD</t>
  </si>
  <si>
    <t>FMSV2021120070</t>
  </si>
  <si>
    <t>FMSV2021120036</t>
  </si>
  <si>
    <t>FMSV2021120005</t>
  </si>
  <si>
    <t>Dai Duong Tien Hai General Clinic</t>
  </si>
  <si>
    <t>9G361K617</t>
  </si>
  <si>
    <t>FMSV2021120028</t>
  </si>
  <si>
    <t>End: 22-Dec.Start: 16-Dec.</t>
  </si>
  <si>
    <t>FMSV2021120059</t>
  </si>
  <si>
    <t>FMSV2021110032</t>
  </si>
  <si>
    <t>Start: 15-Dec.</t>
  </si>
  <si>
    <t>FMSV2021120035</t>
  </si>
  <si>
    <t>FMSV2021120007</t>
  </si>
  <si>
    <t>FMSV2021120013</t>
  </si>
  <si>
    <t>FMSV2021120030</t>
  </si>
  <si>
    <t>FMSV2021120033</t>
  </si>
  <si>
    <t>FMSV2021120041</t>
  </si>
  <si>
    <t>Tran Minh Sang (HCM)</t>
  </si>
  <si>
    <t>FMSV2021120042</t>
  </si>
  <si>
    <t>FMSV2021120054</t>
  </si>
  <si>
    <t>FMSV2021120055</t>
  </si>
  <si>
    <t>FMSV2021120056</t>
  </si>
  <si>
    <t>FMSV2021120032</t>
  </si>
  <si>
    <t>End: 28-Dec.1. Less than 4 weeks after giving the quotation</t>
  </si>
  <si>
    <t>End: 28-Dec.</t>
  </si>
  <si>
    <t>End: 30-Dec.</t>
  </si>
  <si>
    <t>End: 29-Dec.</t>
  </si>
  <si>
    <t>End: 31-Dec.</t>
  </si>
  <si>
    <t>FMSV2022010001</t>
  </si>
  <si>
    <t>No. 91 Endoscopy-Gastrointestinal-GI Scaning Test Clinic</t>
  </si>
  <si>
    <t>FMSV2022010002</t>
  </si>
  <si>
    <t>FMSV2022010009</t>
  </si>
  <si>
    <t>EPX-2500</t>
  </si>
  <si>
    <t>3V564A840</t>
  </si>
  <si>
    <t>FMSV2022010010</t>
  </si>
  <si>
    <t>FMSV2022010011</t>
  </si>
  <si>
    <t>9G361K616</t>
  </si>
  <si>
    <t>FMSV2022010013</t>
  </si>
  <si>
    <t>1C692K654</t>
  </si>
  <si>
    <t xml:space="preserve">RU: . Old Stt: LP/Waiting confirm. </t>
  </si>
  <si>
    <t>RU: . Old Stt: waiting approved. Start: 14-Sep.</t>
  </si>
  <si>
    <t xml:space="preserve">RU: . Old Stt: waiting approved. </t>
  </si>
  <si>
    <t>RU: . Old Stt: LP/Waiting confirm. KOL quotation</t>
  </si>
  <si>
    <t>RU: . Old Stt: waiting confirm. 2. dealer sending price to hospital</t>
  </si>
  <si>
    <t xml:space="preserve">RU: . Old Stt: Transfer to sale team. RU: . Old Stt: waiting for part. </t>
  </si>
  <si>
    <t>End: 05-Jan.1. Less than 4 weeks after giving the quotation</t>
  </si>
  <si>
    <t>End: 06-Jan.</t>
  </si>
  <si>
    <t>DEC. LGB</t>
  </si>
  <si>
    <t>FSB. CHA. FSB. FSA</t>
  </si>
  <si>
    <t>BSA. FSA. VCA</t>
  </si>
  <si>
    <t>BSA. FCT. SW</t>
  </si>
  <si>
    <t>LC. PCB. FCT. BSA</t>
  </si>
  <si>
    <t>FMSV2022010003</t>
  </si>
  <si>
    <t>2V696K034</t>
  </si>
  <si>
    <t>FMSV2022010004</t>
  </si>
  <si>
    <t>2V696K032</t>
  </si>
  <si>
    <t>FMSV2022010005</t>
  </si>
  <si>
    <t>2V644K243</t>
  </si>
  <si>
    <t>FMSV2022010006</t>
  </si>
  <si>
    <t>Hau Giang General Hospital</t>
  </si>
  <si>
    <t>2V696K140</t>
  </si>
  <si>
    <t>FMSV2022010007</t>
  </si>
  <si>
    <t>Long My Town Medical Center</t>
  </si>
  <si>
    <t>2V696K137</t>
  </si>
  <si>
    <t>FMSV2022010008</t>
  </si>
  <si>
    <t>2V696K141</t>
  </si>
  <si>
    <t>End: 05-Jan.</t>
  </si>
  <si>
    <t>confirmation</t>
  </si>
  <si>
    <t>part_list_date</t>
  </si>
  <si>
    <t>End: .1. Less than 4 weeks after giving the quotation</t>
  </si>
  <si>
    <t>End: .</t>
  </si>
  <si>
    <t>End: .warranty parts</t>
  </si>
  <si>
    <t>FMSV2022010025</t>
  </si>
  <si>
    <t>FMSV2022010021</t>
  </si>
  <si>
    <t>FMSV2022010018</t>
  </si>
  <si>
    <t>FMSV2022010015</t>
  </si>
  <si>
    <t>FMSV2022010014</t>
  </si>
  <si>
    <t>Dispose</t>
  </si>
  <si>
    <t>FMSV2022010016</t>
  </si>
  <si>
    <t>2C642D165</t>
  </si>
  <si>
    <t>FMSV2022010017</t>
  </si>
  <si>
    <t>199 Hospital</t>
  </si>
  <si>
    <t>4G361A393</t>
  </si>
  <si>
    <t>FMSV2022010019</t>
  </si>
  <si>
    <t>3C591A038</t>
  </si>
  <si>
    <t>FSB. CHA. BSA. VCA. FSA. LPA</t>
  </si>
  <si>
    <t>FMSV2022010020</t>
  </si>
  <si>
    <t>FMSV2022010022</t>
  </si>
  <si>
    <t>2V644K399</t>
  </si>
  <si>
    <t>FMSV2022010023</t>
  </si>
  <si>
    <t>HOA BINH GENERAL HOSPITAL</t>
  </si>
  <si>
    <t>5V609K025</t>
  </si>
  <si>
    <t xml:space="preserve">RU: 11-Jan. Old Stt: Received. </t>
  </si>
  <si>
    <t>FMSV2022010029</t>
  </si>
  <si>
    <t>CHA. DEC</t>
  </si>
  <si>
    <t>FMSV2022010030</t>
  </si>
  <si>
    <t>FMSV2022010031</t>
  </si>
  <si>
    <t>FMSV2022010032</t>
  </si>
  <si>
    <t>FMSV2022010033</t>
  </si>
  <si>
    <t>3C591A037</t>
  </si>
  <si>
    <t>FSB. BSA. DEC</t>
  </si>
  <si>
    <t>FMSV2022010034</t>
  </si>
  <si>
    <t>1C692K467</t>
  </si>
  <si>
    <t>FSA. DEC. LGB</t>
  </si>
  <si>
    <t>End: 19-Jan.1. Less than 4 weeks after giving the quotation</t>
  </si>
  <si>
    <t>End: 19-Jan.</t>
  </si>
  <si>
    <t>End: 18-Jan.</t>
  </si>
  <si>
    <t>End: 20-Jan.</t>
  </si>
  <si>
    <t>End: .RU: . Old Stt: LP/Under repair. Start: 12-Jan.</t>
  </si>
  <si>
    <t>End: 21-Jan.</t>
  </si>
  <si>
    <t>End: 21-Jan.Start: 19-Jan.</t>
  </si>
  <si>
    <t>FMSV2022010035</t>
  </si>
  <si>
    <t>FMSV2022010036</t>
  </si>
  <si>
    <t>FMSV2022010037</t>
  </si>
  <si>
    <t>FCT. CHA. FSA</t>
  </si>
  <si>
    <t>FMSV2022010038</t>
  </si>
  <si>
    <t>FMSV2022010039</t>
  </si>
  <si>
    <t>Hung Cuong Hospital-Hiep Hoa- Bac Giang</t>
  </si>
  <si>
    <t>JG361K231</t>
  </si>
  <si>
    <t>FMSV2022010040</t>
  </si>
  <si>
    <t>1C692K077</t>
  </si>
  <si>
    <t>FMSV2022010041</t>
  </si>
  <si>
    <t>1C643K194</t>
  </si>
  <si>
    <t>FMSV2022010042</t>
  </si>
  <si>
    <t>2G391K487</t>
  </si>
  <si>
    <t>CHA. WJT. BSA. FSA</t>
  </si>
  <si>
    <t>End: 28-Jan.Start: 18-Nov.2. dealer sending price to hospital</t>
  </si>
  <si>
    <t>End: 28-Jan.warranty parts</t>
  </si>
  <si>
    <t>End: 28-Jan.</t>
  </si>
  <si>
    <t>RU: 26-Oct. Old Stt: waiting confirm. 2. dealer sending price to hospital</t>
  </si>
  <si>
    <t xml:space="preserve">RU: 28-Oct. Old Stt: LP/waiting for part. </t>
  </si>
  <si>
    <t>RU: 19-Oct. Old Stt: waiting confirm. 2. dealer sending price to hospital</t>
  </si>
  <si>
    <t>End: 26-Jan.Start: 18-Jan.2. dealer sending price to hospital</t>
  </si>
  <si>
    <t>RU: 27-Oct. Old Stt: waiting confirm. 2. dealer sending price to hospital</t>
  </si>
  <si>
    <t xml:space="preserve">RU: 05-Nov. Old Stt: waiting approved. </t>
  </si>
  <si>
    <t>End: 27-Jan.Start: 27-Jan.</t>
  </si>
  <si>
    <t>End: 28-Jan.Start: 28-Jan.</t>
  </si>
  <si>
    <t xml:space="preserve">End: 27-Jan.RU: 27-Jan. Old Stt: waiting approved. </t>
  </si>
  <si>
    <t>FMSV2022020001</t>
  </si>
  <si>
    <t>FSB. BSA</t>
  </si>
  <si>
    <t>FMSV2022020002</t>
  </si>
  <si>
    <t>1C643K392</t>
  </si>
  <si>
    <t>FMSV2022020003</t>
  </si>
  <si>
    <t>245 Clinic - Dr.Cuong Clinic</t>
  </si>
  <si>
    <t>FMSV2022020004</t>
  </si>
  <si>
    <t>1C309K272</t>
  </si>
  <si>
    <t>PCB. DWA. BSA</t>
  </si>
  <si>
    <t>FMSV2022020005</t>
  </si>
  <si>
    <t>Ha Dong General Hospital</t>
  </si>
  <si>
    <t>FMSV2022020006</t>
  </si>
  <si>
    <t>FMSV2022020007</t>
  </si>
  <si>
    <t>FMSV2022020008</t>
  </si>
  <si>
    <t>3S101K436</t>
  </si>
  <si>
    <t>FMSV2022020009</t>
  </si>
  <si>
    <t>5C643K365</t>
  </si>
  <si>
    <t>FSA. CHA. BSA. FCT</t>
  </si>
  <si>
    <t>FMSV2022020010</t>
  </si>
  <si>
    <t>7G391K073</t>
  </si>
  <si>
    <t xml:space="preserve">End: 09-Feb.Start: 09-Feb.RU: 19-Oct. Old Stt: Plan for next week. </t>
  </si>
  <si>
    <t>FMSV2022020011</t>
  </si>
  <si>
    <t>FAN</t>
  </si>
  <si>
    <t>FMSV2022020012</t>
  </si>
  <si>
    <t>FMSV2022020013</t>
  </si>
  <si>
    <t>2G390K072</t>
  </si>
  <si>
    <t>FMSV2022020014</t>
  </si>
  <si>
    <t>FMSV2022020015</t>
  </si>
  <si>
    <t>FMSV2022020016</t>
  </si>
  <si>
    <t>FMSV2022020017</t>
  </si>
  <si>
    <t>FMSV2022020018</t>
  </si>
  <si>
    <t>FSA. FCT. DTA</t>
  </si>
  <si>
    <t>End: 16-Feb</t>
  </si>
  <si>
    <t>End: 14-Feb.</t>
  </si>
  <si>
    <t>End: 16-Feb.Start: 11-Feb.</t>
  </si>
  <si>
    <t>Start: 17-Feb.</t>
  </si>
  <si>
    <t>FMSV2022020019</t>
  </si>
  <si>
    <t>FSB. FSA</t>
  </si>
  <si>
    <t>FMSV2022020020</t>
  </si>
  <si>
    <t>1B084K092</t>
  </si>
  <si>
    <t>FMSV2022020021</t>
  </si>
  <si>
    <t>1B084K108</t>
  </si>
  <si>
    <t>FMSV2022020022</t>
  </si>
  <si>
    <t>FMSV2022020023</t>
  </si>
  <si>
    <t>WGB. CHA. FCT</t>
  </si>
  <si>
    <t>End: 18-Feb.Start: 27-Jan.warranty parts</t>
  </si>
  <si>
    <t>End: 18-Feb.</t>
  </si>
  <si>
    <t>FMSV2022020024</t>
  </si>
  <si>
    <t>FMSV2022020025</t>
  </si>
  <si>
    <t>FMSV2022020026</t>
  </si>
  <si>
    <t>FMSV2022020027</t>
  </si>
  <si>
    <t>FMSV2022020028</t>
  </si>
  <si>
    <t>FMSV2022020029</t>
  </si>
  <si>
    <t>FSB. NOZ. RBS. VCA</t>
  </si>
  <si>
    <t>FMSV2022020030</t>
  </si>
  <si>
    <t>FMSV2022020031</t>
  </si>
  <si>
    <t>FMSV2022020032</t>
  </si>
  <si>
    <t>FMSV2022020033</t>
  </si>
  <si>
    <t>FMSV2022020034</t>
  </si>
  <si>
    <t>FMSV2022020035</t>
  </si>
  <si>
    <t>EG-580UT</t>
  </si>
  <si>
    <t>5U047K005</t>
  </si>
  <si>
    <t>WGB. CHA</t>
  </si>
  <si>
    <t>CHA. FCT. DEC</t>
  </si>
  <si>
    <t>End: 24-Feb.</t>
  </si>
  <si>
    <t xml:space="preserve">QC passed: 23-Feb. </t>
  </si>
  <si>
    <t xml:space="preserve">QC passed: 24-Feb. </t>
  </si>
  <si>
    <t>Warranty parts</t>
  </si>
  <si>
    <t xml:space="preserve">RU: 05-Nov. Old Stt: waiting for part. </t>
  </si>
  <si>
    <t>RU: 05-Nov. Old Stt: waiting confirm. 2. dealer sending price to hospital</t>
  </si>
  <si>
    <t>RU: 08-Nov. Old Stt: waiting confirm. 2. dealer sending price to hospital</t>
  </si>
  <si>
    <t xml:space="preserve">RU: 23-Nov. Old Stt: waiting approved. </t>
  </si>
  <si>
    <t xml:space="preserve">RU: 12-Nov. Old Stt: waiting for part. </t>
  </si>
  <si>
    <t xml:space="preserve">RU: 24-Nov. Old Stt: waiting approved. </t>
  </si>
  <si>
    <t>End: 20-Jan.Start: 23-Nov.Start: 23-Nov.</t>
  </si>
  <si>
    <t>RU: 25-Nov. Old Stt: waiting confirm. 2. dealer sending price to hospital</t>
  </si>
  <si>
    <t>RU: 26-Nov. Old Stt: waiting confirm. 2. dealer sending price to hospital</t>
  </si>
  <si>
    <t>RU: 29-Nov. Old Stt: waiting confirm. 2. dealer sending price to hospital</t>
  </si>
  <si>
    <t>FMSV2022020036</t>
  </si>
  <si>
    <t>2G391K783</t>
  </si>
  <si>
    <t>FMSV2022020037</t>
  </si>
  <si>
    <t>WGA</t>
  </si>
  <si>
    <t>FMSV2022020038</t>
  </si>
  <si>
    <t>FMSV2022020039</t>
  </si>
  <si>
    <t>BSA. RBS</t>
  </si>
  <si>
    <t>FMSV2022020040</t>
  </si>
  <si>
    <t>8G391K041</t>
  </si>
  <si>
    <t>FCT. WGB</t>
  </si>
  <si>
    <t>FMSV2022020041</t>
  </si>
  <si>
    <t>FMSV2022020042</t>
  </si>
  <si>
    <t>2G391K305</t>
  </si>
  <si>
    <t>CHA. RBS</t>
  </si>
  <si>
    <t>FMSV2022020043</t>
  </si>
  <si>
    <t>7G391K097</t>
  </si>
  <si>
    <t>FMSV2022030001</t>
  </si>
  <si>
    <t>RBS. OSA. SUV. VCA. BSA</t>
  </si>
  <si>
    <t>FMSV2022030002</t>
  </si>
  <si>
    <t>Tien Yen Medical Center - Quang Ninh Province</t>
  </si>
  <si>
    <t>4G361K276</t>
  </si>
  <si>
    <t>FMSV2022030003</t>
  </si>
  <si>
    <t>2G374K270</t>
  </si>
  <si>
    <t>FMSV2022030004</t>
  </si>
  <si>
    <t>Thai Nguyen General Hospital</t>
  </si>
  <si>
    <t>3c309k028</t>
  </si>
  <si>
    <t>FMSV2022030005</t>
  </si>
  <si>
    <t>FMSV2022030006</t>
  </si>
  <si>
    <t>EC-530MP-H</t>
  </si>
  <si>
    <t>4C656A006</t>
  </si>
  <si>
    <t>End: 03-Mar.</t>
  </si>
  <si>
    <t>End: 01-Mar.</t>
  </si>
  <si>
    <t>FMSV2022030007</t>
  </si>
  <si>
    <t>CAM KHE DISTRICT MEDICAL CENTER</t>
  </si>
  <si>
    <t>2C643K039</t>
  </si>
  <si>
    <t>FMSV2022030008</t>
  </si>
  <si>
    <t>2G361K866</t>
  </si>
  <si>
    <t>PCB. BSA</t>
  </si>
  <si>
    <t xml:space="preserve">Transfer to sale team </t>
  </si>
  <si>
    <t>FMSV2022030009</t>
  </si>
  <si>
    <t>FSB</t>
  </si>
  <si>
    <t>FMSV2022030011</t>
  </si>
  <si>
    <t>3C309K032</t>
  </si>
  <si>
    <t>DWA. BSA. DEC</t>
  </si>
  <si>
    <t>FMSV2022030012</t>
  </si>
  <si>
    <t>Medic Can Tho</t>
  </si>
  <si>
    <t>1C731K344</t>
  </si>
  <si>
    <t>FMSV2022030013</t>
  </si>
  <si>
    <t>CHA. AWT. BSA. FSA. FSB. LGB</t>
  </si>
  <si>
    <t>CHA. FSB. VCA. PCB</t>
  </si>
  <si>
    <t>FSA. AWT</t>
  </si>
  <si>
    <t>FSA. FSB. CHA. BSA. FCT</t>
  </si>
  <si>
    <t>Jasper Lee</t>
  </si>
  <si>
    <t>RU: . Old Stt: Under repair. Start: .</t>
  </si>
  <si>
    <t>Transfer to sale team</t>
  </si>
  <si>
    <t>End: 09-Mar.Start: 02-Mar.</t>
  </si>
  <si>
    <t>End: 09-Mar.1. Less than 4 weeks after giving the quotation</t>
  </si>
  <si>
    <t>FFVN-2022.03/BM/01</t>
  </si>
  <si>
    <t>FMSV2022030014</t>
  </si>
  <si>
    <t>4G361A487</t>
  </si>
  <si>
    <t>FMSV2022030015</t>
  </si>
  <si>
    <t>5B083K008</t>
  </si>
  <si>
    <t>FMSV2022030016</t>
  </si>
  <si>
    <t>FMSV2022030017</t>
  </si>
  <si>
    <t>1C643K944</t>
  </si>
  <si>
    <t>LGB. BSA. FCT. FSA</t>
  </si>
  <si>
    <t>FMSV2022030018</t>
  </si>
  <si>
    <t>71 National Hospital</t>
  </si>
  <si>
    <t>9G361K427</t>
  </si>
  <si>
    <t>WGB. CHA. BSA</t>
  </si>
  <si>
    <t>FMSV2022030019</t>
  </si>
  <si>
    <t>Dong Nai Pediatric Hospital</t>
  </si>
  <si>
    <t>1G366D061</t>
  </si>
  <si>
    <t>FSB. VCA</t>
  </si>
  <si>
    <t>FMSV2022030020</t>
  </si>
  <si>
    <t>1C688K410</t>
  </si>
  <si>
    <t>FMSV2022030021</t>
  </si>
  <si>
    <t>7G391K087</t>
  </si>
  <si>
    <t>FMSV2022030022</t>
  </si>
  <si>
    <t>FMSV2022030023</t>
  </si>
  <si>
    <t>1G361K617</t>
  </si>
  <si>
    <t>WGB. BSA</t>
  </si>
  <si>
    <t>FMSV2022030024</t>
  </si>
  <si>
    <t>7G391K347</t>
  </si>
  <si>
    <t>FMSV2022030025</t>
  </si>
  <si>
    <t>DTA. CHA</t>
  </si>
  <si>
    <t>FMSV2022030026</t>
  </si>
  <si>
    <t>7G391K123</t>
  </si>
  <si>
    <t>FMSV2022030027</t>
  </si>
  <si>
    <t>JU039A061</t>
  </si>
  <si>
    <t>FMSV2022030028</t>
  </si>
  <si>
    <t>2G399K002</t>
  </si>
  <si>
    <t>FMSV2022030029</t>
  </si>
  <si>
    <t>1C692K596</t>
  </si>
  <si>
    <t>FMSV2022030030</t>
  </si>
  <si>
    <t>FMSV2022030031</t>
  </si>
  <si>
    <t>PB-20</t>
  </si>
  <si>
    <t>CHA. FCT. FSA. BSA</t>
  </si>
  <si>
    <t>LGB. DEC</t>
  </si>
  <si>
    <t>CHA. FSA</t>
  </si>
  <si>
    <t>RU: 09-Mar. Old Stt: waiting confirm. 1. Less than 4 weeks after giving the quotation</t>
  </si>
  <si>
    <t>End: 16-Mar.1. Less than 4 weeks after giving the quotation</t>
  </si>
  <si>
    <t>End: 15-Mar.</t>
  </si>
  <si>
    <t>Start: 17-Mar.</t>
  </si>
  <si>
    <t>End: 17-Mar.</t>
  </si>
  <si>
    <t>FFVN-2022.03/BM/02</t>
  </si>
  <si>
    <t>Start: 09-Mar.1. Less than 4 weeks after giving the quotation</t>
  </si>
  <si>
    <t>FMSV2022030032</t>
  </si>
  <si>
    <t>BSA. FSB</t>
  </si>
  <si>
    <t>FSB. LGB</t>
  </si>
  <si>
    <t>End: 18-Mar.</t>
  </si>
  <si>
    <t>End: 18-Mar.Start: 17-Mar.</t>
  </si>
  <si>
    <t xml:space="preserve">QC passed: 17-Mar. </t>
  </si>
  <si>
    <t>old_status</t>
  </si>
  <si>
    <t>Under inspection</t>
  </si>
  <si>
    <t>QC</t>
  </si>
  <si>
    <t>LP/Under inspection</t>
  </si>
  <si>
    <t>FMSV2022030033</t>
  </si>
  <si>
    <t>Soc Son Hospital</t>
  </si>
  <si>
    <t>SG202A176</t>
  </si>
  <si>
    <t>EUS. BSA. AWT</t>
  </si>
  <si>
    <t>FMSV2022030034</t>
  </si>
  <si>
    <t>1G391K985</t>
  </si>
  <si>
    <t>FMSV2022030035</t>
  </si>
  <si>
    <t>1C692K034</t>
  </si>
  <si>
    <t>FMSV2022030036</t>
  </si>
  <si>
    <t>EC-250WI5</t>
  </si>
  <si>
    <t>SC311A003</t>
  </si>
  <si>
    <t>FMSV2022030038</t>
  </si>
  <si>
    <t>FMSV2022030039</t>
  </si>
  <si>
    <t>BSA. LGB</t>
  </si>
  <si>
    <t>FMSV2022030040</t>
  </si>
  <si>
    <t>FMSV2022030041</t>
  </si>
  <si>
    <t>4G361K374</t>
  </si>
  <si>
    <t>FMSV2022030042</t>
  </si>
  <si>
    <t>1C309K274</t>
  </si>
  <si>
    <t>FMSV2022030043</t>
  </si>
  <si>
    <t>FMSV2022030044</t>
  </si>
  <si>
    <t>5G348A471</t>
  </si>
  <si>
    <t>FMSV2022030045</t>
  </si>
  <si>
    <t>2C730K036</t>
  </si>
  <si>
    <t>FMSV2022030046</t>
  </si>
  <si>
    <t>FMSV2022030047</t>
  </si>
  <si>
    <t>FMSV2022030048</t>
  </si>
  <si>
    <t>FMSV2022030049</t>
  </si>
  <si>
    <t>2V567K891</t>
  </si>
  <si>
    <t>FMSV2022030050</t>
  </si>
  <si>
    <t>8G391K429</t>
  </si>
  <si>
    <t>FCT. BSA. CHA</t>
  </si>
  <si>
    <t>End: 23-Mar.</t>
  </si>
  <si>
    <t>End: 24-Mar.</t>
  </si>
  <si>
    <t>RU: 24-Mar. Old Stt: waiting confirm. 2. dealer sending price to hospital</t>
  </si>
  <si>
    <t xml:space="preserve">RU: 24-Mar. Old Stt: LP/waiting approved. </t>
  </si>
  <si>
    <t xml:space="preserve">RU: 24-Mar. Old Stt: waiting for part. </t>
  </si>
  <si>
    <t xml:space="preserve">RU: 24-Mar. Old Stt: waiting approved. </t>
  </si>
  <si>
    <t>RU: 25-Mar. Old Stt: waiting confirm. 2. dealer sending price to hospital</t>
  </si>
  <si>
    <t xml:space="preserve">RU: 25-Mar. Old Stt: waiting for part. </t>
  </si>
  <si>
    <t xml:space="preserve">RU: 25-Mar. Old Stt: LP/waiting for part. </t>
  </si>
  <si>
    <t>End: 25-Mar.Start: 24-Mar.</t>
  </si>
  <si>
    <t>End: 25-Mar.</t>
  </si>
  <si>
    <t>End: 22-Mar.Start: 22-Mar.</t>
  </si>
  <si>
    <t>FMSV2022030051</t>
  </si>
  <si>
    <t>2G402K099</t>
  </si>
  <si>
    <t>CHA. DEC. WGA</t>
  </si>
  <si>
    <t>FMSV2022030052</t>
  </si>
  <si>
    <t>FMSV2022030053</t>
  </si>
  <si>
    <t>NGUYEN DINH CHIEU HOSPITAL</t>
  </si>
  <si>
    <t>2V696K045</t>
  </si>
  <si>
    <t>FMSV2022030054</t>
  </si>
  <si>
    <t>MINH DUC HOSPITAL</t>
  </si>
  <si>
    <t>1V696K070</t>
  </si>
  <si>
    <t>FMSV2022030055</t>
  </si>
  <si>
    <t>1V696K105</t>
  </si>
  <si>
    <t>FMSV2022030056</t>
  </si>
  <si>
    <t>1C692K734</t>
  </si>
  <si>
    <t>FMSV2022030057</t>
  </si>
  <si>
    <t>2G348K615</t>
  </si>
  <si>
    <t>FMSV2022030058</t>
  </si>
  <si>
    <t>FMSV2022030059</t>
  </si>
  <si>
    <t>2G391K410</t>
  </si>
  <si>
    <t>FCT. VCA. CHA</t>
  </si>
  <si>
    <t xml:space="preserve">RU: 28-Mar. Old Stt: LP/waiting approved. </t>
  </si>
  <si>
    <t xml:space="preserve">RU: 28-Mar. Old Stt: waiting approved. </t>
  </si>
  <si>
    <t>End: 31-Mar.</t>
  </si>
  <si>
    <t>End: 31-Mar.Start: 31-Mar.</t>
  </si>
  <si>
    <t>FMSV2022030060</t>
  </si>
  <si>
    <t>FMSV2022030061</t>
  </si>
  <si>
    <t>FMSV2022030062</t>
  </si>
  <si>
    <t>1C666K485</t>
  </si>
  <si>
    <t>FMSV2022030063</t>
  </si>
  <si>
    <t>FMSV2022030064</t>
  </si>
  <si>
    <t>FMSV2022030065</t>
  </si>
  <si>
    <t>7G391K084</t>
  </si>
  <si>
    <t>FMSV2022040001</t>
  </si>
  <si>
    <t>JW-2</t>
  </si>
  <si>
    <t>3W599K498</t>
  </si>
  <si>
    <t>FMSV2022040003</t>
  </si>
  <si>
    <t>2S094K444</t>
  </si>
  <si>
    <t>FMSV2022040004</t>
  </si>
  <si>
    <t>2S094K486</t>
  </si>
  <si>
    <t>FMSV2022040005</t>
  </si>
  <si>
    <t>2V567K709</t>
  </si>
  <si>
    <t>FMSV2022040006</t>
  </si>
  <si>
    <t>National Hospital of Tropical Diseases</t>
  </si>
  <si>
    <t>1G361K775</t>
  </si>
  <si>
    <t>CHA. RBS. BSA. FSA. LGB</t>
  </si>
  <si>
    <t>FMSV2022040007</t>
  </si>
  <si>
    <t>1G361K705</t>
  </si>
  <si>
    <t>WGA. FSA. FSB. BSA. FCT. FSA. VCAC</t>
  </si>
  <si>
    <t>FMSV2022040008</t>
  </si>
  <si>
    <t>Bac Giang Hospital</t>
  </si>
  <si>
    <t>1G361K023</t>
  </si>
  <si>
    <t>FMSV2022040009</t>
  </si>
  <si>
    <t>5C642K125</t>
  </si>
  <si>
    <t>FMSV2022040010</t>
  </si>
  <si>
    <t>8G361K152</t>
  </si>
  <si>
    <t>FMSV2022040011</t>
  </si>
  <si>
    <t>3V609K230</t>
  </si>
  <si>
    <t>FMSV2022040012</t>
  </si>
  <si>
    <t>Thong Nhat Hospital</t>
  </si>
  <si>
    <t>1G412K346</t>
  </si>
  <si>
    <t>FMSV2022040013</t>
  </si>
  <si>
    <t>CHA. PCB. FCT</t>
  </si>
  <si>
    <t>CHA. FCT. LGB. BSA</t>
  </si>
  <si>
    <t>End: 07-Apr.1. Less than 4 weeks after giving the quotation</t>
  </si>
  <si>
    <t>End: 06-Apr.1. Less than 4 weeks after giving the quotation</t>
  </si>
  <si>
    <t>End: 06-Apr.</t>
  </si>
  <si>
    <t>End: 04-Apr.</t>
  </si>
  <si>
    <t>FMSV2022040014</t>
  </si>
  <si>
    <t>8G391K428</t>
  </si>
  <si>
    <t>FMSV2022040016</t>
  </si>
  <si>
    <t>HUE CENTRAL HOSPITAL</t>
  </si>
  <si>
    <t>7G202A090</t>
  </si>
  <si>
    <t>CHA. PCB</t>
  </si>
  <si>
    <t>FMSV2022040017</t>
  </si>
  <si>
    <t>EC-250WM5</t>
  </si>
  <si>
    <t>4C307A083</t>
  </si>
  <si>
    <t>CHA. OSA. BSA</t>
  </si>
  <si>
    <t>FMSV2022040018</t>
  </si>
  <si>
    <t>1G202K342</t>
  </si>
  <si>
    <t>CHA. BSA. FSA. DEC</t>
  </si>
  <si>
    <t>FMSV2022040019</t>
  </si>
  <si>
    <t>FMSV2022040020</t>
  </si>
  <si>
    <t>Shipped</t>
  </si>
  <si>
    <t>FMSV2022040021</t>
  </si>
  <si>
    <t>FMSV2022040022</t>
  </si>
  <si>
    <t>1C692K656</t>
  </si>
  <si>
    <t>FMSV2022040023</t>
  </si>
  <si>
    <t>FMSV2022040024</t>
  </si>
  <si>
    <t>FMSV2022040025</t>
  </si>
  <si>
    <t>FMSV2022040026</t>
  </si>
  <si>
    <t>2G202K058</t>
  </si>
  <si>
    <t>FMSV2022040027</t>
  </si>
  <si>
    <t>Start: 14-Apr.3. hospital preparing render</t>
  </si>
  <si>
    <t>End: 14-Apr.</t>
  </si>
  <si>
    <t xml:space="preserve">QC passed: 12-Apr. </t>
  </si>
  <si>
    <t xml:space="preserve">RU: 13-Apr. Old Stt: Received. </t>
  </si>
  <si>
    <t>End: 13-Apr.</t>
  </si>
  <si>
    <t xml:space="preserve">QC passed: 13-Apr. </t>
  </si>
  <si>
    <t>Start: 12-Apr.</t>
  </si>
  <si>
    <t>Start: 13-Apr.</t>
  </si>
  <si>
    <t>Start: 14-Apr.</t>
  </si>
  <si>
    <t>FMSV2022040028</t>
  </si>
  <si>
    <t>3S094D287</t>
  </si>
  <si>
    <t>FMSV2022040029</t>
  </si>
  <si>
    <t>FMSV2022040030</t>
  </si>
  <si>
    <t>FMSV2022040031</t>
  </si>
  <si>
    <t>5G361k424</t>
  </si>
  <si>
    <t>FMSV2022040032</t>
  </si>
  <si>
    <t>2V609K074</t>
  </si>
  <si>
    <t>FMSV2022040033</t>
  </si>
  <si>
    <t>3S094K410</t>
  </si>
  <si>
    <t>FMSV2022040034</t>
  </si>
  <si>
    <t>Ha Tinh City General Hospital</t>
  </si>
  <si>
    <t>3G366K014</t>
  </si>
  <si>
    <t>FMSV2022040035</t>
  </si>
  <si>
    <t>7G390K013</t>
  </si>
  <si>
    <t>FMSV2022040036</t>
  </si>
  <si>
    <t>8G361K190</t>
  </si>
  <si>
    <t>FMSV2022040037</t>
  </si>
  <si>
    <t>FMSV2022040038</t>
  </si>
  <si>
    <t>MLW-2150</t>
  </si>
  <si>
    <t>IKE1701BYT00039</t>
  </si>
  <si>
    <t>ACC</t>
  </si>
  <si>
    <t>FMSV2022040039</t>
  </si>
  <si>
    <t>2G361K831</t>
  </si>
  <si>
    <t>FMSV2022040040</t>
  </si>
  <si>
    <t>2G361K799</t>
  </si>
  <si>
    <t>CHA. DEC. LGB. FSA. BSA. FCT</t>
  </si>
  <si>
    <t>FMSV2022040041</t>
  </si>
  <si>
    <t>5G361K426</t>
  </si>
  <si>
    <t>LGB. RBS</t>
  </si>
  <si>
    <t>FMSV2022040042</t>
  </si>
  <si>
    <t>LS. B</t>
  </si>
  <si>
    <t>FMSV2022040043</t>
  </si>
  <si>
    <t>1G403K110</t>
  </si>
  <si>
    <t>FMSV2022040044</t>
  </si>
  <si>
    <t>Lao Khoa Hospital</t>
  </si>
  <si>
    <t>1G361K957</t>
  </si>
  <si>
    <t>CHA. DEC. FSA. LGB. BSA. FCT. FSB</t>
  </si>
  <si>
    <t>FMSV2022040045</t>
  </si>
  <si>
    <t>District 6 Hospital</t>
  </si>
  <si>
    <t>XL-4400</t>
  </si>
  <si>
    <t>MS088A147</t>
  </si>
  <si>
    <t>FMSV2022040046</t>
  </si>
  <si>
    <t>VP-4400</t>
  </si>
  <si>
    <t>MV492A147</t>
  </si>
  <si>
    <t>FMSV2022040047</t>
  </si>
  <si>
    <t>3G374A091</t>
  </si>
  <si>
    <t>CHA. FSB. PCB</t>
  </si>
  <si>
    <t>FMSV2022040048</t>
  </si>
  <si>
    <t>1C642K106</t>
  </si>
  <si>
    <t>FSA. VCA. FSB. BSA</t>
  </si>
  <si>
    <t>FMSV2022040049</t>
  </si>
  <si>
    <t>HAU GIANG GENERAL HOSPITAL</t>
  </si>
  <si>
    <t>5G374A482</t>
  </si>
  <si>
    <t>FMSV2022040050</t>
  </si>
  <si>
    <t>3G412K080</t>
  </si>
  <si>
    <t>NOZ. FSB</t>
  </si>
  <si>
    <t>FMSV2022040051</t>
  </si>
  <si>
    <t>2G202K059</t>
  </si>
  <si>
    <t>FMSV2022040052</t>
  </si>
  <si>
    <t>1G399K079</t>
  </si>
  <si>
    <t>FMSV2022040053</t>
  </si>
  <si>
    <t>FMSV2022040054</t>
  </si>
  <si>
    <t>Viet Duc Hospital</t>
  </si>
  <si>
    <t>1G402K687</t>
  </si>
  <si>
    <t>FMSV2022040055</t>
  </si>
  <si>
    <t>PCB. FCT. BSA. FSB. LGB</t>
  </si>
  <si>
    <t>End: 21-Apr.3. hospital preparing render</t>
  </si>
  <si>
    <t>End: 19-Apr.Start: 15-Apr.</t>
  </si>
  <si>
    <t>End: 21-Apr.Start: 15-Apr.</t>
  </si>
  <si>
    <t>End: 21-Apr.</t>
  </si>
  <si>
    <t>End: 20-Apr.</t>
  </si>
  <si>
    <t>FMSV2022040056</t>
  </si>
  <si>
    <t>FMSV2022040057</t>
  </si>
  <si>
    <t>5G361K118</t>
  </si>
  <si>
    <t>BSA. LGB. OSA. VCA. DEC</t>
  </si>
  <si>
    <t>FMSV2022040058</t>
  </si>
  <si>
    <t>2G391K445</t>
  </si>
  <si>
    <t>CHA. PCB. VCA. FSB</t>
  </si>
  <si>
    <t>FMSV2022040059</t>
  </si>
  <si>
    <t>1C642K378</t>
  </si>
  <si>
    <t>BSA. DEC. DWA</t>
  </si>
  <si>
    <t>FMSV2022040060</t>
  </si>
  <si>
    <t>1C692K691</t>
  </si>
  <si>
    <t>CHA. AWT. VCA. BSA</t>
  </si>
  <si>
    <t>FMSV2022040061</t>
  </si>
  <si>
    <t>QUANG YEN GENERAL HOSPITAL</t>
  </si>
  <si>
    <t>1C665K273</t>
  </si>
  <si>
    <t>BSA. LGB. DEC</t>
  </si>
  <si>
    <t>CHA. LGB. CHA. BSA. CHA. FSB</t>
  </si>
  <si>
    <t>End: 22-Apr.Start: 21-Apr.</t>
  </si>
  <si>
    <t>5G384K001</t>
  </si>
  <si>
    <t>return to FTYO</t>
  </si>
  <si>
    <t>return to FTYO 2022</t>
  </si>
  <si>
    <t>FMSV2021120051</t>
  </si>
  <si>
    <t>FMSV2021050014</t>
  </si>
  <si>
    <t>FMSV2021010029</t>
  </si>
  <si>
    <t>FMSV2020090048</t>
  </si>
  <si>
    <t>FMSV2021030045</t>
  </si>
  <si>
    <t>FMSV2020110033</t>
  </si>
  <si>
    <t>FMSV2021010033</t>
  </si>
  <si>
    <t>FMSV2019090030</t>
  </si>
  <si>
    <t>FMSV2022040062</t>
  </si>
  <si>
    <t>SG202A599</t>
  </si>
  <si>
    <t>CHA. FSB. BSA. ESB</t>
  </si>
  <si>
    <t>FMSV2022040063</t>
  </si>
  <si>
    <t>FMSV2022040064</t>
  </si>
  <si>
    <t>FMSV2022040065</t>
  </si>
  <si>
    <t>DA NANG HOSPITAL</t>
  </si>
  <si>
    <t>1G374K040</t>
  </si>
  <si>
    <t>CHA. BSA. FSB. PCB</t>
  </si>
  <si>
    <t>FMSV2022040066</t>
  </si>
  <si>
    <t>BSA. NOZ</t>
  </si>
  <si>
    <t>FMSV2022040067</t>
  </si>
  <si>
    <t>Vinmec Times City International Hospital</t>
  </si>
  <si>
    <t>2V644K430</t>
  </si>
  <si>
    <t>FMSV2022040068</t>
  </si>
  <si>
    <t>VCA. WGB</t>
  </si>
  <si>
    <t>FMSV2022040069</t>
  </si>
  <si>
    <t>FMSV2022040070</t>
  </si>
  <si>
    <t>FMSV2022040071</t>
  </si>
  <si>
    <t>FMSV2022040072</t>
  </si>
  <si>
    <t>EN-580T</t>
  </si>
  <si>
    <t>FMSV2022040073</t>
  </si>
  <si>
    <t>FMSV2022040074</t>
  </si>
  <si>
    <t>CHA. NOZ</t>
  </si>
  <si>
    <t>FMSV2022040075</t>
  </si>
  <si>
    <t>FMSV2022040076</t>
  </si>
  <si>
    <t>Lang Son General Hospital</t>
  </si>
  <si>
    <t>9G361K388</t>
  </si>
  <si>
    <t>FMSV2022040077</t>
  </si>
  <si>
    <t>CBL. PCB</t>
  </si>
  <si>
    <t>CHA. FCT. BSA. FSA. FSB</t>
  </si>
  <si>
    <t>QC Pass</t>
  </si>
  <si>
    <t>End: 27-Apr.</t>
  </si>
  <si>
    <t>Newpost</t>
  </si>
  <si>
    <t>Duc Tran return</t>
  </si>
  <si>
    <t>Loaner Bach Mai</t>
  </si>
  <si>
    <t>FTYO Return</t>
  </si>
  <si>
    <t>on site</t>
  </si>
  <si>
    <t>Promed</t>
  </si>
  <si>
    <t>MDC</t>
  </si>
  <si>
    <t>Completed (Newpost)</t>
  </si>
  <si>
    <t>FTYO return 2022</t>
  </si>
  <si>
    <t>SB. BSA</t>
  </si>
  <si>
    <t>FMSV2022040078</t>
  </si>
  <si>
    <t>End: 28-Apr.Start: 25-Apr.</t>
  </si>
  <si>
    <t>End: 29-Apr.Start: 27-Apr.</t>
  </si>
  <si>
    <t>Start: 28-Apr.</t>
  </si>
  <si>
    <t>End: 29-Apr.Start: 26-Apr.</t>
  </si>
  <si>
    <t>End: 27-Apr.Start: 27-Apr.</t>
  </si>
  <si>
    <t>1G391K524</t>
  </si>
  <si>
    <t>FMSV2022040079</t>
  </si>
  <si>
    <t>FMSV2022040080</t>
  </si>
  <si>
    <t>2V567K761</t>
  </si>
  <si>
    <t>FMSV2022040081</t>
  </si>
  <si>
    <t>FMSV2022050001</t>
  </si>
  <si>
    <t>FMSV2022050002</t>
  </si>
  <si>
    <t>Bac Thang Long Hospital</t>
  </si>
  <si>
    <t>2G361K533</t>
  </si>
  <si>
    <t>FMSV2022050003</t>
  </si>
  <si>
    <t>3C591A031</t>
  </si>
  <si>
    <t>FMSV2022050004</t>
  </si>
  <si>
    <t>2G391K295</t>
  </si>
  <si>
    <t>FMSV2022050005</t>
  </si>
  <si>
    <t>FMSV2022050006</t>
  </si>
  <si>
    <t>FMSV2022050007</t>
  </si>
  <si>
    <t>FMSV2022050008</t>
  </si>
  <si>
    <t>1C692K073</t>
  </si>
  <si>
    <t>FMSV2022050009</t>
  </si>
  <si>
    <t>2G391K021</t>
  </si>
  <si>
    <t>FMSV2022050010</t>
  </si>
  <si>
    <t>7G391K096</t>
  </si>
  <si>
    <t>FMSV2022050011</t>
  </si>
  <si>
    <t>FMSV2022050012</t>
  </si>
  <si>
    <t>2G391K779</t>
  </si>
  <si>
    <t>FMSV2022050013</t>
  </si>
  <si>
    <t>CHA. VCA</t>
  </si>
  <si>
    <t>FSB. PCB. CHA</t>
  </si>
  <si>
    <t>End: 28-Apr.</t>
  </si>
  <si>
    <t xml:space="preserve">RU: 05-May. Old Stt: Completed. </t>
  </si>
  <si>
    <t>FMSV2022050014</t>
  </si>
  <si>
    <t>FMSV2022050015</t>
  </si>
  <si>
    <t>2g399k001</t>
  </si>
  <si>
    <t>FMSV2022050016</t>
  </si>
  <si>
    <t>End: 05-May.End: 04-May.</t>
  </si>
  <si>
    <t>End: 05-May.Start: 04-May.</t>
  </si>
  <si>
    <t>End: 05-May.Start: 05-May.</t>
  </si>
  <si>
    <t>End: 06-May.Start: 05-May.</t>
  </si>
  <si>
    <t>End: 28-Apr.Start: 28-Apr</t>
  </si>
  <si>
    <t>End: 06-May.</t>
  </si>
  <si>
    <t xml:space="preserve">Plan for next week </t>
  </si>
  <si>
    <t>RU: 27-Jan. Old Stt: waiting for part. 3. hospital preparing render</t>
  </si>
  <si>
    <t>RU: 28-Jan. Old Stt: waiting confirm. 2. dealer sending price to hospital</t>
  </si>
  <si>
    <t xml:space="preserve">RU: 05-May. Old Stt: waiting approved. </t>
  </si>
  <si>
    <t>FMSV2022050017</t>
  </si>
  <si>
    <t>RBS. BSA. VCAC</t>
  </si>
  <si>
    <t>FMSV2022050018</t>
  </si>
  <si>
    <t>FMSV2022050019</t>
  </si>
  <si>
    <t>FMSV2022050020</t>
  </si>
  <si>
    <t>3V567D283</t>
  </si>
  <si>
    <t>FMSV2022050021</t>
  </si>
  <si>
    <t>Cho Lach District General Hospital</t>
  </si>
  <si>
    <t>6G390K060</t>
  </si>
  <si>
    <t>FMSV2022050022</t>
  </si>
  <si>
    <t>1C728K140</t>
  </si>
  <si>
    <t>WGB. ANGL. CHA. FSB</t>
  </si>
  <si>
    <t>FMSV2022050023</t>
  </si>
  <si>
    <t>FMSV2022050024</t>
  </si>
  <si>
    <t>8G391K371</t>
  </si>
  <si>
    <t>FMSV2022050025</t>
  </si>
  <si>
    <t>8G391K379</t>
  </si>
  <si>
    <t>FMSV2022050026</t>
  </si>
  <si>
    <t>FMSV2022050027</t>
  </si>
  <si>
    <t>8G391K374</t>
  </si>
  <si>
    <t>FMSV2022050028</t>
  </si>
  <si>
    <t>5C692K072</t>
  </si>
  <si>
    <t>FMSV2022050029</t>
  </si>
  <si>
    <t>FMSV2022050030</t>
  </si>
  <si>
    <t>FMSV2022050031</t>
  </si>
  <si>
    <t>7G391K103</t>
  </si>
  <si>
    <t>FMSV2022050032</t>
  </si>
  <si>
    <t>Tuyen Quang General Hospital</t>
  </si>
  <si>
    <t>6B083K189</t>
  </si>
  <si>
    <t>FMSV2022050033</t>
  </si>
  <si>
    <t>End: 11-May.Warranty parts</t>
  </si>
  <si>
    <t>End: 12-May.</t>
  </si>
  <si>
    <t>End: 11-May.</t>
  </si>
  <si>
    <t>FMSV2022050034</t>
  </si>
  <si>
    <t>FMSV2022050035</t>
  </si>
  <si>
    <t>Quang Tri General Hospital</t>
  </si>
  <si>
    <t>1G366K303</t>
  </si>
  <si>
    <t>SW. VCA</t>
  </si>
  <si>
    <t xml:space="preserve">QC passed: 13-May. </t>
  </si>
  <si>
    <t>End: 13-May.</t>
  </si>
  <si>
    <t>End: 13-May.Start: 13-May.</t>
  </si>
  <si>
    <t>Start: 12-May.</t>
  </si>
  <si>
    <t>Warranty Parts</t>
  </si>
  <si>
    <t>location</t>
  </si>
  <si>
    <t>Loaner Dai Duong Tien Hai</t>
  </si>
  <si>
    <t>FMSV2022050036</t>
  </si>
  <si>
    <t>2S101K411</t>
  </si>
  <si>
    <t>FMSV2022050037</t>
  </si>
  <si>
    <t>2C730K028</t>
  </si>
  <si>
    <t>FMSV2022050038</t>
  </si>
  <si>
    <t>1G403K203</t>
  </si>
  <si>
    <t>FMSV2022050039</t>
  </si>
  <si>
    <t>FMSV2022050040</t>
  </si>
  <si>
    <t>FMSV2022050041</t>
  </si>
  <si>
    <t>1C730K094</t>
  </si>
  <si>
    <t>FMSV2022050042</t>
  </si>
  <si>
    <t>FMSV2022050043</t>
  </si>
  <si>
    <t>EG-590ZW</t>
  </si>
  <si>
    <t>4G349A078</t>
  </si>
  <si>
    <t>RBS. BSA. FSA. FSB</t>
  </si>
  <si>
    <t>FMSV2022050044</t>
  </si>
  <si>
    <t>6B084A229</t>
  </si>
  <si>
    <t>DWA. BSA</t>
  </si>
  <si>
    <t>CHA. BSA. LGB</t>
  </si>
  <si>
    <t>End: 19-May.Start: 06-May.3. hospital preparing render</t>
  </si>
  <si>
    <t xml:space="preserve">RU: . Old Stt: LP/prepairing quotation. </t>
  </si>
  <si>
    <t>End: 18-May.</t>
  </si>
  <si>
    <t>Start: 19-May.</t>
  </si>
  <si>
    <t>End: 19-May.</t>
  </si>
  <si>
    <t>End: 17-May.</t>
  </si>
  <si>
    <t>Start: 18-May.</t>
  </si>
  <si>
    <t>FMSV2022050045</t>
  </si>
  <si>
    <t>ANGL. SW</t>
  </si>
  <si>
    <t>FMSV2022050046</t>
  </si>
  <si>
    <t>FMSV2022050047</t>
  </si>
  <si>
    <t>LC. CHA</t>
  </si>
  <si>
    <t xml:space="preserve">RU: 20-May. Old Stt: QC. </t>
  </si>
  <si>
    <t>End: 20-May.Start: 17-May.</t>
  </si>
  <si>
    <t>FMSV2020080021</t>
  </si>
  <si>
    <t>SC309A048</t>
  </si>
  <si>
    <t>Trả Thành An</t>
  </si>
  <si>
    <t>RU: 16-May. Old Stt: waiting confirm. 1. Less than 4 weeks after giving the quotation</t>
  </si>
  <si>
    <t>FMSV2022050048</t>
  </si>
  <si>
    <t>CHA. FSB. EUS</t>
  </si>
  <si>
    <t>FMSV2022050049</t>
  </si>
  <si>
    <t>EC-590ZW/L</t>
  </si>
  <si>
    <t>1C559K044</t>
  </si>
  <si>
    <t>CHA. DEC. BSA. BSA</t>
  </si>
  <si>
    <t>FMSV2022050050</t>
  </si>
  <si>
    <t>3S101K321</t>
  </si>
  <si>
    <t>FMSV2022050051</t>
  </si>
  <si>
    <t>EC-760R-V/M</t>
  </si>
  <si>
    <t>1C727K214</t>
  </si>
  <si>
    <t>BSA. WJT. FSB</t>
  </si>
  <si>
    <t>FMSV2022050052</t>
  </si>
  <si>
    <t>2V644K251</t>
  </si>
  <si>
    <t>FMSV2022050053</t>
  </si>
  <si>
    <t>2G366D128</t>
  </si>
  <si>
    <t>FMSV2022050054</t>
  </si>
  <si>
    <t>CHA. RBS. BSA</t>
  </si>
  <si>
    <t>FMSV2022050055</t>
  </si>
  <si>
    <t>FMSV2022050056</t>
  </si>
  <si>
    <t>1C741K091</t>
  </si>
  <si>
    <t>FMSV2022050057</t>
  </si>
  <si>
    <t>FMSV2022050058</t>
  </si>
  <si>
    <t>FMSV2022050059</t>
  </si>
  <si>
    <t>8G361K200</t>
  </si>
  <si>
    <t>FMSV2022050060</t>
  </si>
  <si>
    <t>FMSV2022050061</t>
  </si>
  <si>
    <t>1G374K042</t>
  </si>
  <si>
    <t>OSA. FCT. CHA. FSA. FSB. BSA. VCAC</t>
  </si>
  <si>
    <t>FMSV2022050062</t>
  </si>
  <si>
    <t>FMSV2022050063</t>
  </si>
  <si>
    <t>FMSV2022050064</t>
  </si>
  <si>
    <t>FMSV2022050065</t>
  </si>
  <si>
    <t>RG229A431</t>
  </si>
  <si>
    <t>FMSV2022050066</t>
  </si>
  <si>
    <t>3G202K116</t>
  </si>
  <si>
    <t>CHA. WGB</t>
  </si>
  <si>
    <t>End: 25-May.</t>
  </si>
  <si>
    <t>End: 26-May.1. Less than 4 weeks after giving the quotation</t>
  </si>
  <si>
    <t>Start: 23-May.</t>
  </si>
  <si>
    <t>End: 26-May.Start: 19-May.</t>
  </si>
  <si>
    <t>End: 23-May.Start: 20-May.</t>
  </si>
  <si>
    <t>End: 23-May.</t>
  </si>
  <si>
    <t>Start: 26-May.</t>
  </si>
  <si>
    <t>End: 24-May.</t>
  </si>
  <si>
    <t xml:space="preserve">QC passed: 26-May. </t>
  </si>
  <si>
    <t>3C643K193</t>
  </si>
  <si>
    <t>End: 27-May.Start: 26-May.</t>
  </si>
  <si>
    <t>End: 27-May.Start: 23-May.</t>
  </si>
  <si>
    <t>FMSV2022050068</t>
  </si>
  <si>
    <t>FMSV2022050069</t>
  </si>
  <si>
    <t>1C666K392</t>
  </si>
  <si>
    <t>FMSV2022050070</t>
  </si>
  <si>
    <t>FMSV2022050071</t>
  </si>
  <si>
    <t>1B083K278</t>
  </si>
  <si>
    <t>FMSV2022050072</t>
  </si>
  <si>
    <t>FMSV2022050073</t>
  </si>
  <si>
    <t>5C728K086</t>
  </si>
  <si>
    <t>FMSV2022060001</t>
  </si>
  <si>
    <t>FMSV2022060002</t>
  </si>
  <si>
    <t>6C692K130</t>
  </si>
  <si>
    <t>FMSV2022060003</t>
  </si>
  <si>
    <t>FMSV2022060004</t>
  </si>
  <si>
    <t>7G391K124</t>
  </si>
  <si>
    <t>BSA. FCT. CHA</t>
  </si>
  <si>
    <t>FMSV2022060005</t>
  </si>
  <si>
    <t>3G349A262</t>
  </si>
  <si>
    <t>FMSV2022060006</t>
  </si>
  <si>
    <t>FMSV2022060007</t>
  </si>
  <si>
    <t>EN-450T5</t>
  </si>
  <si>
    <t>RC361A105</t>
  </si>
  <si>
    <t>FSB. CHA. LGB. BSA</t>
  </si>
  <si>
    <t>FMSV2022060008</t>
  </si>
  <si>
    <t>1C728K516</t>
  </si>
  <si>
    <t>FMSV2022060009</t>
  </si>
  <si>
    <t>FMSV2022060010</t>
  </si>
  <si>
    <t>JG361K238</t>
  </si>
  <si>
    <t>FMSV2022060011</t>
  </si>
  <si>
    <t>9G361K615</t>
  </si>
  <si>
    <t>FMSV2022060012</t>
  </si>
  <si>
    <t>8C643K180</t>
  </si>
  <si>
    <t>FMSV2022060013</t>
  </si>
  <si>
    <t>FMSV2022060014</t>
  </si>
  <si>
    <t>EG-580UR</t>
  </si>
  <si>
    <t>1U048K087</t>
  </si>
  <si>
    <t>FMSV2022060015</t>
  </si>
  <si>
    <t>RU: 30-May. Old Stt: waiting confirm. 3. hospital preparing render</t>
  </si>
  <si>
    <t>RU: 30-May. Old Stt: waiting confirm. 2. dealer sending price to hospital</t>
  </si>
  <si>
    <t>RU: 01-Jun. Old Stt: waiting confirm. 2. dealer sending price to hospital</t>
  </si>
  <si>
    <t>Start: 02-Jun.2. dealer sending price to hospital</t>
  </si>
  <si>
    <t>RU: 30-May. Old Stt: waiting confirm. 1. Less than 4 weeks after giving the quotation</t>
  </si>
  <si>
    <t>RU: . Old Stt: waiting confirm. 1. Less than 4 weeks after giving the quotation</t>
  </si>
  <si>
    <t xml:space="preserve">RU: 30-May. Old Stt: waiting approved. </t>
  </si>
  <si>
    <t>Start: 02-Jun.</t>
  </si>
  <si>
    <t>End: 01-Jun.Start: 25-May.</t>
  </si>
  <si>
    <t xml:space="preserve">QC passed: 02-Jun. </t>
  </si>
  <si>
    <t>FMSV2022060016</t>
  </si>
  <si>
    <t>FMSV2022060017</t>
  </si>
  <si>
    <t>DEC. CHA. BSA. DWA</t>
  </si>
  <si>
    <t>FSB. SB. CHA</t>
  </si>
  <si>
    <t>End: 02-Jun.Start: 02-Jun.</t>
  </si>
  <si>
    <t>End: 02-Jun.Start: 01-Jun.</t>
  </si>
  <si>
    <t>Private</t>
  </si>
  <si>
    <t>Government</t>
  </si>
  <si>
    <t>Customer_type</t>
  </si>
  <si>
    <t>FMSV2022060018</t>
  </si>
  <si>
    <t>Dong Anh District General Hospital</t>
  </si>
  <si>
    <t>CHA. BSA. FCT. VCA. DEC</t>
  </si>
  <si>
    <t>FMSV2022060019</t>
  </si>
  <si>
    <t>4G361K275</t>
  </si>
  <si>
    <t>LGB. BSA. FSA</t>
  </si>
  <si>
    <t>FMSV2022060020</t>
  </si>
  <si>
    <t>FMSV2022060021</t>
  </si>
  <si>
    <t>FMSV2022060022</t>
  </si>
  <si>
    <t>FMSV2022060023</t>
  </si>
  <si>
    <t>FSA. CHA. BSA. FCT. VCAC</t>
  </si>
  <si>
    <t>FMSV2022060024</t>
  </si>
  <si>
    <t>CHA. FEW. DEC</t>
  </si>
  <si>
    <t>FMSV2022060025</t>
  </si>
  <si>
    <t>7G391K092</t>
  </si>
  <si>
    <t>WJT. BSA. FCT</t>
  </si>
  <si>
    <t>FMSV2022060026</t>
  </si>
  <si>
    <t>5C692K024</t>
  </si>
  <si>
    <t>FMSV2022060027</t>
  </si>
  <si>
    <t>FMSV2022060028</t>
  </si>
  <si>
    <t>7G391K105</t>
  </si>
  <si>
    <t>FMSV2022060029</t>
  </si>
  <si>
    <t>3C692K098</t>
  </si>
  <si>
    <t>FMSV2022060030</t>
  </si>
  <si>
    <t>VCA. CHA. AWT</t>
  </si>
  <si>
    <t>FMSV2022060031</t>
  </si>
  <si>
    <t>2C692K095</t>
  </si>
  <si>
    <t>FMSV2022060032</t>
  </si>
  <si>
    <t>LE LOI HOSPITAL</t>
  </si>
  <si>
    <t>7Y196K009</t>
  </si>
  <si>
    <t>FMSV2022060033</t>
  </si>
  <si>
    <t>3C692K104</t>
  </si>
  <si>
    <t>CHA. BSA. RBS</t>
  </si>
  <si>
    <t>FMSV2022060034</t>
  </si>
  <si>
    <t>FMSV2022060035</t>
  </si>
  <si>
    <t>FMSV2022060036</t>
  </si>
  <si>
    <t>1C692K738</t>
  </si>
  <si>
    <t>FMSV2022060037</t>
  </si>
  <si>
    <t>1G366K072</t>
  </si>
  <si>
    <t>FSB. VCA. PCB. NOZ</t>
  </si>
  <si>
    <t>CHA. BSA. DWA. DEC</t>
  </si>
  <si>
    <t>ESB</t>
  </si>
  <si>
    <t>FMSV2022060038</t>
  </si>
  <si>
    <t>FMSV2022060039</t>
  </si>
  <si>
    <t>FMSV2022060044</t>
  </si>
  <si>
    <t>FMSV2022060047</t>
  </si>
  <si>
    <t>FMSV2022060040</t>
  </si>
  <si>
    <t>FMSV2022060043</t>
  </si>
  <si>
    <t>FMSV2022060046</t>
  </si>
  <si>
    <t>FMSV2022060045</t>
  </si>
  <si>
    <t>End: 10-Jun</t>
  </si>
  <si>
    <t>End: 06-Jun</t>
  </si>
  <si>
    <t>ISA</t>
  </si>
  <si>
    <t>3S094K526</t>
  </si>
  <si>
    <t>3S094K015</t>
  </si>
  <si>
    <t>5U047K151</t>
  </si>
  <si>
    <t>FMSV2022060041</t>
  </si>
  <si>
    <t>FMSV2022060042</t>
  </si>
  <si>
    <t>4G391K115</t>
  </si>
  <si>
    <t>SW. WGB</t>
  </si>
  <si>
    <t>FSB. VCA. BSA</t>
  </si>
  <si>
    <t>7C692K033</t>
  </si>
  <si>
    <t>1G366K242</t>
  </si>
  <si>
    <t>CHA. OSA. FSA</t>
  </si>
  <si>
    <t>FMSV2022060048</t>
  </si>
  <si>
    <t>FMSV2022060049</t>
  </si>
  <si>
    <t>WGA. BSA. DEC</t>
  </si>
  <si>
    <t>End: 16-Jun.Start: 02-Jun.End: 15-Jun.</t>
  </si>
  <si>
    <t>End: 15-Jun.Start: 15-Jun.End: 15-Jun.</t>
  </si>
  <si>
    <t>End: 13-Jun.Start: 13-Jun.</t>
  </si>
  <si>
    <t>End: 15-Jun.</t>
  </si>
  <si>
    <t>End: 16-Jun.</t>
  </si>
  <si>
    <t>FMSV2022060050</t>
  </si>
  <si>
    <t>FMSV2022060051</t>
  </si>
  <si>
    <t>1C653K511</t>
  </si>
  <si>
    <t>FMSV2022060052</t>
  </si>
  <si>
    <t>2G361K552</t>
  </si>
  <si>
    <t>FMSV2022060053</t>
  </si>
  <si>
    <t>2G361K553</t>
  </si>
  <si>
    <t>FMSV2022060054</t>
  </si>
  <si>
    <t>1G361K776</t>
  </si>
  <si>
    <t>SUT. BSA</t>
  </si>
  <si>
    <t>RU: 16-Jun. Old Stt: waiting confirm. 1. Less than 4 weeks after giving the quotation</t>
  </si>
  <si>
    <t>End: 17-Jun.</t>
  </si>
  <si>
    <t>End: 06-Jun.</t>
  </si>
  <si>
    <t>1C692K517</t>
  </si>
  <si>
    <t>FMSV2022060056</t>
  </si>
  <si>
    <t>2G391K085</t>
  </si>
  <si>
    <t>FMSV2022060057</t>
  </si>
  <si>
    <t>Dinh Lap District Medical Center</t>
  </si>
  <si>
    <t>5V609K012</t>
  </si>
  <si>
    <t>FMSV2022060058</t>
  </si>
  <si>
    <t>Bach Mai hospital - Outpatient as requested department</t>
  </si>
  <si>
    <t>3G202K066</t>
  </si>
  <si>
    <t>FMSV2022060059</t>
  </si>
  <si>
    <t>PHU THO GENERAL CLINIC</t>
  </si>
  <si>
    <t>2G374K423</t>
  </si>
  <si>
    <t>FMSV2022060060</t>
  </si>
  <si>
    <t>Phu Tho General Hospital</t>
  </si>
  <si>
    <t>1C642K346</t>
  </si>
  <si>
    <t>BSA. DEC. OSA</t>
  </si>
  <si>
    <t>FMSV2022060061</t>
  </si>
  <si>
    <t>Giao Thuy district General Hospital</t>
  </si>
  <si>
    <t>2V609K372</t>
  </si>
  <si>
    <t>FMSV2022060062</t>
  </si>
  <si>
    <t>1C728K139</t>
  </si>
  <si>
    <t>FMSV2022060063</t>
  </si>
  <si>
    <t>1G412K263</t>
  </si>
  <si>
    <t>FMSV2022060064</t>
  </si>
  <si>
    <t>3V567D038</t>
  </si>
  <si>
    <t>FMSV2022060065</t>
  </si>
  <si>
    <t>3S094D038</t>
  </si>
  <si>
    <t>FMSV2022060066</t>
  </si>
  <si>
    <t>FMSV2022060067</t>
  </si>
  <si>
    <t>8G391K372</t>
  </si>
  <si>
    <t>FMSV2022060068</t>
  </si>
  <si>
    <t>8G391K377</t>
  </si>
  <si>
    <t>FMSV2022060069</t>
  </si>
  <si>
    <t>FMSV2022060070</t>
  </si>
  <si>
    <t>FMSV2022060071</t>
  </si>
  <si>
    <t>1G412K308</t>
  </si>
  <si>
    <t>FMSV2022060072</t>
  </si>
  <si>
    <t>FMSV2022060073</t>
  </si>
  <si>
    <t>Van Phuc Hospital</t>
  </si>
  <si>
    <t>1C642K118</t>
  </si>
  <si>
    <t>BSA. FSA. DEC</t>
  </si>
  <si>
    <t>FMSV2022060074</t>
  </si>
  <si>
    <t>4G361K020</t>
  </si>
  <si>
    <t>FMSV2022060075</t>
  </si>
  <si>
    <t>1S094K717</t>
  </si>
  <si>
    <t>FMSV2022060076</t>
  </si>
  <si>
    <t>2V567K686</t>
  </si>
  <si>
    <t>RBS. FSA. BSA</t>
  </si>
  <si>
    <t>FSB. CHA. FSA. BSA. FCT</t>
  </si>
  <si>
    <t>FSB. CHA. BSA. LGB</t>
  </si>
  <si>
    <t>End: 22-Jun.2. dealer sending price to hospital</t>
  </si>
  <si>
    <t>End: 22-Jun.Start: 15-Jun.</t>
  </si>
  <si>
    <t>End: 23-Jun.Start: 06-Jun.</t>
  </si>
  <si>
    <t>End: 23-Jun.Start: 13-Jun.</t>
  </si>
  <si>
    <t xml:space="preserve">QC passed: 23-Jun. Warranty Parts. </t>
  </si>
  <si>
    <t>End: 23-Jun.</t>
  </si>
  <si>
    <t>End: 22-Jun.</t>
  </si>
  <si>
    <t>DEC. CHA. WGB. BSA. FSB</t>
  </si>
  <si>
    <t>PUM. POW. PCB. LMP</t>
  </si>
  <si>
    <t>End: 24-Jun.Start: 17-Jun.</t>
  </si>
  <si>
    <t>End: 23-Jun.2. dealer sending price to hospital</t>
  </si>
  <si>
    <t>Duc tran</t>
  </si>
  <si>
    <t>FMSV2021030083</t>
  </si>
  <si>
    <t>FMSV2020010003</t>
  </si>
  <si>
    <t>FMSV2020030024</t>
  </si>
  <si>
    <t>FMSV2020030025</t>
  </si>
  <si>
    <t>FMSV2020050023</t>
  </si>
  <si>
    <t>FMSV2020060007</t>
  </si>
  <si>
    <t>FMSV2020090044</t>
  </si>
  <si>
    <t>FMSV2020090045</t>
  </si>
  <si>
    <t>FMSV2020090059</t>
  </si>
  <si>
    <t>FMSV2021010036</t>
  </si>
  <si>
    <t>FMSV2019120021</t>
  </si>
  <si>
    <t>FMSV2020010007</t>
  </si>
  <si>
    <t>FMSV2020030022</t>
  </si>
  <si>
    <t>FMSV2019120031</t>
  </si>
  <si>
    <t>FMSV2020050029</t>
  </si>
  <si>
    <t>FMSV2020100070</t>
  </si>
  <si>
    <t>FMSV2021010044</t>
  </si>
  <si>
    <t>4G391K232</t>
  </si>
  <si>
    <t>3C692K103</t>
  </si>
  <si>
    <t>3G391K103</t>
  </si>
  <si>
    <t>4G391K119</t>
  </si>
  <si>
    <t>1C692K584</t>
  </si>
  <si>
    <t>2G391K784</t>
  </si>
  <si>
    <t>2G391K778</t>
  </si>
  <si>
    <t>2G391K084</t>
  </si>
  <si>
    <t>1C692K868</t>
  </si>
  <si>
    <t>1C692K593</t>
  </si>
  <si>
    <t>1C692K470</t>
  </si>
  <si>
    <t>2G391K648</t>
  </si>
  <si>
    <t>2G391K781</t>
  </si>
  <si>
    <t>2G391K782</t>
  </si>
  <si>
    <t>1C692K468</t>
  </si>
  <si>
    <t>4G391K120</t>
  </si>
  <si>
    <t>2G391K036</t>
  </si>
  <si>
    <t>CUSTOMER NAME</t>
  </si>
  <si>
    <t>MODEL</t>
  </si>
  <si>
    <t>SERIAL</t>
  </si>
  <si>
    <t>PARTS  ORDER</t>
  </si>
  <si>
    <t>TRANSFER</t>
  </si>
  <si>
    <t>BSA, FSA</t>
  </si>
  <si>
    <t>Nguyên</t>
  </si>
  <si>
    <t>BSA, FCT, W/A, WJ Tube</t>
  </si>
  <si>
    <t>Hoàng</t>
  </si>
  <si>
    <t>CHA, RBS</t>
  </si>
  <si>
    <t>BSA, RBS</t>
  </si>
  <si>
    <t>Thông</t>
  </si>
  <si>
    <t>BSA, LGB, FCT, A/W, WJ Tube</t>
  </si>
  <si>
    <t>CHA, CAP, A/W, WJ Tube</t>
  </si>
  <si>
    <t>FSA, BSA, LGB, VCA</t>
  </si>
  <si>
    <t>CHA, BSA, FCT, RBS, A/W, WJ tube</t>
  </si>
  <si>
    <t>CHA, BSA, FCT, A/W, WJ Tube</t>
  </si>
  <si>
    <t>FSA, BSA, A/W, WJ TUBE</t>
  </si>
  <si>
    <t>BSA, LGB</t>
  </si>
  <si>
    <t>FSA, BSA, BELT</t>
  </si>
  <si>
    <t>BSA, FCT, A/W, WJ tube</t>
  </si>
  <si>
    <t>CHA, FCT, A/W, J TUBE</t>
  </si>
  <si>
    <t>HN</t>
  </si>
  <si>
    <t>Thắng</t>
  </si>
  <si>
    <t>Hoàn</t>
  </si>
  <si>
    <t>CHA, FCT, A/W, J TUBE, BSA</t>
  </si>
  <si>
    <t>CHA, FSA, BSA, VCA</t>
  </si>
  <si>
    <t>CDL 1909</t>
  </si>
  <si>
    <t>LCD</t>
  </si>
  <si>
    <t>Iris</t>
  </si>
  <si>
    <t>VP 4450HD</t>
  </si>
  <si>
    <t>POWER SUPPLY FV567A</t>
  </si>
  <si>
    <t>FSA, BSA, RBS</t>
  </si>
  <si>
    <t>FSA, BSA, FCT, A/W, WJ Tube</t>
  </si>
  <si>
    <t>BSA, RBS, A/W, wj Tube</t>
  </si>
  <si>
    <t>BSA, FCT, A/W, WJ Tube, LG connector, pcb</t>
  </si>
  <si>
    <t>FMSV2022060077</t>
  </si>
  <si>
    <t>CHA. FCT. BSA. VCAC. VCA</t>
  </si>
  <si>
    <t>FMSV2022060078</t>
  </si>
  <si>
    <t>FMSV2022060079</t>
  </si>
  <si>
    <t>1G390K230</t>
  </si>
  <si>
    <t>FMSV2022060080</t>
  </si>
  <si>
    <t>FMSV2022060081</t>
  </si>
  <si>
    <t>FMSV2022060082</t>
  </si>
  <si>
    <t>FMSV2022060083</t>
  </si>
  <si>
    <t>CHA. FCT. BSA. VCAC</t>
  </si>
  <si>
    <t>FMSV2022060084</t>
  </si>
  <si>
    <t>FMSV2022060085</t>
  </si>
  <si>
    <t>CHA. ANGL. WGB</t>
  </si>
  <si>
    <t>FMSV2022060086</t>
  </si>
  <si>
    <t>FMSV2022060087</t>
  </si>
  <si>
    <t>FMSV2022060088</t>
  </si>
  <si>
    <t>FMSV2022060089</t>
  </si>
  <si>
    <t>FMSV2022060090</t>
  </si>
  <si>
    <t>End: 30-Jun.</t>
  </si>
  <si>
    <t>End: 30-Jun.Start: 28-Jun.</t>
  </si>
  <si>
    <t>FMSV2022060091</t>
  </si>
  <si>
    <t>Hai Ha District Medical Center</t>
  </si>
  <si>
    <t>3Y196K007</t>
  </si>
  <si>
    <t>RBS. CHA. FSA</t>
  </si>
  <si>
    <t>FMSV2022070001</t>
  </si>
  <si>
    <t>3S094D188</t>
  </si>
  <si>
    <t>PCB. POW</t>
  </si>
  <si>
    <t>FMSV2022070002</t>
  </si>
  <si>
    <t>Nam Dinh General Hospital</t>
  </si>
  <si>
    <t>4G314A051</t>
  </si>
  <si>
    <t>FMSV2022070003</t>
  </si>
  <si>
    <t>5G361K065</t>
  </si>
  <si>
    <t>End: 01-Jul.Start: 27-Jun.</t>
  </si>
  <si>
    <t>End: 01-Jul.Start: 28-Jun.</t>
  </si>
  <si>
    <t>End: 01-Jul.Start: 29-Jun.</t>
  </si>
  <si>
    <t>RU: . Old Stt: LP/Under repair. Start: 28-Jun.</t>
  </si>
  <si>
    <t>Completed 24-Jun</t>
  </si>
  <si>
    <t>Completed 1-Jul</t>
  </si>
  <si>
    <t>Vitratecom</t>
  </si>
  <si>
    <t>Thanh An</t>
  </si>
  <si>
    <t>FMSV2022070004</t>
  </si>
  <si>
    <t>FMSV2022070007</t>
  </si>
  <si>
    <t>FMSV2022070009</t>
  </si>
  <si>
    <t>FMSV2022070008</t>
  </si>
  <si>
    <t>FMSV2022070005</t>
  </si>
  <si>
    <t>1C643K394</t>
  </si>
  <si>
    <t>FSA. LGB. BSA</t>
  </si>
  <si>
    <t>FCT. BSA. FSA</t>
  </si>
  <si>
    <t>Song An Clinic</t>
  </si>
  <si>
    <t>2G391K205</t>
  </si>
  <si>
    <t>RU: 05-Jul. Old Stt: waiting confirm. 2. dealer sending price to hospital</t>
  </si>
  <si>
    <t xml:space="preserve">RU: 05-Jul. Old Stt: waiting approved. </t>
  </si>
  <si>
    <t>Start: 05-Jul.PR#94</t>
  </si>
  <si>
    <t>RU: 05-Jul. Old Stt: waiting confirm. 1. Less than 4 weeks after giving the quotation</t>
  </si>
  <si>
    <t>End: 05-Jul.</t>
  </si>
  <si>
    <t>End: 28-Jun.</t>
  </si>
  <si>
    <t>Completed 07-Jul</t>
  </si>
  <si>
    <t>FMSV2022070010</t>
  </si>
  <si>
    <t>1C727K215</t>
  </si>
  <si>
    <t>NOZ</t>
  </si>
  <si>
    <t>FMSV2022070011</t>
  </si>
  <si>
    <t>5V644K138</t>
  </si>
  <si>
    <t>FMSV2022070012</t>
  </si>
  <si>
    <t>FMSV2022070013</t>
  </si>
  <si>
    <t>FMSV2022070014</t>
  </si>
  <si>
    <t>FMSV2022070015</t>
  </si>
  <si>
    <t>FMSV2022070016</t>
  </si>
  <si>
    <t>FMSV2022070017</t>
  </si>
  <si>
    <t>FMSV2022070018</t>
  </si>
  <si>
    <t>2G391K044</t>
  </si>
  <si>
    <t>FMSV2022070019</t>
  </si>
  <si>
    <t>2G391K002</t>
  </si>
  <si>
    <t>FMSV2022070020</t>
  </si>
  <si>
    <t>7G391K085</t>
  </si>
  <si>
    <t>FMSV2022070021</t>
  </si>
  <si>
    <t>7G391K081</t>
  </si>
  <si>
    <t>FMSV2022070022</t>
  </si>
  <si>
    <t>FMSV2022070023</t>
  </si>
  <si>
    <t>FMSV2022070024</t>
  </si>
  <si>
    <t>End: 07-Jul.Start: 01-Jul.</t>
  </si>
  <si>
    <t>End: 07-Jul.Start: 30-Jun.</t>
  </si>
  <si>
    <t>Start: 06-Jul.</t>
  </si>
  <si>
    <t>End: 06-Jul.</t>
  </si>
  <si>
    <t>End: 07-Jul.Start: 05-Jul.treated by vaccum</t>
  </si>
  <si>
    <t>FMSV2022070025</t>
  </si>
  <si>
    <t>End: 07-Jul.Start: 07-Jul.</t>
  </si>
  <si>
    <t>thong</t>
  </si>
  <si>
    <t>End: 06-Jul.Start: 30-Jun.</t>
  </si>
  <si>
    <t>Completed by Week</t>
  </si>
  <si>
    <t>FMSV2022070028</t>
  </si>
  <si>
    <t>FMSV2022070030</t>
  </si>
  <si>
    <t>FMSV2022070029</t>
  </si>
  <si>
    <t>FMSV2022070027</t>
  </si>
  <si>
    <t>FMSV2022070031</t>
  </si>
  <si>
    <t>RU: . Old Stt: waiting for part. 1. Less than 4 weeks after giving the quotation</t>
  </si>
  <si>
    <t>RU: 06-Jul. Old Stt: waiting confirm. 2. dealer sending price to hospital</t>
  </si>
  <si>
    <t>FMSV2022070034</t>
  </si>
  <si>
    <t>FMSV2022070035</t>
  </si>
  <si>
    <t>FMSV2022070032</t>
  </si>
  <si>
    <t>FMSV2022070036</t>
  </si>
  <si>
    <t>FMSV2022070037</t>
  </si>
  <si>
    <t>FMSV2022070026</t>
  </si>
  <si>
    <t>Vi Thuy District Medical Center</t>
  </si>
  <si>
    <t>3G366K015</t>
  </si>
  <si>
    <t>VCA. BSA. LGB. FSA. VCAC</t>
  </si>
  <si>
    <t>5B084K007</t>
  </si>
  <si>
    <t>FMSV2022070033</t>
  </si>
  <si>
    <t>1G374K658</t>
  </si>
  <si>
    <t>3G202K018</t>
  </si>
  <si>
    <t>CHA. BSA. PCB</t>
  </si>
  <si>
    <t>1G366K095</t>
  </si>
  <si>
    <t>DA NANG CENTRAL HOSPITAL</t>
  </si>
  <si>
    <t>3B084A197</t>
  </si>
  <si>
    <t>LGB. VCA</t>
  </si>
  <si>
    <t xml:space="preserve">RU: 14-Jul. Old Stt: LP/Waiting confirm. </t>
  </si>
  <si>
    <t>RU: 14-Jul. Old Stt: waiting confirm. 2. dealer sending price to hospital</t>
  </si>
  <si>
    <t>End: 14-Jul.</t>
  </si>
  <si>
    <t>Start: 12-Jul.</t>
  </si>
  <si>
    <t>VCA. ISA</t>
  </si>
  <si>
    <t>FMSV2022070038</t>
  </si>
  <si>
    <t>EC-600ZW/L</t>
  </si>
  <si>
    <t>2C695K023</t>
  </si>
  <si>
    <t>End: 15-Jul.Start: 13-Jul.</t>
  </si>
  <si>
    <t>End: 14-Jul.Start: 29-Jun.</t>
  </si>
  <si>
    <t>Completed 15-Jul</t>
  </si>
  <si>
    <t>FMSV2022070039</t>
  </si>
  <si>
    <t>FMSV2022070040</t>
  </si>
  <si>
    <t>LC. FCT. BSA</t>
  </si>
  <si>
    <t>FMSV2022070041</t>
  </si>
  <si>
    <t>FMSV2022070042</t>
  </si>
  <si>
    <t>Phuong Nam Clinic</t>
  </si>
  <si>
    <t>4V564A242</t>
  </si>
  <si>
    <t>POW. PCB. LMP</t>
  </si>
  <si>
    <t>FMSV2022070043</t>
  </si>
  <si>
    <t>2G366K015</t>
  </si>
  <si>
    <t>FMSV2022070044</t>
  </si>
  <si>
    <t>1C695K136</t>
  </si>
  <si>
    <t>FMSV2022070045</t>
  </si>
  <si>
    <t>FMSV2022070046</t>
  </si>
  <si>
    <t>FMSV2022070047</t>
  </si>
  <si>
    <t>FMSV2022070055</t>
  </si>
  <si>
    <t>FMSV2022070081</t>
  </si>
  <si>
    <t>CHA. DEC. FSB</t>
  </si>
  <si>
    <t>FMSV2022060055</t>
  </si>
  <si>
    <t>End: 21-Jul.</t>
  </si>
  <si>
    <t>RU: 20-Jul. Old Stt: LP/waiting confirm. 1. Less than 4 weeks after giving the quotation</t>
  </si>
  <si>
    <t xml:space="preserve">End: 21-Jul.Start: 14-Jul.Warranty Parts. </t>
  </si>
  <si>
    <t>End: 21-Jul.1. Less than 4 weeks after giving the quotation</t>
  </si>
  <si>
    <t>End: 18-Jul.</t>
  </si>
  <si>
    <t>Start: 20-Jul.</t>
  </si>
  <si>
    <t>FMSV2022070083</t>
  </si>
  <si>
    <t>9G361K612</t>
  </si>
  <si>
    <t>FMSV2022070085</t>
  </si>
  <si>
    <t>8C643K407</t>
  </si>
  <si>
    <t>CHA. BSA. FSA</t>
  </si>
  <si>
    <t>CHA. FCT. PCB. BSA</t>
  </si>
  <si>
    <t>FMSV2022070087</t>
  </si>
  <si>
    <t>FMSV2022070088</t>
  </si>
  <si>
    <t>TAT</t>
  </si>
  <si>
    <t>FMSV2022070091</t>
  </si>
  <si>
    <t>6C643K186</t>
  </si>
  <si>
    <t>FMSV2022070092</t>
  </si>
  <si>
    <t>2G361K785</t>
  </si>
  <si>
    <t>DEC. CHA. LGB. FCT. FSA. BSA. SUV. FSB</t>
  </si>
  <si>
    <t>FMSV2022070093</t>
  </si>
  <si>
    <t>1C603K041</t>
  </si>
  <si>
    <t>FMSV2022070094</t>
  </si>
  <si>
    <t>1V564K481</t>
  </si>
  <si>
    <t>FMSV2022070095</t>
  </si>
  <si>
    <t>1V564K407</t>
  </si>
  <si>
    <t>FMSV2022070096</t>
  </si>
  <si>
    <t>1V693K101</t>
  </si>
  <si>
    <t>FMSV2022070097</t>
  </si>
  <si>
    <t>FMSV2022070098</t>
  </si>
  <si>
    <t>FMSV2022070099</t>
  </si>
  <si>
    <t>BSA. VCA. DEC</t>
  </si>
  <si>
    <t>FMSV2022070100</t>
  </si>
  <si>
    <t>5G348A474</t>
  </si>
  <si>
    <t>FMSV2022070101</t>
  </si>
  <si>
    <t>4U048K002</t>
  </si>
  <si>
    <t>FMSV2022070102</t>
  </si>
  <si>
    <t>FMSV2022070103</t>
  </si>
  <si>
    <t>FMSV2022070104</t>
  </si>
  <si>
    <t>FMSV2022070105</t>
  </si>
  <si>
    <t>End: 27-Jul.Start: 06-Apr.</t>
  </si>
  <si>
    <t>End: 28-Jul.Start: 12-Jul.2. dealer sending price to hospital</t>
  </si>
  <si>
    <t>End: 28-Jul.</t>
  </si>
  <si>
    <t xml:space="preserve">End: 28-Jul.RU: 28-Jul. Old Stt: Under repair. </t>
  </si>
  <si>
    <t>Start: 27-Jul.</t>
  </si>
  <si>
    <t>End: 26-Jul.Start: 26-Jul.</t>
  </si>
  <si>
    <t>Start: 28-Jul.</t>
  </si>
  <si>
    <t>RU: 27-Jul. Old Stt: waiting confirm. 1. Less than 4 weeks after giving the quotation</t>
  </si>
  <si>
    <t>RU: 23-Jun. Old Stt: waiting confirm. 1. Less than 4 weeks after giving the quotation</t>
  </si>
  <si>
    <t>LP/waiting confirm</t>
  </si>
  <si>
    <t>RU: 15-Jun. Old Stt: waiting confirm. 1. Less than 4 weeks after giving the quotation</t>
  </si>
  <si>
    <t>Start: 29-Jul.</t>
  </si>
  <si>
    <t>FMSV2022070082</t>
  </si>
  <si>
    <t>FMSV2022070084</t>
  </si>
  <si>
    <t>CAN THO CITY GENERAL HOSPITAL</t>
  </si>
  <si>
    <t>4C728K065</t>
  </si>
  <si>
    <t>Completed 22-Jul</t>
  </si>
  <si>
    <t xml:space="preserve">Start: 15-Jul.. Warranty Parts. </t>
  </si>
  <si>
    <t>Completed 29-Jul</t>
  </si>
  <si>
    <t>End: 29-Jul.Start: 20-Jul.</t>
  </si>
  <si>
    <t>RU: 13-Apr. Old Stt: waiting confirm. 2. dealer sending price to hospital</t>
  </si>
  <si>
    <t>RU: 12-Apr. Old Stt: waiting confirm. 2. dealer sending price to hospital</t>
  </si>
  <si>
    <t>RU: 19-May. Old Stt: Under repair. Start: 19-May.2. dealer sending price to hospital</t>
  </si>
  <si>
    <t>RU: 19-May. Old Stt: waiting confirm. 2. dealer sending price to hospital</t>
  </si>
  <si>
    <t xml:space="preserve">RU: 25-Apr. Old Stt: LP/Waiting confirm. </t>
  </si>
  <si>
    <t>RU: 21-Apr. Old Stt: waiting confirm. 2. dealer sending price to hospital</t>
  </si>
  <si>
    <t>FMSV2022080001</t>
  </si>
  <si>
    <t>1C692K147</t>
  </si>
  <si>
    <t>FMSV2022080003</t>
  </si>
  <si>
    <t>FMSV2022080004</t>
  </si>
  <si>
    <t>FMSV2022080005</t>
  </si>
  <si>
    <t>FMSV2022080006</t>
  </si>
  <si>
    <t>PCB. LC. DWA</t>
  </si>
  <si>
    <t>FMSV2022080002</t>
  </si>
  <si>
    <t xml:space="preserve">QC passed: 03-Aug. </t>
  </si>
  <si>
    <t>FMSV2018110042</t>
  </si>
  <si>
    <t>5G348A636</t>
  </si>
  <si>
    <t>CHECK 4-AUG</t>
  </si>
  <si>
    <t>FMSV2021020005</t>
  </si>
  <si>
    <t>Hue MU</t>
  </si>
  <si>
    <t>2C642D166</t>
  </si>
  <si>
    <t xml:space="preserve"> </t>
  </si>
  <si>
    <t>FMSV2020060060</t>
  </si>
  <si>
    <t>FMSV2020030009</t>
  </si>
  <si>
    <t>FMSV2020030064</t>
  </si>
  <si>
    <t>FMSV2021030112</t>
  </si>
  <si>
    <t>FMSV2020080004</t>
  </si>
  <si>
    <t>FMSV2020080005</t>
  </si>
  <si>
    <t>FMSV2020100033</t>
  </si>
  <si>
    <t>FMSV2020110012</t>
  </si>
  <si>
    <t>FMSV2020110025</t>
  </si>
  <si>
    <t>FMSV2020110028</t>
  </si>
  <si>
    <t>FMSV2020110027</t>
  </si>
  <si>
    <t>FMSV2020110018</t>
  </si>
  <si>
    <t>FMSV2020110024</t>
  </si>
  <si>
    <t>FMSV2020110019</t>
  </si>
  <si>
    <t>FMSV2020110015</t>
  </si>
  <si>
    <t>FMSV2020110026</t>
  </si>
  <si>
    <t>FMSV2020110071</t>
  </si>
  <si>
    <t>FMSV2021030066</t>
  </si>
  <si>
    <t>FMSV2020110085</t>
  </si>
  <si>
    <t>FMSV2020110087</t>
  </si>
  <si>
    <t>FMSV2020120049</t>
  </si>
  <si>
    <t>FMSV2020120064</t>
  </si>
  <si>
    <t>FMSV2020120076</t>
  </si>
  <si>
    <t>FMSV2021010013</t>
  </si>
  <si>
    <t>FMSV2021010041</t>
  </si>
  <si>
    <t>FMSV2021010053</t>
  </si>
  <si>
    <t>FMSV2021020011</t>
  </si>
  <si>
    <t>FMSV2021010050</t>
  </si>
  <si>
    <t>FMSV2021030028</t>
  </si>
  <si>
    <t>FMSV2021030030</t>
  </si>
  <si>
    <t>FMSV2021030042</t>
  </si>
  <si>
    <t>FMSV2021030043</t>
  </si>
  <si>
    <t>FMSV2021030092</t>
  </si>
  <si>
    <t>RC311A022</t>
  </si>
  <si>
    <t>1C692K645</t>
  </si>
  <si>
    <t>1C728K450</t>
  </si>
  <si>
    <t>1C643K899</t>
  </si>
  <si>
    <t>Hanoi National Cancer Hospital K3</t>
  </si>
  <si>
    <t>1G402K679</t>
  </si>
  <si>
    <t>1C728K447</t>
  </si>
  <si>
    <t>1C309K088</t>
  </si>
  <si>
    <t>2G391K411</t>
  </si>
  <si>
    <t>1G348K513</t>
  </si>
  <si>
    <t>1G348K457</t>
  </si>
  <si>
    <t>1G348K456</t>
  </si>
  <si>
    <t>1C692K870</t>
  </si>
  <si>
    <t>1C692K598</t>
  </si>
  <si>
    <t>1C692K269</t>
  </si>
  <si>
    <t>1C692K140</t>
  </si>
  <si>
    <t>2G348K618</t>
  </si>
  <si>
    <t>Viet Duc  General Clinic</t>
  </si>
  <si>
    <t>1C309K131</t>
  </si>
  <si>
    <t>1B084K400</t>
  </si>
  <si>
    <t>1G348K318</t>
  </si>
  <si>
    <t>1G348K514</t>
  </si>
  <si>
    <t>4G361A316</t>
  </si>
  <si>
    <t>1G391K323</t>
  </si>
  <si>
    <t>RG202A478</t>
  </si>
  <si>
    <t>1C666K567</t>
  </si>
  <si>
    <t>2C728K080</t>
  </si>
  <si>
    <t>1G402K680</t>
  </si>
  <si>
    <t>Phong Tho Medical Center</t>
  </si>
  <si>
    <t>3G229A116</t>
  </si>
  <si>
    <t>THAI THUY HOSPITAL</t>
  </si>
  <si>
    <t>RG229A265</t>
  </si>
  <si>
    <t>1G402K291</t>
  </si>
  <si>
    <t>1C728K176</t>
  </si>
  <si>
    <t>1C692K861</t>
  </si>
  <si>
    <t>2G391K861</t>
  </si>
  <si>
    <t>1G391K698</t>
  </si>
  <si>
    <t>FMSV2022080007</t>
  </si>
  <si>
    <t>4C731K032</t>
  </si>
  <si>
    <t>FMSV2022080008</t>
  </si>
  <si>
    <t>1C642K337</t>
  </si>
  <si>
    <t>ESB. VCA. FSA</t>
  </si>
  <si>
    <t>FMSV2022080009</t>
  </si>
  <si>
    <t>6B084K014</t>
  </si>
  <si>
    <t>FMSV2022080010</t>
  </si>
  <si>
    <t>FMSV2022080011</t>
  </si>
  <si>
    <t>FMSV2022080012</t>
  </si>
  <si>
    <t>FMSV2022080013</t>
  </si>
  <si>
    <t>9G391K104</t>
  </si>
  <si>
    <t>FMSV2022080014</t>
  </si>
  <si>
    <t>End: 05-Aug.</t>
  </si>
  <si>
    <t>Start: 08-Aug.</t>
  </si>
  <si>
    <t>End: 04-Aug.</t>
  </si>
  <si>
    <t>End: 01-Aug.Start: 29-Jul.</t>
  </si>
  <si>
    <t>Start: 03-Aug.</t>
  </si>
  <si>
    <t>Start: 04-Aug.</t>
  </si>
  <si>
    <t>End: 08-Aug.</t>
  </si>
  <si>
    <t>End: 05-Aug.Start: 13-Jul.</t>
  </si>
  <si>
    <t>Completed 5-Aug</t>
  </si>
  <si>
    <t>FMSV2022080015</t>
  </si>
  <si>
    <t>FMSV2022080016</t>
  </si>
  <si>
    <t>9G391K077</t>
  </si>
  <si>
    <t>FMSV2022080017</t>
  </si>
  <si>
    <t>2C728K079</t>
  </si>
  <si>
    <t>FMSV2022080018</t>
  </si>
  <si>
    <t>1G202K649</t>
  </si>
  <si>
    <t>FMSV2022080019</t>
  </si>
  <si>
    <t>8G402K627</t>
  </si>
  <si>
    <t>FMSV2022080020</t>
  </si>
  <si>
    <t>FMSV2022080021</t>
  </si>
  <si>
    <t>FSB. FCT</t>
  </si>
  <si>
    <t>FMSV2022080022</t>
  </si>
  <si>
    <t>FMSV2022080023</t>
  </si>
  <si>
    <t>3G202K087</t>
  </si>
  <si>
    <t>FMSV2022080024</t>
  </si>
  <si>
    <t>HAM YEN DISTRICT GENERAL HOSPITAL</t>
  </si>
  <si>
    <t>3G366K006</t>
  </si>
  <si>
    <t>AWT. PCB</t>
  </si>
  <si>
    <t>End: 10-Aug.</t>
  </si>
  <si>
    <t>End: 09-Aug.</t>
  </si>
  <si>
    <t>End: 08-Aug.Start: 19-Jul.</t>
  </si>
  <si>
    <t>End: 11-Aug.</t>
  </si>
  <si>
    <t>Start: 10-Aug.</t>
  </si>
  <si>
    <t>End: 11-Aug.1. Less than 4 weeks after giving the quotation</t>
  </si>
  <si>
    <t>RU: 10-Aug. Old Stt: waiting confirm. 2. dealer sending price to hospital</t>
  </si>
  <si>
    <t>RU: . Old Stt: LP/waiting for part. PR#98</t>
  </si>
  <si>
    <t>PR#98</t>
  </si>
  <si>
    <t>Warranty Parts.</t>
  </si>
  <si>
    <t>Completed 12-Aug</t>
  </si>
  <si>
    <t>Hoan My Sai Gon Clinic</t>
  </si>
  <si>
    <t>foggy</t>
  </si>
  <si>
    <t>no image</t>
  </si>
  <si>
    <t>After</t>
  </si>
  <si>
    <t>black spot</t>
  </si>
  <si>
    <t>white spots</t>
  </si>
  <si>
    <t>FMSV2022080025</t>
  </si>
  <si>
    <t>CHA. CHA. RBS</t>
  </si>
  <si>
    <t>FMSV2022080026</t>
  </si>
  <si>
    <t>2V567K743</t>
  </si>
  <si>
    <t>FMSV2022080027</t>
  </si>
  <si>
    <t>5C692K088</t>
  </si>
  <si>
    <t>FMSV2022080028</t>
  </si>
  <si>
    <t>VCA. LC</t>
  </si>
  <si>
    <t>FMSV2022080029</t>
  </si>
  <si>
    <t>5G390K014</t>
  </si>
  <si>
    <t>FMSV2022080030</t>
  </si>
  <si>
    <t>FMSV2022080031</t>
  </si>
  <si>
    <t>FMSV2022080032</t>
  </si>
  <si>
    <t>MV492A285</t>
  </si>
  <si>
    <t>FMSV2022080033</t>
  </si>
  <si>
    <t>FCT. CHA. BSA. FSA. FSB</t>
  </si>
  <si>
    <t>FMSV2022080034</t>
  </si>
  <si>
    <t>FMSV2022080035</t>
  </si>
  <si>
    <t>BSA. PCB. LGB</t>
  </si>
  <si>
    <t>Tan Ky Hospital - Nghe An</t>
  </si>
  <si>
    <t xml:space="preserve">RU: 18-Aug. Old Stt: Received. </t>
  </si>
  <si>
    <t>FMSV2022080036</t>
  </si>
  <si>
    <t>8G361K126</t>
  </si>
  <si>
    <t>FMSV2022080037</t>
  </si>
  <si>
    <t>FMSV2022080038</t>
  </si>
  <si>
    <t>2G391K721</t>
  </si>
  <si>
    <t>FMSV2022080039</t>
  </si>
  <si>
    <t>FMSV2022080040</t>
  </si>
  <si>
    <t>1G366K152</t>
  </si>
  <si>
    <t>End: 19-Aug.Start: 01-Aug.</t>
  </si>
  <si>
    <t>End: 19-Aug.</t>
  </si>
  <si>
    <t>End: .RU: . Old Stt: Under repair. Start: 18-Aug.</t>
  </si>
  <si>
    <t xml:space="preserve">End: 18-Aug.QC passed: 18-Aug. </t>
  </si>
  <si>
    <t xml:space="preserve">End: 17-Aug.QC passed: 17-Aug. </t>
  </si>
  <si>
    <t>FMSV2022080041</t>
  </si>
  <si>
    <t>FMSV2022080042</t>
  </si>
  <si>
    <t>FMSV2022080043</t>
  </si>
  <si>
    <t>Minh An Hospital</t>
  </si>
  <si>
    <t>JG361K328</t>
  </si>
  <si>
    <t>FMSV2022080044</t>
  </si>
  <si>
    <t>FMSV2022080045</t>
  </si>
  <si>
    <t>3D127K338</t>
  </si>
  <si>
    <t>DTA. BSA. FCT</t>
  </si>
  <si>
    <t>FMSV2022080046</t>
  </si>
  <si>
    <t>EN-450T5/W</t>
  </si>
  <si>
    <t>MC380A004</t>
  </si>
  <si>
    <t>FMSV2022080047</t>
  </si>
  <si>
    <t>FMSV2022080048</t>
  </si>
  <si>
    <t>FMSV2022080049</t>
  </si>
  <si>
    <t>FMSV2022080050</t>
  </si>
  <si>
    <t>2S094K487</t>
  </si>
  <si>
    <t>FMSV2022080051</t>
  </si>
  <si>
    <t>1C730K142</t>
  </si>
  <si>
    <t>FMSV2022080052</t>
  </si>
  <si>
    <t>FMSV2022080053</t>
  </si>
  <si>
    <t>FMSV2022080054</t>
  </si>
  <si>
    <t>National Lung Hospital</t>
  </si>
  <si>
    <t>FMSV2022080055</t>
  </si>
  <si>
    <t>Ninh Binh Obstetrical Hospital</t>
  </si>
  <si>
    <t>EG-530NP</t>
  </si>
  <si>
    <t>1G377K014</t>
  </si>
  <si>
    <t>FCT. CHA. LGB</t>
  </si>
  <si>
    <t>CHA. DEC. RBS</t>
  </si>
  <si>
    <t>CHA. FCT. FSA</t>
  </si>
  <si>
    <t>End: 25-Aug.</t>
  </si>
  <si>
    <t>End: 22-Aug.</t>
  </si>
  <si>
    <t>End: 24-Aug.</t>
  </si>
  <si>
    <t>FMSV2022080056</t>
  </si>
  <si>
    <t>FMSV2022080057</t>
  </si>
  <si>
    <t>2V609K076</t>
  </si>
  <si>
    <t>CHA. RBS. DEC</t>
  </si>
  <si>
    <t xml:space="preserve">RU: 26-Aug. Old Stt: LP/Waiting confirm. </t>
  </si>
  <si>
    <t>End: 26-Aug.Start: 22-Aug.</t>
  </si>
  <si>
    <t>End: 25-Aug.Start: 25-Aug.1. Less than 4 weeks after giving the quotation</t>
  </si>
  <si>
    <t>End: 23-Aug.</t>
  </si>
  <si>
    <t>End: 26-Aug.sent to HN treating by air dryer</t>
  </si>
  <si>
    <t>End: 26-Aug.Start: 24-Aug.</t>
  </si>
  <si>
    <t>CHA. FSA. BSA. LGB</t>
  </si>
  <si>
    <t>VCA. FSB. CHA</t>
  </si>
  <si>
    <t>CHA. FSA. VCA. LC. FCT. BSA</t>
  </si>
  <si>
    <t>FMSV2022080066</t>
  </si>
  <si>
    <t>FMSV2022080060</t>
  </si>
  <si>
    <t>FMSV2022080072</t>
  </si>
  <si>
    <t>FMSV2022080062</t>
  </si>
  <si>
    <t>FMSV2022080063</t>
  </si>
  <si>
    <t>FMSV2022080067</t>
  </si>
  <si>
    <t>End: 31-Aug.</t>
  </si>
  <si>
    <t>Start: 31-Aug.</t>
  </si>
  <si>
    <t xml:space="preserve">QC passed: . RU: . Old Stt: Received. </t>
  </si>
  <si>
    <t>FMSV2022080058</t>
  </si>
  <si>
    <t>FMSV2022080059</t>
  </si>
  <si>
    <t>7G391K154</t>
  </si>
  <si>
    <t>5U047K007</t>
  </si>
  <si>
    <t>2C730K027</t>
  </si>
  <si>
    <t>FMSV2022080064</t>
  </si>
  <si>
    <t>FMSV2022080065</t>
  </si>
  <si>
    <t>Hai Duong Medical Technical University Hospital</t>
  </si>
  <si>
    <t>3G202K046</t>
  </si>
  <si>
    <t>FMSV2022080068</t>
  </si>
  <si>
    <t>9G391K110</t>
  </si>
  <si>
    <t>FMSV2022080069</t>
  </si>
  <si>
    <t>6C692K127</t>
  </si>
  <si>
    <t>FMSV2022080070</t>
  </si>
  <si>
    <t>FMSV2022080071</t>
  </si>
  <si>
    <t>1G361K269</t>
  </si>
  <si>
    <t>DEC. VCA. PCB</t>
  </si>
  <si>
    <t>End: 05-Sep.</t>
  </si>
  <si>
    <t>Cường Promed</t>
  </si>
  <si>
    <t>Đức Nguyễn</t>
  </si>
  <si>
    <t>FMSV2022090001</t>
  </si>
  <si>
    <t>FMSV2022090002</t>
  </si>
  <si>
    <t>W990025</t>
  </si>
  <si>
    <t>FMSV2022090003</t>
  </si>
  <si>
    <t>1C610K007</t>
  </si>
  <si>
    <t>BSA. LGB. FSA</t>
  </si>
  <si>
    <t>FMSV2022090004</t>
  </si>
  <si>
    <t>FMSV2022090005</t>
  </si>
  <si>
    <t>FMSV2022090006</t>
  </si>
  <si>
    <t>FMSV2022090007</t>
  </si>
  <si>
    <t>FMSV2022090008</t>
  </si>
  <si>
    <t>FMSV2022090009</t>
  </si>
  <si>
    <t>7G391K093</t>
  </si>
  <si>
    <t>FMSV2022090010</t>
  </si>
  <si>
    <t>1C642K365</t>
  </si>
  <si>
    <t>BSA. DWA. FSA</t>
  </si>
  <si>
    <t>FMSV2022090011</t>
  </si>
  <si>
    <t>FMSV2022090012</t>
  </si>
  <si>
    <t>7G391K048</t>
  </si>
  <si>
    <t>FMSV2022090013</t>
  </si>
  <si>
    <t>FMSV2022090014</t>
  </si>
  <si>
    <t>FMSV2022090015</t>
  </si>
  <si>
    <t>Phuong Dong General Hospital</t>
  </si>
  <si>
    <t>5C730K007</t>
  </si>
  <si>
    <t>FMSV2022090016</t>
  </si>
  <si>
    <t>1C728K173</t>
  </si>
  <si>
    <t>FMSV2022090017</t>
  </si>
  <si>
    <t>CHA. FCT. BSA. VCA</t>
  </si>
  <si>
    <t>Replace DDC PCB</t>
  </si>
  <si>
    <t xml:space="preserve">Start: 05-Sep.Confirmed: 22-Aug. </t>
  </si>
  <si>
    <t>Start: 07-Sep.1. Less than 4 weeks after giving the quotation</t>
  </si>
  <si>
    <t xml:space="preserve">RU: 06-Sep. Old Stt: LP/Waiting confirm. </t>
  </si>
  <si>
    <t>End: 08-Sep.</t>
  </si>
  <si>
    <t>FMSV2022090018</t>
  </si>
  <si>
    <t>SW. SW</t>
  </si>
  <si>
    <t>WGA. AWT</t>
  </si>
  <si>
    <t>LP/Completed repair</t>
  </si>
  <si>
    <t>RU: 09-Sep. Old Stt: waiting confirm. 2. dealer sending price to hospital</t>
  </si>
  <si>
    <t>End: 07-Sep.Start: 07-Sep.</t>
  </si>
  <si>
    <t xml:space="preserve">End: 09-Sep.RU: 09-Sep. Old Stt: waiting approved. </t>
  </si>
  <si>
    <t>End: 09-Sep.RU: 09-Sep. Old Stt: waiting confirm. 2. dealer sending price to hospital</t>
  </si>
  <si>
    <t>RU: 09-Sep. Old Stt: LP/Completed repair. End: 09-Sep.</t>
  </si>
  <si>
    <t>FMSV2022090020</t>
  </si>
  <si>
    <t>FMSV2022090021</t>
  </si>
  <si>
    <t>FMSV2022090022</t>
  </si>
  <si>
    <t>FMSV2022090023</t>
  </si>
  <si>
    <t>FMSV2022090024</t>
  </si>
  <si>
    <t>FMSV2022090025</t>
  </si>
  <si>
    <t>FMSV2022090026</t>
  </si>
  <si>
    <t>FMSV2022090027</t>
  </si>
  <si>
    <t>FMSV2022090028</t>
  </si>
  <si>
    <t>FMSV2022090029</t>
  </si>
  <si>
    <t>FMSV2022090030</t>
  </si>
  <si>
    <t>FMSV2022090031</t>
  </si>
  <si>
    <t>FMSV2022090033</t>
  </si>
  <si>
    <t>1C692K439</t>
  </si>
  <si>
    <t>CHA. CHA. SW</t>
  </si>
  <si>
    <t>FCT. CHA. BSA. ANGL</t>
  </si>
  <si>
    <t>End: 15-Sep.Start: 07-Sep.2. dealer sending price to hospital</t>
  </si>
  <si>
    <t>End: 15-Sep.2. dealer sending price to hospital</t>
  </si>
  <si>
    <t>End: 13-Sep.Return:  15-Sep</t>
  </si>
  <si>
    <t>End: 13-Sep.</t>
  </si>
  <si>
    <t>End: 15-Sep.</t>
  </si>
  <si>
    <t>End: 14-Sep.</t>
  </si>
  <si>
    <t>FMSV2022090034</t>
  </si>
  <si>
    <t>WGA. FSB</t>
  </si>
  <si>
    <t>End: 15-Sep.Start: 15-Sep.</t>
  </si>
  <si>
    <t>hanoi</t>
  </si>
  <si>
    <t>RU: 15-Sep. Old Stt: waiting confirm.</t>
  </si>
  <si>
    <t>RU: 09-Sep. Old Stt: Completed repair. End: 09-Sep</t>
  </si>
  <si>
    <t>Waiting approved</t>
  </si>
  <si>
    <t>FMSV2021050038</t>
  </si>
  <si>
    <t>FMSV2021020025</t>
  </si>
  <si>
    <t>Check on 22-Sep</t>
  </si>
  <si>
    <t>1C653K449</t>
  </si>
  <si>
    <t>3G361A560</t>
  </si>
  <si>
    <t>FMSV2020100005</t>
  </si>
  <si>
    <t>FMSV2020090055</t>
  </si>
  <si>
    <t>FMSV2019100025</t>
  </si>
  <si>
    <t>FMSV2019100018</t>
  </si>
  <si>
    <t>FMSV2019080079</t>
  </si>
  <si>
    <t>5G361K111</t>
  </si>
  <si>
    <t>2G361K546</t>
  </si>
  <si>
    <t>RD102A106</t>
  </si>
  <si>
    <t>RD103A589</t>
  </si>
  <si>
    <t>1C603K040</t>
  </si>
  <si>
    <t>FMSV2022090035</t>
  </si>
  <si>
    <t>4G361K372</t>
  </si>
  <si>
    <t>DEC. CHA. BSA. ANGL</t>
  </si>
  <si>
    <t>FMSV2022090036</t>
  </si>
  <si>
    <t>6C730K024</t>
  </si>
  <si>
    <t>FMSV2022090037</t>
  </si>
  <si>
    <t>2V567K995</t>
  </si>
  <si>
    <t>FMSV2022090038</t>
  </si>
  <si>
    <t>2G366K008</t>
  </si>
  <si>
    <t>CHA. DEC. FCT</t>
  </si>
  <si>
    <t>FMSV2022090039</t>
  </si>
  <si>
    <t>Lung disease hospital of Phu Tho province</t>
  </si>
  <si>
    <t>2B083K075</t>
  </si>
  <si>
    <t>FMSV2022090040</t>
  </si>
  <si>
    <t>2G202K019</t>
  </si>
  <si>
    <t>FMSV2022090041</t>
  </si>
  <si>
    <t>FMSV2022090042</t>
  </si>
  <si>
    <t>Friendship Hospital</t>
  </si>
  <si>
    <t>1V567K516</t>
  </si>
  <si>
    <t>FMSV2022090043</t>
  </si>
  <si>
    <t>FMSV2022090044</t>
  </si>
  <si>
    <t>FMSV2022090045</t>
  </si>
  <si>
    <t>Vo Truong Toan University Hospital</t>
  </si>
  <si>
    <t>1G202K361</t>
  </si>
  <si>
    <t>FMSV2022090046</t>
  </si>
  <si>
    <t>FMSV2022090047</t>
  </si>
  <si>
    <t>FMSV2022090048</t>
  </si>
  <si>
    <t>FMSV2022090049</t>
  </si>
  <si>
    <t>Thang Long Hospital</t>
  </si>
  <si>
    <t>RG229A272</t>
  </si>
  <si>
    <t>End: 22-Sep.</t>
  </si>
  <si>
    <t>Start: 19-Sep.</t>
  </si>
  <si>
    <t>End: 20-Sep.Start: 15-Sep.</t>
  </si>
  <si>
    <t>End: 21-Sep.</t>
  </si>
  <si>
    <t>End: 20-Sep.</t>
  </si>
  <si>
    <t>txtConfirm</t>
  </si>
  <si>
    <t>FMSV2022090050</t>
  </si>
  <si>
    <t>CHA. WJT. BSA. FCT</t>
  </si>
  <si>
    <t>FMSV2022090051</t>
  </si>
  <si>
    <t>FMSV2022090052</t>
  </si>
  <si>
    <t>CHA. BSA. FCT. RBS</t>
  </si>
  <si>
    <t>End: 23-Sep.</t>
  </si>
  <si>
    <t>Return: 22-Sep</t>
  </si>
  <si>
    <t>Start: 03-Oct End: 07-Oct</t>
  </si>
  <si>
    <t xml:space="preserve">RU: 21-Jun. Old Stt: LP/Waiting confirm. </t>
  </si>
  <si>
    <t>RU: 22-Jun. Old Stt: waiting for part. PR#99</t>
  </si>
  <si>
    <t xml:space="preserve">RU: 23-Jun. Old Stt: LP/Waiting confirm. </t>
  </si>
  <si>
    <t xml:space="preserve">Start: 03-Oct End: 07-Oct. Part OK: 27-Sep. Approved: 27-Sep-22. </t>
  </si>
  <si>
    <t>FMSV2022090053</t>
  </si>
  <si>
    <t>2G348K408</t>
  </si>
  <si>
    <t>FMSV2022090054</t>
  </si>
  <si>
    <t>FMSV2022090055</t>
  </si>
  <si>
    <t>FMSV2022090056</t>
  </si>
  <si>
    <t>FMSV2022090057</t>
  </si>
  <si>
    <t>FMSV2022090058</t>
  </si>
  <si>
    <t>FMSV2022090059</t>
  </si>
  <si>
    <t>2G391K643</t>
  </si>
  <si>
    <t>FMSV2022090060</t>
  </si>
  <si>
    <t>1C741K051</t>
  </si>
  <si>
    <t>FMSV2022090061</t>
  </si>
  <si>
    <t>FMSV2022090062</t>
  </si>
  <si>
    <t>FMSV2022090063</t>
  </si>
  <si>
    <t>1C653K496</t>
  </si>
  <si>
    <t>FMSV2022090064</t>
  </si>
  <si>
    <t>87 Military Hospital</t>
  </si>
  <si>
    <t>6G391K243</t>
  </si>
  <si>
    <t>RBS. CHA. FCT. BSA</t>
  </si>
  <si>
    <t>FMSV2022090065</t>
  </si>
  <si>
    <t>FMSV2022090066</t>
  </si>
  <si>
    <t>2G391K789</t>
  </si>
  <si>
    <t>FMSV2022090067</t>
  </si>
  <si>
    <t>2G366K020</t>
  </si>
  <si>
    <t>FMSV2022090068</t>
  </si>
  <si>
    <t>FMSV2022090069</t>
  </si>
  <si>
    <t>DWA. FSA</t>
  </si>
  <si>
    <t>FSB. CHA. LGB. FSA. ESB</t>
  </si>
  <si>
    <t>End: 27-Sep.</t>
  </si>
  <si>
    <t>RU: 29-Sep. Old Stt: waiting confirm. 2. dealer sending price to hospital</t>
  </si>
  <si>
    <t xml:space="preserve">RU: 30-Sep. Old Stt: waiting approved. </t>
  </si>
  <si>
    <t>RU: 29-Sep. Old Stt: waiting confirm. 1. Less than 4 weeks after giving the quotation</t>
  </si>
  <si>
    <t>End: 30-Sep.1. Less than 4 weeks after giving the quotation</t>
  </si>
  <si>
    <t>End: 30-Sep.Start: 22-Sep.</t>
  </si>
  <si>
    <t>End: 30-Sep.</t>
  </si>
  <si>
    <t>End: 30-Sep.Start: 23-Sep.</t>
  </si>
  <si>
    <t>End: 30-Sep.Start: 27-Sep.</t>
  </si>
  <si>
    <t>End: 30-Sep.Start: 29-Sep.</t>
  </si>
  <si>
    <t xml:space="preserve">End: 29-Sep.Part OK: 26-Sep. Confirmed: 26-Sep. </t>
  </si>
  <si>
    <t>End: 30-Sep.2. dealer sending price to hospital</t>
  </si>
  <si>
    <t>FMSV2022100001</t>
  </si>
  <si>
    <t>VCA. FSB. FSA. DEC</t>
  </si>
  <si>
    <t>FMSV2022100002</t>
  </si>
  <si>
    <t>FMSV2022100003</t>
  </si>
  <si>
    <t>GIA DINH PEOPLE HOSPITAL</t>
  </si>
  <si>
    <t>2G391K720</t>
  </si>
  <si>
    <t>FMSV2022100004</t>
  </si>
  <si>
    <t>WGA. DWA</t>
  </si>
  <si>
    <t>FMSV2022100005</t>
  </si>
  <si>
    <t>FMSV2022100008</t>
  </si>
  <si>
    <t>FMSV2022100009</t>
  </si>
  <si>
    <t>FMSV2022100010</t>
  </si>
  <si>
    <t>SW. CHA</t>
  </si>
  <si>
    <t>FMSV2022100011</t>
  </si>
  <si>
    <t>5G403K047</t>
  </si>
  <si>
    <t>FMSV2022100012</t>
  </si>
  <si>
    <t>FMSV2022100013</t>
  </si>
  <si>
    <t>FMSV2022100014</t>
  </si>
  <si>
    <t>FMSV2022100015</t>
  </si>
  <si>
    <t>FMSV2022100016</t>
  </si>
  <si>
    <t>FMSV2022100017</t>
  </si>
  <si>
    <t>CHA. RBS. DWA. VCA</t>
  </si>
  <si>
    <t>FMSV2022100018</t>
  </si>
  <si>
    <t>1G361K704</t>
  </si>
  <si>
    <t>FMSV2022100019</t>
  </si>
  <si>
    <t>1C309K265</t>
  </si>
  <si>
    <t>FMSV2022100020</t>
  </si>
  <si>
    <t>FMSV2022100021</t>
  </si>
  <si>
    <t>FMSV2022100022</t>
  </si>
  <si>
    <t>FMSV2022100023</t>
  </si>
  <si>
    <t>FMSV2022100024</t>
  </si>
  <si>
    <t>6C692K129</t>
  </si>
  <si>
    <t>FMSV2022100025</t>
  </si>
  <si>
    <t>FMSV2022100026</t>
  </si>
  <si>
    <t>1C728K177</t>
  </si>
  <si>
    <t>FMSV2022100027</t>
  </si>
  <si>
    <t>1C692K171</t>
  </si>
  <si>
    <t>FMSV2022100028</t>
  </si>
  <si>
    <t>SW. FSB. BSA</t>
  </si>
  <si>
    <t>CHA. RBS. FSA. BSA. FCT</t>
  </si>
  <si>
    <t xml:space="preserve">End: 03-Oct.RU: 24-Jun. Old Stt: LP/Waiting confirm. </t>
  </si>
  <si>
    <t xml:space="preserve">End: 05-Oct.RU: 24-Jun. Old Stt: LP/Waiting confirm. </t>
  </si>
  <si>
    <t>End: 05-Oct.2. dealer sending price to hospital</t>
  </si>
  <si>
    <t>End: 07-Oct.2. dealer sending price to hospital</t>
  </si>
  <si>
    <t xml:space="preserve">End: 05-Oct.Approved: 29-Sep-22. </t>
  </si>
  <si>
    <t>End: 07-Oct.</t>
  </si>
  <si>
    <t>???</t>
  </si>
  <si>
    <t xml:space="preserve">Start: 17-Oct End: 21-Oct. Part OK: 10-Oct. Confirmed: 10-Oct. </t>
  </si>
  <si>
    <t xml:space="preserve">RU: 23-Jun. Old Stt: LP/Waiting confirm. RU: 23-Jun. Old Stt: LP/Waiting confirm. </t>
  </si>
  <si>
    <t>RU: 28-Jun. Old Stt: waiting for part. RU: 28-Jun. Old Stt: waiting for part. warranty parts</t>
  </si>
  <si>
    <t>RU: 07-Jul. Old Stt: waiting confirm. 2. dealer sending price to hospital</t>
  </si>
  <si>
    <t xml:space="preserve">RU: 12-Jul. Old Stt: LP/Waiting confirm. </t>
  </si>
  <si>
    <t>End: 10-Oct.Start: 10-Oct.</t>
  </si>
  <si>
    <t>Completed in September</t>
  </si>
  <si>
    <t>FMSV2022100029</t>
  </si>
  <si>
    <t>FMSV2022100030</t>
  </si>
  <si>
    <t>FMSV2022100031</t>
  </si>
  <si>
    <t>1B083K115</t>
  </si>
  <si>
    <t>FMSV2022100032</t>
  </si>
  <si>
    <t>FMSV2022100033</t>
  </si>
  <si>
    <t>FMSV2022100034</t>
  </si>
  <si>
    <t>3G366K003</t>
  </si>
  <si>
    <t>BSA. FSA. NOZ</t>
  </si>
  <si>
    <t>FMSV2022100035</t>
  </si>
  <si>
    <t>1C692K638</t>
  </si>
  <si>
    <t>BSA. AWT. FSB. DEC</t>
  </si>
  <si>
    <t>FMSV2022100036</t>
  </si>
  <si>
    <t>Dong Thap General Hospital</t>
  </si>
  <si>
    <t>5G361K425</t>
  </si>
  <si>
    <t>FMSV2022100037</t>
  </si>
  <si>
    <t>FMSV2022100038</t>
  </si>
  <si>
    <t>FMSV2022100039</t>
  </si>
  <si>
    <t>7G391K069</t>
  </si>
  <si>
    <t>FMSV2022100040</t>
  </si>
  <si>
    <t>FMSV2022100041</t>
  </si>
  <si>
    <t>FMSV2022100042</t>
  </si>
  <si>
    <t>FMSV2022100043</t>
  </si>
  <si>
    <t>7G391K098</t>
  </si>
  <si>
    <t>FMSV2022100044</t>
  </si>
  <si>
    <t>1G202K322</t>
  </si>
  <si>
    <t>FMSV2022100045</t>
  </si>
  <si>
    <t>FMSV2022100046</t>
  </si>
  <si>
    <t>FMSV2022100047</t>
  </si>
  <si>
    <t>FMSV2022100048</t>
  </si>
  <si>
    <t>BSA. FCT. VCA. WGB. CHA</t>
  </si>
  <si>
    <t>FCT. CHA. BSA. FSA. LGB</t>
  </si>
  <si>
    <t>FSB. BSA. VCA. PCB</t>
  </si>
  <si>
    <t>BSA. CHA. VCA. WGB</t>
  </si>
  <si>
    <t>CHA. BSA. LGB. FCT</t>
  </si>
  <si>
    <t>WJT. BSA. FCT. CHA</t>
  </si>
  <si>
    <t>FSA. FSB. VCA. BSA. DWA</t>
  </si>
  <si>
    <t>End: 12-Oct.Start: 25-Aug.</t>
  </si>
  <si>
    <t>RU: 11-Oct. Old Stt: waiting confirm. 1. Less than 4 weeks after giving the quotation</t>
  </si>
  <si>
    <t>End: 12-Oct.</t>
  </si>
  <si>
    <t>Start: 11-Oct.</t>
  </si>
  <si>
    <t>End: 11-Oct.</t>
  </si>
  <si>
    <t>End: .Ship out</t>
  </si>
  <si>
    <t>LGB. BSA. FCT. VCA</t>
  </si>
  <si>
    <t xml:space="preserve">Start: 24-Oct End: 28-Oct. Part OK: 17-Oct. Approved: 17-Oct-22. </t>
  </si>
  <si>
    <t>Start: 24-Oct End: 28-Oct</t>
  </si>
  <si>
    <t>RU: . Old Stt: LP/prepairing quotation. Remind: 29-Sep</t>
  </si>
  <si>
    <t>FSA. FSB</t>
  </si>
  <si>
    <t>FMSV2022100055</t>
  </si>
  <si>
    <t>FMSV2022100053</t>
  </si>
  <si>
    <t>FMSV2022100056</t>
  </si>
  <si>
    <t>FMSV2022100051</t>
  </si>
  <si>
    <t>FMSV2022100052</t>
  </si>
  <si>
    <t>FMSV2022100054</t>
  </si>
  <si>
    <t>End: 17-Oct.</t>
  </si>
  <si>
    <t>FMSV2022100058</t>
  </si>
  <si>
    <t>Hoan My Sai Gon Premier Hospital</t>
  </si>
  <si>
    <t>1G348K517</t>
  </si>
  <si>
    <t>CHA. VCA. FSB</t>
  </si>
  <si>
    <t>9G246A151</t>
  </si>
  <si>
    <t>2V644K090</t>
  </si>
  <si>
    <t>2S101K741</t>
  </si>
  <si>
    <t>FMSV2022100057</t>
  </si>
  <si>
    <t>Cam Pha General Hospital</t>
  </si>
  <si>
    <t>7Y196K013</t>
  </si>
  <si>
    <t>FMSV2022100059</t>
  </si>
  <si>
    <t>FMSV2022100060</t>
  </si>
  <si>
    <t>FMSV2022100061</t>
  </si>
  <si>
    <t>LC. PCB. CHA. BSA</t>
  </si>
  <si>
    <t>CHA. FCT. BSA. FSB</t>
  </si>
  <si>
    <t>RU: . Old Stt: Under inspection. 1. Less than 4 weeks after giving the quotation</t>
  </si>
  <si>
    <t>End: 20-Oct.</t>
  </si>
  <si>
    <t xml:space="preserve">RU: 25-Jul. Old Stt: waiting for part. </t>
  </si>
  <si>
    <t>FMSV2022100064</t>
  </si>
  <si>
    <t>FMSV2022100066</t>
  </si>
  <si>
    <t>FMSV2022100067</t>
  </si>
  <si>
    <t>FMSV2022100070</t>
  </si>
  <si>
    <t>FMSV2022100062</t>
  </si>
  <si>
    <t>FMSV2022100063</t>
  </si>
  <si>
    <t>FMSV2022100065</t>
  </si>
  <si>
    <t>2G361K911</t>
  </si>
  <si>
    <t>CHA. BSA. DEC. LGB</t>
  </si>
  <si>
    <t>1G348K862</t>
  </si>
  <si>
    <t>CHA. FSA. FSB. VCA. RBS. WGB. BSA</t>
  </si>
  <si>
    <t>4G361K017</t>
  </si>
  <si>
    <t>AWT. FCT. BSA. DEC. WGB</t>
  </si>
  <si>
    <t>5B089K038</t>
  </si>
  <si>
    <t>333 Regional General Hospital</t>
  </si>
  <si>
    <t>8G361K222</t>
  </si>
  <si>
    <t>FMSV2022100071</t>
  </si>
  <si>
    <t>1G366K154</t>
  </si>
  <si>
    <t>FSB. CHA. LGB. PCB</t>
  </si>
  <si>
    <t>FMSV2022100072</t>
  </si>
  <si>
    <t>FMSV2022100073</t>
  </si>
  <si>
    <t>2V609K079</t>
  </si>
  <si>
    <t>FMSV2022100074</t>
  </si>
  <si>
    <t>FMSV2022100075</t>
  </si>
  <si>
    <t>5G391K138</t>
  </si>
  <si>
    <t>FMSV2022100076</t>
  </si>
  <si>
    <t>2V609K140</t>
  </si>
  <si>
    <t>FMSV2022100077</t>
  </si>
  <si>
    <t>FMSV2022100078</t>
  </si>
  <si>
    <t>FMSV2022100079</t>
  </si>
  <si>
    <t>2V567K868</t>
  </si>
  <si>
    <t>FMSV2022100080</t>
  </si>
  <si>
    <t>FMSV2022100081</t>
  </si>
  <si>
    <t>FMSV2022100082</t>
  </si>
  <si>
    <t>End: 27-Oct.Confirmed: 18-Oct. Remind: 29-Sep</t>
  </si>
  <si>
    <t>End: 27-Oct.</t>
  </si>
  <si>
    <t>End: 26-Oct.Start: 19-Oct.</t>
  </si>
  <si>
    <t>End: 26-Oct.Start: 20-Oct.</t>
  </si>
  <si>
    <t>FMSV2022100083</t>
  </si>
  <si>
    <t>FMSV2022100084</t>
  </si>
  <si>
    <t>DEC. RBS</t>
  </si>
  <si>
    <t>BSA. FCT. VCA</t>
  </si>
  <si>
    <t>End: 28-Oct.Start: 10-Aug.</t>
  </si>
  <si>
    <t>End: 28-Oct.Approved: 09-Sep-22. Warranty Parts</t>
  </si>
  <si>
    <t>End: 24-Oct.Start: 24-Oct.</t>
  </si>
  <si>
    <t>End: 25-Oct.</t>
  </si>
  <si>
    <t>End: 28-Oct.</t>
  </si>
  <si>
    <t>RU: 27-Jul. Old Stt: waiting confirm. 2. dealer sending price to hospital</t>
  </si>
  <si>
    <t>RU: 24-Oct. Old Stt:  qc pass</t>
  </si>
  <si>
    <t>JG402K330</t>
  </si>
  <si>
    <t xml:space="preserve">End: 17-Oct.Approved: 17-Oct-22. </t>
  </si>
  <si>
    <t>End: 18-Oct.Approved: 10-Oct-22. Parts Write-off</t>
  </si>
  <si>
    <t>FMSV2022100049</t>
  </si>
  <si>
    <t>End: 19-Oct.</t>
  </si>
  <si>
    <t>End: 19-Oct.Start: 17-Oct.</t>
  </si>
  <si>
    <t>End: 20-Oct.Start: 17-Oct.</t>
  </si>
  <si>
    <t>FMSV2022070006</t>
  </si>
  <si>
    <t>End: 07-Jul.</t>
  </si>
  <si>
    <t>FMSV2022040015</t>
  </si>
  <si>
    <t>End: 15-Apr.</t>
  </si>
  <si>
    <t>FMSV2022110003</t>
  </si>
  <si>
    <t>FMSV2022100088</t>
  </si>
  <si>
    <t>FMSV2022100093</t>
  </si>
  <si>
    <t>FMSV2022100091</t>
  </si>
  <si>
    <t>FMSV2022110002</t>
  </si>
  <si>
    <t>FMSV2022100089</t>
  </si>
  <si>
    <t>FMSV2022100085</t>
  </si>
  <si>
    <t>FMSV2022100086</t>
  </si>
  <si>
    <t>FMSV2022110004</t>
  </si>
  <si>
    <t xml:space="preserve">QC passed: 02-Nov. </t>
  </si>
  <si>
    <t>End: 01-Nov.Start: 28-Oct.</t>
  </si>
  <si>
    <t>NGHE AN MEDICAL EQUIPMENT &amp; PHARMACEUTICAL JOINT STOCK COMPANY</t>
  </si>
  <si>
    <t>FMSV2022100087</t>
  </si>
  <si>
    <t>1C642K350</t>
  </si>
  <si>
    <t>FMSV2022100090</t>
  </si>
  <si>
    <t>3D127K095</t>
  </si>
  <si>
    <t>2G387K011</t>
  </si>
  <si>
    <t>FMSV2022110001</t>
  </si>
  <si>
    <t>2G391K447</t>
  </si>
  <si>
    <t>CHA. BSA. SUT. PCB</t>
  </si>
  <si>
    <t>RG229A419</t>
  </si>
  <si>
    <t>FSB. CHA. BSA</t>
  </si>
  <si>
    <t>FMSV2022110005</t>
  </si>
  <si>
    <t>Start: 01-Nov.</t>
  </si>
  <si>
    <t>LGB. WJT. CHA</t>
  </si>
  <si>
    <t>FMSV2022110006</t>
  </si>
  <si>
    <t>FMSV2022110009</t>
  </si>
  <si>
    <t>FSB. EUS</t>
  </si>
  <si>
    <t>VCA. PCB. SW. BSA</t>
  </si>
  <si>
    <t>Start: 02-Nov.</t>
  </si>
  <si>
    <t xml:space="preserve">QC passed: 31-Oct. </t>
  </si>
  <si>
    <t xml:space="preserve">RU: 01-Nov. Old Stt: Received. </t>
  </si>
  <si>
    <t>Start: 14-Nov End: 18-Nov. Part OK: 07-Nov. Approved: 29-Sep-22. parts cost under $1000</t>
  </si>
  <si>
    <t>Start: 14-Nov End: 18-Nov. Part OK: 07-Nov. Confirmed: 07-Nov. 1. Less than 4 weeks after giving the quotation</t>
  </si>
  <si>
    <t>Completed 31-Oct</t>
  </si>
  <si>
    <t>RU: 12-Oct. Old Stt: waiting confirm. 1. Less than 4 weeks after giving the quotation</t>
  </si>
  <si>
    <t>FMSV2022110013</t>
  </si>
  <si>
    <t>FMSV2022110012</t>
  </si>
  <si>
    <t>FMSV2022110008</t>
  </si>
  <si>
    <t>FMSV2022110010</t>
  </si>
  <si>
    <t>FMSV2022110018</t>
  </si>
  <si>
    <t>FMSV2022110007</t>
  </si>
  <si>
    <t>FMSV2022110019</t>
  </si>
  <si>
    <t>FMSV2022110025</t>
  </si>
  <si>
    <t>FMSV2022110022</t>
  </si>
  <si>
    <t>FMSV2022110020</t>
  </si>
  <si>
    <t>FMSV2022110015</t>
  </si>
  <si>
    <t>FMSV2022110016</t>
  </si>
  <si>
    <t>FMSV2022110011</t>
  </si>
  <si>
    <t>FMSV2022110017</t>
  </si>
  <si>
    <t>FMSV2022110023</t>
  </si>
  <si>
    <t>RU: 11-Nov. Old Stt: waiting confirm. 1. Less than 4 weeks after giving the quotation</t>
  </si>
  <si>
    <t>End: 08-Nov.</t>
  </si>
  <si>
    <t>FSA. VCA. BSA</t>
  </si>
  <si>
    <t>Nghe An traditional medicince hospital</t>
  </si>
  <si>
    <t>RG229A291</t>
  </si>
  <si>
    <t>8G391K040</t>
  </si>
  <si>
    <t>VCA. BSA. WGB</t>
  </si>
  <si>
    <t>FMSV2022110014</t>
  </si>
  <si>
    <t>Friendship General Clinic</t>
  </si>
  <si>
    <t>3G202K062</t>
  </si>
  <si>
    <t>BSA. SUV</t>
  </si>
  <si>
    <t>3S094D030</t>
  </si>
  <si>
    <t>PCB. LS</t>
  </si>
  <si>
    <t>3V567D030</t>
  </si>
  <si>
    <t>JG202A149</t>
  </si>
  <si>
    <t>FSB. CHA. PCB</t>
  </si>
  <si>
    <t>FMSV2022110021</t>
  </si>
  <si>
    <t>EPX-2200(230V)</t>
  </si>
  <si>
    <t>3V382B427</t>
  </si>
  <si>
    <t>MC311A026</t>
  </si>
  <si>
    <t>FSB. BSA. PCB. DEC</t>
  </si>
  <si>
    <t>CHA. NOZ. DWA</t>
  </si>
  <si>
    <t>FMSV2022110024</t>
  </si>
  <si>
    <t>1C653K510</t>
  </si>
  <si>
    <t>FMSV2022110026</t>
  </si>
  <si>
    <t>2V567K973</t>
  </si>
  <si>
    <t>Start: 10-Nov.</t>
  </si>
  <si>
    <t>End: .RU: . Old Stt: Under repair. Start: 27-Oct.</t>
  </si>
  <si>
    <t>End: 08-Nov.Start: 08-Nov.</t>
  </si>
  <si>
    <t>FMSV2022110042</t>
  </si>
  <si>
    <t>FMSV2022110035</t>
  </si>
  <si>
    <t>End: 15-Nov.Start: 10-Nov.2. dealer sending price to hospital</t>
  </si>
  <si>
    <t>FMSV2022110027</t>
  </si>
  <si>
    <t>Vietnam-Sweden Uong Bi Hospital</t>
  </si>
  <si>
    <t>2C642K041</t>
  </si>
  <si>
    <t>CHA. BSA. FSA. FSB. RBS</t>
  </si>
  <si>
    <t>FMSV2022110028</t>
  </si>
  <si>
    <t>UONG BI HOSPITAL</t>
  </si>
  <si>
    <t>1C642K107</t>
  </si>
  <si>
    <t>FSA. DWA. BSA. NOZ. VCA</t>
  </si>
  <si>
    <t>FMSV2022110029</t>
  </si>
  <si>
    <t>1C642K108</t>
  </si>
  <si>
    <t>CHA. FSA. FSB. BSA</t>
  </si>
  <si>
    <t>FMSV2022110030</t>
  </si>
  <si>
    <t>3G202K013</t>
  </si>
  <si>
    <t>BSA. FSA. FCT. NOZ</t>
  </si>
  <si>
    <t>FMSV2022110031</t>
  </si>
  <si>
    <t>1G374K034</t>
  </si>
  <si>
    <t>FMSV2022110032</t>
  </si>
  <si>
    <t>2G374K400</t>
  </si>
  <si>
    <t>BSA. FSA. RBS</t>
  </si>
  <si>
    <t>FMSV2022110033</t>
  </si>
  <si>
    <t>CHA. BSA. FCT. VCA. FSB</t>
  </si>
  <si>
    <t>FMSV2022110036</t>
  </si>
  <si>
    <t>CHA. FCT. FSA. BSA. PCB</t>
  </si>
  <si>
    <t>FMSV2022110037</t>
  </si>
  <si>
    <t>3G391K087</t>
  </si>
  <si>
    <t>FMSV2022110038</t>
  </si>
  <si>
    <t>FMSV2022110039</t>
  </si>
  <si>
    <t>FMSV2022110040</t>
  </si>
  <si>
    <t>5C692K034</t>
  </si>
  <si>
    <t>FMSV2022110041</t>
  </si>
  <si>
    <t>2C692K093</t>
  </si>
  <si>
    <t>VCA. FSA. FSB. BSA</t>
  </si>
  <si>
    <t>FSB. PCB</t>
  </si>
  <si>
    <t>FMSV2022110043</t>
  </si>
  <si>
    <t>FMSV2022110044</t>
  </si>
  <si>
    <t>9G391K366</t>
  </si>
  <si>
    <t>FMSV2022110045</t>
  </si>
  <si>
    <t>1G412K264</t>
  </si>
  <si>
    <t>FMSV2022110046</t>
  </si>
  <si>
    <t>FMSV2022110047</t>
  </si>
  <si>
    <t>FCT. BSA. AWT</t>
  </si>
  <si>
    <t>End: 18-Nov.Start: 18-Nov.</t>
  </si>
  <si>
    <t>FMSV2022110048</t>
  </si>
  <si>
    <t>RU: 28-Oct. Old Stt: waiting confirm. 1. Less than 4 weeks after giving the quotation</t>
  </si>
  <si>
    <t>RU: 19-Aug. Old Stt: waiting confirm. 2. dealer sending price to hospital</t>
  </si>
  <si>
    <t>RU: 18-Aug. Old Stt: waiting confirm. 2. dealer sending price to hospital</t>
  </si>
  <si>
    <t>RU: 30-Aug. Old Stt: waiting confirm. 2. dealer sending price to hospital</t>
  </si>
  <si>
    <t>RU: 17-Oct. Old Stt: waiting approved. 05/14/2003</t>
  </si>
  <si>
    <t xml:space="preserve">RU: 04-Nov. Old Stt: waiting approved. </t>
  </si>
  <si>
    <t>FMSV2022100068</t>
  </si>
  <si>
    <t>RU: 17-Nov</t>
  </si>
  <si>
    <t>FMSV2022110051</t>
  </si>
  <si>
    <t>FMSV2022110053</t>
  </si>
  <si>
    <t>RU039A058</t>
  </si>
  <si>
    <t>FSB. LGB. FSA</t>
  </si>
  <si>
    <t>FMSV2022110054</t>
  </si>
  <si>
    <t>FMSV2022110055</t>
  </si>
  <si>
    <t>5C730K018</t>
  </si>
  <si>
    <t>LGB. BSA. ANGL</t>
  </si>
  <si>
    <t>CHA. FSA. FSB. BSA. PCB</t>
  </si>
  <si>
    <t>End: 23-Nov.Start: 09-Sep.</t>
  </si>
  <si>
    <t>End: 23-Nov.Confirmed: 10-Oct.</t>
  </si>
  <si>
    <t xml:space="preserve">End: 21-Nov.Warranty Parts. </t>
  </si>
  <si>
    <t>End: 23-Nov.</t>
  </si>
  <si>
    <t>End: 25-Nov.</t>
  </si>
  <si>
    <t>RU: . Old Stt: waiting for part. Confirmed: 21-Nov. PR 102</t>
  </si>
  <si>
    <t>Approved: 28-Nov-22. Under 1000</t>
  </si>
  <si>
    <t>FMSV2022110056</t>
  </si>
  <si>
    <t>1G402K976</t>
  </si>
  <si>
    <t>FMSV2022110057</t>
  </si>
  <si>
    <t>FMSV2022110058</t>
  </si>
  <si>
    <t>FSA. FSB. CHA</t>
  </si>
  <si>
    <t>FMSV2022110059</t>
  </si>
  <si>
    <t>FMSV2022110060</t>
  </si>
  <si>
    <t>FMSV2022110061</t>
  </si>
  <si>
    <t>6C692K200</t>
  </si>
  <si>
    <t>FMSV2022110062</t>
  </si>
  <si>
    <t>FMSV2022110063</t>
  </si>
  <si>
    <t>CHA. BSA. FCT. FSB</t>
  </si>
  <si>
    <t>FMSV2022110064</t>
  </si>
  <si>
    <t>6C692K126</t>
  </si>
  <si>
    <t>FMSV2022110065</t>
  </si>
  <si>
    <t>2S094K540</t>
  </si>
  <si>
    <t>FMSV2022110066</t>
  </si>
  <si>
    <t>FMSV2022110067</t>
  </si>
  <si>
    <t>6C731K062</t>
  </si>
  <si>
    <t>FMSV2022110068</t>
  </si>
  <si>
    <t>FMSV2022110069</t>
  </si>
  <si>
    <t>2G391K825</t>
  </si>
  <si>
    <t>FMSV2022120001</t>
  </si>
  <si>
    <t>2Y196K018</t>
  </si>
  <si>
    <t>FMSV2022120002</t>
  </si>
  <si>
    <t>DEC. CHA. BSA. FCT</t>
  </si>
  <si>
    <t>FMSV2022120003</t>
  </si>
  <si>
    <t>CHA. FCT. LGB. BSA. FSB</t>
  </si>
  <si>
    <t>RU: 23-Aug. Old Stt: waiting confirm. 2. dealer sending price to hospital</t>
  </si>
  <si>
    <t>RU: 06-Sep. Old Stt: LP/Waiting confirm. Remind: 7-Sep</t>
  </si>
  <si>
    <t>FMSV2022120004</t>
  </si>
  <si>
    <t>FMSV2022120005</t>
  </si>
  <si>
    <t>6G361K179</t>
  </si>
  <si>
    <t>CHA. SW. BSA. FSA</t>
  </si>
  <si>
    <t>FMSV2022120006</t>
  </si>
  <si>
    <t>FSA. BSA. SW</t>
  </si>
  <si>
    <t>BSA. RBS. FSA</t>
  </si>
  <si>
    <t>FMSV2022120007</t>
  </si>
  <si>
    <t>DONG HUNG HOSPITAL</t>
  </si>
  <si>
    <t>2B083K071</t>
  </si>
  <si>
    <t>FMSV2022120008</t>
  </si>
  <si>
    <t>FMSV2022120009</t>
  </si>
  <si>
    <t>FMSV2022120010</t>
  </si>
  <si>
    <t>3C309K018</t>
  </si>
  <si>
    <t>FMSV2022120011</t>
  </si>
  <si>
    <t>FMSV2022120012</t>
  </si>
  <si>
    <t>FMSV2022120013</t>
  </si>
  <si>
    <t>1B084K474</t>
  </si>
  <si>
    <t>FMSV2022120014</t>
  </si>
  <si>
    <t>FMSV2022120015</t>
  </si>
  <si>
    <t>FMSV2022120016</t>
  </si>
  <si>
    <t xml:space="preserve">QC passed: 06-Dec. </t>
  </si>
  <si>
    <t>FMSV2022120017</t>
  </si>
  <si>
    <t>CHA. BSA. FSA. VCA</t>
  </si>
  <si>
    <t>FMSV2022120018</t>
  </si>
  <si>
    <t>FMSV2022120019</t>
  </si>
  <si>
    <t>FMSV2022120020</t>
  </si>
  <si>
    <t>FMSV2022120021</t>
  </si>
  <si>
    <t>1S094A418</t>
  </si>
  <si>
    <t>FMSV2022120022</t>
  </si>
  <si>
    <t>CHA. RBS. FSA. FCT. FSA. FSB</t>
  </si>
  <si>
    <t>VCA. CHA. FSB. DEC. PCB</t>
  </si>
  <si>
    <t>RU: 12-Dec</t>
  </si>
  <si>
    <t>FMSV2022120023</t>
  </si>
  <si>
    <t>SW. BSA. FSA. FSB. VCA. FCT</t>
  </si>
  <si>
    <t>FMSV2022120024</t>
  </si>
  <si>
    <t>FSA. DWA</t>
  </si>
  <si>
    <t>FMSV2022120025</t>
  </si>
  <si>
    <t>RBS. CHA. FSA. BSA</t>
  </si>
  <si>
    <t>End: 16-Nov. (minor)</t>
  </si>
  <si>
    <t>RU: 16-Nov. Old Stt: Under inspection. End: 16-Nov. (minor)</t>
  </si>
  <si>
    <t>FMSV2022120026</t>
  </si>
  <si>
    <t>AWT. WJT. FSA. BSA</t>
  </si>
  <si>
    <t>FMSV2022120027</t>
  </si>
  <si>
    <t>CHA. FSA. FSB. VCA. BSA</t>
  </si>
  <si>
    <t>FMSV2022120028</t>
  </si>
  <si>
    <t>CHA. BSA. FCT. FSA</t>
  </si>
  <si>
    <t>FMSV2022120029</t>
  </si>
  <si>
    <t>FMSV2022120030</t>
  </si>
  <si>
    <t>FMSV2022120031</t>
  </si>
  <si>
    <t>1G361K609</t>
  </si>
  <si>
    <t>CHA. RBS. BSA. FCT. LGB. FSB. WGB. VCA</t>
  </si>
  <si>
    <t>FMSV2022120032</t>
  </si>
  <si>
    <t>CHA. FCT. BSA. SUT. FSB. VCA</t>
  </si>
  <si>
    <t>FMSV2022120033</t>
  </si>
  <si>
    <t>CHA. FSB. VCA. FCT</t>
  </si>
  <si>
    <t>FMSV2022120034</t>
  </si>
  <si>
    <t>FMSV2022120035</t>
  </si>
  <si>
    <t>BSA. FSA. FSB. VCA</t>
  </si>
  <si>
    <t>FMSV2022120036</t>
  </si>
  <si>
    <t>CHA. FCT. BSA. LGB. FSA</t>
  </si>
  <si>
    <t>FMSV2022120037</t>
  </si>
  <si>
    <t>DEC. BSA. FSA. FCT</t>
  </si>
  <si>
    <t>FMSV2022120038</t>
  </si>
  <si>
    <t>FMSV2022120039</t>
  </si>
  <si>
    <t>EG-530CT</t>
  </si>
  <si>
    <t>4G375A101</t>
  </si>
  <si>
    <t>FMSV2022120040</t>
  </si>
  <si>
    <t>FMSV2022120041</t>
  </si>
  <si>
    <t>FMSV2022120042</t>
  </si>
  <si>
    <t>FSA. WGA. BSA. VCA. ANGL</t>
  </si>
  <si>
    <t>FMSV2022120043</t>
  </si>
  <si>
    <t>FMSV2022120044</t>
  </si>
  <si>
    <t>HUE UNIVERSITY OF MEDICINE AND PHARMACY</t>
  </si>
  <si>
    <t>5G348A056</t>
  </si>
  <si>
    <t>FMSV2022120045</t>
  </si>
  <si>
    <t>FMSV2022120046</t>
  </si>
  <si>
    <t>RW599A470</t>
  </si>
  <si>
    <t>FMSV2022120047</t>
  </si>
  <si>
    <t>FMSV2022120048</t>
  </si>
  <si>
    <t>BSA. FSA. FCT</t>
  </si>
  <si>
    <t>FMSV2022120049</t>
  </si>
  <si>
    <t>FMSV2022120050</t>
  </si>
  <si>
    <t>FCT. FSA. VCA. BSA. FSA</t>
  </si>
  <si>
    <t>FMSV2022120051</t>
  </si>
  <si>
    <t>FMSV2022120052</t>
  </si>
  <si>
    <t>FMSV2022120053</t>
  </si>
  <si>
    <t>FSB. VCA. CHA. LGB. FSA. FCT. BSA</t>
  </si>
  <si>
    <t>FMSV2022120054</t>
  </si>
  <si>
    <t>FMSV2022120055</t>
  </si>
  <si>
    <t>CHA. FSB</t>
  </si>
  <si>
    <t>Start: 12-Dec.</t>
  </si>
  <si>
    <t>End: 14-Dec.</t>
  </si>
  <si>
    <t>FMSV2022120056</t>
  </si>
  <si>
    <t>4C728K103</t>
  </si>
  <si>
    <t>FMSV2022120057</t>
  </si>
  <si>
    <t>3S094K980</t>
  </si>
  <si>
    <t>FMSV2022120058</t>
  </si>
  <si>
    <t>2C731K006</t>
  </si>
  <si>
    <t>FMSV2022120059</t>
  </si>
  <si>
    <t>1C728K087</t>
  </si>
  <si>
    <t>FMSV2022120060</t>
  </si>
  <si>
    <t>FMSV2022120061</t>
  </si>
  <si>
    <t>1G348K547</t>
  </si>
  <si>
    <t>CHA. VCAC. VCA. VCA. LGB. BSA. FSB</t>
  </si>
  <si>
    <t>FMSV2022120062</t>
  </si>
  <si>
    <t>CHA. FCT. LGB. FSA. BSA</t>
  </si>
  <si>
    <t>FMSV2022120063</t>
  </si>
  <si>
    <t>DEC. LGB. BSA</t>
  </si>
  <si>
    <t>FSA. DWA. FSB. VCA. BSA</t>
  </si>
  <si>
    <t>VCA. FSB. FSA</t>
  </si>
  <si>
    <t>Start: 15-Dec.FOC or service charge?</t>
  </si>
  <si>
    <t>FMSV2022120064</t>
  </si>
  <si>
    <t>FMSV2022120065</t>
  </si>
  <si>
    <t>CHA. FCT. BSA. LGB. VCA. FSA</t>
  </si>
  <si>
    <t>FMSV2022120066</t>
  </si>
  <si>
    <t>Hoan My Clicnic District 2</t>
  </si>
  <si>
    <t>1V453A376</t>
  </si>
  <si>
    <t>FMSV2022120067</t>
  </si>
  <si>
    <t>TRUNG VUONG HOSPITAL</t>
  </si>
  <si>
    <t>MV492A305</t>
  </si>
  <si>
    <t>FMSV2022120068</t>
  </si>
  <si>
    <t>MS088A305</t>
  </si>
  <si>
    <t>FSA. FSB. BSA</t>
  </si>
  <si>
    <t xml:space="preserve">QC passed: 19-Dec. </t>
  </si>
  <si>
    <t>RU: 20-Sep. Old Stt: waiting for part. parts cost under $1000</t>
  </si>
  <si>
    <t>Ship to Hanoi 16-Dec</t>
  </si>
  <si>
    <t>FMSV2022120069</t>
  </si>
  <si>
    <t>5U047K004</t>
  </si>
  <si>
    <t>FMSV2022120070</t>
  </si>
  <si>
    <t>FMSV2022120071</t>
  </si>
  <si>
    <t>Long Khanh Regional General Hospital</t>
  </si>
  <si>
    <t>1C309K072</t>
  </si>
  <si>
    <t>FMSV2022120072</t>
  </si>
  <si>
    <t>1G366K081</t>
  </si>
  <si>
    <t>FMSV2022120073</t>
  </si>
  <si>
    <t>2G366D036</t>
  </si>
  <si>
    <t>FMSV2022120074</t>
  </si>
  <si>
    <t>NGHIA HUNG HOSPITAL</t>
  </si>
  <si>
    <t>1V564K426</t>
  </si>
  <si>
    <t>FMSV2022120075</t>
  </si>
  <si>
    <t>9G391K099</t>
  </si>
  <si>
    <t>CHA. FSB. BSA. PCB</t>
  </si>
  <si>
    <t>PUM. PCB. MON</t>
  </si>
  <si>
    <t>End: 22-Dec.</t>
  </si>
  <si>
    <t>End: 22-Dec.2. dealer sending price to hospital</t>
  </si>
  <si>
    <t>End: 21-Dec.</t>
  </si>
  <si>
    <t>FMSV2022120076</t>
  </si>
  <si>
    <t>FMSV2022120077</t>
  </si>
  <si>
    <t>FMSV2022120078</t>
  </si>
  <si>
    <t>FMSV2022120079</t>
  </si>
  <si>
    <t>FMSV2022120080</t>
  </si>
  <si>
    <t>5C692K025</t>
  </si>
  <si>
    <t>FMSV2022120081</t>
  </si>
  <si>
    <t>FMSV2022120082</t>
  </si>
  <si>
    <t>2G391K077</t>
  </si>
  <si>
    <t>FMSV2022120083</t>
  </si>
  <si>
    <t>FMSV2022120084</t>
  </si>
  <si>
    <t>FMSV2022120085</t>
  </si>
  <si>
    <t>3D127K096</t>
  </si>
  <si>
    <t>FMSV2022120086</t>
  </si>
  <si>
    <t>FMSV2022120087</t>
  </si>
  <si>
    <t>FMSV2022120088</t>
  </si>
  <si>
    <t>FMSV2022120089</t>
  </si>
  <si>
    <t xml:space="preserve">End: 22-Dec.Start: 22-Dec.Approved: 18-Nov-22. </t>
  </si>
  <si>
    <t xml:space="preserve">QC passed: 23-Dec. </t>
  </si>
  <si>
    <t>RU: 23-Dec</t>
  </si>
  <si>
    <t>RU: 22-Sep. Old Stt: waiting confirm. 2. dealer sending price to hospital</t>
  </si>
  <si>
    <t>FMSV2022120090</t>
  </si>
  <si>
    <t>VCA. RC. BSA</t>
  </si>
  <si>
    <t>FMSV2022120091</t>
  </si>
  <si>
    <t>FMSV2022120092</t>
  </si>
  <si>
    <t>3C309K057</t>
  </si>
  <si>
    <t>FMSV2022120093</t>
  </si>
  <si>
    <t>FMSV2022120094</t>
  </si>
  <si>
    <t>FMSV2022120097</t>
  </si>
  <si>
    <t>6C692K090</t>
  </si>
  <si>
    <t>FMSV2022120098</t>
  </si>
  <si>
    <t>7C692K032</t>
  </si>
  <si>
    <t>FMSV2022120099</t>
  </si>
  <si>
    <t>9G391K103</t>
  </si>
  <si>
    <t>FMSV2022120100</t>
  </si>
  <si>
    <t>VCA. BSA. FSA. FSB. LC</t>
  </si>
  <si>
    <t>FMSV2022120101</t>
  </si>
  <si>
    <t>FMSV2022120102</t>
  </si>
  <si>
    <t>6C728K116</t>
  </si>
  <si>
    <t>FMSV2022120103</t>
  </si>
  <si>
    <t>6C731K015</t>
  </si>
  <si>
    <t>FMSV2022120104</t>
  </si>
  <si>
    <t>6V644K271</t>
  </si>
  <si>
    <t>FMSV2022120105</t>
  </si>
  <si>
    <t>FMSV2022120106</t>
  </si>
  <si>
    <t>BSA. FCT. FSB</t>
  </si>
  <si>
    <t>LGB. BSA. FSB. VCA</t>
  </si>
  <si>
    <t>FSA. BSA. FSB</t>
  </si>
  <si>
    <t>End: 26-Dec.Approved: 10-Oct-22. Auto approval under $1000</t>
  </si>
  <si>
    <t xml:space="preserve">End: 30-Dec.Approved: 26-Oct-22. Warranty Parts. </t>
  </si>
  <si>
    <t>End: 30-Dec.Remind: 21-Nov</t>
  </si>
  <si>
    <t>End: 30-Dec.Approved: 21-Nov-22. Under $1000</t>
  </si>
  <si>
    <t>End: 30-Dec.Start: 23-Dec.</t>
  </si>
  <si>
    <t>End: 29-Dec.Start: 22-Dec.</t>
  </si>
  <si>
    <t xml:space="preserve">QC passed: 28-Dec. </t>
  </si>
  <si>
    <t>O</t>
  </si>
  <si>
    <t>2V567K672</t>
  </si>
  <si>
    <t>3C741K158</t>
  </si>
  <si>
    <t>1V567K466</t>
  </si>
  <si>
    <t>8G391K380</t>
  </si>
  <si>
    <t>7G391K127</t>
  </si>
  <si>
    <t>1C741K218</t>
  </si>
  <si>
    <t>FMSV2023010005</t>
  </si>
  <si>
    <t>FMSV2023010003</t>
  </si>
  <si>
    <t>FMSV2023010004</t>
  </si>
  <si>
    <t>FMSV2023010001</t>
  </si>
  <si>
    <t>Trang Thi</t>
  </si>
  <si>
    <t>FMSV2023010011</t>
  </si>
  <si>
    <t>Buon Ma Thuot Medical University Hospital</t>
  </si>
  <si>
    <t>FMSV2023010002</t>
  </si>
  <si>
    <t>FMSV2023010006</t>
  </si>
  <si>
    <t>FMSV2023010007</t>
  </si>
  <si>
    <t>FMSV2023010008</t>
  </si>
  <si>
    <t>FMSV2023010009</t>
  </si>
  <si>
    <t>FMSV2023010010</t>
  </si>
  <si>
    <t>FMSV2023010012</t>
  </si>
  <si>
    <t>FMSV2023010013</t>
  </si>
  <si>
    <t>FMSV2023010014</t>
  </si>
  <si>
    <t>FMSV2023010015</t>
  </si>
  <si>
    <t>FMSV2023010016</t>
  </si>
  <si>
    <t>FMSV2023010017</t>
  </si>
  <si>
    <t>7G361K567</t>
  </si>
  <si>
    <t>FMSV2023010018</t>
  </si>
  <si>
    <t>End: 06-Jan.2. dealer sending price to hospital</t>
  </si>
  <si>
    <t>Minor only</t>
  </si>
  <si>
    <t>End: 04-Jan.</t>
  </si>
  <si>
    <t>FMSV2023010019</t>
  </si>
  <si>
    <t>FMSV2023010021</t>
  </si>
  <si>
    <t>1V609K145</t>
  </si>
  <si>
    <t>FMSV2023010022</t>
  </si>
  <si>
    <t>CHA, FCT, OSA, O</t>
  </si>
  <si>
    <t>FMSV2023010026</t>
  </si>
  <si>
    <t>FSB, CHA, FCT, BSA, VCAC</t>
  </si>
  <si>
    <t>FMSV2023010020</t>
  </si>
  <si>
    <t>FMSV2023010024</t>
  </si>
  <si>
    <t>2C731K066</t>
  </si>
  <si>
    <t>FMSV2023010025</t>
  </si>
  <si>
    <t>1G403K419</t>
  </si>
  <si>
    <t>FMSV2023010023</t>
  </si>
  <si>
    <t>End: 11-Jan.</t>
  </si>
  <si>
    <t>End: 10-Jan.</t>
  </si>
  <si>
    <t>FMSV2023010027</t>
  </si>
  <si>
    <t>8G361K199</t>
  </si>
  <si>
    <t>CHA, AWT, FSA, FSB</t>
  </si>
  <si>
    <t>Start: 23-Jan End: 27-Jan. Part OK: 16-Jan. Confirmed: 16-Jan. 1. Less than 4 weeks after giving the quotation</t>
  </si>
  <si>
    <t xml:space="preserve">Start: 23-Jan End: 27-Jan. Part OK: 16-Jan. Approved: 03-Jan-23. Warranty Parts. </t>
  </si>
  <si>
    <t>FMSV2023010028</t>
  </si>
  <si>
    <t>ETC</t>
  </si>
  <si>
    <t>1C309K249</t>
  </si>
  <si>
    <t>CHA, FSA, PCB</t>
  </si>
  <si>
    <t>FMSV2023010030</t>
  </si>
  <si>
    <t>FMSV2023010031</t>
  </si>
  <si>
    <t>End: 18-Jan.Sent to Hanoi 5-Dec</t>
  </si>
  <si>
    <t>FMSV2023010029</t>
  </si>
  <si>
    <t>HECI center</t>
  </si>
  <si>
    <t>hcm</t>
  </si>
  <si>
    <t>3G402K144</t>
  </si>
  <si>
    <t>FMSV2023010034</t>
  </si>
  <si>
    <t>FMSV2023010033</t>
  </si>
  <si>
    <t>7C692K031</t>
  </si>
  <si>
    <t>FMSV2023010042</t>
  </si>
  <si>
    <t>FMSV2023010032</t>
  </si>
  <si>
    <t>FSA, BSA, FCT</t>
  </si>
  <si>
    <t>FMSV2023010043</t>
  </si>
  <si>
    <t>BSA, DRY, FCT</t>
  </si>
  <si>
    <t>FMSV2023010039</t>
  </si>
  <si>
    <t>RBS, OSA</t>
  </si>
  <si>
    <t>FMSV2023010035</t>
  </si>
  <si>
    <t>FMSV2023010036</t>
  </si>
  <si>
    <t>3S094K544</t>
  </si>
  <si>
    <t>FMSV2023010037</t>
  </si>
  <si>
    <t>6S094K258</t>
  </si>
  <si>
    <t>FMSV2023010038</t>
  </si>
  <si>
    <t>FMSV2023010040</t>
  </si>
  <si>
    <t>FMSV2023010041</t>
  </si>
  <si>
    <t>FMSV2023020001</t>
  </si>
  <si>
    <t>9G391K367</t>
  </si>
  <si>
    <t>Start: 30-Jan.</t>
  </si>
  <si>
    <t xml:space="preserve">Approved: 02-Feb-23. Warranty Parts. </t>
  </si>
  <si>
    <t>FMSV2023020002</t>
  </si>
  <si>
    <t>FMSV2023020003</t>
  </si>
  <si>
    <t>FMSV2023020004</t>
  </si>
  <si>
    <t>3G412K081</t>
  </si>
  <si>
    <t>FMSV2023020005</t>
  </si>
  <si>
    <t>FMSV2023020006</t>
  </si>
  <si>
    <t>FMSV2023020007</t>
  </si>
  <si>
    <t>FMSV2023020008</t>
  </si>
  <si>
    <t>FMSV2023020009</t>
  </si>
  <si>
    <t>End: 02-Feb.</t>
  </si>
  <si>
    <t>Start: 02-Feb.</t>
  </si>
  <si>
    <t>Start: 01-Feb.</t>
  </si>
  <si>
    <t>FMSV2023020010</t>
  </si>
  <si>
    <t>3V567K003</t>
  </si>
  <si>
    <t>RU: 25-Oct. Old Stt: waiting confirm. 2. dealer sending price to hospital</t>
  </si>
  <si>
    <t>FMSV2023020011</t>
  </si>
  <si>
    <t>Than Uyen District Hospital</t>
  </si>
  <si>
    <t>5G361K443</t>
  </si>
  <si>
    <t>FCT, CHA, BSA, DEC</t>
  </si>
  <si>
    <t>FMSV2023020015</t>
  </si>
  <si>
    <t>End: 02-Feb.Start: 31-Jan.</t>
  </si>
  <si>
    <t>FMSV2023020016</t>
  </si>
  <si>
    <t>FMSV2023020017</t>
  </si>
  <si>
    <t>FMSV2023020018</t>
  </si>
  <si>
    <t>FMSV2023020019</t>
  </si>
  <si>
    <t>FMSV2023020020</t>
  </si>
  <si>
    <t>FMSV2023020021</t>
  </si>
  <si>
    <t>FMSV2023020022</t>
  </si>
  <si>
    <t>FMSV2023020023</t>
  </si>
  <si>
    <t>FMSV2023020024</t>
  </si>
  <si>
    <t>FMSV2023020026</t>
  </si>
  <si>
    <t>DRY, FSA</t>
  </si>
  <si>
    <t xml:space="preserve">End: 09-Feb.Warranty Parts. </t>
  </si>
  <si>
    <t>End: 18-Oct.Start: 13-Feb Est: 17-Feb. Part OK: 06-Feb. Confirmed: 06-Feb. 2. dealer sending price to hospital</t>
  </si>
  <si>
    <t>End: 09-Feb.FOC</t>
  </si>
  <si>
    <t>Start: 09-Feb.Confirmed: 06-Feb. Missed AWT</t>
  </si>
  <si>
    <t>Start: 08-Feb.</t>
  </si>
  <si>
    <t>Start: 09-Feb.</t>
  </si>
  <si>
    <t>FMSV2023020027</t>
  </si>
  <si>
    <t>9G391K102</t>
  </si>
  <si>
    <t>FMSV2023020028</t>
  </si>
  <si>
    <t xml:space="preserve">RU: 09-Feb. Old Stt: prepairing quotation. </t>
  </si>
  <si>
    <t>IF(R3="HCM","HCM",IFNA(IFNA(INDEX('[IN - OUT Total HN-HCM.xlsx]OPL-HN2022'!$K:$K,MATCH(B3,'[IN - OUT Total HN-HCM.xlsx]OPL-HN2022'!$J:$J,0)),INDEX('[IN - OUT Total HN-HCM.xlsx]OPL-HN2023'!$K:$K,MATCH(B3,'[IN - OUT Total HN-HCM.xlsx]OPL-HN2023'!$J:$J,0))),"22-23"))</t>
  </si>
  <si>
    <t>FMSV2023020032</t>
  </si>
  <si>
    <t>ISA, FSA, FSB, VCA, RBS, O, O</t>
  </si>
  <si>
    <t>FMSV2023020031</t>
  </si>
  <si>
    <t>FMSV2023020033</t>
  </si>
  <si>
    <t>6G390K112</t>
  </si>
  <si>
    <t>FMSV2023020029</t>
  </si>
  <si>
    <t>3V567D584</t>
  </si>
  <si>
    <t>FMSV2023020030</t>
  </si>
  <si>
    <t>FMSV2023020034</t>
  </si>
  <si>
    <t>1C728K180</t>
  </si>
  <si>
    <t>End: 15-Feb.</t>
  </si>
  <si>
    <t>Start: 15-Feb.</t>
  </si>
  <si>
    <t>End: 16-Feb.</t>
  </si>
  <si>
    <t>FUJIFILM Vietnam Co., Ltd\FMSV2023020019</t>
  </si>
  <si>
    <t>FTYO - Loaner Asset\FMSV2023020022</t>
  </si>
  <si>
    <t>2302022TR</t>
  </si>
  <si>
    <t>2302023TR</t>
  </si>
  <si>
    <t>FMSV2023020038</t>
  </si>
  <si>
    <t>CLN</t>
  </si>
  <si>
    <t>FMSV2023020036</t>
  </si>
  <si>
    <t>FMSV2023020037</t>
  </si>
  <si>
    <t>FSB, BSA</t>
  </si>
  <si>
    <t>FMSV2023020035</t>
  </si>
  <si>
    <t>7G361K163</t>
  </si>
  <si>
    <t>End: 06-Feb. Old Stt: waiting for part. Approved 09-Feb-23</t>
  </si>
  <si>
    <t>FMSV2023020043</t>
  </si>
  <si>
    <t>FMSV2023020044</t>
  </si>
  <si>
    <t>FMSV2023020046</t>
  </si>
  <si>
    <t>FMSV2023020041</t>
  </si>
  <si>
    <t>7G391K091</t>
  </si>
  <si>
    <t>FMSV2023020050</t>
  </si>
  <si>
    <t>FMSV2023020040</t>
  </si>
  <si>
    <t>FMSV2023020047</t>
  </si>
  <si>
    <t>7G391K102</t>
  </si>
  <si>
    <t>FMSV2023020049</t>
  </si>
  <si>
    <t>7G391K082</t>
  </si>
  <si>
    <t>BSA, FCT</t>
  </si>
  <si>
    <t>FMSV2023020039</t>
  </si>
  <si>
    <t>FSB, CHA</t>
  </si>
  <si>
    <t>FMSV2023020042</t>
  </si>
  <si>
    <t>FMSV2023020045</t>
  </si>
  <si>
    <t>2G391K208</t>
  </si>
  <si>
    <t>FMSV2023020048</t>
  </si>
  <si>
    <t>FMSV2023020051</t>
  </si>
  <si>
    <t>Tam Anh General Hospital (Hanoi)</t>
  </si>
  <si>
    <t>6G399K072</t>
  </si>
  <si>
    <t>FMSV2023020052</t>
  </si>
  <si>
    <t>FMSV2023020053</t>
  </si>
  <si>
    <t>FMSV2023020055</t>
  </si>
  <si>
    <t xml:space="preserve">End: 21-Feb.Start: 14-Feb.Warranty Parts. </t>
  </si>
  <si>
    <t>End: 21-Feb.Start: 15-Feb.</t>
  </si>
  <si>
    <t>End: 23-Feb.</t>
  </si>
  <si>
    <t/>
  </si>
  <si>
    <t>Hoang Long Clinic\FMSV2023020034</t>
  </si>
  <si>
    <t>GDKT-2302022</t>
  </si>
  <si>
    <t>End: 27-Feb.</t>
  </si>
  <si>
    <t xml:space="preserve">End: 27-Feb.Warranty Parts. </t>
  </si>
  <si>
    <t xml:space="preserve">Confirmed: 27-Feb. </t>
  </si>
  <si>
    <t>End: 24-Feb.Start: 23-Feb.</t>
  </si>
  <si>
    <t>FMSV2023020056</t>
  </si>
  <si>
    <t>8G391K437</t>
  </si>
  <si>
    <t>FMSV2023020057</t>
  </si>
  <si>
    <t>FMSV2023020058</t>
  </si>
  <si>
    <t>FMSV2023020059</t>
  </si>
  <si>
    <t>FMSV2023020060</t>
  </si>
  <si>
    <t>8G391K373</t>
  </si>
  <si>
    <t>FMSV2023020061</t>
  </si>
  <si>
    <t>1G202K360</t>
  </si>
  <si>
    <t>FMSV2023020062</t>
  </si>
  <si>
    <t>FMSV2023020063</t>
  </si>
  <si>
    <t>7G391K346</t>
  </si>
  <si>
    <t>CHA. VCA. BSA. FCT</t>
  </si>
  <si>
    <t>FMSV2023020064</t>
  </si>
  <si>
    <t>FMSV2023020065</t>
  </si>
  <si>
    <t>FMSV2023020066</t>
  </si>
  <si>
    <t>ANGL. SB. ESB. FSA. FCT. LGB</t>
  </si>
  <si>
    <t>FMSV2023020067</t>
  </si>
  <si>
    <t>2V567K684</t>
  </si>
  <si>
    <t>BSA. DEC. WGB</t>
  </si>
  <si>
    <t>FCT. BSA. LGB</t>
  </si>
  <si>
    <t>FSB. OSA</t>
  </si>
  <si>
    <t>FCT. CHA. FSA. FSB. LGB</t>
  </si>
  <si>
    <t>FSA. LGB</t>
  </si>
  <si>
    <t>End: 28-Feb.</t>
  </si>
  <si>
    <t>Hanoi Medical University\FMSV2023020067</t>
  </si>
  <si>
    <t>FMSV2023030003</t>
  </si>
  <si>
    <t>8G391K427</t>
  </si>
  <si>
    <t>FMSV2023030004</t>
  </si>
  <si>
    <t>1C309K245</t>
  </si>
  <si>
    <t xml:space="preserve">End: 01-Mar.Start: 24-Feb.Warranty Parts. </t>
  </si>
  <si>
    <t>End: 02-Mar.Start: 01-Mar.</t>
  </si>
  <si>
    <t>End: 28-Feb.Start: 28-Feb.</t>
  </si>
  <si>
    <t>FMSV2023030005</t>
  </si>
  <si>
    <t>jasper</t>
  </si>
  <si>
    <t>End: 03-Mar.Start: 01-Mar.Confirmed: 16-Jan. PR#104</t>
  </si>
  <si>
    <t>End: 27-Feb.Start: 23-Feb.Chargeable HECI</t>
  </si>
  <si>
    <t>FMSV2023030008</t>
  </si>
  <si>
    <t>Dong Thap Lung Hospital</t>
  </si>
  <si>
    <t>EB-530H</t>
  </si>
  <si>
    <t>3B087A006</t>
  </si>
  <si>
    <t>ISA, FSB</t>
  </si>
  <si>
    <t>FMSV2023030009</t>
  </si>
  <si>
    <t>3B063A049</t>
  </si>
  <si>
    <t>LGB, FSB, CAP</t>
  </si>
  <si>
    <t>FMSV2023030015</t>
  </si>
  <si>
    <t>FSB, WJT</t>
  </si>
  <si>
    <t>FMSV2023030014</t>
  </si>
  <si>
    <t>5G403K130</t>
  </si>
  <si>
    <t>CHA, DEC</t>
  </si>
  <si>
    <t>End: 16-Mar.</t>
  </si>
  <si>
    <t>FMSV2023030018</t>
  </si>
  <si>
    <t>DWA, BSA</t>
  </si>
  <si>
    <t>FMSV2023030030</t>
  </si>
  <si>
    <t>WJT, OSA</t>
  </si>
  <si>
    <t>FMSV2023030016</t>
  </si>
  <si>
    <t>Nhat Tan General Hospital</t>
  </si>
  <si>
    <t>3S094K973</t>
  </si>
  <si>
    <t>PCB, O</t>
  </si>
  <si>
    <t>FMSV2023030019</t>
  </si>
  <si>
    <t>FMSV2023030017</t>
  </si>
  <si>
    <t>IRS</t>
  </si>
  <si>
    <t>FMSV2023030021</t>
  </si>
  <si>
    <t>5C643K344</t>
  </si>
  <si>
    <t>FMSV2023030020</t>
  </si>
  <si>
    <t>Nam Can Tho Medical Center</t>
  </si>
  <si>
    <t>FMSV2023030022</t>
  </si>
  <si>
    <t>FMSV2023030023</t>
  </si>
  <si>
    <t>FMSV2023030024</t>
  </si>
  <si>
    <t>FMSV2023030025</t>
  </si>
  <si>
    <t>FMSV2023030026</t>
  </si>
  <si>
    <t>5G391K028</t>
  </si>
  <si>
    <t>FMSV2023030027</t>
  </si>
  <si>
    <t>FMSV2023030028</t>
  </si>
  <si>
    <t>FMSV2023030029</t>
  </si>
  <si>
    <t>FMSV2023030031</t>
  </si>
  <si>
    <t>VCA, CHA</t>
  </si>
  <si>
    <t>FMSV2023030012</t>
  </si>
  <si>
    <t>FMSV2023030013</t>
  </si>
  <si>
    <t>FMSV2023030011</t>
  </si>
  <si>
    <t>VCAC, CAP</t>
  </si>
  <si>
    <t>FMSV2023030010</t>
  </si>
  <si>
    <t>DRY, OSA</t>
  </si>
  <si>
    <t>FMSV2023030007</t>
  </si>
  <si>
    <t>FMSV2023030006</t>
  </si>
  <si>
    <t>FMSV2023030002</t>
  </si>
  <si>
    <t>6C692K198</t>
  </si>
  <si>
    <t>FMSV2023030001</t>
  </si>
  <si>
    <t>BSA. FSB. VCA</t>
  </si>
  <si>
    <t>End: 09-Mar.Approved: 19-Dec-22. Under $1000</t>
  </si>
  <si>
    <t>3V564A998</t>
  </si>
  <si>
    <t>Start: 27-Mar End: 31-Mar</t>
  </si>
  <si>
    <t>FMSV2023020054</t>
  </si>
  <si>
    <t>Authorization</t>
  </si>
  <si>
    <t>FMSV2023030036</t>
  </si>
  <si>
    <t>FMSV2023030034</t>
  </si>
  <si>
    <t>FMSV2023030035</t>
  </si>
  <si>
    <t>FMSV2023030033</t>
  </si>
  <si>
    <t>BSA, FSA, FCT</t>
  </si>
  <si>
    <t>FMSV2023030039</t>
  </si>
  <si>
    <t>2G391K125</t>
  </si>
  <si>
    <t>FMSV2023030032</t>
  </si>
  <si>
    <t>2V564K581</t>
  </si>
  <si>
    <t>FMSV2023030044</t>
  </si>
  <si>
    <t>4G390K036</t>
  </si>
  <si>
    <t>FMSV2023030045</t>
  </si>
  <si>
    <t>3G412K214</t>
  </si>
  <si>
    <t>OSA, FCT</t>
  </si>
  <si>
    <t>FMSV2023030051</t>
  </si>
  <si>
    <t>6G402K254</t>
  </si>
  <si>
    <t>FSB, CHA, OSA</t>
  </si>
  <si>
    <t>FMSV2023030057</t>
  </si>
  <si>
    <t>JG402K339</t>
  </si>
  <si>
    <t>OSA, CHA</t>
  </si>
  <si>
    <t>FMSV2023030043</t>
  </si>
  <si>
    <t>FMSV2023030040</t>
  </si>
  <si>
    <t>FSB, PCB</t>
  </si>
  <si>
    <t>FMSV2023030046</t>
  </si>
  <si>
    <t>FMSV2023030041</t>
  </si>
  <si>
    <t>4G361A481</t>
  </si>
  <si>
    <t>BSA, OSA</t>
  </si>
  <si>
    <t>FMSV2023030037</t>
  </si>
  <si>
    <t>2G391K086</t>
  </si>
  <si>
    <t>FMSV2023030038</t>
  </si>
  <si>
    <t>3G591A036</t>
  </si>
  <si>
    <t>FMSV2023030050</t>
  </si>
  <si>
    <t>FMSV2023030054</t>
  </si>
  <si>
    <t>6G390K093</t>
  </si>
  <si>
    <t>FMSV2023030055</t>
  </si>
  <si>
    <t>FMSV2023030056</t>
  </si>
  <si>
    <t>6C692K137</t>
  </si>
  <si>
    <t>FMSV2023030058</t>
  </si>
  <si>
    <t>8G391K381</t>
  </si>
  <si>
    <t>FMSV2023030059</t>
  </si>
  <si>
    <t>FMSV2023030042</t>
  </si>
  <si>
    <t>FMSV2023030047</t>
  </si>
  <si>
    <t>FMSV2023030048</t>
  </si>
  <si>
    <t>FMSV2023030049</t>
  </si>
  <si>
    <t>Start: 20-Mar.</t>
  </si>
  <si>
    <t>Start: 23-Mar.</t>
  </si>
  <si>
    <t>End: 22-Mar.</t>
  </si>
  <si>
    <t>Start: 22-Mar.</t>
  </si>
  <si>
    <t>PR#106</t>
  </si>
  <si>
    <t>PR#105</t>
  </si>
  <si>
    <t>PR #107</t>
  </si>
  <si>
    <t>FMSV2023030071</t>
  </si>
  <si>
    <t>FMSV2023030064</t>
  </si>
  <si>
    <t>FMSV2023030080</t>
  </si>
  <si>
    <t>FSA, BSA, FCT, NOZ</t>
  </si>
  <si>
    <t>FMSV2023030065</t>
  </si>
  <si>
    <t>DEC, CHA</t>
  </si>
  <si>
    <t>FMSV2023030066</t>
  </si>
  <si>
    <t>7G390K268</t>
  </si>
  <si>
    <t>FMSV2023030067</t>
  </si>
  <si>
    <t>3G412K493</t>
  </si>
  <si>
    <t>FMSV2023030068</t>
  </si>
  <si>
    <t>9G361K614</t>
  </si>
  <si>
    <t>FMSV2023030070</t>
  </si>
  <si>
    <t>1C642K481</t>
  </si>
  <si>
    <t>ISA, O, O, FSB, PCB</t>
  </si>
  <si>
    <t>FMSV2023030069</t>
  </si>
  <si>
    <t>CHA, BSA, FSB, LGB</t>
  </si>
  <si>
    <t>FMSV2023030072</t>
  </si>
  <si>
    <t>CHA, VCA</t>
  </si>
  <si>
    <t>FMSV2023030061</t>
  </si>
  <si>
    <t>FSB, SUB</t>
  </si>
  <si>
    <t>FMSV2023030062</t>
  </si>
  <si>
    <t>CLN, OSA, WGA/WGB</t>
  </si>
  <si>
    <t>FMSV2023030063</t>
  </si>
  <si>
    <t>4G391K037</t>
  </si>
  <si>
    <t>VCA, WGB</t>
  </si>
  <si>
    <t>FMSV2023030060</t>
  </si>
  <si>
    <t>2V644K028</t>
  </si>
  <si>
    <t>FMSV2023030077</t>
  </si>
  <si>
    <t>DWA, CLN</t>
  </si>
  <si>
    <t>FMSV2023030074</t>
  </si>
  <si>
    <t>RC328A035</t>
  </si>
  <si>
    <t>FMSV2023030075</t>
  </si>
  <si>
    <t>FMSV2023030076</t>
  </si>
  <si>
    <t>8G391K376</t>
  </si>
  <si>
    <t>FMSV2023030078</t>
  </si>
  <si>
    <t>6C692K196</t>
  </si>
  <si>
    <t>FMSV2023030079</t>
  </si>
  <si>
    <t>DONG TRIEU GENERAL HOSPITAL</t>
  </si>
  <si>
    <t>2V567K740</t>
  </si>
  <si>
    <t xml:space="preserve">End: 03-Apr.Confirmed: 20-Mar. </t>
  </si>
  <si>
    <t>End: 03-Apr.</t>
  </si>
  <si>
    <t>End: 03-Apr.Start: 23-Mar.</t>
  </si>
  <si>
    <t>End: 29-Mar.</t>
  </si>
  <si>
    <t>Hoang Long Clinic\FMSV2023030060</t>
  </si>
  <si>
    <t>End: 27-Mar.</t>
  </si>
  <si>
    <t>trả anh Hùng Hồng Phát</t>
  </si>
  <si>
    <t>Repaired, Đức Trần trả viện 27.03.2023</t>
  </si>
  <si>
    <t>Repaired, đã trả viện</t>
  </si>
  <si>
    <t>Minor repaired, chuyển phát Newpost 05.04.23</t>
  </si>
  <si>
    <t>Minor repaired, loaner Promed</t>
  </si>
  <si>
    <t>Minor repaired. trả Promed 15.03.2023</t>
  </si>
  <si>
    <t>Repaired, trả TT 16.03.23</t>
  </si>
  <si>
    <t>Minor repaired, đã trả Tràng Thi</t>
  </si>
  <si>
    <t>GDKT-2304060</t>
  </si>
  <si>
    <t xml:space="preserve">Approved: 05-Apr-23. Warranty Parts. </t>
  </si>
  <si>
    <t>FMSV2023040018</t>
  </si>
  <si>
    <t>LG361K344</t>
  </si>
  <si>
    <t>AWT, OSA</t>
  </si>
  <si>
    <t>FMSV2023040001</t>
  </si>
  <si>
    <t>FMSV2023040010</t>
  </si>
  <si>
    <t>FMSV2023040013</t>
  </si>
  <si>
    <t>DWA, FSA, ANGL</t>
  </si>
  <si>
    <t>FMSV2023040020</t>
  </si>
  <si>
    <t>7G361K162</t>
  </si>
  <si>
    <t>FMSV2023040003</t>
  </si>
  <si>
    <t>8G391K433</t>
  </si>
  <si>
    <t>FMSV2023040004</t>
  </si>
  <si>
    <t>Entero Scope</t>
  </si>
  <si>
    <t>FMSV2023040006</t>
  </si>
  <si>
    <t>FMSV2023040007</t>
  </si>
  <si>
    <t>FMSV2023040008</t>
  </si>
  <si>
    <t>FMSV2023040009</t>
  </si>
  <si>
    <t>FMSV2023040011</t>
  </si>
  <si>
    <t>FMSV2023040012</t>
  </si>
  <si>
    <t>FMSV2023040017</t>
  </si>
  <si>
    <t>4G374K157</t>
  </si>
  <si>
    <t>FMSV2023040019</t>
  </si>
  <si>
    <t>private</t>
  </si>
  <si>
    <t>FMSV2023040014</t>
  </si>
  <si>
    <t>FMSV2023040015</t>
  </si>
  <si>
    <t>1U039K028</t>
  </si>
  <si>
    <t>FMSV2023040016</t>
  </si>
  <si>
    <t>End: 04-Apr.Start: 03-Apr.</t>
  </si>
  <si>
    <t>Start: 03-Apr.1. Less than 4 weeks after giving the quotation</t>
  </si>
  <si>
    <t xml:space="preserve">End: 27-Mar.Approved: 24-Mar-23. </t>
  </si>
  <si>
    <t>End: 05-Apr.</t>
  </si>
  <si>
    <t>FUJIFILM Vietnam Co., Ltd\FMSV2023030075</t>
  </si>
  <si>
    <t>Hanoi Medical University\FMSV2023040010</t>
  </si>
  <si>
    <t>2304047TR</t>
  </si>
  <si>
    <t>GDKT-2304062</t>
  </si>
  <si>
    <t>FMSV2023040021</t>
  </si>
  <si>
    <t>JC643K004</t>
  </si>
  <si>
    <t>FMSV2023040022</t>
  </si>
  <si>
    <t xml:space="preserve">RU: 21-Mar. Old Stt: Received. </t>
  </si>
  <si>
    <t>End: 06-Apr.Start: 05-Apr.waiting for GM</t>
  </si>
  <si>
    <t>End: 07-Apr.Start: 04-Apr.</t>
  </si>
  <si>
    <t>End: 07-Apr.Start: 03-Apr.</t>
  </si>
  <si>
    <t>End: 07-Apr.Start: 05-Apr.</t>
  </si>
  <si>
    <t>End: 07-Apr.Start: 31-Mar.</t>
  </si>
  <si>
    <t>TAT_Received</t>
  </si>
  <si>
    <t>FMSV2023040029</t>
  </si>
  <si>
    <t>FMSV2023040027</t>
  </si>
  <si>
    <t>4G391K279</t>
  </si>
  <si>
    <t>FMSV2023040023</t>
  </si>
  <si>
    <t>9G402K763</t>
  </si>
  <si>
    <t>FMSV2023040024</t>
  </si>
  <si>
    <t>FMSV2023040025</t>
  </si>
  <si>
    <t>FMSV2023040026</t>
  </si>
  <si>
    <t>FMSV2023040028</t>
  </si>
  <si>
    <t>FMSV2023040030</t>
  </si>
  <si>
    <t>FMSV2023040031</t>
  </si>
  <si>
    <t>FMSV2023040032</t>
  </si>
  <si>
    <t>End: 12-Apr.</t>
  </si>
  <si>
    <t>FMSV2023040034</t>
  </si>
  <si>
    <t>FMSV2023040035</t>
  </si>
  <si>
    <t>7C692K181</t>
  </si>
  <si>
    <t>FMSV2023040037</t>
  </si>
  <si>
    <t>FMSV2023040038</t>
  </si>
  <si>
    <t>1C692K648</t>
  </si>
  <si>
    <t>BSA, DEC, FSA, SUT, VCA</t>
  </si>
  <si>
    <t>FMSV2023040039</t>
  </si>
  <si>
    <t>2G361K188</t>
  </si>
  <si>
    <t>FMSV2023040041</t>
  </si>
  <si>
    <t>FMSV2023040042</t>
  </si>
  <si>
    <t>NOZ, FCT, BSA, DEC, WGB</t>
  </si>
  <si>
    <t>FMSV2023040043</t>
  </si>
  <si>
    <t>2D127K107</t>
  </si>
  <si>
    <t>Duo Scope</t>
  </si>
  <si>
    <t>FMSV2023040044</t>
  </si>
  <si>
    <t>FMSV2023040045</t>
  </si>
  <si>
    <t>PCB, IRS</t>
  </si>
  <si>
    <t>FMSV2023040047</t>
  </si>
  <si>
    <t xml:space="preserve">End: 14-Apr.Approved: 13-Jan-23. </t>
  </si>
  <si>
    <t>End: 12-Apr.Approved: 20-Feb-23. Under $1000</t>
  </si>
  <si>
    <t>End: 14-Apr.Waiting for new ISA</t>
  </si>
  <si>
    <t>End: 14-Apr.Start: 12-Apr.</t>
  </si>
  <si>
    <t>GDKT-2304067</t>
  </si>
  <si>
    <t>115 People Hospital\FMSV2023040038</t>
  </si>
  <si>
    <t>PR #106</t>
  </si>
  <si>
    <t>PR #105</t>
  </si>
  <si>
    <t>FMSV2023040048</t>
  </si>
  <si>
    <t>Hung Viet Cancer Hospital</t>
  </si>
  <si>
    <t>8C730K001</t>
  </si>
  <si>
    <t>End: 18-Apr.Confirmed: 06-Apr. 2. dealer sending price to hospital</t>
  </si>
  <si>
    <t>End: 17-Apr.</t>
  </si>
  <si>
    <t>Vietnam – Cuba Donghoi Friendship Hospital\FMSV2023040024</t>
  </si>
  <si>
    <t>Vietnam – Cuba Donghoi Friendship Hospital\FMSV2023040025</t>
  </si>
  <si>
    <t>End: 17-Apr.Start: 13-Apr.</t>
  </si>
  <si>
    <t>FMSV2023040049</t>
  </si>
  <si>
    <t>8G391K423</t>
  </si>
  <si>
    <t>FMSV2023040050</t>
  </si>
  <si>
    <t>6C692K128</t>
  </si>
  <si>
    <t>FMSV2023040051</t>
  </si>
  <si>
    <t>FMSV2023040052</t>
  </si>
  <si>
    <t>3V567K036</t>
  </si>
  <si>
    <t>FMSV2023040053</t>
  </si>
  <si>
    <t>FMSV2023040054</t>
  </si>
  <si>
    <t>FMSV2023040055</t>
  </si>
  <si>
    <t>FMSV2023040056</t>
  </si>
  <si>
    <t>2G391K088</t>
  </si>
  <si>
    <t>FMSV2023040057</t>
  </si>
  <si>
    <t>FMSV2023040058</t>
  </si>
  <si>
    <t>FMSV2023040059</t>
  </si>
  <si>
    <t>FMSV2023040060</t>
  </si>
  <si>
    <t>GDKT-2304071</t>
  </si>
  <si>
    <t>GDKT-2304072</t>
  </si>
  <si>
    <t>Nghe An Friendship General Hospital\FMSV2023040041</t>
  </si>
  <si>
    <t>End: 19-Apr.</t>
  </si>
  <si>
    <t>End: 19-Apr.Start: 18-Apr.</t>
  </si>
  <si>
    <t>End: 18-Apr.Start: 11-Apr.</t>
  </si>
  <si>
    <t>End: 19-Apr.Start: 13-Apr.</t>
  </si>
  <si>
    <t>FTYO - Loaner Asset\FMSV2023040004</t>
  </si>
  <si>
    <t>End: 20-Apr.Start: 19-Apr.</t>
  </si>
  <si>
    <t>GDKT-2304075</t>
  </si>
  <si>
    <t>FMSV2023040061</t>
  </si>
  <si>
    <t>LG361K357</t>
  </si>
  <si>
    <t>End: 21-Apr.Start: 14-Apr.waiting for GM approved</t>
  </si>
  <si>
    <t>End: 21-Apr.Start: 14-Apr.</t>
  </si>
  <si>
    <t>End: 21-Apr.Start: 13-Apr.</t>
  </si>
  <si>
    <t>End: 20-Apr.Start: 13-Apr.</t>
  </si>
  <si>
    <t>End: 20-Apr.Start: 20-Apr.</t>
  </si>
  <si>
    <t>Receive Date (IN)</t>
  </si>
  <si>
    <t>Quoted Date</t>
  </si>
  <si>
    <t>PO rec. Date</t>
  </si>
  <si>
    <t>Part Receive Date</t>
  </si>
  <si>
    <t>Repair start date</t>
  </si>
  <si>
    <t>2304053TR</t>
  </si>
  <si>
    <t>GDKT-2304076</t>
  </si>
  <si>
    <t>FMSV2023040062</t>
  </si>
  <si>
    <t>FMSV2023040063</t>
  </si>
  <si>
    <t>K3 Hanoi National Cancer Hospital</t>
  </si>
  <si>
    <t>FMSV2023040064</t>
  </si>
  <si>
    <t>FMSV2023040065</t>
  </si>
  <si>
    <t>FMSV2023040066</t>
  </si>
  <si>
    <t>FMSV2023040067L</t>
  </si>
  <si>
    <t>End: 24-Apr.1. Less than 4 weeks after giving the quotation</t>
  </si>
  <si>
    <t>End: 25-Apr.</t>
  </si>
  <si>
    <t>End: 25-Apr.Start: 20-Apr.</t>
  </si>
  <si>
    <t>End: 21-Apr.Start: 18-Apr.</t>
  </si>
  <si>
    <t>Quang Ninh Obstetrics And Pediatrics Hospital\FMSV2023040060</t>
  </si>
  <si>
    <t>GDKT-2304078</t>
  </si>
  <si>
    <t>FMSV2023040069</t>
  </si>
  <si>
    <t>FMSV2023040070</t>
  </si>
  <si>
    <t>FMSV2023040071</t>
  </si>
  <si>
    <t>3G412K285</t>
  </si>
  <si>
    <t>FMSV2023040072</t>
  </si>
  <si>
    <t>FMSV2023040073</t>
  </si>
  <si>
    <t>OSA, FCT, CHA, FSA, FSB, BSA, VCA</t>
  </si>
  <si>
    <t>FMSV2023040074</t>
  </si>
  <si>
    <t>FMSV2023040075</t>
  </si>
  <si>
    <t>FMSV2023040076</t>
  </si>
  <si>
    <t>FMSV2023040077</t>
  </si>
  <si>
    <t>End: 27-Apr.Start: 24-Apr.</t>
  </si>
  <si>
    <t>End: 26-Apr.Start: 25-Apr.</t>
  </si>
  <si>
    <t>End: 27-Apr.Start: 20-Apr.</t>
  </si>
  <si>
    <t>End: 26-Apr.Start: 24-Apr.</t>
  </si>
  <si>
    <t>FMSV2023040078</t>
  </si>
  <si>
    <t>Nam Tien Hai General Hospital</t>
  </si>
  <si>
    <t>1G202K664</t>
  </si>
  <si>
    <t>FMSV2023040079</t>
  </si>
  <si>
    <t>End: 19-Apr.Start: 19-Apr.</t>
  </si>
  <si>
    <t>GDKT-2304084</t>
  </si>
  <si>
    <t>FMSV2023040080</t>
  </si>
  <si>
    <t>FMSV2023040081</t>
  </si>
  <si>
    <t>FMSV2023040082</t>
  </si>
  <si>
    <t>FMSV2023040083</t>
  </si>
  <si>
    <t>FMSV2023040084</t>
  </si>
  <si>
    <t>FMSV2023040085</t>
  </si>
  <si>
    <t>1G403K227</t>
  </si>
  <si>
    <t>FMSV2023040086</t>
  </si>
  <si>
    <t>FMSV2023040087</t>
  </si>
  <si>
    <t>FMSV2023040088</t>
  </si>
  <si>
    <t>FMSV2023040089</t>
  </si>
  <si>
    <t>FMSV2023040090</t>
  </si>
  <si>
    <t>FMSV2023040091</t>
  </si>
  <si>
    <t>FMSV2023040092</t>
  </si>
  <si>
    <t>1C643K395</t>
  </si>
  <si>
    <t>FMSV2023050001</t>
  </si>
  <si>
    <t>LG361K010</t>
  </si>
  <si>
    <t>Phu Tho General Hospital\FMSV2023040017</t>
  </si>
  <si>
    <t>Bach Mai Hospital\FMSV2023040049</t>
  </si>
  <si>
    <t>FMSV2023050003</t>
  </si>
  <si>
    <t>FMSV2023050004</t>
  </si>
  <si>
    <t>Thai Ninh General Hospital-Thai Binh Province</t>
  </si>
  <si>
    <t>2V564K535</t>
  </si>
  <si>
    <t>FMSV2023050005</t>
  </si>
  <si>
    <t>FMSV2023050006</t>
  </si>
  <si>
    <t>FMSV2023050007</t>
  </si>
  <si>
    <t>FMSV2023050008</t>
  </si>
  <si>
    <t>FMSV2023050009</t>
  </si>
  <si>
    <t>FMSV2023050010</t>
  </si>
  <si>
    <t>JG643K005</t>
  </si>
  <si>
    <t>End: 05-May.</t>
  </si>
  <si>
    <t>End: 28-Apr.Start: 28-Apr.</t>
  </si>
  <si>
    <t>End: 08-May.</t>
  </si>
  <si>
    <t>FMSV2023050011</t>
  </si>
  <si>
    <t>FMSV2023050012</t>
  </si>
  <si>
    <t>2G402K021</t>
  </si>
  <si>
    <t>FMSV2023050013</t>
  </si>
  <si>
    <t>1G403K362</t>
  </si>
  <si>
    <t>FMSV2023050014</t>
  </si>
  <si>
    <t>FMSV2023050015</t>
  </si>
  <si>
    <t>FMSV2023050016</t>
  </si>
  <si>
    <t>2G402K098</t>
  </si>
  <si>
    <t>FMSV2023050017</t>
  </si>
  <si>
    <t>7G361K177</t>
  </si>
  <si>
    <t>BSA, FCT, DEC</t>
  </si>
  <si>
    <t>FMSV2023050018</t>
  </si>
  <si>
    <t>Dam Doi Hospital</t>
  </si>
  <si>
    <t>SG202A469</t>
  </si>
  <si>
    <t>LGB, FSA, FSB, PCB</t>
  </si>
  <si>
    <t>FMSV2023050019</t>
  </si>
  <si>
    <t>3S094K394</t>
  </si>
  <si>
    <t>FMSV2023050021</t>
  </si>
  <si>
    <t>FSA, FSB, VCA, BSA, DWA</t>
  </si>
  <si>
    <t>FMSV2023050022</t>
  </si>
  <si>
    <t>FMSV2023050023</t>
  </si>
  <si>
    <t>Hai Duong Tuberculosis Hospital</t>
  </si>
  <si>
    <t>1B084K198</t>
  </si>
  <si>
    <t>FMSV2023050024</t>
  </si>
  <si>
    <t>FMSV2023050025</t>
  </si>
  <si>
    <t>1G402K303</t>
  </si>
  <si>
    <t>FMSV2023050026</t>
  </si>
  <si>
    <t>HOSPITAL NGA BAY TOWN</t>
  </si>
  <si>
    <t>3V382B499</t>
  </si>
  <si>
    <t>FMSV2023050027</t>
  </si>
  <si>
    <t>FMSV2023050028</t>
  </si>
  <si>
    <t>Cam My District Hospital</t>
  </si>
  <si>
    <t>1C309K086</t>
  </si>
  <si>
    <t>FMSV2023050029</t>
  </si>
  <si>
    <t>2G403K048</t>
  </si>
  <si>
    <t>FMSV2023050030</t>
  </si>
  <si>
    <t>Buon Don General Hospital</t>
  </si>
  <si>
    <t>5G361K072</t>
  </si>
  <si>
    <t>CHA, PCB, DEC</t>
  </si>
  <si>
    <t>Hanoi Medical University\FMSV2023040077</t>
  </si>
  <si>
    <t>Dam Doi hospital\FMSV2023040063</t>
  </si>
  <si>
    <t>GDKT-2023050018</t>
  </si>
  <si>
    <t>Ship out Date</t>
  </si>
  <si>
    <t>End: 09-May.Start: 04-May.</t>
  </si>
  <si>
    <t>Bac Giang Hospital\FMSV2023040092</t>
  </si>
  <si>
    <t>GDKT-2023050021</t>
  </si>
  <si>
    <t>Bach Mai Hospital\FMSV2023050021</t>
  </si>
  <si>
    <t>FMSV2023050031</t>
  </si>
  <si>
    <t>JC643K007</t>
  </si>
  <si>
    <t>FMSV2023050032</t>
  </si>
  <si>
    <t>JG361K643</t>
  </si>
  <si>
    <t>FMSV2023050033</t>
  </si>
  <si>
    <t xml:space="preserve">End: Nguyen Thai.Approved: 24-Mar-23. </t>
  </si>
  <si>
    <t>End: Le Quang Thong.</t>
  </si>
  <si>
    <t>End: Nguyen Khac Thang (Hanoi).Start: 10-May.</t>
  </si>
  <si>
    <t>RU: . Old Stt: LP/waiting confirm. 1. Less than 4 weeks after giving the quotation</t>
  </si>
  <si>
    <t>FCT, FSA, BSA</t>
  </si>
  <si>
    <t>LGB, BSA, FSB</t>
  </si>
  <si>
    <t>BSA, FCT, FSA, FSB, VCA</t>
  </si>
  <si>
    <t>DEC, CHA, FSA, FSB, BSA, LGB, FCT</t>
  </si>
  <si>
    <t>BSA, FSB, VCA</t>
  </si>
  <si>
    <t>ISA, O, O</t>
  </si>
  <si>
    <t>BSA, DWA</t>
  </si>
  <si>
    <t>LGB, FSA, VCA</t>
  </si>
  <si>
    <t>CHA, FCT, BSA</t>
  </si>
  <si>
    <t>FCT, BSA</t>
  </si>
  <si>
    <t>ULT, DWA, ULT, VCA</t>
  </si>
  <si>
    <t>CHA, BSA, FSA, LPA</t>
  </si>
  <si>
    <t>DEC, CHA, FSA, BSA</t>
  </si>
  <si>
    <t>CHA, WGB/NOZ</t>
  </si>
  <si>
    <t>CHA, FCT, FSB</t>
  </si>
  <si>
    <t>FSA, CHA, DEC, FSB, LGB</t>
  </si>
  <si>
    <t>BSA, CHA, FSA, DEC, LGB, FSB</t>
  </si>
  <si>
    <t>RBS, DRY, OSA</t>
  </si>
  <si>
    <t>LGB, FSA, FCT, FSB, BSA, VCA</t>
  </si>
  <si>
    <t>FSA, FSB, VCA, BSA, FCT</t>
  </si>
  <si>
    <t>RBS, ISA, BSA</t>
  </si>
  <si>
    <t>OSA, BSA, FCT</t>
  </si>
  <si>
    <t>CHA, WJT, BSA</t>
  </si>
  <si>
    <t>AWT, LGB, BSA, AWB</t>
  </si>
  <si>
    <t>CHA, FCT, BSA, FSA</t>
  </si>
  <si>
    <t>FSA, CHA</t>
  </si>
  <si>
    <t>CHA, OSA</t>
  </si>
  <si>
    <t>FSA, FSB, BSA, FCT</t>
  </si>
  <si>
    <t>DRY</t>
  </si>
  <si>
    <t>VCA, FCT, BSA</t>
  </si>
  <si>
    <t>DRY, FCT, FSB, BSA, VCA</t>
  </si>
  <si>
    <t>FSA, BSA, LGB, DEC, VCA, FSB</t>
  </si>
  <si>
    <t>FCT, CHA, BSA, VCA</t>
  </si>
  <si>
    <t>WJT, DWA, VCA</t>
  </si>
  <si>
    <t>LLA, FSA, BSA, FCT</t>
  </si>
  <si>
    <t>RBS, ISA</t>
  </si>
  <si>
    <t>CHA, BSA, FSA</t>
  </si>
  <si>
    <t>FSB, RBS</t>
  </si>
  <si>
    <t>FSA, DRY</t>
  </si>
  <si>
    <t>FMSV2023050034</t>
  </si>
  <si>
    <t>3C309K012</t>
  </si>
  <si>
    <t>FMSV2023050035</t>
  </si>
  <si>
    <t>FMSV2023050036</t>
  </si>
  <si>
    <t>FMSV2023050037</t>
  </si>
  <si>
    <t>FMSV2023050038</t>
  </si>
  <si>
    <t>2C643K211</t>
  </si>
  <si>
    <t>FMSV2023050039</t>
  </si>
  <si>
    <t>Lam Hoa Private Hospital\FMSV2023050024</t>
  </si>
  <si>
    <t>End: Nguyen Tuan Minh.End: Nguyen Tuan Minh.End: Nguyen Tuan Minh.</t>
  </si>
  <si>
    <t>PCB, CHA</t>
  </si>
  <si>
    <t>PCB, LMP, PCB</t>
  </si>
  <si>
    <t>BSA, FCT, FSA</t>
  </si>
  <si>
    <t>FMSV2023050040</t>
  </si>
  <si>
    <t>1U048K096</t>
  </si>
  <si>
    <t>End: 19-May</t>
  </si>
  <si>
    <t>End:19-May</t>
  </si>
  <si>
    <t>End: 2023-05-11 19:07:29.652000.Start: 11-May.</t>
  </si>
  <si>
    <t>GDKT-2023040090</t>
  </si>
  <si>
    <t>Bach Mai Hospital\FMSV2023040091</t>
  </si>
  <si>
    <t>Hoang Long Clinic\FMSV2023050025</t>
  </si>
  <si>
    <t>End: 16-May.Confirmed: 15-May. 1. Less than 4 weeks after giving the quotation</t>
  </si>
  <si>
    <t>End: 09-May</t>
  </si>
  <si>
    <t>FFVN-1586</t>
  </si>
  <si>
    <t>End: 2023-04-19 15:56:37.452000.Start: 30-Mar.</t>
  </si>
  <si>
    <t>GDKT-2023040049</t>
  </si>
  <si>
    <t>GDKT-2023040091</t>
  </si>
  <si>
    <t>GDKT-2023050024</t>
  </si>
  <si>
    <t>GDKT-2023050025</t>
  </si>
  <si>
    <t>FMSV2023050041</t>
  </si>
  <si>
    <t>8G403K090</t>
  </si>
  <si>
    <t>FSB, DRY</t>
  </si>
  <si>
    <t>FMSV2023050042</t>
  </si>
  <si>
    <t>2V567K886</t>
  </si>
  <si>
    <t>FMSV2023050043</t>
  </si>
  <si>
    <t>FMSV2023050044</t>
  </si>
  <si>
    <t>3D103L052</t>
  </si>
  <si>
    <t>FMSV2023050045L</t>
  </si>
  <si>
    <t>FMSV2023050046</t>
  </si>
  <si>
    <t>1G202K324</t>
  </si>
  <si>
    <t>FMSV2023050047</t>
  </si>
  <si>
    <t>1B083K279</t>
  </si>
  <si>
    <t>FMSV2023050048</t>
  </si>
  <si>
    <t>FMSV2023050049</t>
  </si>
  <si>
    <t>1C692K270</t>
  </si>
  <si>
    <t>FMSV2023050050</t>
  </si>
  <si>
    <t>FMSV2023050052</t>
  </si>
  <si>
    <t>FMSV2023050053</t>
  </si>
  <si>
    <t>FMSV2023050054</t>
  </si>
  <si>
    <t>DR Trung Clinic</t>
  </si>
  <si>
    <t>End: 28-Apr.Start: .Confirmed: 17-Apr. 1. Less than 4 weeks after giving the quotation</t>
  </si>
  <si>
    <t>End: 23-May.Start: 11-Apr.</t>
  </si>
  <si>
    <t xml:space="preserve">RU: . Old Stt: waiting confirm. </t>
  </si>
  <si>
    <t>End: 23-May.Start: 04-May.</t>
  </si>
  <si>
    <t>End: 23-May.Start: .</t>
  </si>
  <si>
    <t>End: 23-May.more explain</t>
  </si>
  <si>
    <t>End: 22-May.</t>
  </si>
  <si>
    <t>FMSV2023050055</t>
  </si>
  <si>
    <t>5G361K451</t>
  </si>
  <si>
    <t>FMSV2023050056</t>
  </si>
  <si>
    <t>FMSV2023050057</t>
  </si>
  <si>
    <t>2G403K150</t>
  </si>
  <si>
    <t>FMSV2023050058</t>
  </si>
  <si>
    <t>4C731K029</t>
  </si>
  <si>
    <t>FMSV2023050059</t>
  </si>
  <si>
    <t>FMSV2023050060</t>
  </si>
  <si>
    <t>2G391K945</t>
  </si>
  <si>
    <t>FMSV2023050061</t>
  </si>
  <si>
    <t>FMSV2023050062</t>
  </si>
  <si>
    <t>2G391K780</t>
  </si>
  <si>
    <t>FMSV2023050063</t>
  </si>
  <si>
    <t>FMSV2023050064</t>
  </si>
  <si>
    <t>5C692K030</t>
  </si>
  <si>
    <t>FMSV2023050065</t>
  </si>
  <si>
    <t>1G402K295</t>
  </si>
  <si>
    <t>FMSV2023050066</t>
  </si>
  <si>
    <t>1G402K527</t>
  </si>
  <si>
    <t>FMSV2023050067</t>
  </si>
  <si>
    <t>FMSV2023050068</t>
  </si>
  <si>
    <t>FMSV2023050069</t>
  </si>
  <si>
    <t>DEC, BSA, FSA, FCT</t>
  </si>
  <si>
    <t>FMSV2023050070</t>
  </si>
  <si>
    <t>8G361K208</t>
  </si>
  <si>
    <t>End: 26-May.</t>
  </si>
  <si>
    <t>End: 26-May.Start: .</t>
  </si>
  <si>
    <t>Phu Tho General Hospital - Pediatric Center\FMSV2023050033</t>
  </si>
  <si>
    <t>GDKT-2023050034</t>
  </si>
  <si>
    <t>Thai Nguyen General Hospital\FMSV2023050034</t>
  </si>
  <si>
    <t>GDKT-2023050035</t>
  </si>
  <si>
    <t>Thai Nguyen General Hospital\FMSV2023050035</t>
  </si>
  <si>
    <t>Thai Binh Hospital\FMSV2023050047</t>
  </si>
  <si>
    <t>GDKT-2023050047</t>
  </si>
  <si>
    <t>GDKT-2023050048</t>
  </si>
  <si>
    <t>Thai Binh Hospital\FMSV2023050048</t>
  </si>
  <si>
    <t>GDKT-2023050049</t>
  </si>
  <si>
    <t>Bac Giang Hospital\FMSV2023050053</t>
  </si>
  <si>
    <t>RU: 29-May. (waiting confirm</t>
  </si>
  <si>
    <t>RU: 08-May</t>
  </si>
  <si>
    <t>GDKT-2023050042</t>
  </si>
  <si>
    <t>Waiting for Parts</t>
  </si>
  <si>
    <t>FFAP0066</t>
  </si>
  <si>
    <t>FMSV2023050071</t>
  </si>
  <si>
    <t>FMSV2023050072</t>
  </si>
  <si>
    <t>FMSV2023050074</t>
  </si>
  <si>
    <t>O, OSA</t>
  </si>
  <si>
    <t>FMSV2023050075</t>
  </si>
  <si>
    <t>FMSV2023050076</t>
  </si>
  <si>
    <t>8G391K430</t>
  </si>
  <si>
    <t>FMSV2023050077</t>
  </si>
  <si>
    <t>LG361K352</t>
  </si>
  <si>
    <t>FMSV2023050078</t>
  </si>
  <si>
    <t>FMSV2023050079</t>
  </si>
  <si>
    <t>KC643K248</t>
  </si>
  <si>
    <t>WJT, CHA, BSA</t>
  </si>
  <si>
    <t>FMSV2023050080</t>
  </si>
  <si>
    <t>3D103L050</t>
  </si>
  <si>
    <t>FMSV2023050081</t>
  </si>
  <si>
    <t>HCAP asset</t>
  </si>
  <si>
    <t>1S094A412</t>
  </si>
  <si>
    <t>POW, IRS, FUS</t>
  </si>
  <si>
    <t>FMSV2023060001</t>
  </si>
  <si>
    <t>7G403K081</t>
  </si>
  <si>
    <t>FCT, CHA, BSA, FSA</t>
  </si>
  <si>
    <t>DWA, DTA</t>
  </si>
  <si>
    <t>PCB, BSA</t>
  </si>
  <si>
    <t>DRY, FSA, BSA, DEC</t>
  </si>
  <si>
    <t>FSA, CHA, BSA, FSB, VCAC</t>
  </si>
  <si>
    <t>FSB, CHA, FCT, BSA, FSA</t>
  </si>
  <si>
    <t>CHA, FCT, PCB</t>
  </si>
  <si>
    <t>CHA, BSA, FSB</t>
  </si>
  <si>
    <t>CHA, FSB, VCA, BSA</t>
  </si>
  <si>
    <t>DRY, DTA, OSA</t>
  </si>
  <si>
    <t>SW, VCA</t>
  </si>
  <si>
    <t>BSA, CLN</t>
  </si>
  <si>
    <t>FSA, BSA, FCT, FSB, VCA</t>
  </si>
  <si>
    <t>DRY, BSA, FCT, DEC</t>
  </si>
  <si>
    <t>FFVN-2306019</t>
  </si>
  <si>
    <t>FMSV2023060002</t>
  </si>
  <si>
    <t>FMSV2023060004</t>
  </si>
  <si>
    <t>FMSV2023060005</t>
  </si>
  <si>
    <t>FMSV2023060006</t>
  </si>
  <si>
    <t>2G391K754</t>
  </si>
  <si>
    <t>FMSV2023060007</t>
  </si>
  <si>
    <t>2G391K288</t>
  </si>
  <si>
    <t>FMSV2023060008</t>
  </si>
  <si>
    <t>FMSV2023060009</t>
  </si>
  <si>
    <t>FMSV2023060010</t>
  </si>
  <si>
    <t>End: 31-May.</t>
  </si>
  <si>
    <t xml:space="preserve">End: 02-Jun.Approved: 04-Apr-23. Warranty Parts. </t>
  </si>
  <si>
    <t xml:space="preserve">End: 01-Jun.End: 22-May.Approved: 04-Apr-23. Warranty Parts. </t>
  </si>
  <si>
    <t>End: 31-May.Start: .</t>
  </si>
  <si>
    <t xml:space="preserve">End: 01-Jun.Part OK: 29-May. Confirmed: 29-May. </t>
  </si>
  <si>
    <t>End: 02-Jun.</t>
  </si>
  <si>
    <t xml:space="preserve">End: 02-Jun.Part OK: 29-May. Confirmed: 29-May. Confirmed: 29-May. </t>
  </si>
  <si>
    <t>GDKT-2023050053</t>
  </si>
  <si>
    <t>GDKT-2023050071</t>
  </si>
  <si>
    <t>Bai Chay Hospital\FMSV2023050071</t>
  </si>
  <si>
    <t>FUJIFILM Vietnam Co., Ltd\FMSV2023050072</t>
  </si>
  <si>
    <t>Bach Mai Hospital\FMSV2023050075</t>
  </si>
  <si>
    <t>Thai Binh Hospital\FMSV2023050078</t>
  </si>
  <si>
    <t xml:space="preserve">End: 30-May.Start: .Part OK: 29-May. Confirmed: 29-May. </t>
  </si>
  <si>
    <t>End: 02-Jun.End: 02-Jun.</t>
  </si>
  <si>
    <t>Part Order Date</t>
  </si>
  <si>
    <t>TAT Parts</t>
  </si>
  <si>
    <t>TAT Repair</t>
  </si>
  <si>
    <t>TAT Days Completed</t>
  </si>
  <si>
    <t>Ship Date (OUT)</t>
  </si>
  <si>
    <t>ETC-324</t>
  </si>
  <si>
    <t>GDKT-2023040092</t>
  </si>
  <si>
    <t xml:space="preserve">RU: 06-Jun. (Received). </t>
  </si>
  <si>
    <t>QC Passed (115 Hs Demo)</t>
  </si>
  <si>
    <t>DRY, FSB, FCT, VCA, BSA</t>
  </si>
  <si>
    <t>INS, INS</t>
  </si>
  <si>
    <t>FMSV2023060011</t>
  </si>
  <si>
    <t>CHA, FCT, BSA, OSA</t>
  </si>
  <si>
    <t>FMSV2023060012</t>
  </si>
  <si>
    <t>1C692K065</t>
  </si>
  <si>
    <t>FMSV2023060013</t>
  </si>
  <si>
    <t>FMSV2023060014</t>
  </si>
  <si>
    <t>FMSV2023060015</t>
  </si>
  <si>
    <t>FMSV2023060016</t>
  </si>
  <si>
    <t>FMSV2023060017</t>
  </si>
  <si>
    <t>FMSV2023060018</t>
  </si>
  <si>
    <t>ISA, PCB, VCA</t>
  </si>
  <si>
    <t>FMSV2023060019</t>
  </si>
  <si>
    <t>FMSV2023060020</t>
  </si>
  <si>
    <t>FMSV2023060021</t>
  </si>
  <si>
    <t>Start: .Start: .</t>
  </si>
  <si>
    <t>End: 08-Jun.Start: .</t>
  </si>
  <si>
    <t>End: 07-Jun.Start: .</t>
  </si>
  <si>
    <t>End: 01-Jun.Start: .</t>
  </si>
  <si>
    <t xml:space="preserve">End: 07-Jun.Part OK: 05-Jun. Approved: 05-Jun-23. </t>
  </si>
  <si>
    <t>End: 07-Jun.</t>
  </si>
  <si>
    <t>End: 08-Jun.</t>
  </si>
  <si>
    <t>GDKT-2023050062</t>
  </si>
  <si>
    <t>Hanoi Medical University\FMSV2023050062</t>
  </si>
  <si>
    <t>GDKT-2023050075</t>
  </si>
  <si>
    <t>FFAP asset\FMSV2023050081</t>
  </si>
  <si>
    <t>Bach Mai Hospital\FMSV2023060011</t>
  </si>
  <si>
    <t>FMSV2023060023</t>
  </si>
  <si>
    <t>3G402K145</t>
  </si>
  <si>
    <t>FMSV2023060024</t>
  </si>
  <si>
    <t>3G402K143</t>
  </si>
  <si>
    <t>Bai Chay Hospital\FMSV2023050049</t>
  </si>
  <si>
    <t>GDKT-2023050076</t>
  </si>
  <si>
    <t>Bach Mai Hospital\FMSV2023050076</t>
  </si>
  <si>
    <t xml:space="preserve">End: 09-Jun.Start: .Approved: 15-May-23. </t>
  </si>
  <si>
    <t>GDKT-2023050033</t>
  </si>
  <si>
    <t>TR-2023050072</t>
  </si>
  <si>
    <t>GDKT-2023060011</t>
  </si>
  <si>
    <t>GDKT-2023060018</t>
  </si>
  <si>
    <t>FUJIFILM Vietnam Co., Ltd\FMSV2023060018</t>
  </si>
  <si>
    <t>End: 09-Jun.Start: .</t>
  </si>
  <si>
    <t>GDKT-2023060016</t>
  </si>
  <si>
    <t xml:space="preserve">Approved: 12-Jun-23. Warranty Parts. </t>
  </si>
  <si>
    <t>Hanoi Medical University\FMSV2023060016</t>
  </si>
  <si>
    <t>INDEX([tat_repair.xlsx]Sheet1!$1:$1048576,MATCH($E3,[tat_repair.xlsx]Sheet1!$D:$D,0),MATCH(T$2,[tat_repair.xlsx]Sheet1!$1:$1,0))</t>
  </si>
  <si>
    <t>FFVN-1592</t>
  </si>
  <si>
    <t>QC passed: . Demo Nhi Dong</t>
  </si>
  <si>
    <t>FMSV2023060025</t>
  </si>
  <si>
    <t>FMSV2023060026</t>
  </si>
  <si>
    <t>FMSV2023060027</t>
  </si>
  <si>
    <t>FMSV2023060028</t>
  </si>
  <si>
    <t>3V564K046</t>
  </si>
  <si>
    <t>End: 13-Jun.</t>
  </si>
  <si>
    <t>FMSV2023060029</t>
  </si>
  <si>
    <t>2G403k047</t>
  </si>
  <si>
    <t>FMSV2023060030</t>
  </si>
  <si>
    <t>FMSV2023060031</t>
  </si>
  <si>
    <t>2V567K847</t>
  </si>
  <si>
    <t>End: 14-Jun.Start: .</t>
  </si>
  <si>
    <t>PL: 15-Jun</t>
  </si>
  <si>
    <t>End: 12-Jun.Start: .</t>
  </si>
  <si>
    <t>SW, BSA</t>
  </si>
  <si>
    <t>CLN, OSA</t>
  </si>
  <si>
    <t>ANGL, BSA, FCT, FSB</t>
  </si>
  <si>
    <t>FMSV2023060032</t>
  </si>
  <si>
    <t>7S101K272</t>
  </si>
  <si>
    <t>Light Source</t>
  </si>
  <si>
    <t>FMSV2023060033</t>
  </si>
  <si>
    <t>6V644K427</t>
  </si>
  <si>
    <t>FMSV2023060034</t>
  </si>
  <si>
    <t>3W599K504</t>
  </si>
  <si>
    <t>FMSV2023060035</t>
  </si>
  <si>
    <t>KG402K089</t>
  </si>
  <si>
    <t>FMSV2023060036</t>
  </si>
  <si>
    <t>2C730K026</t>
  </si>
  <si>
    <t>FMSV2023060037</t>
  </si>
  <si>
    <t>Awating Contract billing</t>
  </si>
  <si>
    <t>Parts on Order</t>
  </si>
  <si>
    <t>PO Received</t>
  </si>
  <si>
    <t>Awating Parts billing</t>
  </si>
  <si>
    <t>Waiting for Next Process Available</t>
  </si>
  <si>
    <t>Part OK: 16-Jun. #PO109</t>
  </si>
  <si>
    <t>txtRMA</t>
  </si>
  <si>
    <t>lbCustomer</t>
  </si>
  <si>
    <t>FMSV2023070033L</t>
  </si>
  <si>
    <t>INDEX([tat_repair.xlsx]Sheet1!$1:$1048576,MATCH($E3,[tat_repair.xlsx]Sheet1!$D:$D,0),MATCH(W$2,[tat_repair.xlsx]Sheet1!$1:$1,0))</t>
  </si>
  <si>
    <t>Inspection, Trả Promed Cường 24/05/2023</t>
  </si>
  <si>
    <t>RU:16-Jun</t>
  </si>
  <si>
    <t>End: 15-Jun. RU: 16-Jun</t>
  </si>
  <si>
    <t>End: 15-Jun.Start: .APAS. Return: 16-Jun</t>
  </si>
  <si>
    <t>Repair on-site</t>
  </si>
  <si>
    <t>FMSV2023060038</t>
  </si>
  <si>
    <t>FMSV2023060039</t>
  </si>
  <si>
    <t>FMSV2023060040</t>
  </si>
  <si>
    <t>8G391K431</t>
  </si>
  <si>
    <t>FMSV2023060041</t>
  </si>
  <si>
    <t>FMSV2023060042</t>
  </si>
  <si>
    <t>FCT, AWT</t>
  </si>
  <si>
    <t>FMSV2023060043</t>
  </si>
  <si>
    <t>SW, FSA, BSA</t>
  </si>
  <si>
    <t>FMSV2023060044</t>
  </si>
  <si>
    <t>FMSV2023060045</t>
  </si>
  <si>
    <t>FMSV2023060046</t>
  </si>
  <si>
    <t>FMSV2023060047</t>
  </si>
  <si>
    <t>FMSV2023060048</t>
  </si>
  <si>
    <t>AWT, BSA, FCT, WGA</t>
  </si>
  <si>
    <t>FMSV2023060049</t>
  </si>
  <si>
    <t>FMSV2023060050</t>
  </si>
  <si>
    <t>FMSV2023060051</t>
  </si>
  <si>
    <t>FMSV2023060052</t>
  </si>
  <si>
    <t>2G391K291</t>
  </si>
  <si>
    <t>FMSV2023060053</t>
  </si>
  <si>
    <t>FMSV2023060054</t>
  </si>
  <si>
    <t>7G391K122</t>
  </si>
  <si>
    <t>FMSV2023060055</t>
  </si>
  <si>
    <t>5U048K027</t>
  </si>
  <si>
    <t>End: 20-Jun.Start: .</t>
  </si>
  <si>
    <t>End: 20-Jun.</t>
  </si>
  <si>
    <t xml:space="preserve">Start: 26-Jun End: 30-Jun. Part OK: 22-Jun. Approved: 16-Jun-23. Warranty Parts. </t>
  </si>
  <si>
    <t>FFAP0104</t>
  </si>
  <si>
    <t>CHA, BSA</t>
  </si>
  <si>
    <t>NOZ, OSA</t>
  </si>
  <si>
    <t>BSA, CHA, VCA, FSB</t>
  </si>
  <si>
    <t>OSA, AWT</t>
  </si>
  <si>
    <t>FMSV2023060057</t>
  </si>
  <si>
    <t>FMSV2023060058</t>
  </si>
  <si>
    <t>FMSV2023060059</t>
  </si>
  <si>
    <t>FMSV2023060060</t>
  </si>
  <si>
    <t>Hoang Long Clinic\FMSV2023060042</t>
  </si>
  <si>
    <t>GDKT-2023060042</t>
  </si>
  <si>
    <t>GDKT-2023060043</t>
  </si>
  <si>
    <t>Hoang Long Clinic\FMSV2023060043</t>
  </si>
  <si>
    <t>GDKT-2023060044</t>
  </si>
  <si>
    <t>Hoang Long Clinic\FMSV2023060044</t>
  </si>
  <si>
    <t>Hoang Long Clinic\FMSV2023060045</t>
  </si>
  <si>
    <t>GDKT-2023060045</t>
  </si>
  <si>
    <t>GDKT-2023060046</t>
  </si>
  <si>
    <t>Hoang Long Clinic\FMSV2023060046</t>
  </si>
  <si>
    <t>Hoang Long Clinic\FMSV2023060047</t>
  </si>
  <si>
    <t>GDKT-2023060047</t>
  </si>
  <si>
    <t>GDKT-2023060048</t>
  </si>
  <si>
    <t>Hoang Long Clinic\FMSV2023060048</t>
  </si>
  <si>
    <t>FMSV2023060061</t>
  </si>
  <si>
    <t>FMSV2023060062</t>
  </si>
  <si>
    <t>FMSV2023060063</t>
  </si>
  <si>
    <t>End: 23-Jun.Start: .</t>
  </si>
  <si>
    <t>GDKT-2023040070</t>
  </si>
  <si>
    <t>Bach Mai Hospital\FMSV2023060038</t>
  </si>
  <si>
    <t>Bach Mai Hospital\FMSV2023060040</t>
  </si>
  <si>
    <t>GDKT-2023060058</t>
  </si>
  <si>
    <t>Hoang Long Clinic\FMSV2023060058</t>
  </si>
  <si>
    <t>TR-2023050081</t>
  </si>
  <si>
    <t>FMSV2023030052</t>
  </si>
  <si>
    <t>6C692K197</t>
  </si>
  <si>
    <t>CHA, RBS, WGB</t>
  </si>
  <si>
    <t xml:space="preserve">End: 01-Jun.Start: .Approved: 05-Apr-23. Warranty Parts. </t>
  </si>
  <si>
    <t>BSA, CHA</t>
  </si>
  <si>
    <t>FMSV2023050002</t>
  </si>
  <si>
    <t>1C642K352</t>
  </si>
  <si>
    <t>Duc Nguyen</t>
  </si>
  <si>
    <t>FMSV2023060064</t>
  </si>
  <si>
    <t>1C694K023</t>
  </si>
  <si>
    <t>CHA, FSA</t>
  </si>
  <si>
    <t>FMSV2023060065</t>
  </si>
  <si>
    <t>2V567K846</t>
  </si>
  <si>
    <t>FMSV2023060067</t>
  </si>
  <si>
    <t>Hanoi Oncology Hospital</t>
  </si>
  <si>
    <t>KC643K241</t>
  </si>
  <si>
    <t>End: 29-Jun.#PO108</t>
  </si>
  <si>
    <t>End: 29-Jun.</t>
  </si>
  <si>
    <t>End: 26-Jun.Start: .Confirmed: 15-Jun.</t>
  </si>
  <si>
    <t>\FUJIFILM Vietnam Co., Ltd\FMSV2023060027</t>
  </si>
  <si>
    <t>End: 26-Jun.Start: .</t>
  </si>
  <si>
    <t>End: 27-Jun.</t>
  </si>
  <si>
    <t>End: 27-Jun.Start: .</t>
  </si>
  <si>
    <t>GDKT-2023060027</t>
  </si>
  <si>
    <t>GDKT-2023060053</t>
  </si>
  <si>
    <t>Hanoi Medical University\FMSV2023060053</t>
  </si>
  <si>
    <t>GDKT-2023060054</t>
  </si>
  <si>
    <t>Hanoi Medical University\FMSV2023060054</t>
  </si>
  <si>
    <t>OSA, CHA, FSA, BSA</t>
  </si>
  <si>
    <t>AWB, DRY, BSA</t>
  </si>
  <si>
    <t>FMSV2023060068</t>
  </si>
  <si>
    <t>FMSV2023060069</t>
  </si>
  <si>
    <t>FMSV2023060070</t>
  </si>
  <si>
    <t>2G391K642</t>
  </si>
  <si>
    <t>FMSV2023060071</t>
  </si>
  <si>
    <t>End: 30-Jun.2. dealer sending price to hospital</t>
  </si>
  <si>
    <t xml:space="preserve">End: 30-Jun.Part OK: 16-Jun. Approved: 11-May-23. </t>
  </si>
  <si>
    <t>End: 03-Jul.Start: .</t>
  </si>
  <si>
    <t xml:space="preserve">End: 30-Jun.Approved: 30-Jun-23. Warranty Parts. </t>
  </si>
  <si>
    <t>End: 30-Jun.Start: .</t>
  </si>
  <si>
    <t>Awating Internal Approval</t>
  </si>
  <si>
    <t>ANGL, OSA</t>
  </si>
  <si>
    <t>FMSV2023070001</t>
  </si>
  <si>
    <t>BSA, FSB, FCT</t>
  </si>
  <si>
    <t>FMSV2023070002</t>
  </si>
  <si>
    <t>FMSV2023070003</t>
  </si>
  <si>
    <t>BSA, FSB, FCT, FSA, SUV</t>
  </si>
  <si>
    <t>FMSV2023070004</t>
  </si>
  <si>
    <t>VCA, FSA, BSA</t>
  </si>
  <si>
    <t>FMSV2023070005</t>
  </si>
  <si>
    <t>2G391K093</t>
  </si>
  <si>
    <t>WJT, FSB, VCA, FSA</t>
  </si>
  <si>
    <t>FMSV2023070006</t>
  </si>
  <si>
    <t>FMSV2023070007</t>
  </si>
  <si>
    <t>FMSV2023070008</t>
  </si>
  <si>
    <t>FSA, BSA, VCA, FSB</t>
  </si>
  <si>
    <t>FMSV2023070009</t>
  </si>
  <si>
    <t>1D102K254</t>
  </si>
  <si>
    <t>ISA, VCA, ANGL, FSA</t>
  </si>
  <si>
    <t>FMSV2023070011</t>
  </si>
  <si>
    <t>FMSV2023070012</t>
  </si>
  <si>
    <t>SUV, FSB, VCA, BSA, LPA</t>
  </si>
  <si>
    <t>GDKT-2023060059</t>
  </si>
  <si>
    <t>Thanh An- Ha Noi limited company\FMSV2023060059</t>
  </si>
  <si>
    <t>GDKT-2023060065</t>
  </si>
  <si>
    <t>Bai Chay Hospital\FMSV2023060065</t>
  </si>
  <si>
    <t>Start: .</t>
  </si>
  <si>
    <t>End: 03-Jul.</t>
  </si>
  <si>
    <t>TR-2023060068</t>
  </si>
  <si>
    <t>FUJIFILM Vietnam Co., Ltd\FMSV2023060068</t>
  </si>
  <si>
    <t>GDKT-2023060069</t>
  </si>
  <si>
    <t>Minh Duc Hospital\FMSV2023060069</t>
  </si>
  <si>
    <t>Hanoi Medical University\FMSV2023070001</t>
  </si>
  <si>
    <t>Hanoi Medical University\FMSV2023070003</t>
  </si>
  <si>
    <t>Hanoi Medical University\FMSV2023070004</t>
  </si>
  <si>
    <t>GDKT-2023070005</t>
  </si>
  <si>
    <t>Hanoi Medical University\FMSV2023070005</t>
  </si>
  <si>
    <t>Hanoi Medical University\FMSV2023070008</t>
  </si>
  <si>
    <t>GDKT-2023070008</t>
  </si>
  <si>
    <t>GDKT-2023070009</t>
  </si>
  <si>
    <t>Hoan My Sai Gon Premier Hospital\FMSV2023070009</t>
  </si>
  <si>
    <t>FUJIFILM Vietnam Co., Ltd\FMSV2023050045L</t>
  </si>
  <si>
    <t>GDKT-2023050045L</t>
  </si>
  <si>
    <t xml:space="preserve">Part OK: 03-Jul. </t>
  </si>
  <si>
    <t>rma</t>
  </si>
  <si>
    <t>quotation</t>
  </si>
  <si>
    <t>price</t>
  </si>
  <si>
    <t>* copy before delete completed repair</t>
  </si>
  <si>
    <t>* copy after delete completed repair</t>
  </si>
  <si>
    <t>Main PCB, PSU</t>
  </si>
  <si>
    <t>BSA, VCA</t>
  </si>
  <si>
    <t>BSA, FCT,AWT,WJT</t>
  </si>
  <si>
    <t>BSA,FSA,FSB,AWT</t>
  </si>
  <si>
    <t>BSA, KNOB</t>
  </si>
  <si>
    <t>BSA, FCT, AWT, WJT</t>
  </si>
  <si>
    <t>CHA, BSA, FCT, VCA,FSB</t>
  </si>
  <si>
    <t>VCA, BSA, DWA, LGB, FSB</t>
  </si>
  <si>
    <t>End: 04-Jul.Confirmed: 23-May. PO108</t>
  </si>
  <si>
    <t>End: 29-Jun.Confirmed: 16-Jun. 1. Less than 4 weeks after giving the quotation</t>
  </si>
  <si>
    <t>BSA, FCT, FSB, ISA, WGB</t>
  </si>
  <si>
    <t>CHA, FCT</t>
  </si>
  <si>
    <t>FMSV2023070013</t>
  </si>
  <si>
    <t>CLN, BSA, FCT</t>
  </si>
  <si>
    <t>FMSV2023070014</t>
  </si>
  <si>
    <t xml:space="preserve">VIET MY GENERAL CLINIC </t>
  </si>
  <si>
    <t>1G202K621</t>
  </si>
  <si>
    <t>FMSV2023070015</t>
  </si>
  <si>
    <t>4C657A022</t>
  </si>
  <si>
    <t>FMSV2023070016</t>
  </si>
  <si>
    <t>1G202K277</t>
  </si>
  <si>
    <t>FSA, BSA, FCT, DEC</t>
  </si>
  <si>
    <t>FMSV2023070017</t>
  </si>
  <si>
    <t>BSA, LGB, FSB, FCT, VCA</t>
  </si>
  <si>
    <t>FMSV2023070018</t>
  </si>
  <si>
    <t>DEC, DRY, BSA, DWA</t>
  </si>
  <si>
    <t>FMSV2023070019</t>
  </si>
  <si>
    <t>CHA, LGB, FSA, FCT</t>
  </si>
  <si>
    <t>FMSV2023070020</t>
  </si>
  <si>
    <t>FCT, CHA, BSA, FSA, LGB, FSB</t>
  </si>
  <si>
    <t>FMSV2023070021</t>
  </si>
  <si>
    <t>CHA, DEC, DWA, BSA</t>
  </si>
  <si>
    <t>FMSV2023070022</t>
  </si>
  <si>
    <t>FSA, CHA, BSA</t>
  </si>
  <si>
    <t>FMSV2023070023</t>
  </si>
  <si>
    <t>VCA, CHA, FSB, PCB</t>
  </si>
  <si>
    <t>FMSV2023070024</t>
  </si>
  <si>
    <t>5B084K008</t>
  </si>
  <si>
    <t>CHA, LGB, FCT, PCB</t>
  </si>
  <si>
    <t>FMSV2023070025</t>
  </si>
  <si>
    <t>CHA, BSA, FCT, FSA, FSB</t>
  </si>
  <si>
    <t>FMSV2023070026</t>
  </si>
  <si>
    <t>AWT, FSA, FSB, BSA, FCT, CHA</t>
  </si>
  <si>
    <t>FMSV2023070027</t>
  </si>
  <si>
    <t>2G403K153</t>
  </si>
  <si>
    <t>FMSV2023070028</t>
  </si>
  <si>
    <t>FSB, CHA, BSA</t>
  </si>
  <si>
    <t>FMSV2023070030</t>
  </si>
  <si>
    <t>1G403K206</t>
  </si>
  <si>
    <t>FMSV2023070031</t>
  </si>
  <si>
    <t>EC-L590ZW</t>
  </si>
  <si>
    <t>1C678K022</t>
  </si>
  <si>
    <t>FSB, FSA, VCA, CHA</t>
  </si>
  <si>
    <t>FMSV2023070033</t>
  </si>
  <si>
    <t>FMSV2023070034</t>
  </si>
  <si>
    <t>4G314A057</t>
  </si>
  <si>
    <t>FMSV2023070035</t>
  </si>
  <si>
    <t>4C449B022</t>
  </si>
  <si>
    <t>FMSV2023070036</t>
  </si>
  <si>
    <t>4C449B024</t>
  </si>
  <si>
    <t>FMSV2023070037</t>
  </si>
  <si>
    <t>4G361A641</t>
  </si>
  <si>
    <t>FMSV2023070039</t>
  </si>
  <si>
    <t>2V567K687</t>
  </si>
  <si>
    <t>FMSV2023070040</t>
  </si>
  <si>
    <t>3C692K105</t>
  </si>
  <si>
    <t>End: 11-Jul.Start: .Part OK: 16-Jun. #PO109</t>
  </si>
  <si>
    <t>End: 12-Jul.PL: 15-Jun</t>
  </si>
  <si>
    <t>End: 11-Jul.</t>
  </si>
  <si>
    <t>End: 06-Jul</t>
  </si>
  <si>
    <t>End: 13-Jul.</t>
  </si>
  <si>
    <t>Hanoi Medical University\FMSV2023070012</t>
  </si>
  <si>
    <t>Bach Mai Hospital\FMSV2023070013</t>
  </si>
  <si>
    <t>GDKT-2023070012</t>
  </si>
  <si>
    <t>GDKT-2023070016</t>
  </si>
  <si>
    <t>Northwestern Nghe An hospital\FMSV2023070016</t>
  </si>
  <si>
    <t>GDKT-2023070017</t>
  </si>
  <si>
    <t>Nghe An Friendship General Hospital\FMSV2023070017</t>
  </si>
  <si>
    <t>Nghe An Friendship General Hospital\FMSV2023070018</t>
  </si>
  <si>
    <t>GDKT-2023070018</t>
  </si>
  <si>
    <t>GDKT-2023070019</t>
  </si>
  <si>
    <t>Nghe An Friendship General Hospital\FMSV2023070019</t>
  </si>
  <si>
    <t>Nghe An Friendship General Hospital\FMSV2023070020</t>
  </si>
  <si>
    <t>GDKT-2023070020</t>
  </si>
  <si>
    <t>Nghe An Friendship General Hospital\FMSV2023070021</t>
  </si>
  <si>
    <t>GDKT-2023070021</t>
  </si>
  <si>
    <t>GDKT-2023070022</t>
  </si>
  <si>
    <t>Nghe An Friendship General Hospital\FMSV2023070022</t>
  </si>
  <si>
    <t>GDKT-2023070023</t>
  </si>
  <si>
    <t>Nghe An Friendship General Hospital\FMSV2023070023</t>
  </si>
  <si>
    <t>GDKT-2023070024</t>
  </si>
  <si>
    <t>Nghe An Friendship General Hospital\FMSV2023070024</t>
  </si>
  <si>
    <t>GDKT-2023070025</t>
  </si>
  <si>
    <t>Nghe An Friendship General Hospital\FMSV2023070025</t>
  </si>
  <si>
    <t>GDKT-2023070026</t>
  </si>
  <si>
    <t>Nghe An Friendship General Hospital\FMSV2023070026</t>
  </si>
  <si>
    <t>GDKT-2023070028</t>
  </si>
  <si>
    <t>Nghe An Friendship General Hospital\FMSV2023070028</t>
  </si>
  <si>
    <t>Completed Repair</t>
  </si>
  <si>
    <t xml:space="preserve">I would like to update Master List from </t>
  </si>
  <si>
    <t>WJT, FCT, CHA, FSA, BSA</t>
  </si>
  <si>
    <t>FSA, FSB, BSA, VCA</t>
  </si>
  <si>
    <t>CHA, FSB, BSA, FSA, VCA</t>
  </si>
  <si>
    <t>CHA, FSA, FSB, VCA, BSA, SW</t>
  </si>
  <si>
    <t>AWT, CHA, FSB, BSA, VCA</t>
  </si>
  <si>
    <t>FMSV2023070043</t>
  </si>
  <si>
    <t>KG402K677</t>
  </si>
  <si>
    <t>FMSV2023070044</t>
  </si>
  <si>
    <t>FMSV2023070046</t>
  </si>
  <si>
    <t>FMSV2023070047</t>
  </si>
  <si>
    <t>FMSV2023070048</t>
  </si>
  <si>
    <t>FMSV2023070049</t>
  </si>
  <si>
    <t>FMSV2023070050</t>
  </si>
  <si>
    <t>FMSV2023070051</t>
  </si>
  <si>
    <t>cus_type</t>
  </si>
  <si>
    <t>dealer</t>
  </si>
  <si>
    <t>installed_date</t>
  </si>
  <si>
    <t>scope_type</t>
  </si>
  <si>
    <t>wty_end_date</t>
  </si>
  <si>
    <t>inspection</t>
  </si>
  <si>
    <t>report_id</t>
  </si>
  <si>
    <t>repair_size</t>
  </si>
  <si>
    <t>part_order_date</t>
  </si>
  <si>
    <t>exfm_status</t>
  </si>
  <si>
    <t>exfm_info</t>
  </si>
  <si>
    <t>approval</t>
  </si>
  <si>
    <t>repair_user</t>
  </si>
  <si>
    <t>update_time</t>
  </si>
  <si>
    <t>CHA, BSA, FCT</t>
  </si>
  <si>
    <t>FMSV2023070053</t>
  </si>
  <si>
    <t>FMSV2023070054</t>
  </si>
  <si>
    <t>Scope Information</t>
  </si>
  <si>
    <t>Parts Information</t>
  </si>
  <si>
    <t>txtSN</t>
  </si>
  <si>
    <t>txtPO</t>
  </si>
  <si>
    <t>txtPR</t>
  </si>
  <si>
    <t>txtStart</t>
  </si>
  <si>
    <t>txtQC</t>
  </si>
  <si>
    <t>txtReturn</t>
  </si>
  <si>
    <t>TAT_receive</t>
  </si>
  <si>
    <t>TAT_PO</t>
  </si>
  <si>
    <t>TAT_PART</t>
  </si>
  <si>
    <t xml:space="preserve">        Status</t>
  </si>
  <si>
    <t>txtDealer</t>
  </si>
  <si>
    <t>txtLocation</t>
  </si>
  <si>
    <t>End: 25-Jul.Start: .Confirmed: 21-Jul. 1. Less than 4 weeks after giving the quotation</t>
  </si>
  <si>
    <t>End: 27-Jul.#PO109</t>
  </si>
  <si>
    <t>End: 26-Jul.</t>
  </si>
  <si>
    <t>GDKT-2023070027</t>
  </si>
  <si>
    <t>Vinmec Times City International Hospital\FMSV2023070027</t>
  </si>
  <si>
    <t>End: 27-Jul.</t>
  </si>
  <si>
    <t>GDKT-2023070034</t>
  </si>
  <si>
    <t>Nam Dinh General Hospital\FMSV2023070034</t>
  </si>
  <si>
    <t>GDKT-2023070035</t>
  </si>
  <si>
    <t>Nam Dinh General Hospital\FMSV2023070035</t>
  </si>
  <si>
    <t>GDKT-2023070036</t>
  </si>
  <si>
    <t>Nam Dinh General Hospital\FMSV2023070036</t>
  </si>
  <si>
    <t>GDKT-2023070037</t>
  </si>
  <si>
    <t>Nam Dinh General Hospital\FMSV2023070037</t>
  </si>
  <si>
    <t>FFVN-2307024R</t>
  </si>
  <si>
    <t xml:space="preserve">Approved: 27-Jul-23. Warranty Parts. </t>
  </si>
  <si>
    <t>FFVN-2307021</t>
  </si>
  <si>
    <t>Vietnam – Cuba Donghoi Friendship Hospital\FMSV2023070043</t>
  </si>
  <si>
    <t>GDKT-2023070044</t>
  </si>
  <si>
    <t>FSB, ANGL</t>
  </si>
  <si>
    <t>Endoscopy No. 91 Clinic\FMSV2023070044</t>
  </si>
  <si>
    <t>GDKT-2023070046</t>
  </si>
  <si>
    <t>FUJIFILM Vietnam Co., Ltd\FMSV2023070046</t>
  </si>
  <si>
    <t>Tuyen Quang General Hospital\FMSV2023070047</t>
  </si>
  <si>
    <t>CHA, BSA, FSA, DEC, LGB</t>
  </si>
  <si>
    <t>Tuyen Quang General Hospital\FMSV2023070049</t>
  </si>
  <si>
    <t>FSB, CHA, BSA, PCB, VCA, FSA</t>
  </si>
  <si>
    <t>Tuyen Quang General Hospital\FMSV2023070050</t>
  </si>
  <si>
    <t>FSB, PCB, BSA</t>
  </si>
  <si>
    <t>Tuyen Quang General Hospital\FMSV2023070051</t>
  </si>
  <si>
    <t>End: 24-Jul.</t>
  </si>
  <si>
    <t>Endoscopy No. 91 Clinic\FMSV2023070054</t>
  </si>
  <si>
    <t>FMSV2023070055</t>
  </si>
  <si>
    <t>FMSV2023070056</t>
  </si>
  <si>
    <t>GDKT-2023070056</t>
  </si>
  <si>
    <t>BSA, FSA, VCA</t>
  </si>
  <si>
    <t>FUJIFILM Vietnam Co., Ltd\FMSV2023070056</t>
  </si>
  <si>
    <t>FMSV2023070057</t>
  </si>
  <si>
    <t>MEKONG HIGH TECH JOINT STOCK COMPANY</t>
  </si>
  <si>
    <t>5G412K189</t>
  </si>
  <si>
    <t>FFVN-2307025</t>
  </si>
  <si>
    <t>BSA, AWT</t>
  </si>
  <si>
    <t>FMSV2023070058</t>
  </si>
  <si>
    <t>FMSV2023070059</t>
  </si>
  <si>
    <t>Hanoi Medical University\FMSV2023070059</t>
  </si>
  <si>
    <t>FMSV2023070060</t>
  </si>
  <si>
    <t>FMSV2023070061</t>
  </si>
  <si>
    <t>Hanoi Medical University\FMSV2023070061</t>
  </si>
  <si>
    <t>FMSV2023070062</t>
  </si>
  <si>
    <t>FMSV2023070063</t>
  </si>
  <si>
    <t>FMSV2023070064</t>
  </si>
  <si>
    <t>End: 25-Jul.Start: .</t>
  </si>
  <si>
    <t>FMSV2023070065</t>
  </si>
  <si>
    <t>GDKT-2023070065</t>
  </si>
  <si>
    <t>FSA, DWA, BSA, NOZ, VCA, FSB</t>
  </si>
  <si>
    <t>UONG BI HOSPITAL\FMSV2023070065</t>
  </si>
  <si>
    <t>FMSV2023070066</t>
  </si>
  <si>
    <t>1G374K023</t>
  </si>
  <si>
    <t>GDKT-2023070066</t>
  </si>
  <si>
    <t>ISA, BSA, FSA, FSB, VCA, PCB</t>
  </si>
  <si>
    <t>FMSV2023070067</t>
  </si>
  <si>
    <t>1C642K104</t>
  </si>
  <si>
    <t>FMSV2023070068</t>
  </si>
  <si>
    <t>FUJIFILM Vietnam Co., Ltd\FMSV2023070068</t>
  </si>
  <si>
    <t>FMSV2023070069</t>
  </si>
  <si>
    <t>BSA, FSB</t>
  </si>
  <si>
    <t>FMSV2023070070</t>
  </si>
  <si>
    <t>RBS, DRY, FSA, FSB, BSA, VCA</t>
  </si>
  <si>
    <t>FMSV2023070071</t>
  </si>
  <si>
    <t>FMSV2023070072</t>
  </si>
  <si>
    <t>BSA, FCT, FSA, FSB</t>
  </si>
  <si>
    <t>FMSV2023070073</t>
  </si>
  <si>
    <t>FMSV2023070074</t>
  </si>
  <si>
    <t>FMSV2023070075</t>
  </si>
  <si>
    <t>cbStock</t>
  </si>
  <si>
    <t>lbInfo</t>
  </si>
  <si>
    <t>lbApproval</t>
  </si>
  <si>
    <t>lbRepairer</t>
  </si>
  <si>
    <t>lbUpdateTime</t>
  </si>
  <si>
    <t>lbUpdateUser</t>
  </si>
  <si>
    <t>lbWTY</t>
  </si>
  <si>
    <t>txtAPASNo</t>
  </si>
  <si>
    <t>txtAPASAppr</t>
  </si>
  <si>
    <t>lbExFMStatus</t>
  </si>
  <si>
    <t>Hoan My Da g Hospital\FMSV2023050042</t>
  </si>
  <si>
    <t>lbTATReceive</t>
  </si>
  <si>
    <t>lbTATPO</t>
  </si>
  <si>
    <t>lbTATParts</t>
  </si>
  <si>
    <t>Z:\Modality\Medical Service\Shared\Endo\Technical Report</t>
  </si>
  <si>
    <t>part_received_date</t>
  </si>
  <si>
    <t>apas_no</t>
  </si>
  <si>
    <t>apas_approved_date</t>
  </si>
  <si>
    <t>start_repair</t>
  </si>
  <si>
    <t>qc_date</t>
  </si>
  <si>
    <t>return_date</t>
  </si>
  <si>
    <t>pic</t>
  </si>
  <si>
    <t>CHA, FSA, FSB, LGB, OSA</t>
  </si>
  <si>
    <t>GDKT-2023070067</t>
  </si>
  <si>
    <t>DA NANG HOSPITAL\FMSV2023070066</t>
  </si>
  <si>
    <t>DA NANG HOSPITAL\FMSV2023070067</t>
  </si>
  <si>
    <t>End: 27-Jul.Start: .</t>
  </si>
  <si>
    <t>Start: 27-Jul.PO#108</t>
  </si>
  <si>
    <t>GDKT-2023070072</t>
  </si>
  <si>
    <t>Bach Mai Hospital\FMSV2023070072</t>
  </si>
  <si>
    <t>esql select Customer, Model, SN,repair_size,Issue,PIC,Status,Note from mlist where status like '%Plan for next week' or status like '%under repair'</t>
  </si>
  <si>
    <t xml:space="preserve">esql select  rma,customer,model, sn,repair_size,issue,pic,note,location,receive,quotation,confirmation,part_order_date, part_received_date,start_repair,qc_date,return_date from mlist where status like'%Completed repair' order by rma </t>
  </si>
  <si>
    <t>FMSV2023070076</t>
  </si>
  <si>
    <t>FSB, VCA</t>
  </si>
  <si>
    <t>FMSV2023070077</t>
  </si>
  <si>
    <t>FMSV2023070078</t>
  </si>
  <si>
    <t>9G391K076</t>
  </si>
  <si>
    <t>FMSV2023070079</t>
  </si>
  <si>
    <t>DEC, CHA, BSA, ANGL</t>
  </si>
  <si>
    <t>FMSV2023070080</t>
  </si>
  <si>
    <t>BSA, FSA, DEC</t>
  </si>
  <si>
    <t>FMSV2023070081</t>
  </si>
  <si>
    <t>Hoa Vang District General Hospital</t>
  </si>
  <si>
    <t>1G202K323</t>
  </si>
  <si>
    <t>FMSV2023070082</t>
  </si>
  <si>
    <t>FMSV2023070083</t>
  </si>
  <si>
    <t>FMSV2023070084</t>
  </si>
  <si>
    <t>1C741K168</t>
  </si>
  <si>
    <t>FMSV2023080001</t>
  </si>
  <si>
    <t>FMSV2023080002</t>
  </si>
  <si>
    <t>VCA, DRY</t>
  </si>
  <si>
    <t>FSB, ISA, BSA, FSA</t>
  </si>
  <si>
    <t>FSA, BSA</t>
  </si>
  <si>
    <t>ISA, FSA</t>
  </si>
  <si>
    <t>FMSV2023080003</t>
  </si>
  <si>
    <t>JG361K553</t>
  </si>
  <si>
    <t>FMSV2023080004</t>
  </si>
  <si>
    <t>KC643K011</t>
  </si>
  <si>
    <t>FMSV2023080006</t>
  </si>
  <si>
    <t>FMSV2023080007</t>
  </si>
  <si>
    <t>End: 02-Aug.</t>
  </si>
  <si>
    <t>End: .Start: .</t>
  </si>
  <si>
    <t>End: 01-Aug.</t>
  </si>
  <si>
    <t>GDKT-2023070069</t>
  </si>
  <si>
    <t>Bach Mai Hospital\FMSV2023070069</t>
  </si>
  <si>
    <t>Bach Mai Hospital\FMSV2023070070</t>
  </si>
  <si>
    <t>GDKT-2023070074</t>
  </si>
  <si>
    <t>Tuyen Quang General Hospital\FMSV2023070074</t>
  </si>
  <si>
    <t>Tuyen Quang General Hospital\FMSV2023070075</t>
  </si>
  <si>
    <t>FTYO - Loaner Asset\FMSV2023070076</t>
  </si>
  <si>
    <t>FUJIFILM Vietnam Co., Ltd\FMSV2023070077</t>
  </si>
  <si>
    <t>Kon Tum Provincial General Hospital\FMSV2023070079</t>
  </si>
  <si>
    <t>GDKT-2023070079</t>
  </si>
  <si>
    <t>Kon Tum Provincial General Hospital\FMSV2023070080</t>
  </si>
  <si>
    <t>GDKT-2023070080</t>
  </si>
  <si>
    <t>End: 03-Aug.</t>
  </si>
  <si>
    <t>Vinh Duc General Hospital\FMSV2023070082</t>
  </si>
  <si>
    <t>GDKT-2023070082</t>
  </si>
  <si>
    <t>GDKT-2023070083</t>
  </si>
  <si>
    <t>Thien Hanh hospital\FMSV2023070083</t>
  </si>
  <si>
    <t>Thien Hanh hospital\FMSV2023070084</t>
  </si>
  <si>
    <t>GDKT-2023070084</t>
  </si>
  <si>
    <t>GDKT-2023070070</t>
  </si>
  <si>
    <t>link</t>
  </si>
  <si>
    <t>FMSV2023080008</t>
  </si>
  <si>
    <t>FMSV2023080010</t>
  </si>
  <si>
    <t>FMSV2023080011</t>
  </si>
  <si>
    <t>FSA, FSB</t>
  </si>
  <si>
    <t>FMSV2023080012</t>
  </si>
  <si>
    <t>FMSV2023080013</t>
  </si>
  <si>
    <t>FUJIFILM Vietnam Co., Ltd\FMSV2023040070</t>
  </si>
  <si>
    <t>GDKT-2023070075</t>
  </si>
  <si>
    <t>esql select customer, model, sn,repair_size ,receive,quotation,issue,PIC, note,rma,inspection,price,confirmation,location from mlist where status like '%transfer to sale team' order by note asc</t>
  </si>
  <si>
    <t>GDKT-2023070047</t>
  </si>
  <si>
    <t>GDKT-2023070049</t>
  </si>
  <si>
    <t>GDKT-2023070050</t>
  </si>
  <si>
    <t>GDKT-2023070051</t>
  </si>
  <si>
    <t>Waiting for Confirmation</t>
  </si>
  <si>
    <t>Plan for repair next week</t>
  </si>
  <si>
    <t>In-coming (Received)</t>
  </si>
  <si>
    <t>Out-going (Repair &amp; Transfer)</t>
  </si>
  <si>
    <t>Nguyen confirm</t>
  </si>
  <si>
    <t>Demo Cho Ray</t>
  </si>
  <si>
    <t>FFVN-1016</t>
  </si>
  <si>
    <t>FCT, CHA</t>
  </si>
  <si>
    <t>CHA, BSA, VCA</t>
  </si>
  <si>
    <t>CHA, FCT, BSA, FSA, FSB, PCB</t>
  </si>
  <si>
    <t>FMSV2023080014</t>
  </si>
  <si>
    <t>BSA, ANGL, DWA, FSA, FSB</t>
  </si>
  <si>
    <t>FMSV2023080015</t>
  </si>
  <si>
    <t>8G391K425</t>
  </si>
  <si>
    <t>VCA, BSA, FSA, FCT</t>
  </si>
  <si>
    <t>FMSV2023080016</t>
  </si>
  <si>
    <t>FMSV2023080017</t>
  </si>
  <si>
    <t>FMSV2023080018</t>
  </si>
  <si>
    <t>FMSV2023080019</t>
  </si>
  <si>
    <t>FMSV2023080020</t>
  </si>
  <si>
    <t>FMSV2023080022</t>
  </si>
  <si>
    <t>FMSV2023080023</t>
  </si>
  <si>
    <t>VCA, LGB, ISA, FSB</t>
  </si>
  <si>
    <t>FMSV2023080024</t>
  </si>
  <si>
    <t>FMSV2023080025</t>
  </si>
  <si>
    <t>5C692K031</t>
  </si>
  <si>
    <t>FMSV2023080026</t>
  </si>
  <si>
    <t>DRY, FSB, LC</t>
  </si>
  <si>
    <t>FMSV2023080027</t>
  </si>
  <si>
    <t>FMSV2023080028</t>
  </si>
  <si>
    <t>FSA, DRY, DEC</t>
  </si>
  <si>
    <t>FMSV2023080029</t>
  </si>
  <si>
    <t>FMSV2023080030</t>
  </si>
  <si>
    <t>FMSV2023080031</t>
  </si>
  <si>
    <t>FMSV2023080033</t>
  </si>
  <si>
    <t>DRY, BSA, FCT</t>
  </si>
  <si>
    <t>FMSV2023080034</t>
  </si>
  <si>
    <t>FMSV2023080035</t>
  </si>
  <si>
    <t>FMSV2023080036</t>
  </si>
  <si>
    <t>FMSV2023080038</t>
  </si>
  <si>
    <t xml:space="preserve">Approved: 10-Aug-23. </t>
  </si>
  <si>
    <t>Bac Giang Hospital\FMSV2023070078</t>
  </si>
  <si>
    <t>FFVN-23080028R</t>
  </si>
  <si>
    <t>Hanoi Medical University\FMSV2023080002</t>
  </si>
  <si>
    <t>FFVN-2308029</t>
  </si>
  <si>
    <t>FFVN-2308030</t>
  </si>
  <si>
    <t>FFVN-2308031</t>
  </si>
  <si>
    <t>Thai Binh city general hospital\FMSV2023080008</t>
  </si>
  <si>
    <t>Tuyen Quang General Hospital\FMSV2023080012</t>
  </si>
  <si>
    <t>GDKT-2023080014</t>
  </si>
  <si>
    <t>DA NANG HOSPITAL\FMSV2023080023</t>
  </si>
  <si>
    <t>GDKT-2023080028</t>
  </si>
  <si>
    <t>Song An Clinic\FMSV2023080028</t>
  </si>
  <si>
    <t>Phu Tho General Hospital\FMSV2023080003</t>
  </si>
  <si>
    <t xml:space="preserve">Approved: 10-Aug-23. Warranty Parts. </t>
  </si>
  <si>
    <t>Phu Tho General Hospital\FMSV2023080004</t>
  </si>
  <si>
    <t>FCT, CHA, FSA, VCA</t>
  </si>
  <si>
    <t>WGA, CHA, VCA</t>
  </si>
  <si>
    <t>DWA, FSA, FSB, BSA, SW</t>
  </si>
  <si>
    <t>DWA, FSA, BSA, FSB, FCT</t>
  </si>
  <si>
    <t>DWA, FCT, BSA, FSA, FSB, DEC</t>
  </si>
  <si>
    <t>FMSV2023080041</t>
  </si>
  <si>
    <t>FMSV2023080042</t>
  </si>
  <si>
    <t>1G348K870</t>
  </si>
  <si>
    <t>FMSV2023080043</t>
  </si>
  <si>
    <t>End: 11-Aug.Start: 11-Aug.</t>
  </si>
  <si>
    <t>GDKT-2023070061</t>
  </si>
  <si>
    <t>GDKT-2023080012</t>
  </si>
  <si>
    <t>Bach Mai Hospital\FMSV2023080014</t>
  </si>
  <si>
    <t>GDKT-2023080015</t>
  </si>
  <si>
    <t>Bach Mai Hospital\FMSV2023080015</t>
  </si>
  <si>
    <t>Hanoi Medical University\FMSV2023080033</t>
  </si>
  <si>
    <t>End: 14-Aug.Start: .</t>
  </si>
  <si>
    <t>End: 10-Aug.Start: 09-Aug.</t>
  </si>
  <si>
    <t>End: 14-Aug.Start: 10-Aug.</t>
  </si>
  <si>
    <t>End: 10-Aug.Start: 10-Aug.</t>
  </si>
  <si>
    <t>GDKT-2023070054</t>
  </si>
  <si>
    <t>Bach Mai Hospital\FMSV2023080016</t>
  </si>
  <si>
    <t>Bach Mai Hospital\FMSV2023080017</t>
  </si>
  <si>
    <t>Bach Mai Hospital\FMSV2023080018</t>
  </si>
  <si>
    <t>Part OK: 14-Aug. #PO109</t>
  </si>
  <si>
    <t>Yes</t>
  </si>
  <si>
    <t>This Monday</t>
  </si>
  <si>
    <t>Last Monday</t>
  </si>
  <si>
    <t>Last Friday</t>
  </si>
  <si>
    <t>Report</t>
  </si>
  <si>
    <t>if(INDEX([tat_repair.xlsx]Sheet1!$1:$1048576,MATCH($E3,[tat_repair.xlsx]Sheet1!$D:$D,0),MATCH(X$2,[tat_repair.xlsx]Sheet1!$1:$1,0))="","",INDEX([tat_repair.xlsx]Sheet1!$1:$1048576,MATCH($E3,[tat_repair.xlsx]Sheet1!$D:$D,0),MATCH(X$2,[tat_repair.xlsx]Sheet1!$1:$1,0)))</t>
  </si>
  <si>
    <t>IF(INDEX([tat_repair.xlsx]Sheet1!$1:$1048576,MATCH($E3,[tat_repair.xlsx]Sheet1!$D:$D,0),MATCH(T$2,[tat_repair.xlsx]Sheet1!$1:$1,0))="","",INDEX([tat_repair.xlsx]Sheet1!$1:$1048576,MATCH($E3,[tat_repair.xlsx]Sheet1!$D:$D,0),MATCH(T$2,[tat_repair.xlsx]Sheet1!$1:$1,0)))</t>
  </si>
  <si>
    <t>IF(N3&lt;&gt;"",N3,"")</t>
  </si>
  <si>
    <t>PO111</t>
  </si>
  <si>
    <t>WTY-FFVN-2303011R</t>
  </si>
  <si>
    <t>LC, BSA, FCT, FSB</t>
  </si>
  <si>
    <t>CHA, BSA, FSA, FCT, FSB</t>
  </si>
  <si>
    <t>DRY, RBS</t>
  </si>
  <si>
    <t>BSA, DEC, CHA</t>
  </si>
  <si>
    <t>FMSV2023080044</t>
  </si>
  <si>
    <t>FMSV2023080045</t>
  </si>
  <si>
    <t>2V567K601</t>
  </si>
  <si>
    <t>FMSV2023080048</t>
  </si>
  <si>
    <t>FMSV2023080049</t>
  </si>
  <si>
    <t>FMSV2023080050</t>
  </si>
  <si>
    <t>FSA, BSA, FSB</t>
  </si>
  <si>
    <t>FMSV2023080054</t>
  </si>
  <si>
    <t>FMSV2023080055</t>
  </si>
  <si>
    <t>CHA, LGB</t>
  </si>
  <si>
    <t>FMSV2023080056</t>
  </si>
  <si>
    <t>FMSV2023080057</t>
  </si>
  <si>
    <t>FMSV2023080058</t>
  </si>
  <si>
    <t>FSA, BSA, DEC, FCT, FSB</t>
  </si>
  <si>
    <t>FMSV2023080059</t>
  </si>
  <si>
    <t>5C730K017</t>
  </si>
  <si>
    <t>FFVN-2308032R</t>
  </si>
  <si>
    <t xml:space="preserve">Approved: 18-Aug-23. Warranty Parts. </t>
  </si>
  <si>
    <t>GDKT-2023080016</t>
  </si>
  <si>
    <t>GDKT-2023080017</t>
  </si>
  <si>
    <t>GDKT-2023080018</t>
  </si>
  <si>
    <t>FUJIFILM Vietnam Co., Ltd\FMSV2023080022</t>
  </si>
  <si>
    <t>LP/under inspection</t>
  </si>
  <si>
    <t>Bach Mai Hospital\FMSV2023080024</t>
  </si>
  <si>
    <t>Hanoi Medical University\FMSV2023080025</t>
  </si>
  <si>
    <t>Hanoi Medical University\FMSV2023080026</t>
  </si>
  <si>
    <t>Hanoi Medical University\FMSV2023080035</t>
  </si>
  <si>
    <t>FUJIFILM Vietnam Co., Ltd\FMSV2023080038</t>
  </si>
  <si>
    <t>GDKT-2023080042</t>
  </si>
  <si>
    <t>Hoan My Sai Gon Premier Hospital\FMSV2023080042</t>
  </si>
  <si>
    <t>GDKT-2023080045</t>
  </si>
  <si>
    <t>Song An Clinic\FMSV2023080045</t>
  </si>
  <si>
    <t>GDKT-2023080050</t>
  </si>
  <si>
    <t>Thien Hanh hospital\FMSV2023080050</t>
  </si>
  <si>
    <t>GDKT-2023080059</t>
  </si>
  <si>
    <t>Endoscopy No. 91 Clinic\FMSV2023080059</t>
  </si>
  <si>
    <t>GDKT-2023070078</t>
  </si>
  <si>
    <t>Parts Preparation (WH)</t>
  </si>
  <si>
    <t>FSB, OSA</t>
  </si>
  <si>
    <t>ISA, FSB, FSA, BSA, VCA</t>
  </si>
  <si>
    <t>FMSV2023080060</t>
  </si>
  <si>
    <t>Phu Tho Town Hospital</t>
  </si>
  <si>
    <t>JC643K003</t>
  </si>
  <si>
    <t>FMSV2023080061</t>
  </si>
  <si>
    <t>FMSV2023080062</t>
  </si>
  <si>
    <t>FMSV2023080063</t>
  </si>
  <si>
    <t>FMSV2023080064</t>
  </si>
  <si>
    <t>FMSV2023080065</t>
  </si>
  <si>
    <t>FMSV2023080066</t>
  </si>
  <si>
    <t>FMSV2023080067</t>
  </si>
  <si>
    <t>FMSV2023080068</t>
  </si>
  <si>
    <t>FMSV2023080069</t>
  </si>
  <si>
    <t>1V620K266</t>
  </si>
  <si>
    <t>Monitor</t>
  </si>
  <si>
    <t>1909A</t>
  </si>
  <si>
    <t>TR-2023070059</t>
  </si>
  <si>
    <t xml:space="preserve">Warranty Parts. </t>
  </si>
  <si>
    <t>TR-2023080019</t>
  </si>
  <si>
    <t>Bach Mai Hospital\FMSV2023080019 (FOC DW)</t>
  </si>
  <si>
    <t>GDKT-2023080020</t>
  </si>
  <si>
    <t>Bach Mai Hospital\FMSV2023080020</t>
  </si>
  <si>
    <t>FFVN-2308</t>
  </si>
  <si>
    <t>GDKT-2023080058</t>
  </si>
  <si>
    <t>RU, Keep at HN office</t>
  </si>
  <si>
    <t>LP/Waiting for part</t>
  </si>
  <si>
    <t xml:space="preserve">RU: 21-Aug. (waiting confirm). </t>
  </si>
  <si>
    <t>Others</t>
  </si>
  <si>
    <t>3. under approval process in the hospital</t>
  </si>
  <si>
    <t>Confirmation</t>
  </si>
  <si>
    <t>1</t>
  </si>
  <si>
    <t>2</t>
  </si>
  <si>
    <t>3</t>
  </si>
  <si>
    <t>1. Send quotation to dealer</t>
  </si>
  <si>
    <t>2. Dealer working with end user</t>
  </si>
  <si>
    <t>7 days</t>
  </si>
  <si>
    <t xml:space="preserve">Confirmed: 23-Aug. </t>
  </si>
  <si>
    <t>TAT quotation</t>
  </si>
  <si>
    <t>760</t>
  </si>
  <si>
    <t>600</t>
  </si>
  <si>
    <t>4450</t>
  </si>
  <si>
    <t>7000</t>
  </si>
  <si>
    <t>530</t>
  </si>
  <si>
    <t>580</t>
  </si>
  <si>
    <t>590</t>
  </si>
  <si>
    <t>250</t>
  </si>
  <si>
    <t>720</t>
  </si>
  <si>
    <t>201</t>
  </si>
  <si>
    <t>CHA, BSA, FCT, LGB</t>
  </si>
  <si>
    <t>DRY, DWA</t>
  </si>
  <si>
    <t>BSA, FCT, VCA</t>
  </si>
  <si>
    <t>BSA, FCT, FSB, LC</t>
  </si>
  <si>
    <t>FMSV2023080070</t>
  </si>
  <si>
    <t>OSA, DWA</t>
  </si>
  <si>
    <t>FMSV2023080071</t>
  </si>
  <si>
    <t>KG391K509</t>
  </si>
  <si>
    <t>FMSV2023080072</t>
  </si>
  <si>
    <t>1C728K438</t>
  </si>
  <si>
    <t>FMSV2023080073</t>
  </si>
  <si>
    <t>8G391K370</t>
  </si>
  <si>
    <t>FMSV2023080074</t>
  </si>
  <si>
    <t>8G391K432</t>
  </si>
  <si>
    <t>BSA, FSA, FSB, VCA</t>
  </si>
  <si>
    <t>FMSV2023080075</t>
  </si>
  <si>
    <t>FMSV2023080076</t>
  </si>
  <si>
    <t>BSA, FCT, FSB, VCA, SW</t>
  </si>
  <si>
    <t>FMSV2023080077</t>
  </si>
  <si>
    <t>FMSV2023080078</t>
  </si>
  <si>
    <t>FMSV2023080079</t>
  </si>
  <si>
    <t>3C741K101</t>
  </si>
  <si>
    <t>FMSV2023080080</t>
  </si>
  <si>
    <t>6C692K201</t>
  </si>
  <si>
    <t>FMSV2023080081</t>
  </si>
  <si>
    <t>FMSV2023080082</t>
  </si>
  <si>
    <t>5B089K052</t>
  </si>
  <si>
    <t>SW, ISA, LGB, ANGL</t>
  </si>
  <si>
    <t>FMSV2023080083</t>
  </si>
  <si>
    <t>Nam Lien Chieu General Hospital</t>
  </si>
  <si>
    <t>1G202K617</t>
  </si>
  <si>
    <t>FMSV2023080084</t>
  </si>
  <si>
    <t>4G361K015</t>
  </si>
  <si>
    <t>FMSV2023080085</t>
  </si>
  <si>
    <t>FMSV2023080086</t>
  </si>
  <si>
    <t>8G403K185</t>
  </si>
  <si>
    <t>FMSV2023080087</t>
  </si>
  <si>
    <t>JG361K198</t>
  </si>
  <si>
    <t>FMSV2023080088</t>
  </si>
  <si>
    <t>FMSV2023080089</t>
  </si>
  <si>
    <t>7C728K102</t>
  </si>
  <si>
    <t>Start: 23-Aug.</t>
  </si>
  <si>
    <t xml:space="preserve">QC passed: 22-Aug. </t>
  </si>
  <si>
    <t xml:space="preserve">End: 22-Aug.Approved: 18-Aug-23. Warranty Parts. </t>
  </si>
  <si>
    <t xml:space="preserve">RU: 23-Aug. Old Stt: prepairing quotation. </t>
  </si>
  <si>
    <t>Start: 22-Aug.</t>
  </si>
  <si>
    <t>RU: 23-Aug</t>
  </si>
  <si>
    <t>End: 18-Aug.Start: 18-Aug.Start: 15-Aug.</t>
  </si>
  <si>
    <t>End: 18-Aug.</t>
  </si>
  <si>
    <t>RU: 23-Aug. Old Stt: prepairing quotation. SPR Project</t>
  </si>
  <si>
    <t xml:space="preserve">RU: 23-Aug. Old Stt: waiting approved. </t>
  </si>
  <si>
    <t>RU: 23-Aug. Old Stt: waiting confirm. 1. Less than 4 weeks after giving the quotation</t>
  </si>
  <si>
    <t>245 Clinic-Dr.Cuong Clinic\FMSV2023080049</t>
  </si>
  <si>
    <t>FUJIFILM Vietnam Co., Ltd\FMSV2023080056</t>
  </si>
  <si>
    <t>Hoan My Sai Gon Clinic\FMSV2023080057</t>
  </si>
  <si>
    <t>Hoan My Sai Gon Clinic\FMSV2023080058</t>
  </si>
  <si>
    <t>FFVN-2308039</t>
  </si>
  <si>
    <t>Phu Tho Town Hospital\FMSV2023080060</t>
  </si>
  <si>
    <t xml:space="preserve">Approved: 24-Aug-23. </t>
  </si>
  <si>
    <t>Hanoi Medical University\FMSV2023080064</t>
  </si>
  <si>
    <t>Hanoi Medical University\FMSV2023080068</t>
  </si>
  <si>
    <t>FUJIFILM Vietnam Co., Ltd\FMSV2023080070</t>
  </si>
  <si>
    <t>FFVN-2308040</t>
  </si>
  <si>
    <t>Bach Mai Hospital\FMSV2023080071</t>
  </si>
  <si>
    <t>Bach Mai Hospital\FMSV2023080074</t>
  </si>
  <si>
    <t>Bach Mai Hospital\FMSV2023080075</t>
  </si>
  <si>
    <t>Bach Mai Hospital\FMSV2023080076</t>
  </si>
  <si>
    <t>Bach Mai Hospital\FMSV2023080080</t>
  </si>
  <si>
    <t>Tay Nguyen Regional General Hospital\FMSV2023080082</t>
  </si>
  <si>
    <t>Nam Lien Chieu hospital\FMSV2023080083</t>
  </si>
  <si>
    <t>GDKT-2023080084</t>
  </si>
  <si>
    <t>Trung Vuong Hospital\FMSV2023080084</t>
  </si>
  <si>
    <t>245 Clinic-Dr.Cuong Clinic\FMSV2023080088</t>
  </si>
  <si>
    <t>Duong</t>
  </si>
  <si>
    <t>O, RBS</t>
  </si>
  <si>
    <t>DRY, RBS, DEC</t>
  </si>
  <si>
    <t>RBS, FSA, BSA, FSB, FCT</t>
  </si>
  <si>
    <t>VCA, OSA</t>
  </si>
  <si>
    <t>BSA, FSB, DWA</t>
  </si>
  <si>
    <t>CLN, RBS</t>
  </si>
  <si>
    <t>FMSV2023080090</t>
  </si>
  <si>
    <t>FMSV2023080091</t>
  </si>
  <si>
    <t>1C730K121</t>
  </si>
  <si>
    <t>FMSV2023080092</t>
  </si>
  <si>
    <t>1G403K144</t>
  </si>
  <si>
    <t>FMSV2023080093</t>
  </si>
  <si>
    <t>FMSV2023080094</t>
  </si>
  <si>
    <t>FMSV2023080095</t>
  </si>
  <si>
    <t>Start: 25-Aug.</t>
  </si>
  <si>
    <t>IFERROR(NETWORKDAYS.INTL(W3,X3),1)</t>
  </si>
  <si>
    <t>IFERROR(NETWORKDAYS.INTL(Z3,AB3),1)</t>
  </si>
  <si>
    <t>IFERROR(NETWORKDAYS.INTL(S3,AB3),1)</t>
  </si>
  <si>
    <t>IFERROR(NETWORKDAYS.INTL(T3,U3),1)</t>
  </si>
  <si>
    <t>IF(INDEX([tat_repair.xlsx]Sheet1!$1:$1048576,MATCH($E3,[tat_repair.xlsx]Sheet1!$D:$D,0),MATCH(Z$2,[tat_repair.xlsx]Sheet1!$1:$1,0))="",X3,INDEX([tat_repair.xlsx]Sheet1!$1:$1048576,MATCH($E3,[tat_repair.xlsx]Sheet1!$D:$D,0),MATCH(Z$2,[tat_repair.xlsx]Sheet1!$1:$1,0)))</t>
  </si>
  <si>
    <t>IF(INDEX([tat_repair.xlsx]Sheet1!$1:$1048576,MATCH($E3,[tat_repair.xlsx]Sheet1!$D:$D,0),MATCH(AB$2,[tat_repair.xlsx]Sheet1!$1:$1,0))="",Z3,INDEX([tat_repair.xlsx]Sheet1!$1:$1048576,MATCH($E3,[tat_repair.xlsx]Sheet1!$D:$D,0),MATCH(AB$2,[tat_repair.xlsx]Sheet1!$1:$1,0)))</t>
  </si>
  <si>
    <t xml:space="preserve">3. Tender process </t>
  </si>
  <si>
    <t>FFVN Endo Service Weekly Report: Aug 21-25, 2023</t>
  </si>
  <si>
    <t>FMSV2023060066</t>
  </si>
  <si>
    <t>FMSV2023080005</t>
  </si>
  <si>
    <t>WGB, DRY</t>
  </si>
  <si>
    <t>End: 16-Aug.</t>
  </si>
  <si>
    <t>FMSV2023080009</t>
  </si>
  <si>
    <t>KC643K088</t>
  </si>
  <si>
    <t>FMSV2023080037</t>
  </si>
  <si>
    <t>FMSV2023080040</t>
  </si>
  <si>
    <t>1C692K178</t>
  </si>
  <si>
    <t>LPA, AWT, BSA</t>
  </si>
  <si>
    <t>FMSV2023080046</t>
  </si>
  <si>
    <t>End: 18-Aug.Start: 15-Aug.</t>
  </si>
  <si>
    <t>FMSV2023080047</t>
  </si>
  <si>
    <t>CHA, FSB, PCB, BSA, FCT, DEC, LGB, VCA</t>
  </si>
  <si>
    <t>FMSV2023080096</t>
  </si>
  <si>
    <t>9G402K358</t>
  </si>
  <si>
    <t>ac</t>
  </si>
  <si>
    <t>note2</t>
  </si>
  <si>
    <t>RU: . Old Stt: waiting confirm. 2. Dealer working with end user</t>
  </si>
  <si>
    <t>TR-2023080035</t>
  </si>
  <si>
    <t>Approved: 30-Aug-23. FOC</t>
  </si>
  <si>
    <t>Approved: 10-Aug-23 Warranty</t>
  </si>
  <si>
    <t>PO110</t>
  </si>
  <si>
    <t>GDKT-2023080061</t>
  </si>
  <si>
    <t>Nghe An Friendship General Hospital\FMSV2023080061</t>
  </si>
  <si>
    <t>GDKT-2023080068</t>
  </si>
  <si>
    <t>GDKT-2023080074</t>
  </si>
  <si>
    <t>GDKT-2023080075</t>
  </si>
  <si>
    <t>GDKT-2023080076</t>
  </si>
  <si>
    <t>GDKT-2023080079</t>
  </si>
  <si>
    <t>Hoan My Da Nang Hospital</t>
  </si>
  <si>
    <t>DRY, WGA/WGB</t>
  </si>
  <si>
    <t>FSB, CHA, BSA, VCA</t>
  </si>
  <si>
    <t>CHA, FSB, FCT</t>
  </si>
  <si>
    <t>INS</t>
  </si>
  <si>
    <t>FMSV2023080097</t>
  </si>
  <si>
    <t>SD102A089</t>
  </si>
  <si>
    <t>FCT, VCA</t>
  </si>
  <si>
    <t>FMSV2023080098</t>
  </si>
  <si>
    <t>FCT, DRY, CHA</t>
  </si>
  <si>
    <t>FMSV2023080099</t>
  </si>
  <si>
    <t>FMSV2023080100</t>
  </si>
  <si>
    <t>CHA, BSA, LGB</t>
  </si>
  <si>
    <t>FMSV2023080101</t>
  </si>
  <si>
    <t>1G202K490</t>
  </si>
  <si>
    <t>FMSV2023080102</t>
  </si>
  <si>
    <t xml:space="preserve">QC passed: 29-Aug. </t>
  </si>
  <si>
    <t>Start: 30-Aug.</t>
  </si>
  <si>
    <t>fmsv2023080095</t>
  </si>
  <si>
    <t>45131</t>
  </si>
  <si>
    <t>45140.487623</t>
  </si>
  <si>
    <t>16079</t>
  </si>
  <si>
    <t>45166.80198</t>
  </si>
  <si>
    <t>RU: . Old Stt: Under repair. Start: 31-Aug.</t>
  </si>
  <si>
    <t>Updated Status</t>
  </si>
  <si>
    <t>FF Asset, remove out pending list, make plan for FF asset separately</t>
  </si>
  <si>
    <t>Check information and update</t>
  </si>
  <si>
    <t>FSE</t>
  </si>
  <si>
    <t>Engineer performance</t>
  </si>
  <si>
    <t>Service sales and Service Admin performance</t>
  </si>
  <si>
    <t>Service sales and Service admin</t>
  </si>
  <si>
    <t>Channel management</t>
  </si>
  <si>
    <t>Service sales, BU</t>
  </si>
  <si>
    <t>Service sales performance</t>
  </si>
  <si>
    <t>Service sales</t>
  </si>
  <si>
    <t>Service admin performance</t>
  </si>
  <si>
    <t>Service admin</t>
  </si>
  <si>
    <t>10. Under repair</t>
  </si>
  <si>
    <t>2. Under inspection</t>
  </si>
  <si>
    <t>11. Done</t>
  </si>
  <si>
    <t>1. FFVN Received items</t>
  </si>
  <si>
    <t>5. Customer confirmed to repair</t>
  </si>
  <si>
    <t>9. Waiting for part</t>
  </si>
  <si>
    <t>4. Dealer send quote to Customer</t>
  </si>
  <si>
    <t>6. Under tender process</t>
  </si>
  <si>
    <t>8. Tender Result</t>
  </si>
  <si>
    <t>3. FFVN send quote to Dealer</t>
  </si>
  <si>
    <t>1. FFVN received items</t>
  </si>
  <si>
    <t>7. Under tender evaluation</t>
  </si>
  <si>
    <t>Old status</t>
  </si>
  <si>
    <t>Status (AG col.)</t>
  </si>
  <si>
    <t>Measure (Action PLAN) Target setting to achieve.</t>
  </si>
  <si>
    <t>TAT (KPI)</t>
  </si>
  <si>
    <t>1-2 days</t>
  </si>
  <si>
    <t>1 month from received to quotation.</t>
  </si>
  <si>
    <t>3-5 days</t>
  </si>
  <si>
    <t>GOV: 6~12 months,  PVT: 1~2 months</t>
  </si>
  <si>
    <t>Close RMA after 1 month from quotation.</t>
  </si>
  <si>
    <t>Transfer to Sales (RMA is Closed)</t>
  </si>
  <si>
    <t>21 days? (Check SCM team)</t>
  </si>
  <si>
    <t>QC and ship out 1 day</t>
  </si>
  <si>
    <t>Count#</t>
  </si>
  <si>
    <t>End: .Start: 30-Aug.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</si>
</sst>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[$-409]d\-mmm\-yy;@"/>
    <numFmt numFmtId="165" formatCode="[$-409]dd\-mmm\-yy;@"/>
    <numFmt numFmtId="166" formatCode="[$-409]mmm\-yy;@"/>
    <numFmt numFmtId="167" formatCode="[$-409]d\-mmm;@"/>
    <numFmt numFmtId="168" formatCode="m/d/yyyy;@"/>
    <numFmt numFmtId="169" formatCode="0_);[Red]\(0\)"/>
    <numFmt numFmtId="170" formatCode="0.0"/>
    <numFmt numFmtId="171" formatCode="_(&quot;$&quot;* #,##0_);_(&quot;$&quot;* \(#,##0\);_(&quot;$&quot;* &quot;-&quot;??_);_(@_)"/>
    <numFmt numFmtId="172" formatCode="[$-409]d/mmm/yy;@"/>
    <numFmt numFmtId="173" formatCode="_([$$-409]* #,##0_);_([$$-409]* \(#,##0\);_([$$-409]* &quot;-&quot;??_);_(@_)"/>
    <numFmt numFmtId="174" formatCode="mmm\ dd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indexed="62"/>
      <name val="游ゴシック"/>
      <family val="3"/>
      <charset val="128"/>
    </font>
    <font>
      <sz val="11"/>
      <name val="游ゴシック"/>
      <family val="3"/>
      <charset val="128"/>
    </font>
    <font>
      <sz val="9"/>
      <color indexed="10"/>
      <name val="游ゴシック"/>
      <family val="3"/>
      <charset val="128"/>
    </font>
    <font>
      <b/>
      <sz val="9"/>
      <color indexed="10"/>
      <name val="游ゴシック"/>
      <family val="3"/>
      <charset val="128"/>
    </font>
    <font>
      <b/>
      <sz val="20"/>
      <color indexed="17"/>
      <name val="游ゴシック"/>
      <family val="3"/>
      <charset val="128"/>
    </font>
    <font>
      <sz val="11"/>
      <color indexed="8"/>
      <name val="游ゴシック"/>
      <family val="3"/>
      <charset val="128"/>
    </font>
    <font>
      <u/>
      <sz val="11"/>
      <color theme="10"/>
      <name val="游ゴシック"/>
      <family val="3"/>
      <charset val="128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Arial"/>
      <family val="2"/>
    </font>
    <font>
      <sz val="11"/>
      <name val="ＭＳ Ｐゴシック"/>
      <family val="3"/>
      <charset val="128"/>
    </font>
    <font>
      <b/>
      <sz val="14"/>
      <color theme="0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2"/>
      <color theme="1"/>
      <name val="Calibri"/>
      <family val="2"/>
      <scheme val="minor"/>
    </font>
    <font>
      <sz val="11"/>
      <name val="ＭＳ Ｐゴシック"/>
    </font>
    <font>
      <sz val="20"/>
      <color indexed="17"/>
      <name val="游ゴシック"/>
      <family val="3"/>
      <charset val="128"/>
    </font>
    <font>
      <sz val="10"/>
      <color indexed="62"/>
      <name val="Arial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5"/>
      <color theme="1"/>
      <name val="Calibri"/>
      <family val="2"/>
      <scheme val="minor"/>
    </font>
    <font>
      <sz val="11"/>
      <color theme="1"/>
      <name val="游ゴシック"/>
    </font>
    <font>
      <sz val="11"/>
      <name val="游ゴシック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5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Inherit"/>
    </font>
    <font>
      <b/>
      <sz val="12"/>
      <color rgb="FFFF0000"/>
      <name val="Calibri"/>
      <family val="2"/>
      <scheme val="minor"/>
    </font>
    <font>
      <sz val="11"/>
      <color indexed="62"/>
      <name val="游ゴシック"/>
    </font>
    <font>
      <b/>
      <sz val="20"/>
      <name val="Arial"/>
      <family val="2"/>
    </font>
    <font>
      <b/>
      <sz val="14"/>
      <color rgb="FF00B0F0"/>
      <name val="Arial"/>
      <family val="2"/>
    </font>
    <font>
      <b/>
      <sz val="20"/>
      <color rgb="FF008080"/>
      <name val="Calibri"/>
      <family val="2"/>
      <scheme val="minor"/>
    </font>
    <font>
      <b/>
      <sz val="40"/>
      <color theme="1"/>
      <name val="Calibri"/>
      <family val="2"/>
      <scheme val="minor"/>
    </font>
    <font>
      <u/>
      <sz val="11"/>
      <color theme="1"/>
      <name val="游ゴシック"/>
      <family val="3"/>
      <charset val="128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ＭＳ Ｐゴシック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40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565"/>
        <bgColor indexed="8"/>
      </patternFill>
    </fill>
    <fill>
      <patternFill patternType="solid">
        <fgColor rgb="FFFF6565"/>
        <bgColor indexed="64"/>
      </patternFill>
    </fill>
    <fill>
      <patternFill patternType="solid">
        <fgColor rgb="FF00B0F0"/>
        <bgColor indexed="8"/>
      </patternFill>
    </fill>
    <fill>
      <patternFill patternType="solid">
        <fgColor rgb="FF92D050"/>
        <bgColor indexed="8"/>
      </patternFill>
    </fill>
    <fill>
      <patternFill patternType="solid">
        <fgColor rgb="FFFF535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4" fillId="0" borderId="0"/>
    <xf numFmtId="40" fontId="8" fillId="0" borderId="0" applyFont="0" applyFill="0" applyBorder="0" applyAlignment="0" applyProtection="0">
      <alignment vertical="center"/>
    </xf>
    <xf numFmtId="166" fontId="1" fillId="0" borderId="0"/>
    <xf numFmtId="0" fontId="2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164" fontId="3" fillId="0" borderId="0" xfId="1" applyNumberFormat="1" applyFont="1" applyAlignment="1">
      <alignment horizontal="center" vertic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164" fontId="4" fillId="0" borderId="0" xfId="1" applyNumberFormat="1" applyFont="1" applyAlignment="1">
      <alignment horizontal="center"/>
    </xf>
    <xf numFmtId="165" fontId="2" fillId="0" borderId="0" xfId="1" applyNumberFormat="1"/>
    <xf numFmtId="14" fontId="0" fillId="0" borderId="0" xfId="0" applyNumberFormat="1"/>
    <xf numFmtId="0" fontId="15" fillId="0" borderId="0" xfId="0" applyFont="1"/>
    <xf numFmtId="16" fontId="0" fillId="0" borderId="0" xfId="0" applyNumberFormat="1"/>
    <xf numFmtId="0" fontId="17" fillId="0" borderId="0" xfId="0" applyFont="1"/>
    <xf numFmtId="0" fontId="0" fillId="0" borderId="1" xfId="0" applyBorder="1"/>
    <xf numFmtId="0" fontId="0" fillId="6" borderId="2" xfId="0" applyFill="1" applyBorder="1"/>
    <xf numFmtId="167" fontId="0" fillId="0" borderId="0" xfId="0" applyNumberFormat="1"/>
    <xf numFmtId="0" fontId="19" fillId="7" borderId="0" xfId="0" applyFont="1" applyFill="1"/>
    <xf numFmtId="0" fontId="0" fillId="0" borderId="1" xfId="0" applyBorder="1" applyAlignment="1">
      <alignment horizontal="center"/>
    </xf>
    <xf numFmtId="0" fontId="16" fillId="7" borderId="3" xfId="3" applyFont="1" applyFill="1" applyBorder="1" applyAlignment="1">
      <alignment horizontal="center" vertical="center"/>
    </xf>
    <xf numFmtId="0" fontId="16" fillId="7" borderId="1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8" borderId="1" xfId="0" applyFill="1" applyBorder="1" applyAlignment="1">
      <alignment vertical="center"/>
    </xf>
    <xf numFmtId="169" fontId="0" fillId="8" borderId="1" xfId="0" applyNumberFormat="1" applyFill="1" applyBorder="1" applyAlignment="1">
      <alignment vertical="center"/>
    </xf>
    <xf numFmtId="38" fontId="0" fillId="8" borderId="1" xfId="7" applyFont="1" applyFill="1" applyBorder="1">
      <alignment vertical="center"/>
    </xf>
    <xf numFmtId="0" fontId="0" fillId="6" borderId="1" xfId="0" applyFill="1" applyBorder="1" applyAlignment="1">
      <alignment vertical="center"/>
    </xf>
    <xf numFmtId="14" fontId="25" fillId="0" borderId="4" xfId="0" applyNumberFormat="1" applyFont="1" applyBorder="1" applyAlignment="1">
      <alignment vertical="center"/>
    </xf>
    <xf numFmtId="169" fontId="25" fillId="0" borderId="4" xfId="0" applyNumberFormat="1" applyFont="1" applyBorder="1" applyAlignment="1">
      <alignment vertical="center"/>
    </xf>
    <xf numFmtId="0" fontId="25" fillId="0" borderId="4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38" fontId="19" fillId="0" borderId="4" xfId="7" applyFont="1" applyBorder="1">
      <alignment vertical="center"/>
    </xf>
    <xf numFmtId="0" fontId="0" fillId="0" borderId="4" xfId="0" applyBorder="1" applyAlignment="1">
      <alignment vertical="center"/>
    </xf>
    <xf numFmtId="14" fontId="0" fillId="0" borderId="4" xfId="0" applyNumberFormat="1" applyBorder="1" applyAlignment="1">
      <alignment vertical="center"/>
    </xf>
    <xf numFmtId="169" fontId="0" fillId="0" borderId="4" xfId="0" applyNumberFormat="1" applyBorder="1" applyAlignment="1">
      <alignment vertical="center"/>
    </xf>
    <xf numFmtId="38" fontId="0" fillId="0" borderId="4" xfId="7" applyFont="1" applyBorder="1">
      <alignment vertical="center"/>
    </xf>
    <xf numFmtId="3" fontId="27" fillId="0" borderId="4" xfId="0" applyNumberFormat="1" applyFont="1" applyBorder="1" applyAlignment="1">
      <alignment vertical="center"/>
    </xf>
    <xf numFmtId="3" fontId="27" fillId="0" borderId="7" xfId="0" applyNumberFormat="1" applyFont="1" applyBorder="1" applyAlignment="1">
      <alignment vertical="center"/>
    </xf>
    <xf numFmtId="38" fontId="27" fillId="0" borderId="4" xfId="7" applyFont="1" applyBorder="1">
      <alignment vertical="center"/>
    </xf>
    <xf numFmtId="0" fontId="28" fillId="0" borderId="4" xfId="0" applyFont="1" applyBorder="1" applyAlignment="1">
      <alignment vertical="center"/>
    </xf>
    <xf numFmtId="38" fontId="0" fillId="0" borderId="0" xfId="7" applyFont="1" applyBorder="1">
      <alignment vertical="center"/>
    </xf>
    <xf numFmtId="14" fontId="0" fillId="0" borderId="8" xfId="0" applyNumberFormat="1" applyBorder="1" applyAlignment="1">
      <alignment vertical="center"/>
    </xf>
    <xf numFmtId="169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38" fontId="0" fillId="0" borderId="8" xfId="7" applyFont="1" applyBorder="1">
      <alignment vertical="center"/>
    </xf>
    <xf numFmtId="38" fontId="0" fillId="0" borderId="0" xfId="7" applyFont="1">
      <alignment vertical="center"/>
    </xf>
    <xf numFmtId="0" fontId="0" fillId="7" borderId="0" xfId="0" applyFill="1" applyAlignment="1">
      <alignment vertical="center"/>
    </xf>
    <xf numFmtId="14" fontId="0" fillId="7" borderId="4" xfId="0" applyNumberFormat="1" applyFill="1" applyBorder="1" applyAlignment="1">
      <alignment vertical="center"/>
    </xf>
    <xf numFmtId="169" fontId="0" fillId="7" borderId="4" xfId="0" applyNumberFormat="1" applyFill="1" applyBorder="1" applyAlignment="1">
      <alignment vertical="center"/>
    </xf>
    <xf numFmtId="0" fontId="0" fillId="7" borderId="4" xfId="0" applyFill="1" applyBorder="1" applyAlignment="1">
      <alignment vertical="center"/>
    </xf>
    <xf numFmtId="38" fontId="0" fillId="7" borderId="4" xfId="7" applyFont="1" applyFill="1" applyBorder="1">
      <alignment vertical="center"/>
    </xf>
    <xf numFmtId="14" fontId="0" fillId="7" borderId="9" xfId="0" applyNumberFormat="1" applyFill="1" applyBorder="1" applyAlignment="1">
      <alignment vertical="center"/>
    </xf>
    <xf numFmtId="169" fontId="0" fillId="7" borderId="9" xfId="0" applyNumberForma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38" fontId="0" fillId="7" borderId="9" xfId="7" applyFont="1" applyFill="1" applyBorder="1">
      <alignment vertical="center"/>
    </xf>
    <xf numFmtId="164" fontId="4" fillId="6" borderId="1" xfId="1" applyNumberFormat="1" applyFont="1" applyFill="1" applyBorder="1" applyAlignment="1">
      <alignment horizontal="center"/>
    </xf>
    <xf numFmtId="38" fontId="0" fillId="6" borderId="1" xfId="7" applyFont="1" applyFill="1" applyBorder="1">
      <alignment vertical="center"/>
    </xf>
    <xf numFmtId="0" fontId="19" fillId="6" borderId="1" xfId="0" applyFont="1" applyFill="1" applyBorder="1" applyAlignment="1">
      <alignment vertical="center"/>
    </xf>
    <xf numFmtId="164" fontId="4" fillId="6" borderId="1" xfId="1" applyNumberFormat="1" applyFont="1" applyFill="1" applyBorder="1" applyAlignment="1">
      <alignment horizontal="left"/>
    </xf>
    <xf numFmtId="0" fontId="24" fillId="0" borderId="1" xfId="0" applyFont="1" applyBorder="1" applyAlignment="1">
      <alignment horizontal="center"/>
    </xf>
    <xf numFmtId="165" fontId="16" fillId="0" borderId="1" xfId="1" applyNumberFormat="1" applyFont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6" fillId="7" borderId="1" xfId="0" applyFont="1" applyFill="1" applyBorder="1"/>
    <xf numFmtId="165" fontId="16" fillId="7" borderId="1" xfId="1" applyNumberFormat="1" applyFont="1" applyFill="1" applyBorder="1" applyAlignment="1">
      <alignment horizontal="center"/>
    </xf>
    <xf numFmtId="0" fontId="16" fillId="7" borderId="1" xfId="0" applyFont="1" applyFill="1" applyBorder="1" applyAlignment="1">
      <alignment horizontal="left"/>
    </xf>
    <xf numFmtId="0" fontId="16" fillId="7" borderId="1" xfId="1" applyFont="1" applyFill="1" applyBorder="1" applyAlignment="1">
      <alignment horizontal="left" vertical="center"/>
    </xf>
    <xf numFmtId="0" fontId="16" fillId="7" borderId="1" xfId="1" applyFont="1" applyFill="1" applyBorder="1" applyAlignment="1">
      <alignment horizontal="center" vertical="center"/>
    </xf>
    <xf numFmtId="0" fontId="16" fillId="7" borderId="1" xfId="1" applyFont="1" applyFill="1" applyBorder="1" applyAlignment="1">
      <alignment horizontal="left"/>
    </xf>
    <xf numFmtId="0" fontId="16" fillId="7" borderId="5" xfId="0" applyFont="1" applyFill="1" applyBorder="1"/>
    <xf numFmtId="0" fontId="0" fillId="6" borderId="1" xfId="0" applyFill="1" applyBorder="1"/>
    <xf numFmtId="0" fontId="16" fillId="6" borderId="1" xfId="0" applyFont="1" applyFill="1" applyBorder="1"/>
    <xf numFmtId="0" fontId="24" fillId="0" borderId="5" xfId="0" applyFont="1" applyBorder="1" applyAlignment="1">
      <alignment horizontal="center"/>
    </xf>
    <xf numFmtId="0" fontId="0" fillId="6" borderId="0" xfId="0" applyFill="1" applyAlignment="1">
      <alignment vertical="center"/>
    </xf>
    <xf numFmtId="164" fontId="2" fillId="0" borderId="0" xfId="1" applyNumberFormat="1"/>
    <xf numFmtId="164" fontId="15" fillId="0" borderId="0" xfId="0" applyNumberFormat="1" applyFont="1"/>
    <xf numFmtId="0" fontId="18" fillId="0" borderId="0" xfId="0" applyFont="1" applyAlignment="1">
      <alignment horizontal="center" vertical="center"/>
    </xf>
    <xf numFmtId="164" fontId="0" fillId="0" borderId="0" xfId="0" applyNumberFormat="1"/>
    <xf numFmtId="0" fontId="35" fillId="0" borderId="0" xfId="0" applyFont="1"/>
    <xf numFmtId="0" fontId="37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1" fillId="3" borderId="10" xfId="1" applyFont="1" applyFill="1" applyBorder="1" applyAlignment="1">
      <alignment vertical="center"/>
    </xf>
    <xf numFmtId="0" fontId="3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19" fillId="0" borderId="0" xfId="0" quotePrefix="1" applyNumberFormat="1" applyFont="1"/>
    <xf numFmtId="0" fontId="2" fillId="7" borderId="0" xfId="1" applyFill="1"/>
    <xf numFmtId="0" fontId="2" fillId="7" borderId="0" xfId="1" applyFill="1" applyAlignment="1">
      <alignment horizontal="left"/>
    </xf>
    <xf numFmtId="0" fontId="7" fillId="7" borderId="0" xfId="1" applyFont="1" applyFill="1" applyAlignment="1">
      <alignment vertical="center"/>
    </xf>
    <xf numFmtId="0" fontId="7" fillId="7" borderId="0" xfId="1" applyFont="1" applyFill="1" applyAlignment="1">
      <alignment horizontal="left" vertical="center"/>
    </xf>
    <xf numFmtId="0" fontId="11" fillId="9" borderId="0" xfId="1" applyFont="1" applyFill="1" applyAlignment="1">
      <alignment vertical="center"/>
    </xf>
    <xf numFmtId="0" fontId="11" fillId="9" borderId="0" xfId="1" applyFont="1" applyFill="1" applyAlignment="1">
      <alignment horizontal="left" vertical="center"/>
    </xf>
    <xf numFmtId="0" fontId="13" fillId="9" borderId="0" xfId="1" applyFont="1" applyFill="1" applyAlignment="1">
      <alignment horizontal="center" vertical="center" wrapText="1"/>
    </xf>
    <xf numFmtId="0" fontId="13" fillId="9" borderId="0" xfId="1" applyFont="1" applyFill="1" applyAlignment="1">
      <alignment horizontal="center" vertical="center"/>
    </xf>
    <xf numFmtId="0" fontId="10" fillId="2" borderId="11" xfId="1" applyFont="1" applyFill="1" applyBorder="1" applyAlignment="1">
      <alignment horizontal="center"/>
    </xf>
    <xf numFmtId="0" fontId="5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/>
    </xf>
    <xf numFmtId="0" fontId="31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164" fontId="0" fillId="0" borderId="12" xfId="0" applyNumberFormat="1" applyBorder="1"/>
    <xf numFmtId="164" fontId="4" fillId="0" borderId="0" xfId="1" applyNumberFormat="1" applyFont="1"/>
    <xf numFmtId="164" fontId="11" fillId="3" borderId="1" xfId="1" applyNumberFormat="1" applyFont="1" applyFill="1" applyBorder="1" applyAlignment="1">
      <alignment vertical="center"/>
    </xf>
    <xf numFmtId="0" fontId="39" fillId="0" borderId="0" xfId="1" applyFont="1"/>
    <xf numFmtId="0" fontId="16" fillId="0" borderId="0" xfId="0" applyFont="1"/>
    <xf numFmtId="164" fontId="35" fillId="0" borderId="0" xfId="0" applyNumberFormat="1" applyFont="1"/>
    <xf numFmtId="164" fontId="38" fillId="0" borderId="0" xfId="0" applyNumberFormat="1" applyFont="1"/>
    <xf numFmtId="0" fontId="42" fillId="10" borderId="14" xfId="0" applyFont="1" applyFill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right" vertical="center"/>
    </xf>
    <xf numFmtId="0" fontId="43" fillId="10" borderId="15" xfId="0" applyFont="1" applyFill="1" applyBorder="1" applyAlignment="1">
      <alignment horizontal="center" vertical="center"/>
    </xf>
    <xf numFmtId="0" fontId="43" fillId="10" borderId="15" xfId="0" applyFont="1" applyFill="1" applyBorder="1" applyAlignment="1">
      <alignment horizontal="right" vertical="center"/>
    </xf>
    <xf numFmtId="16" fontId="43" fillId="10" borderId="15" xfId="0" applyNumberFormat="1" applyFont="1" applyFill="1" applyBorder="1" applyAlignment="1">
      <alignment vertical="center"/>
    </xf>
    <xf numFmtId="0" fontId="44" fillId="11" borderId="14" xfId="0" applyFont="1" applyFill="1" applyBorder="1" applyAlignment="1">
      <alignment horizontal="right" vertical="center"/>
    </xf>
    <xf numFmtId="0" fontId="44" fillId="12" borderId="14" xfId="0" applyFont="1" applyFill="1" applyBorder="1" applyAlignment="1">
      <alignment horizontal="right" vertical="center"/>
    </xf>
    <xf numFmtId="0" fontId="44" fillId="12" borderId="14" xfId="0" applyFont="1" applyFill="1" applyBorder="1" applyAlignment="1">
      <alignment vertical="center"/>
    </xf>
    <xf numFmtId="0" fontId="44" fillId="13" borderId="14" xfId="0" applyFont="1" applyFill="1" applyBorder="1" applyAlignment="1">
      <alignment horizontal="right" vertical="center"/>
    </xf>
    <xf numFmtId="0" fontId="44" fillId="13" borderId="14" xfId="0" applyFont="1" applyFill="1" applyBorder="1" applyAlignment="1">
      <alignment vertical="center"/>
    </xf>
    <xf numFmtId="0" fontId="44" fillId="0" borderId="5" xfId="0" applyFont="1" applyBorder="1" applyAlignment="1">
      <alignment horizontal="center" vertical="center"/>
    </xf>
    <xf numFmtId="0" fontId="44" fillId="0" borderId="5" xfId="0" applyFont="1" applyBorder="1" applyAlignment="1">
      <alignment vertical="center"/>
    </xf>
    <xf numFmtId="0" fontId="43" fillId="0" borderId="5" xfId="0" applyFont="1" applyBorder="1" applyAlignment="1">
      <alignment horizontal="right" vertical="center"/>
    </xf>
    <xf numFmtId="0" fontId="44" fillId="0" borderId="18" xfId="0" applyFont="1" applyBorder="1" applyAlignment="1">
      <alignment horizontal="center" vertical="center" textRotation="90"/>
    </xf>
    <xf numFmtId="0" fontId="44" fillId="0" borderId="14" xfId="0" applyFont="1" applyBorder="1" applyAlignment="1">
      <alignment horizontal="right" vertical="center"/>
    </xf>
    <xf numFmtId="0" fontId="44" fillId="0" borderId="15" xfId="0" applyFont="1" applyBorder="1" applyAlignment="1">
      <alignment horizontal="right" vertical="center"/>
    </xf>
    <xf numFmtId="0" fontId="43" fillId="6" borderId="14" xfId="0" applyFont="1" applyFill="1" applyBorder="1" applyAlignment="1">
      <alignment horizontal="center" vertical="center"/>
    </xf>
    <xf numFmtId="0" fontId="43" fillId="6" borderId="14" xfId="0" applyFont="1" applyFill="1" applyBorder="1" applyAlignment="1">
      <alignment horizontal="right" vertical="center"/>
    </xf>
    <xf numFmtId="0" fontId="43" fillId="6" borderId="15" xfId="0" applyFont="1" applyFill="1" applyBorder="1" applyAlignment="1">
      <alignment horizontal="right" vertical="center"/>
    </xf>
    <xf numFmtId="0" fontId="43" fillId="0" borderId="14" xfId="0" applyFont="1" applyBorder="1" applyAlignment="1">
      <alignment horizontal="center" vertical="center"/>
    </xf>
    <xf numFmtId="0" fontId="43" fillId="0" borderId="14" xfId="0" applyFont="1" applyBorder="1" applyAlignment="1">
      <alignment horizontal="right" vertical="center"/>
    </xf>
    <xf numFmtId="0" fontId="43" fillId="0" borderId="19" xfId="0" applyFont="1" applyBorder="1" applyAlignment="1">
      <alignment horizontal="right" vertical="center"/>
    </xf>
    <xf numFmtId="0" fontId="44" fillId="14" borderId="14" xfId="0" applyFont="1" applyFill="1" applyBorder="1" applyAlignment="1">
      <alignment horizontal="center" vertical="center"/>
    </xf>
    <xf numFmtId="0" fontId="44" fillId="14" borderId="6" xfId="0" applyFont="1" applyFill="1" applyBorder="1" applyAlignment="1">
      <alignment horizontal="right" vertical="center"/>
    </xf>
    <xf numFmtId="0" fontId="43" fillId="14" borderId="14" xfId="0" applyFont="1" applyFill="1" applyBorder="1" applyAlignment="1">
      <alignment horizontal="right" vertical="center"/>
    </xf>
    <xf numFmtId="0" fontId="43" fillId="14" borderId="13" xfId="0" applyFont="1" applyFill="1" applyBorder="1" applyAlignment="1">
      <alignment horizontal="right" vertical="center"/>
    </xf>
    <xf numFmtId="0" fontId="43" fillId="14" borderId="14" xfId="0" applyFont="1" applyFill="1" applyBorder="1" applyAlignment="1">
      <alignment horizontal="center" vertical="center"/>
    </xf>
    <xf numFmtId="0" fontId="43" fillId="0" borderId="0" xfId="0" applyFont="1" applyAlignment="1">
      <alignment vertical="center"/>
    </xf>
    <xf numFmtId="0" fontId="34" fillId="0" borderId="15" xfId="1" applyFont="1" applyBorder="1" applyAlignment="1">
      <alignment horizontal="center"/>
    </xf>
    <xf numFmtId="164" fontId="41" fillId="0" borderId="0" xfId="0" applyNumberFormat="1" applyFont="1"/>
    <xf numFmtId="0" fontId="41" fillId="0" borderId="0" xfId="0" applyFont="1"/>
    <xf numFmtId="0" fontId="0" fillId="6" borderId="20" xfId="0" applyFill="1" applyBorder="1"/>
    <xf numFmtId="0" fontId="13" fillId="3" borderId="20" xfId="1" applyFont="1" applyFill="1" applyBorder="1" applyAlignment="1">
      <alignment horizontal="center" vertical="center" wrapText="1"/>
    </xf>
    <xf numFmtId="0" fontId="0" fillId="0" borderId="21" xfId="0" applyBorder="1"/>
    <xf numFmtId="0" fontId="0" fillId="6" borderId="5" xfId="0" applyFill="1" applyBorder="1"/>
    <xf numFmtId="14" fontId="0" fillId="6" borderId="20" xfId="0" applyNumberFormat="1" applyFill="1" applyBorder="1"/>
    <xf numFmtId="164" fontId="2" fillId="0" borderId="22" xfId="1" applyNumberFormat="1" applyBorder="1" applyAlignment="1">
      <alignment horizontal="center" vertical="center"/>
    </xf>
    <xf numFmtId="0" fontId="10" fillId="2" borderId="22" xfId="1" applyFont="1" applyFill="1" applyBorder="1" applyAlignment="1">
      <alignment horizontal="center"/>
    </xf>
    <xf numFmtId="167" fontId="0" fillId="0" borderId="23" xfId="0" applyNumberFormat="1" applyBorder="1"/>
    <xf numFmtId="14" fontId="0" fillId="0" borderId="24" xfId="0" applyNumberFormat="1" applyBorder="1"/>
    <xf numFmtId="14" fontId="0" fillId="0" borderId="25" xfId="0" applyNumberFormat="1" applyBorder="1"/>
    <xf numFmtId="167" fontId="0" fillId="0" borderId="18" xfId="0" applyNumberFormat="1" applyBorder="1"/>
    <xf numFmtId="167" fontId="0" fillId="6" borderId="20" xfId="0" applyNumberFormat="1" applyFill="1" applyBorder="1"/>
    <xf numFmtId="0" fontId="0" fillId="0" borderId="28" xfId="0" applyBorder="1"/>
    <xf numFmtId="0" fontId="0" fillId="17" borderId="28" xfId="0" applyFill="1" applyBorder="1"/>
    <xf numFmtId="0" fontId="24" fillId="17" borderId="28" xfId="0" applyFont="1" applyFill="1" applyBorder="1" applyAlignment="1">
      <alignment horizontal="center"/>
    </xf>
    <xf numFmtId="16" fontId="0" fillId="17" borderId="28" xfId="0" applyNumberFormat="1" applyFill="1" applyBorder="1" applyAlignment="1">
      <alignment horizontal="center"/>
    </xf>
    <xf numFmtId="0" fontId="45" fillId="16" borderId="28" xfId="0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24" fillId="0" borderId="28" xfId="0" applyFont="1" applyBorder="1" applyAlignment="1">
      <alignment horizontal="center" vertical="center"/>
    </xf>
    <xf numFmtId="0" fontId="0" fillId="15" borderId="28" xfId="0" applyFill="1" applyBorder="1"/>
    <xf numFmtId="164" fontId="0" fillId="0" borderId="28" xfId="0" applyNumberFormat="1" applyBorder="1"/>
    <xf numFmtId="0" fontId="0" fillId="16" borderId="5" xfId="0" applyFill="1" applyBorder="1" applyAlignment="1">
      <alignment horizontal="center"/>
    </xf>
    <xf numFmtId="0" fontId="0" fillId="0" borderId="5" xfId="0" applyBorder="1"/>
    <xf numFmtId="0" fontId="24" fillId="0" borderId="5" xfId="0" applyFont="1" applyBorder="1" applyAlignment="1">
      <alignment horizontal="center" vertical="center"/>
    </xf>
    <xf numFmtId="16" fontId="0" fillId="17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5" borderId="0" xfId="0" applyFill="1"/>
    <xf numFmtId="0" fontId="0" fillId="0" borderId="29" xfId="0" applyBorder="1"/>
    <xf numFmtId="167" fontId="0" fillId="0" borderId="29" xfId="0" applyNumberFormat="1" applyBorder="1"/>
    <xf numFmtId="16" fontId="0" fillId="0" borderId="29" xfId="0" applyNumberFormat="1" applyBorder="1"/>
    <xf numFmtId="167" fontId="0" fillId="0" borderId="26" xfId="0" applyNumberFormat="1" applyBorder="1"/>
    <xf numFmtId="0" fontId="46" fillId="0" borderId="0" xfId="0" applyFont="1"/>
    <xf numFmtId="14" fontId="0" fillId="0" borderId="30" xfId="0" applyNumberFormat="1" applyBorder="1"/>
    <xf numFmtId="167" fontId="0" fillId="0" borderId="30" xfId="0" applyNumberFormat="1" applyBorder="1"/>
    <xf numFmtId="171" fontId="7" fillId="2" borderId="0" xfId="9" applyNumberFormat="1" applyFont="1" applyFill="1" applyAlignment="1">
      <alignment vertical="center"/>
    </xf>
    <xf numFmtId="171" fontId="2" fillId="0" borderId="0" xfId="9" applyNumberFormat="1" applyFont="1"/>
    <xf numFmtId="164" fontId="39" fillId="0" borderId="0" xfId="1" applyNumberFormat="1" applyFont="1"/>
    <xf numFmtId="0" fontId="0" fillId="0" borderId="32" xfId="0" applyBorder="1"/>
    <xf numFmtId="167" fontId="0" fillId="0" borderId="31" xfId="0" applyNumberFormat="1" applyBorder="1"/>
    <xf numFmtId="167" fontId="0" fillId="0" borderId="32" xfId="0" applyNumberFormat="1" applyBorder="1"/>
    <xf numFmtId="0" fontId="0" fillId="6" borderId="31" xfId="0" applyFill="1" applyBorder="1"/>
    <xf numFmtId="1" fontId="0" fillId="0" borderId="0" xfId="0" applyNumberFormat="1"/>
    <xf numFmtId="172" fontId="47" fillId="11" borderId="33" xfId="6" applyNumberFormat="1" applyFont="1" applyFill="1" applyBorder="1" applyAlignment="1">
      <alignment horizontal="center" vertical="center" wrapText="1"/>
    </xf>
    <xf numFmtId="0" fontId="47" fillId="11" borderId="33" xfId="6" applyFont="1" applyFill="1" applyBorder="1" applyAlignment="1">
      <alignment horizontal="center" vertical="center" wrapText="1"/>
    </xf>
    <xf numFmtId="172" fontId="43" fillId="11" borderId="33" xfId="0" applyNumberFormat="1" applyFont="1" applyFill="1" applyBorder="1" applyAlignment="1">
      <alignment horizontal="center" vertical="center"/>
    </xf>
    <xf numFmtId="1" fontId="0" fillId="0" borderId="29" xfId="0" applyNumberFormat="1" applyBorder="1"/>
    <xf numFmtId="172" fontId="43" fillId="11" borderId="34" xfId="0" applyNumberFormat="1" applyFont="1" applyFill="1" applyBorder="1" applyAlignment="1">
      <alignment horizontal="center" vertical="center"/>
    </xf>
    <xf numFmtId="1" fontId="33" fillId="11" borderId="34" xfId="6" applyNumberFormat="1" applyFont="1" applyFill="1" applyBorder="1" applyAlignment="1">
      <alignment horizontal="center" vertical="center"/>
    </xf>
    <xf numFmtId="0" fontId="49" fillId="0" borderId="0" xfId="1" applyFont="1" applyAlignment="1">
      <alignment horizontal="center"/>
    </xf>
    <xf numFmtId="0" fontId="24" fillId="0" borderId="0" xfId="0" applyFont="1"/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/>
    <xf numFmtId="172" fontId="13" fillId="12" borderId="33" xfId="6" applyNumberFormat="1" applyFont="1" applyFill="1" applyBorder="1" applyAlignment="1">
      <alignment horizontal="center" vertical="center" wrapText="1"/>
    </xf>
    <xf numFmtId="172" fontId="43" fillId="12" borderId="34" xfId="0" applyNumberFormat="1" applyFont="1" applyFill="1" applyBorder="1" applyAlignment="1">
      <alignment horizontal="center" vertical="center"/>
    </xf>
    <xf numFmtId="172" fontId="43" fillId="12" borderId="33" xfId="0" applyNumberFormat="1" applyFont="1" applyFill="1" applyBorder="1" applyAlignment="1">
      <alignment horizontal="center" vertical="center"/>
    </xf>
    <xf numFmtId="172" fontId="13" fillId="18" borderId="33" xfId="6" applyNumberFormat="1" applyFont="1" applyFill="1" applyBorder="1" applyAlignment="1">
      <alignment horizontal="center" vertical="center" wrapText="1"/>
    </xf>
    <xf numFmtId="172" fontId="47" fillId="18" borderId="33" xfId="6" applyNumberFormat="1" applyFont="1" applyFill="1" applyBorder="1" applyAlignment="1">
      <alignment horizontal="center" vertical="center" wrapText="1"/>
    </xf>
    <xf numFmtId="172" fontId="43" fillId="18" borderId="34" xfId="0" applyNumberFormat="1" applyFont="1" applyFill="1" applyBorder="1" applyAlignment="1">
      <alignment horizontal="center" vertical="center"/>
    </xf>
    <xf numFmtId="0" fontId="43" fillId="18" borderId="34" xfId="0" applyFont="1" applyFill="1" applyBorder="1" applyAlignment="1">
      <alignment horizontal="center" vertical="center"/>
    </xf>
    <xf numFmtId="172" fontId="43" fillId="18" borderId="33" xfId="0" applyNumberFormat="1" applyFont="1" applyFill="1" applyBorder="1" applyAlignment="1">
      <alignment horizontal="center" vertical="center"/>
    </xf>
    <xf numFmtId="172" fontId="13" fillId="19" borderId="33" xfId="6" applyNumberFormat="1" applyFont="1" applyFill="1" applyBorder="1" applyAlignment="1">
      <alignment horizontal="center" vertical="center" wrapText="1"/>
    </xf>
    <xf numFmtId="0" fontId="47" fillId="19" borderId="33" xfId="6" applyFont="1" applyFill="1" applyBorder="1" applyAlignment="1">
      <alignment horizontal="center" vertical="center" wrapText="1"/>
    </xf>
    <xf numFmtId="172" fontId="47" fillId="19" borderId="33" xfId="6" applyNumberFormat="1" applyFont="1" applyFill="1" applyBorder="1" applyAlignment="1">
      <alignment horizontal="center" vertical="center" wrapText="1"/>
    </xf>
    <xf numFmtId="172" fontId="43" fillId="19" borderId="34" xfId="0" applyNumberFormat="1" applyFont="1" applyFill="1" applyBorder="1" applyAlignment="1">
      <alignment horizontal="center" vertical="center"/>
    </xf>
    <xf numFmtId="1" fontId="33" fillId="19" borderId="34" xfId="6" applyNumberFormat="1" applyFont="1" applyFill="1" applyBorder="1" applyAlignment="1">
      <alignment horizontal="center" vertical="center"/>
    </xf>
    <xf numFmtId="172" fontId="43" fillId="19" borderId="33" xfId="0" applyNumberFormat="1" applyFont="1" applyFill="1" applyBorder="1" applyAlignment="1">
      <alignment horizontal="center" vertical="center"/>
    </xf>
    <xf numFmtId="0" fontId="48" fillId="0" borderId="0" xfId="0" applyFont="1"/>
    <xf numFmtId="14" fontId="16" fillId="0" borderId="0" xfId="0" applyNumberFormat="1" applyFont="1"/>
    <xf numFmtId="164" fontId="13" fillId="3" borderId="20" xfId="1" applyNumberFormat="1" applyFont="1" applyFill="1" applyBorder="1" applyAlignment="1">
      <alignment horizontal="center" vertical="center" wrapText="1"/>
    </xf>
    <xf numFmtId="0" fontId="10" fillId="2" borderId="0" xfId="1" applyFont="1" applyFill="1" applyAlignment="1">
      <alignment horizontal="center"/>
    </xf>
    <xf numFmtId="170" fontId="2" fillId="0" borderId="0" xfId="1" applyNumberFormat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" fontId="2" fillId="0" borderId="0" xfId="1" applyNumberFormat="1" applyAlignment="1">
      <alignment horizontal="center" vertical="center"/>
    </xf>
    <xf numFmtId="164" fontId="39" fillId="0" borderId="0" xfId="1" applyNumberFormat="1" applyFont="1" applyAlignment="1">
      <alignment horizontal="center" vertical="center"/>
    </xf>
    <xf numFmtId="171" fontId="39" fillId="0" borderId="0" xfId="9" applyNumberFormat="1" applyFont="1" applyBorder="1" applyAlignment="1">
      <alignment horizontal="center" vertical="center"/>
    </xf>
    <xf numFmtId="164" fontId="40" fillId="0" borderId="0" xfId="1" applyNumberFormat="1" applyFont="1"/>
    <xf numFmtId="0" fontId="39" fillId="7" borderId="0" xfId="1" applyFont="1" applyFill="1" applyAlignment="1">
      <alignment horizontal="left"/>
    </xf>
    <xf numFmtId="0" fontId="2" fillId="7" borderId="0" xfId="1" applyFill="1" applyAlignment="1">
      <alignment horizontal="center"/>
    </xf>
    <xf numFmtId="164" fontId="39" fillId="0" borderId="0" xfId="1" applyNumberFormat="1" applyFont="1" applyAlignment="1">
      <alignment horizontal="left" vertical="center"/>
    </xf>
    <xf numFmtId="164" fontId="53" fillId="0" borderId="0" xfId="1" applyNumberFormat="1" applyFont="1" applyAlignment="1">
      <alignment horizontal="center" vertical="center"/>
    </xf>
    <xf numFmtId="164" fontId="40" fillId="0" borderId="0" xfId="1" applyNumberFormat="1" applyFont="1" applyAlignment="1">
      <alignment horizontal="center"/>
    </xf>
    <xf numFmtId="171" fontId="39" fillId="0" borderId="0" xfId="9" applyNumberFormat="1" applyFont="1"/>
    <xf numFmtId="0" fontId="39" fillId="0" borderId="0" xfId="1" applyFont="1" applyAlignment="1">
      <alignment wrapText="1"/>
    </xf>
    <xf numFmtId="0" fontId="39" fillId="0" borderId="0" xfId="1" applyFont="1" applyAlignment="1">
      <alignment horizontal="left"/>
    </xf>
    <xf numFmtId="173" fontId="39" fillId="0" borderId="0" xfId="1" applyNumberFormat="1" applyFont="1" applyAlignment="1">
      <alignment horizontal="center" vertical="center"/>
    </xf>
    <xf numFmtId="173" fontId="40" fillId="0" borderId="0" xfId="1" applyNumberFormat="1" applyFont="1" applyAlignment="1">
      <alignment horizontal="center"/>
    </xf>
    <xf numFmtId="173" fontId="4" fillId="0" borderId="0" xfId="1" applyNumberFormat="1" applyFont="1" applyAlignment="1">
      <alignment horizontal="center"/>
    </xf>
    <xf numFmtId="164" fontId="2" fillId="0" borderId="0" xfId="1" applyNumberFormat="1" applyAlignment="1">
      <alignment horizontal="left" vertical="center"/>
    </xf>
    <xf numFmtId="164" fontId="20" fillId="22" borderId="6" xfId="1" applyNumberFormat="1" applyFont="1" applyFill="1" applyBorder="1" applyAlignment="1">
      <alignment vertical="center" wrapText="1"/>
    </xf>
    <xf numFmtId="165" fontId="13" fillId="22" borderId="20" xfId="1" applyNumberFormat="1" applyFont="1" applyFill="1" applyBorder="1" applyAlignment="1">
      <alignment horizontal="center" vertical="center" wrapText="1"/>
    </xf>
    <xf numFmtId="164" fontId="33" fillId="22" borderId="20" xfId="1" applyNumberFormat="1" applyFont="1" applyFill="1" applyBorder="1" applyAlignment="1">
      <alignment horizontal="center" vertical="center" wrapText="1"/>
    </xf>
    <xf numFmtId="164" fontId="32" fillId="22" borderId="20" xfId="1" applyNumberFormat="1" applyFont="1" applyFill="1" applyBorder="1" applyAlignment="1">
      <alignment horizontal="center" vertical="center" wrapText="1"/>
    </xf>
    <xf numFmtId="164" fontId="20" fillId="22" borderId="19" xfId="1" applyNumberFormat="1" applyFont="1" applyFill="1" applyBorder="1" applyAlignment="1">
      <alignment vertical="center" wrapText="1"/>
    </xf>
    <xf numFmtId="165" fontId="33" fillId="22" borderId="20" xfId="1" applyNumberFormat="1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/>
    </xf>
    <xf numFmtId="170" fontId="2" fillId="0" borderId="20" xfId="1" applyNumberFormat="1" applyBorder="1" applyAlignment="1">
      <alignment horizontal="center" vertical="center"/>
    </xf>
    <xf numFmtId="164" fontId="2" fillId="0" borderId="20" xfId="1" applyNumberFormat="1" applyBorder="1" applyAlignment="1">
      <alignment horizontal="center" vertical="center"/>
    </xf>
    <xf numFmtId="0" fontId="13" fillId="20" borderId="31" xfId="1" applyFont="1" applyFill="1" applyBorder="1" applyAlignment="1">
      <alignment horizontal="center" vertical="center"/>
    </xf>
    <xf numFmtId="0" fontId="13" fillId="20" borderId="31" xfId="1" applyFont="1" applyFill="1" applyBorder="1" applyAlignment="1">
      <alignment horizontal="center" vertical="center" wrapText="1"/>
    </xf>
    <xf numFmtId="0" fontId="33" fillId="20" borderId="31" xfId="1" applyFont="1" applyFill="1" applyBorder="1" applyAlignment="1">
      <alignment horizontal="center" vertical="center" wrapText="1"/>
    </xf>
    <xf numFmtId="165" fontId="13" fillId="20" borderId="31" xfId="1" applyNumberFormat="1" applyFont="1" applyFill="1" applyBorder="1" applyAlignment="1">
      <alignment horizontal="center" vertical="center" wrapText="1"/>
    </xf>
    <xf numFmtId="0" fontId="22" fillId="20" borderId="27" xfId="1" applyFont="1" applyFill="1" applyBorder="1" applyAlignment="1">
      <alignment horizontal="left" vertical="center"/>
    </xf>
    <xf numFmtId="0" fontId="11" fillId="20" borderId="6" xfId="1" applyFont="1" applyFill="1" applyBorder="1" applyAlignment="1">
      <alignment vertical="center"/>
    </xf>
    <xf numFmtId="0" fontId="11" fillId="20" borderId="6" xfId="1" applyFont="1" applyFill="1" applyBorder="1" applyAlignment="1">
      <alignment horizontal="left" vertical="center"/>
    </xf>
    <xf numFmtId="0" fontId="11" fillId="20" borderId="6" xfId="1" applyFont="1" applyFill="1" applyBorder="1" applyAlignment="1">
      <alignment horizontal="center" vertical="center"/>
    </xf>
    <xf numFmtId="0" fontId="54" fillId="20" borderId="6" xfId="1" applyFont="1" applyFill="1" applyBorder="1" applyAlignment="1">
      <alignment horizontal="center" vertical="center"/>
    </xf>
    <xf numFmtId="165" fontId="11" fillId="20" borderId="6" xfId="1" applyNumberFormat="1" applyFont="1" applyFill="1" applyBorder="1" applyAlignment="1">
      <alignment vertical="center"/>
    </xf>
    <xf numFmtId="165" fontId="20" fillId="22" borderId="26" xfId="1" applyNumberFormat="1" applyFont="1" applyFill="1" applyBorder="1" applyAlignment="1">
      <alignment vertical="center"/>
    </xf>
    <xf numFmtId="165" fontId="11" fillId="20" borderId="27" xfId="1" applyNumberFormat="1" applyFont="1" applyFill="1" applyBorder="1" applyAlignment="1">
      <alignment vertical="center"/>
    </xf>
    <xf numFmtId="164" fontId="2" fillId="21" borderId="6" xfId="1" applyNumberFormat="1" applyFill="1" applyBorder="1" applyAlignment="1">
      <alignment horizontal="center" vertical="center"/>
    </xf>
    <xf numFmtId="0" fontId="11" fillId="20" borderId="26" xfId="1" applyFont="1" applyFill="1" applyBorder="1" applyAlignment="1">
      <alignment vertical="center"/>
    </xf>
    <xf numFmtId="164" fontId="54" fillId="22" borderId="6" xfId="1" applyNumberFormat="1" applyFont="1" applyFill="1" applyBorder="1" applyAlignment="1">
      <alignment vertical="center" wrapText="1"/>
    </xf>
    <xf numFmtId="171" fontId="2" fillId="0" borderId="20" xfId="9" applyNumberFormat="1" applyFont="1" applyBorder="1" applyAlignment="1">
      <alignment horizontal="center" vertical="center"/>
    </xf>
    <xf numFmtId="164" fontId="32" fillId="4" borderId="31" xfId="1" applyNumberFormat="1" applyFont="1" applyFill="1" applyBorder="1" applyAlignment="1">
      <alignment horizontal="center" vertical="center" wrapText="1"/>
    </xf>
    <xf numFmtId="164" fontId="32" fillId="4" borderId="27" xfId="1" applyNumberFormat="1" applyFont="1" applyFill="1" applyBorder="1" applyAlignment="1">
      <alignment horizontal="center" vertical="center" wrapText="1"/>
    </xf>
    <xf numFmtId="164" fontId="32" fillId="4" borderId="6" xfId="1" applyNumberFormat="1" applyFont="1" applyFill="1" applyBorder="1" applyAlignment="1">
      <alignment horizontal="center" vertical="center" wrapText="1"/>
    </xf>
    <xf numFmtId="171" fontId="54" fillId="4" borderId="6" xfId="9" applyNumberFormat="1" applyFont="1" applyFill="1" applyBorder="1" applyAlignment="1">
      <alignment horizontal="center" vertical="center"/>
    </xf>
    <xf numFmtId="164" fontId="12" fillId="4" borderId="6" xfId="1" applyNumberFormat="1" applyFont="1" applyFill="1" applyBorder="1" applyAlignment="1">
      <alignment horizontal="center" vertical="center" wrapText="1"/>
    </xf>
    <xf numFmtId="164" fontId="32" fillId="23" borderId="31" xfId="1" applyNumberFormat="1" applyFont="1" applyFill="1" applyBorder="1" applyAlignment="1">
      <alignment horizontal="center" vertical="center" wrapText="1"/>
    </xf>
    <xf numFmtId="164" fontId="12" fillId="23" borderId="27" xfId="1" applyNumberFormat="1" applyFont="1" applyFill="1" applyBorder="1" applyAlignment="1">
      <alignment horizontal="center" vertical="center" wrapText="1"/>
    </xf>
    <xf numFmtId="164" fontId="12" fillId="23" borderId="6" xfId="1" applyNumberFormat="1" applyFont="1" applyFill="1" applyBorder="1" applyAlignment="1">
      <alignment horizontal="center" vertical="center" wrapText="1"/>
    </xf>
    <xf numFmtId="164" fontId="2" fillId="7" borderId="0" xfId="1" applyNumberFormat="1" applyFill="1" applyAlignment="1">
      <alignment horizontal="center"/>
    </xf>
    <xf numFmtId="164" fontId="2" fillId="7" borderId="0" xfId="1" applyNumberFormat="1" applyFill="1"/>
    <xf numFmtId="0" fontId="11" fillId="3" borderId="26" xfId="1" applyFont="1" applyFill="1" applyBorder="1" applyAlignment="1">
      <alignment vertical="center"/>
    </xf>
    <xf numFmtId="1" fontId="13" fillId="5" borderId="31" xfId="1" applyNumberFormat="1" applyFont="1" applyFill="1" applyBorder="1" applyAlignment="1">
      <alignment horizontal="center" vertical="center" wrapText="1"/>
    </xf>
    <xf numFmtId="1" fontId="11" fillId="5" borderId="31" xfId="1" applyNumberFormat="1" applyFont="1" applyFill="1" applyBorder="1" applyAlignment="1">
      <alignment horizontal="left" vertical="center" wrapText="1"/>
    </xf>
    <xf numFmtId="1" fontId="13" fillId="5" borderId="6" xfId="1" applyNumberFormat="1" applyFont="1" applyFill="1" applyBorder="1" applyAlignment="1">
      <alignment horizontal="center" vertical="center" wrapText="1"/>
    </xf>
    <xf numFmtId="1" fontId="13" fillId="5" borderId="26" xfId="1" applyNumberFormat="1" applyFont="1" applyFill="1" applyBorder="1" applyAlignment="1">
      <alignment horizontal="center" vertical="center" wrapText="1"/>
    </xf>
    <xf numFmtId="1" fontId="54" fillId="5" borderId="6" xfId="1" applyNumberFormat="1" applyFont="1" applyFill="1" applyBorder="1" applyAlignment="1">
      <alignment horizontal="left" vertical="center"/>
    </xf>
    <xf numFmtId="0" fontId="7" fillId="2" borderId="0" xfId="1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7" borderId="0" xfId="1" applyFill="1" applyAlignment="1">
      <alignment horizontal="center" vertical="center"/>
    </xf>
    <xf numFmtId="168" fontId="2" fillId="7" borderId="0" xfId="1" applyNumberFormat="1" applyFill="1" applyAlignment="1">
      <alignment horizontal="center" vertical="center"/>
    </xf>
    <xf numFmtId="1" fontId="55" fillId="5" borderId="27" xfId="1" applyNumberFormat="1" applyFont="1" applyFill="1" applyBorder="1" applyAlignment="1">
      <alignment horizontal="left" vertical="center" wrapText="1"/>
    </xf>
    <xf numFmtId="1" fontId="39" fillId="0" borderId="0" xfId="1" applyNumberFormat="1" applyFont="1" applyAlignment="1">
      <alignment horizontal="center" vertical="center"/>
    </xf>
    <xf numFmtId="0" fontId="11" fillId="3" borderId="27" xfId="1" applyFont="1" applyFill="1" applyBorder="1" applyAlignment="1">
      <alignment vertical="center"/>
    </xf>
    <xf numFmtId="0" fontId="11" fillId="3" borderId="6" xfId="1" applyFont="1" applyFill="1" applyBorder="1" applyAlignment="1">
      <alignment vertical="center"/>
    </xf>
    <xf numFmtId="0" fontId="45" fillId="0" borderId="0" xfId="0" applyFont="1"/>
    <xf numFmtId="47" fontId="2" fillId="7" borderId="0" xfId="1" applyNumberFormat="1" applyFill="1"/>
    <xf numFmtId="0" fontId="56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64" fontId="0" fillId="0" borderId="35" xfId="0" applyNumberFormat="1" applyBorder="1"/>
    <xf numFmtId="174" fontId="0" fillId="0" borderId="0" xfId="0" applyNumberFormat="1"/>
    <xf numFmtId="0" fontId="31" fillId="2" borderId="0" xfId="1" applyFont="1" applyFill="1" applyAlignment="1">
      <alignment horizontal="center" vertical="center"/>
    </xf>
    <xf numFmtId="164" fontId="20" fillId="22" borderId="6" xfId="1" applyNumberFormat="1" applyFont="1" applyFill="1" applyBorder="1" applyAlignment="1">
      <alignment horizontal="center" vertical="center" wrapText="1"/>
    </xf>
    <xf numFmtId="164" fontId="39" fillId="0" borderId="0" xfId="1" applyNumberFormat="1" applyFont="1" applyAlignment="1">
      <alignment horizontal="center"/>
    </xf>
    <xf numFmtId="164" fontId="2" fillId="0" borderId="0" xfId="1" applyNumberFormat="1" applyAlignment="1">
      <alignment horizontal="center"/>
    </xf>
    <xf numFmtId="0" fontId="0" fillId="0" borderId="36" xfId="0" applyBorder="1" applyAlignment="1">
      <alignment horizontal="center" vertical="center"/>
    </xf>
    <xf numFmtId="164" fontId="35" fillId="0" borderId="35" xfId="0" applyNumberFormat="1" applyFont="1" applyBorder="1"/>
    <xf numFmtId="164" fontId="41" fillId="0" borderId="35" xfId="0" applyNumberFormat="1" applyFont="1" applyBorder="1"/>
    <xf numFmtId="0" fontId="41" fillId="0" borderId="35" xfId="0" applyFont="1" applyBorder="1"/>
    <xf numFmtId="164" fontId="1" fillId="0" borderId="0" xfId="1" applyNumberFormat="1" applyFont="1" applyAlignment="1">
      <alignment horizontal="center" vertical="center"/>
    </xf>
    <xf numFmtId="173" fontId="0" fillId="0" borderId="0" xfId="0" applyNumberFormat="1"/>
    <xf numFmtId="0" fontId="0" fillId="0" borderId="0" xfId="0" applyAlignment="1">
      <alignment horizontal="centerContinuous"/>
    </xf>
    <xf numFmtId="173" fontId="0" fillId="0" borderId="0" xfId="0" applyNumberFormat="1" applyAlignment="1">
      <alignment horizontal="center"/>
    </xf>
    <xf numFmtId="0" fontId="0" fillId="6" borderId="0" xfId="0" applyFill="1"/>
    <xf numFmtId="164" fontId="0" fillId="0" borderId="0" xfId="1" applyNumberFormat="1" applyFont="1" applyAlignment="1">
      <alignment horizontal="center" vertical="center"/>
    </xf>
    <xf numFmtId="172" fontId="13" fillId="12" borderId="37" xfId="6" applyNumberFormat="1" applyFont="1" applyFill="1" applyBorder="1" applyAlignment="1">
      <alignment horizontal="center" vertical="center" wrapText="1"/>
    </xf>
    <xf numFmtId="172" fontId="43" fillId="12" borderId="37" xfId="0" applyNumberFormat="1" applyFont="1" applyFill="1" applyBorder="1" applyAlignment="1">
      <alignment horizontal="center" vertical="center"/>
    </xf>
    <xf numFmtId="0" fontId="0" fillId="0" borderId="38" xfId="0" applyBorder="1"/>
    <xf numFmtId="14" fontId="0" fillId="0" borderId="39" xfId="0" applyNumberFormat="1" applyBorder="1"/>
    <xf numFmtId="0" fontId="0" fillId="0" borderId="39" xfId="0" applyBorder="1"/>
    <xf numFmtId="14" fontId="0" fillId="0" borderId="40" xfId="0" applyNumberFormat="1" applyBorder="1"/>
    <xf numFmtId="0" fontId="0" fillId="0" borderId="40" xfId="0" applyBorder="1"/>
    <xf numFmtId="14" fontId="0" fillId="0" borderId="38" xfId="0" applyNumberFormat="1" applyBorder="1"/>
    <xf numFmtId="0" fontId="43" fillId="12" borderId="37" xfId="0" applyFont="1" applyFill="1" applyBorder="1" applyAlignment="1">
      <alignment horizontal="center" vertical="center"/>
    </xf>
    <xf numFmtId="9" fontId="0" fillId="0" borderId="0" xfId="10" applyFont="1"/>
    <xf numFmtId="167" fontId="0" fillId="0" borderId="40" xfId="0" applyNumberFormat="1" applyBorder="1"/>
    <xf numFmtId="14" fontId="0" fillId="0" borderId="41" xfId="0" applyNumberFormat="1" applyBorder="1"/>
    <xf numFmtId="0" fontId="0" fillId="0" borderId="41" xfId="0" applyBorder="1"/>
    <xf numFmtId="0" fontId="0" fillId="0" borderId="42" xfId="0" applyBorder="1"/>
    <xf numFmtId="14" fontId="0" fillId="0" borderId="42" xfId="0" applyNumberFormat="1" applyBorder="1"/>
    <xf numFmtId="167" fontId="0" fillId="0" borderId="42" xfId="0" applyNumberFormat="1" applyBorder="1"/>
    <xf numFmtId="22" fontId="0" fillId="0" borderId="42" xfId="0" applyNumberFormat="1" applyBorder="1"/>
    <xf numFmtId="0" fontId="0" fillId="0" borderId="42" xfId="0" applyBorder="1" applyAlignment="1">
      <alignment vertical="center"/>
    </xf>
    <xf numFmtId="0" fontId="58" fillId="0" borderId="0" xfId="1" applyFont="1"/>
    <xf numFmtId="164" fontId="0" fillId="0" borderId="43" xfId="0" applyNumberFormat="1" applyBorder="1"/>
    <xf numFmtId="0" fontId="0" fillId="0" borderId="43" xfId="0" applyBorder="1"/>
    <xf numFmtId="164" fontId="0" fillId="0" borderId="44" xfId="0" applyNumberFormat="1" applyBorder="1"/>
    <xf numFmtId="14" fontId="0" fillId="0" borderId="44" xfId="0" applyNumberFormat="1" applyBorder="1"/>
    <xf numFmtId="0" fontId="0" fillId="0" borderId="44" xfId="0" applyBorder="1"/>
    <xf numFmtId="164" fontId="0" fillId="0" borderId="45" xfId="0" applyNumberFormat="1" applyBorder="1"/>
    <xf numFmtId="14" fontId="0" fillId="0" borderId="45" xfId="0" applyNumberFormat="1" applyBorder="1"/>
    <xf numFmtId="0" fontId="0" fillId="0" borderId="45" xfId="0" applyBorder="1"/>
    <xf numFmtId="0" fontId="57" fillId="24" borderId="0" xfId="0" applyFont="1" applyFill="1" applyAlignment="1">
      <alignment horizontal="center" vertical="center"/>
    </xf>
    <xf numFmtId="0" fontId="57" fillId="16" borderId="0" xfId="0" applyFont="1" applyFill="1" applyAlignment="1">
      <alignment horizontal="center" vertical="center"/>
    </xf>
    <xf numFmtId="0" fontId="57" fillId="25" borderId="0" xfId="0" applyFont="1" applyFill="1" applyAlignment="1">
      <alignment horizontal="center" vertical="center"/>
    </xf>
    <xf numFmtId="0" fontId="57" fillId="6" borderId="0" xfId="0" applyFont="1" applyFill="1" applyAlignment="1">
      <alignment horizontal="center" vertical="center"/>
    </xf>
    <xf numFmtId="0" fontId="44" fillId="10" borderId="16" xfId="0" applyFont="1" applyFill="1" applyBorder="1" applyAlignment="1">
      <alignment horizontal="center" vertical="center" textRotation="90"/>
    </xf>
    <xf numFmtId="0" fontId="44" fillId="10" borderId="17" xfId="0" applyFont="1" applyFill="1" applyBorder="1" applyAlignment="1">
      <alignment horizontal="center" vertical="center" textRotation="90"/>
    </xf>
    <xf numFmtId="0" fontId="44" fillId="10" borderId="18" xfId="0" applyFont="1" applyFill="1" applyBorder="1" applyAlignment="1">
      <alignment horizontal="center" vertical="center" textRotation="90"/>
    </xf>
    <xf numFmtId="0" fontId="24" fillId="0" borderId="28" xfId="0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30" fillId="0" borderId="45" xfId="8" applyBorder="1"/>
    <xf numFmtId="0" fontId="30" fillId="0" borderId="0" xfId="8"/>
    <xf numFmtId="0" fontId="16" fillId="0" borderId="45" xfId="0" applyFont="1" applyBorder="1" applyAlignment="1">
      <alignment horizontal="left"/>
    </xf>
    <xf numFmtId="0" fontId="62" fillId="0" borderId="45" xfId="0" applyFont="1" applyBorder="1"/>
    <xf numFmtId="0" fontId="19" fillId="28" borderId="45" xfId="0" applyFont="1" applyFill="1" applyBorder="1" applyAlignment="1">
      <alignment horizontal="left"/>
    </xf>
    <xf numFmtId="0" fontId="62" fillId="28" borderId="45" xfId="0" applyFont="1" applyFill="1" applyBorder="1"/>
    <xf numFmtId="0" fontId="16" fillId="28" borderId="45" xfId="0" applyFont="1" applyFill="1" applyBorder="1" applyAlignment="1">
      <alignment horizontal="left"/>
    </xf>
    <xf numFmtId="0" fontId="61" fillId="28" borderId="45" xfId="0" applyFont="1" applyFill="1" applyBorder="1"/>
    <xf numFmtId="0" fontId="62" fillId="0" borderId="45" xfId="0" applyFont="1" applyBorder="1" applyAlignment="1">
      <alignment horizontal="left"/>
    </xf>
    <xf numFmtId="0" fontId="59" fillId="0" borderId="45" xfId="0" applyFont="1" applyBorder="1" applyAlignment="1">
      <alignment horizontal="center"/>
    </xf>
    <xf numFmtId="0" fontId="59" fillId="6" borderId="45" xfId="0" applyFont="1" applyFill="1" applyBorder="1" applyAlignment="1">
      <alignment horizontal="center"/>
    </xf>
    <xf numFmtId="0" fontId="59" fillId="0" borderId="45" xfId="0" applyFont="1" applyBorder="1" applyAlignment="1">
      <alignment horizontal="center" vertical="center"/>
    </xf>
    <xf numFmtId="0" fontId="19" fillId="27" borderId="45" xfId="0" applyFont="1" applyFill="1" applyBorder="1" applyAlignment="1">
      <alignment horizontal="center" vertical="center" wrapText="1"/>
    </xf>
    <xf numFmtId="0" fontId="62" fillId="26" borderId="45" xfId="0" applyFont="1" applyFill="1" applyBorder="1"/>
    <xf numFmtId="0" fontId="62" fillId="27" borderId="45" xfId="0" applyFont="1" applyFill="1" applyBorder="1"/>
    <xf numFmtId="0" fontId="48" fillId="0" borderId="45" xfId="0" applyFont="1" applyBorder="1" applyAlignment="1">
      <alignment horizontal="center" vertical="center" wrapText="1"/>
    </xf>
    <xf numFmtId="0" fontId="16" fillId="0" borderId="45" xfId="0" applyFont="1" applyBorder="1"/>
    <xf numFmtId="0" fontId="59" fillId="0" borderId="45" xfId="0" applyFont="1" applyBorder="1" applyAlignment="1">
      <alignment horizontal="center" vertical="center" wrapText="1"/>
    </xf>
    <xf numFmtId="0" fontId="60" fillId="0" borderId="45" xfId="0" applyFont="1" applyBorder="1" applyAlignment="1">
      <alignment horizontal="center" vertical="center" wrapText="1"/>
    </xf>
    <xf numFmtId="0" fontId="61" fillId="26" borderId="45" xfId="0" applyFont="1" applyFill="1" applyBorder="1" applyAlignment="1">
      <alignment horizontal="center" vertical="center" wrapText="1"/>
    </xf>
    <xf numFmtId="0" fontId="30" fillId="7" borderId="0" xfId="8" applyFill="1"/>
    <xf numFmtId="164" fontId="30" fillId="0" borderId="45" xfId="8" applyNumberFormat="1" applyBorder="1"/>
    <xf numFmtId="14" fontId="30" fillId="0" borderId="45" xfId="8" applyNumberFormat="1" applyBorder="1"/>
    <xf numFmtId="0" fontId="63" fillId="0" borderId="45" xfId="8" applyFont="1" applyBorder="1" applyAlignment="1">
      <alignment horizontal="right"/>
    </xf>
    <xf numFmtId="0" fontId="62" fillId="0" borderId="45" xfId="0" applyFont="1" applyBorder="1" applyAlignment="1">
      <alignment horizontal="left" wrapText="1"/>
    </xf>
    <xf numFmtId="0" fontId="63" fillId="0" borderId="45" xfId="8" applyFont="1" applyBorder="1" applyAlignment="1">
      <alignment horizontal="center"/>
    </xf>
    <xf numFmtId="0" fontId="16" fillId="0" borderId="46" xfId="0" applyFont="1" applyBorder="1" applyAlignment="1">
      <alignment horizontal="center" vertical="center"/>
    </xf>
  </cellXfs>
  <cellStyles count="11">
    <cellStyle name="Comma [0]" xfId="7" builtinId="6"/>
    <cellStyle name="Comma 2" xfId="4" xr:uid="{00000000-0005-0000-0000-000001000000}"/>
    <cellStyle name="Currency" xfId="9" builtinId="4"/>
    <cellStyle name="Hyperlink 2" xfId="2" xr:uid="{00000000-0005-0000-0000-000003000000}"/>
    <cellStyle name="Normal" xfId="0" builtinId="0"/>
    <cellStyle name="Normal 2" xfId="6" xr:uid="{00000000-0005-0000-0000-000005000000}"/>
    <cellStyle name="Normal 3" xfId="5" xr:uid="{00000000-0005-0000-0000-000006000000}"/>
    <cellStyle name="Normal 4" xfId="1" xr:uid="{00000000-0005-0000-0000-000007000000}"/>
    <cellStyle name="Normal 4 2" xfId="3" xr:uid="{00000000-0005-0000-0000-000008000000}"/>
    <cellStyle name="Normal 5" xfId="8" xr:uid="{00000000-0005-0000-0000-000009000000}"/>
    <cellStyle name="Percent" xfId="10" builtinId="5"/>
  </cellStyles>
  <dxfs count="2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ill>
        <patternFill>
          <bgColor theme="4" tint="0.59996337778862885"/>
        </patternFill>
      </fill>
      <border>
        <left/>
        <right/>
        <top style="thin">
          <color auto="1"/>
        </top>
      </border>
    </dxf>
    <dxf>
      <font>
        <color rgb="FFFF000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ill>
        <patternFill>
          <bgColor theme="6" tint="0.79998168889431442"/>
        </patternFill>
      </fill>
    </dxf>
    <dxf>
      <font>
        <color rgb="FFFF000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66"/>
        </patternFill>
      </fill>
    </dxf>
    <dxf>
      <font>
        <b val="0"/>
        <i val="0"/>
        <color theme="4" tint="-0.24994659260841701"/>
      </font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1"/>
      </font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ont>
        <color rgb="FFC00000"/>
      </font>
      <fill>
        <patternFill>
          <bgColor theme="4" tint="0.39994506668294322"/>
        </patternFill>
      </fill>
    </dxf>
    <dxf>
      <fill>
        <patternFill>
          <bgColor rgb="FFF6542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numFmt numFmtId="173" formatCode="_([$$-409]* #,##0_);_([$$-409]* \(#,##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;@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353"/>
      <color rgb="FF008080"/>
      <color rgb="FFFF6565"/>
      <color rgb="FFFF0000"/>
      <color rgb="FFFFFF00"/>
      <color rgb="FF632D09"/>
      <color rgb="FFF65422"/>
      <color rgb="FFFFFF66"/>
      <color rgb="FF13A90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latin typeface="メイリオ" panose="020B0604030504040204" pitchFamily="50" charset="-128"/>
                <a:ea typeface="メイリオ" panose="020B0604030504040204" pitchFamily="50" charset="-128"/>
              </a:rPr>
              <a:t>Waiting</a:t>
            </a:r>
            <a:r>
              <a:rPr lang="en-US" altLang="ja-JP" baseline="0">
                <a:latin typeface="メイリオ" panose="020B0604030504040204" pitchFamily="50" charset="-128"/>
                <a:ea typeface="メイリオ" panose="020B0604030504040204" pitchFamily="50" charset="-128"/>
              </a:rPr>
              <a:t> Confirm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1-Sep'!$A$18</c:f>
              <c:strCache>
                <c:ptCount val="1"/>
                <c:pt idx="0">
                  <c:v>1. Send quotation to dealer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1-Sep'!$B$17:$C$17</c:f>
              <c:strCache>
                <c:ptCount val="2"/>
                <c:pt idx="0">
                  <c:v>Private</c:v>
                </c:pt>
                <c:pt idx="1">
                  <c:v>Government</c:v>
                </c:pt>
              </c:strCache>
            </c:strRef>
          </c:cat>
          <c:val>
            <c:numRef>
              <c:f>'Summary 1-Sep'!$B$18:$C$18</c:f>
              <c:numCache>
                <c:formatCode>General</c:formatCode>
                <c:ptCount val="2"/>
                <c:pt idx="0">
                  <c:v>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AD-42DD-9D31-05578412CD75}"/>
            </c:ext>
          </c:extLst>
        </c:ser>
        <c:ser>
          <c:idx val="1"/>
          <c:order val="1"/>
          <c:tx>
            <c:strRef>
              <c:f>'Summary 1-Sep'!$A$19</c:f>
              <c:strCache>
                <c:ptCount val="1"/>
                <c:pt idx="0">
                  <c:v>2. Dealer working with end user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1-Sep'!$B$17:$C$17</c:f>
              <c:strCache>
                <c:ptCount val="2"/>
                <c:pt idx="0">
                  <c:v>Private</c:v>
                </c:pt>
                <c:pt idx="1">
                  <c:v>Government</c:v>
                </c:pt>
              </c:strCache>
            </c:strRef>
          </c:cat>
          <c:val>
            <c:numRef>
              <c:f>'Summary 1-Sep'!$B$19:$C$19</c:f>
              <c:numCache>
                <c:formatCode>General</c:formatCode>
                <c:ptCount val="2"/>
                <c:pt idx="0">
                  <c:v>7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AD-42DD-9D31-05578412CD75}"/>
            </c:ext>
          </c:extLst>
        </c:ser>
        <c:ser>
          <c:idx val="2"/>
          <c:order val="2"/>
          <c:tx>
            <c:strRef>
              <c:f>'Summary 1-Sep'!$A$20</c:f>
              <c:strCache>
                <c:ptCount val="1"/>
                <c:pt idx="0">
                  <c:v>3. Tender process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1-Sep'!$B$17:$C$17</c:f>
              <c:strCache>
                <c:ptCount val="2"/>
                <c:pt idx="0">
                  <c:v>Private</c:v>
                </c:pt>
                <c:pt idx="1">
                  <c:v>Government</c:v>
                </c:pt>
              </c:strCache>
              <c:extLst xmlns:c15="http://schemas.microsoft.com/office/drawing/2012/chart"/>
            </c:strRef>
          </c:cat>
          <c:val>
            <c:numRef>
              <c:f>'Summary 1-Sep'!$B$20:$C$20</c:f>
              <c:numCache>
                <c:formatCode>General</c:formatCode>
                <c:ptCount val="2"/>
                <c:pt idx="0">
                  <c:v>2</c:v>
                </c:pt>
                <c:pt idx="1">
                  <c:v>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EAD-42DD-9D31-05578412C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861824"/>
        <c:axId val="640858544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[8]Sample!$B$128</c15:sqref>
                        </c15:formulaRef>
                      </c:ext>
                    </c:extLst>
                    <c:strCache>
                      <c:ptCount val="1"/>
                      <c:pt idx="0">
                        <c:v>Data series 4</c:v>
                      </c:pt>
                    </c:strCache>
                  </c:strRef>
                </c:tx>
                <c:spPr>
                  <a:solidFill>
                    <a:srgbClr val="EA550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'Summary 1-Sep'!$B$17:$C$17</c15:sqref>
                        </c15:formulaRef>
                      </c:ext>
                    </c:extLst>
                    <c:strCache>
                      <c:ptCount val="2"/>
                      <c:pt idx="0">
                        <c:v>Private</c:v>
                      </c:pt>
                      <c:pt idx="1">
                        <c:v>Government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[8]Sample!$C$128:$H$128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EAD-42DD-9D31-05578412CD75}"/>
                  </c:ext>
                </c:extLst>
              </c15:ser>
            </c15:filteredBarSeries>
          </c:ext>
        </c:extLst>
      </c:barChart>
      <c:catAx>
        <c:axId val="6408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en-US"/>
          </a:p>
        </c:txPr>
        <c:crossAx val="640858544"/>
        <c:crosses val="autoZero"/>
        <c:auto val="1"/>
        <c:lblAlgn val="ctr"/>
        <c:lblOffset val="100"/>
        <c:noMultiLvlLbl val="0"/>
      </c:catAx>
      <c:valAx>
        <c:axId val="64085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6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>
                <a:latin typeface="メイリオ" panose="020B0604030504040204" pitchFamily="50" charset="-128"/>
                <a:ea typeface="メイリオ" panose="020B0604030504040204" pitchFamily="50" charset="-128"/>
              </a:rPr>
              <a:t>Received</a:t>
            </a:r>
          </a:p>
        </c:rich>
      </c:tx>
      <c:layout>
        <c:manualLayout>
          <c:xMode val="edge"/>
          <c:yMode val="edge"/>
          <c:x val="0.33477335795081531"/>
          <c:y val="2.79068854544598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4911461570251"/>
          <c:y val="7.3513268627537875E-2"/>
          <c:w val="0.64115887593551457"/>
          <c:h val="0.36028138811668875"/>
        </c:manualLayout>
      </c:layout>
      <c:doughnutChart>
        <c:varyColors val="1"/>
        <c:ser>
          <c:idx val="0"/>
          <c:order val="0"/>
          <c:tx>
            <c:strRef>
              <c:f>Dashboard!$A$29</c:f>
              <c:strCache>
                <c:ptCount val="1"/>
                <c:pt idx="0">
                  <c:v>*Received: Hanoi 0 - 0 HCM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BD-4A6C-8230-EF42464999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BD-4A6C-8230-EF42464999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BD-4A6C-8230-EF424649994E}"/>
              </c:ext>
            </c:extLst>
          </c:dPt>
          <c:dPt>
            <c:idx val="3"/>
            <c:bubble3D val="0"/>
            <c:spPr>
              <a:solidFill>
                <a:srgbClr val="70AD47">
                  <a:lumMod val="60000"/>
                  <a:lumOff val="4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BD-4A6C-8230-EF42464999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24-4ACB-AE84-06D050E9F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FFAP!$I$16:$I$36</c15:sqref>
                  </c15:fullRef>
                </c:ext>
              </c:extLst>
              <c:f>FFAP!$I$16:$I$20</c:f>
              <c:strCache>
                <c:ptCount val="5"/>
                <c:pt idx="0">
                  <c:v>Bach Mai Hospital</c:v>
                </c:pt>
                <c:pt idx="1">
                  <c:v>FUJIFILM Vietnam Co., Ltd.</c:v>
                </c:pt>
                <c:pt idx="2">
                  <c:v>Hoang Long Clinic</c:v>
                </c:pt>
                <c:pt idx="3">
                  <c:v>FF asset</c:v>
                </c:pt>
                <c:pt idx="4">
                  <c:v>Others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FFAP!$J$16:$J$36</c15:sqref>
                  </c15:fullRef>
                </c:ext>
              </c:extLst>
              <c:f>FFAP!$J$16:$J$20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FFAP!$J$21</c15:sqref>
                  <c15:spPr xmlns:c15="http://schemas.microsoft.com/office/drawing/2012/chart"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FFAP!$J$22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FFAP!$J$23</c15:sqref>
                  <c15:spPr xmlns:c15="http://schemas.microsoft.com/office/drawing/2012/chart"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FFAP!$J$24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FFAP!$J$25</c15:sqref>
                  <c15:spPr xmlns:c15="http://schemas.microsoft.com/office/drawing/2012/chart"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FFAP!$J$26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FFAP!$J$27</c15:sqref>
                  <c15:spPr xmlns:c15="http://schemas.microsoft.com/office/drawing/2012/chart"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FFAP!$J$28</c15:sqref>
                  <c15:spPr xmlns:c15="http://schemas.microsoft.com/office/drawing/2012/chart"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FFAP!$J$29</c15:sqref>
                  <c15:spPr xmlns:c15="http://schemas.microsoft.com/office/drawing/2012/chart"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FFAP!$J$30</c15:sqref>
                  <c15:spPr xmlns:c15="http://schemas.microsoft.com/office/drawing/2012/chart"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7-ED85-467B-94E9-F9649E6961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089603162334651"/>
          <c:y val="0.43048401313813262"/>
          <c:w val="0.8239811692183443"/>
          <c:h val="0.3749292126476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r>
              <a:rPr lang="en-US" altLang="ja-JP"/>
              <a:t>Repair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FFAP!$L$16</c:f>
              <c:strCache>
                <c:ptCount val="1"/>
                <c:pt idx="0">
                  <c:v>Major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FFAP!$M$15:$N$15</c:f>
              <c:strCache>
                <c:ptCount val="2"/>
                <c:pt idx="0">
                  <c:v>HCM</c:v>
                </c:pt>
                <c:pt idx="1">
                  <c:v>Hanoi</c:v>
                </c:pt>
              </c:strCache>
            </c:strRef>
          </c:cat>
          <c:val>
            <c:numRef>
              <c:f>FFAP!$M$16:$N$16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4F-4581-A1C1-85C713E2B92A}"/>
            </c:ext>
          </c:extLst>
        </c:ser>
        <c:ser>
          <c:idx val="1"/>
          <c:order val="1"/>
          <c:tx>
            <c:strRef>
              <c:f>FFAP!$L$17</c:f>
              <c:strCache>
                <c:ptCount val="1"/>
                <c:pt idx="0">
                  <c:v>Minor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FFAP!$M$17:$N$17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4F-4581-A1C1-85C713E2B92A}"/>
            </c:ext>
          </c:extLst>
        </c:ser>
        <c:ser>
          <c:idx val="2"/>
          <c:order val="2"/>
          <c:tx>
            <c:strRef>
              <c:f>FFAP!$L$18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FFAP!$M$18:$N$18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4F-4581-A1C1-85C713E2B9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4068568"/>
        <c:axId val="457150328"/>
      </c:barChart>
      <c:catAx>
        <c:axId val="46406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defRPr>
            </a:pPr>
            <a:endParaRPr lang="en-US"/>
          </a:p>
        </c:txPr>
        <c:crossAx val="457150328"/>
        <c:crosses val="autoZero"/>
        <c:auto val="1"/>
        <c:lblAlgn val="ctr"/>
        <c:lblOffset val="100"/>
        <c:noMultiLvlLbl val="0"/>
      </c:catAx>
      <c:valAx>
        <c:axId val="45715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6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mail.google.com/mail/u/0?ui=2&amp;ik=e3fbe74a4c&amp;attid=0.2&amp;permmsgid=msg-f:1639928942395188745&amp;th=16c232af3458e609&amp;view=att&amp;disp=safe&amp;realattid=f_jyh07jz2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2930</xdr:colOff>
      <xdr:row>1</xdr:row>
      <xdr:rowOff>3628</xdr:rowOff>
    </xdr:from>
    <xdr:to>
      <xdr:col>8</xdr:col>
      <xdr:colOff>152401</xdr:colOff>
      <xdr:row>14</xdr:row>
      <xdr:rowOff>152400</xdr:rowOff>
    </xdr:to>
    <xdr:graphicFrame macro="">
      <xdr:nvGraphicFramePr>
        <xdr:cNvPr id="2" name="グラフ 8">
          <a:extLst>
            <a:ext uri="{FF2B5EF4-FFF2-40B4-BE49-F238E27FC236}">
              <a16:creationId xmlns:a16="http://schemas.microsoft.com/office/drawing/2014/main" id="{1C712096-8DE1-47F1-A106-E035A6556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9526</xdr:colOff>
      <xdr:row>1</xdr:row>
      <xdr:rowOff>0</xdr:rowOff>
    </xdr:from>
    <xdr:to>
      <xdr:col>1</xdr:col>
      <xdr:colOff>552451</xdr:colOff>
      <xdr:row>27</xdr:row>
      <xdr:rowOff>123825</xdr:rowOff>
    </xdr:to>
    <xdr:graphicFrame macro="">
      <xdr:nvGraphicFramePr>
        <xdr:cNvPr id="4" name="グラフ 2">
          <a:extLst>
            <a:ext uri="{FF2B5EF4-FFF2-40B4-BE49-F238E27FC236}">
              <a16:creationId xmlns:a16="http://schemas.microsoft.com/office/drawing/2014/main" id="{845264C6-18AD-4234-B586-3C3E9A0C8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198663</xdr:colOff>
      <xdr:row>15</xdr:row>
      <xdr:rowOff>66675</xdr:rowOff>
    </xdr:from>
    <xdr:to>
      <xdr:col>8</xdr:col>
      <xdr:colOff>152400</xdr:colOff>
      <xdr:row>27</xdr:row>
      <xdr:rowOff>126999</xdr:rowOff>
    </xdr:to>
    <xdr:graphicFrame macro="">
      <xdr:nvGraphicFramePr>
        <xdr:cNvPr id="5" name="グラフ 5">
          <a:extLst>
            <a:ext uri="{FF2B5EF4-FFF2-40B4-BE49-F238E27FC236}">
              <a16:creationId xmlns:a16="http://schemas.microsoft.com/office/drawing/2014/main" id="{7C4D7EF5-FF76-451A-A3D8-3A423088C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266711</xdr:colOff>
      <xdr:row>0</xdr:row>
      <xdr:rowOff>0</xdr:rowOff>
    </xdr:from>
    <xdr:to>
      <xdr:col>3</xdr:col>
      <xdr:colOff>685812</xdr:colOff>
      <xdr:row>0</xdr:row>
      <xdr:rowOff>304800</xdr:rowOff>
    </xdr:to>
    <xdr:sp macro="[0]!ConfirmRepair" textlink="">
      <xdr:nvSpPr>
        <xdr:cNvPr id="2" name="ConfirmBox" hidden="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90900" y="0"/>
          <a:ext cx="11144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Confirm</a:t>
          </a:r>
        </a:p>
      </xdr:txBody>
    </xdr:sp>
    <xdr:clientData/>
  </xdr:twoCellAnchor>
  <xdr:twoCellAnchor editAs="absolute">
    <xdr:from>
      <xdr:col>2</xdr:col>
      <xdr:colOff>32915</xdr:colOff>
      <xdr:row>0</xdr:row>
      <xdr:rowOff>60614</xdr:rowOff>
    </xdr:from>
    <xdr:to>
      <xdr:col>3</xdr:col>
      <xdr:colOff>452016</xdr:colOff>
      <xdr:row>0</xdr:row>
      <xdr:rowOff>365414</xdr:rowOff>
    </xdr:to>
    <xdr:sp macro="[0]!TransferList" textlink="">
      <xdr:nvSpPr>
        <xdr:cNvPr id="3" name="TL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132870" y="60614"/>
          <a:ext cx="1111828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Transferred</a:t>
          </a:r>
          <a:r>
            <a:rPr lang="en-US" sz="1100" baseline="0"/>
            <a:t> List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95250</xdr:colOff>
      <xdr:row>1</xdr:row>
      <xdr:rowOff>381000</xdr:rowOff>
    </xdr:from>
    <xdr:to>
      <xdr:col>42</xdr:col>
      <xdr:colOff>21499</xdr:colOff>
      <xdr:row>3</xdr:row>
      <xdr:rowOff>40821</xdr:rowOff>
    </xdr:to>
    <xdr:sp macro="[0]!hiddenSheet2" textlink="">
      <xdr:nvSpPr>
        <xdr:cNvPr id="2" name="Not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3133393" y="789214"/>
          <a:ext cx="1341392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22113</xdr:colOff>
      <xdr:row>2</xdr:row>
      <xdr:rowOff>28915</xdr:rowOff>
    </xdr:from>
    <xdr:to>
      <xdr:col>28</xdr:col>
      <xdr:colOff>941955</xdr:colOff>
      <xdr:row>2</xdr:row>
      <xdr:rowOff>297656</xdr:rowOff>
    </xdr:to>
    <xdr:sp macro="[0]!DestinationFolder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228019" y="862353"/>
          <a:ext cx="919842" cy="2687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115106</xdr:colOff>
      <xdr:row>2</xdr:row>
      <xdr:rowOff>58509</xdr:rowOff>
    </xdr:from>
    <xdr:to>
      <xdr:col>30</xdr:col>
      <xdr:colOff>1592036</xdr:colOff>
      <xdr:row>2</xdr:row>
      <xdr:rowOff>299356</xdr:rowOff>
    </xdr:to>
    <xdr:sp macro="[0]!UnititializeStatus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1566656" y="877659"/>
          <a:ext cx="1476930" cy="240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27214</xdr:colOff>
      <xdr:row>0</xdr:row>
      <xdr:rowOff>0</xdr:rowOff>
    </xdr:to>
    <xdr:sp macro="[0]!callnew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62643" y="13607"/>
          <a:ext cx="1238250" cy="21771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300926</xdr:colOff>
      <xdr:row>0</xdr:row>
      <xdr:rowOff>40821</xdr:rowOff>
    </xdr:from>
    <xdr:to>
      <xdr:col>1</xdr:col>
      <xdr:colOff>304531</xdr:colOff>
      <xdr:row>0</xdr:row>
      <xdr:rowOff>262345</xdr:rowOff>
    </xdr:to>
    <xdr:sp macro="[0]!FillUp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824110" y="40821"/>
          <a:ext cx="2530928" cy="231322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34290</xdr:colOff>
      <xdr:row>4</xdr:row>
      <xdr:rowOff>0</xdr:rowOff>
    </xdr:to>
    <xdr:pic>
      <xdr:nvPicPr>
        <xdr:cNvPr id="11" name="Picture 10" descr="https://ssl.gstatic.com/ui/v1/icons/mail/images/cleardot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957943"/>
          <a:ext cx="1905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13608</xdr:colOff>
      <xdr:row>0</xdr:row>
      <xdr:rowOff>0</xdr:rowOff>
    </xdr:from>
    <xdr:to>
      <xdr:col>2</xdr:col>
      <xdr:colOff>680357</xdr:colOff>
      <xdr:row>0</xdr:row>
      <xdr:rowOff>0</xdr:rowOff>
    </xdr:to>
    <xdr:sp macro="[0]!TurnOffGetSpeed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741715" y="13608"/>
          <a:ext cx="666749" cy="217714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450737</xdr:colOff>
      <xdr:row>1</xdr:row>
      <xdr:rowOff>40821</xdr:rowOff>
    </xdr:from>
    <xdr:to>
      <xdr:col>28</xdr:col>
      <xdr:colOff>1370579</xdr:colOff>
      <xdr:row>1</xdr:row>
      <xdr:rowOff>309562</xdr:rowOff>
    </xdr:to>
    <xdr:sp macro="[0]!DestinationFolder" textlink="">
      <xdr:nvSpPr>
        <xdr:cNvPr id="18" name="Rectangle 17">
          <a:extLst>
            <a:ext uri="{FF2B5EF4-FFF2-40B4-BE49-F238E27FC236}">
              <a16:creationId xmlns:a16="http://schemas.microsoft.com/office/drawing/2014/main" id="{C37B607A-7367-4B66-B544-FD0D718A9BB5}"/>
            </a:ext>
          </a:extLst>
        </xdr:cNvPr>
        <xdr:cNvSpPr/>
      </xdr:nvSpPr>
      <xdr:spPr>
        <a:xfrm>
          <a:off x="28501862" y="457540"/>
          <a:ext cx="919842" cy="2687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244929</xdr:colOff>
      <xdr:row>0</xdr:row>
      <xdr:rowOff>81643</xdr:rowOff>
    </xdr:from>
    <xdr:to>
      <xdr:col>7</xdr:col>
      <xdr:colOff>204107</xdr:colOff>
      <xdr:row>0</xdr:row>
      <xdr:rowOff>258536</xdr:rowOff>
    </xdr:to>
    <xdr:sp macro="[0]!AutoFormat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50EED27A-EB6D-4A4E-9515-D2D772F019F3}"/>
            </a:ext>
          </a:extLst>
        </xdr:cNvPr>
        <xdr:cNvSpPr/>
      </xdr:nvSpPr>
      <xdr:spPr>
        <a:xfrm>
          <a:off x="5905500" y="81643"/>
          <a:ext cx="1319893" cy="17689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149678</xdr:colOff>
      <xdr:row>0</xdr:row>
      <xdr:rowOff>27214</xdr:rowOff>
    </xdr:from>
    <xdr:to>
      <xdr:col>19</xdr:col>
      <xdr:colOff>1197429</xdr:colOff>
      <xdr:row>0</xdr:row>
      <xdr:rowOff>258536</xdr:rowOff>
    </xdr:to>
    <xdr:sp macro="[0]!SaveAsTime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35E7F68-4D66-2502-4837-9ECE824B90FF}"/>
            </a:ext>
          </a:extLst>
        </xdr:cNvPr>
        <xdr:cNvSpPr/>
      </xdr:nvSpPr>
      <xdr:spPr>
        <a:xfrm>
          <a:off x="16124464" y="27214"/>
          <a:ext cx="1047751" cy="2313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596809</xdr:colOff>
      <xdr:row>0</xdr:row>
      <xdr:rowOff>58239</xdr:rowOff>
    </xdr:from>
    <xdr:to>
      <xdr:col>32</xdr:col>
      <xdr:colOff>1374320</xdr:colOff>
      <xdr:row>1</xdr:row>
      <xdr:rowOff>13607</xdr:rowOff>
    </xdr:to>
    <xdr:sp macro="[0]!Hide_ExFM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B4C558E-E057-82E2-C974-5751077ECB22}"/>
            </a:ext>
          </a:extLst>
        </xdr:cNvPr>
        <xdr:cNvSpPr/>
      </xdr:nvSpPr>
      <xdr:spPr>
        <a:xfrm>
          <a:off x="31185666" y="58239"/>
          <a:ext cx="3226797" cy="36358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791381</xdr:colOff>
      <xdr:row>0</xdr:row>
      <xdr:rowOff>77559</xdr:rowOff>
    </xdr:from>
    <xdr:to>
      <xdr:col>3</xdr:col>
      <xdr:colOff>1344386</xdr:colOff>
      <xdr:row>0</xdr:row>
      <xdr:rowOff>318406</xdr:rowOff>
    </xdr:to>
    <xdr:sp macro="[0]!UnititializeStatus" textlink="">
      <xdr:nvSpPr>
        <xdr:cNvPr id="10" name="Rectangle 9">
          <a:extLst>
            <a:ext uri="{FF2B5EF4-FFF2-40B4-BE49-F238E27FC236}">
              <a16:creationId xmlns:a16="http://schemas.microsoft.com/office/drawing/2014/main" id="{E90AE6A5-4325-6E57-7B16-63AB2F6CA967}"/>
            </a:ext>
          </a:extLst>
        </xdr:cNvPr>
        <xdr:cNvSpPr/>
      </xdr:nvSpPr>
      <xdr:spPr>
        <a:xfrm>
          <a:off x="2420156" y="77559"/>
          <a:ext cx="1476930" cy="2408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95250</xdr:colOff>
      <xdr:row>1</xdr:row>
      <xdr:rowOff>381000</xdr:rowOff>
    </xdr:from>
    <xdr:to>
      <xdr:col>33</xdr:col>
      <xdr:colOff>21499</xdr:colOff>
      <xdr:row>3</xdr:row>
      <xdr:rowOff>40821</xdr:rowOff>
    </xdr:to>
    <xdr:sp macro="[0]!hiddenSheet2" textlink="">
      <xdr:nvSpPr>
        <xdr:cNvPr id="9" name="Note">
          <a:extLst>
            <a:ext uri="{FF2B5EF4-FFF2-40B4-BE49-F238E27FC236}">
              <a16:creationId xmlns:a16="http://schemas.microsoft.com/office/drawing/2014/main" id="{7A13EEAE-1A0C-46BA-A300-AAA31A15D3CA}"/>
            </a:ext>
          </a:extLst>
        </xdr:cNvPr>
        <xdr:cNvSpPr/>
      </xdr:nvSpPr>
      <xdr:spPr>
        <a:xfrm>
          <a:off x="47136844" y="416719"/>
          <a:ext cx="3390968" cy="3503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9525</xdr:rowOff>
    </xdr:from>
    <xdr:to>
      <xdr:col>5</xdr:col>
      <xdr:colOff>790575</xdr:colOff>
      <xdr:row>2</xdr:row>
      <xdr:rowOff>0</xdr:rowOff>
    </xdr:to>
    <xdr:sp macro="[0]!PartDetails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496050" y="200025"/>
          <a:ext cx="781050" cy="180975"/>
        </a:xfrm>
        <a:prstGeom prst="roundRect">
          <a:avLst/>
        </a:prstGeom>
        <a:noFill/>
        <a:ln w="222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19049</xdr:colOff>
      <xdr:row>0</xdr:row>
      <xdr:rowOff>0</xdr:rowOff>
    </xdr:from>
    <xdr:to>
      <xdr:col>5</xdr:col>
      <xdr:colOff>942975</xdr:colOff>
      <xdr:row>0</xdr:row>
      <xdr:rowOff>180974</xdr:rowOff>
    </xdr:to>
    <xdr:sp macro="[0]!OpenStockFile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505574" y="0"/>
          <a:ext cx="923926" cy="180974"/>
        </a:xfrm>
        <a:prstGeom prst="roundRect">
          <a:avLst/>
        </a:prstGeom>
        <a:noFill/>
        <a:ln w="222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0</xdr:row>
      <xdr:rowOff>19050</xdr:rowOff>
    </xdr:from>
    <xdr:to>
      <xdr:col>10</xdr:col>
      <xdr:colOff>666750</xdr:colOff>
      <xdr:row>1</xdr:row>
      <xdr:rowOff>0</xdr:rowOff>
    </xdr:to>
    <xdr:sp macro="[0]!ClearPart" textlink="">
      <xdr:nvSpPr>
        <xdr:cNvPr id="4" name="Rectangle: Rounded Corners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448550" y="19050"/>
          <a:ext cx="647700" cy="171450"/>
        </a:xfrm>
        <a:prstGeom prst="roundRect">
          <a:avLst/>
        </a:prstGeom>
        <a:noFill/>
        <a:ln w="222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57151</xdr:colOff>
      <xdr:row>0</xdr:row>
      <xdr:rowOff>19050</xdr:rowOff>
    </xdr:from>
    <xdr:to>
      <xdr:col>0</xdr:col>
      <xdr:colOff>438150</xdr:colOff>
      <xdr:row>1</xdr:row>
      <xdr:rowOff>9525</xdr:rowOff>
    </xdr:to>
    <xdr:sp macro="[0]!ClearJob" textlink="">
      <xdr:nvSpPr>
        <xdr:cNvPr id="5" name="Rectangle: Rounded Corners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7151" y="19050"/>
          <a:ext cx="380999" cy="180975"/>
        </a:xfrm>
        <a:prstGeom prst="roundRect">
          <a:avLst/>
        </a:prstGeom>
        <a:noFill/>
        <a:ln w="222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647700</xdr:colOff>
      <xdr:row>0</xdr:row>
      <xdr:rowOff>19050</xdr:rowOff>
    </xdr:from>
    <xdr:to>
      <xdr:col>1</xdr:col>
      <xdr:colOff>9525</xdr:colOff>
      <xdr:row>1</xdr:row>
      <xdr:rowOff>0</xdr:rowOff>
    </xdr:to>
    <xdr:sp macro="[0]!PasteJob" textlink="">
      <xdr:nvSpPr>
        <xdr:cNvPr id="6" name="Rectangle: Rounded Corners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47700" y="19050"/>
          <a:ext cx="438150" cy="171450"/>
        </a:xfrm>
        <a:prstGeom prst="roundRect">
          <a:avLst/>
        </a:prstGeom>
        <a:noFill/>
        <a:ln w="222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28575</xdr:colOff>
      <xdr:row>3</xdr:row>
      <xdr:rowOff>38101</xdr:rowOff>
    </xdr:from>
    <xdr:to>
      <xdr:col>8</xdr:col>
      <xdr:colOff>142875</xdr:colOff>
      <xdr:row>5</xdr:row>
      <xdr:rowOff>161925</xdr:rowOff>
    </xdr:to>
    <xdr:sp macro="[0]!ShowMissedList_Click" textlink="">
      <xdr:nvSpPr>
        <xdr:cNvPr id="9" name="ShowMissedList" hidden="1">
          <a:extLst>
            <a:ext uri="{FF2B5EF4-FFF2-40B4-BE49-F238E27FC236}">
              <a16:creationId xmlns:a16="http://schemas.microsoft.com/office/drawing/2014/main" id="{F02EAF17-112D-4CD3-8F87-27D7DBA4CB7C}"/>
            </a:ext>
          </a:extLst>
        </xdr:cNvPr>
        <xdr:cNvSpPr/>
      </xdr:nvSpPr>
      <xdr:spPr>
        <a:xfrm>
          <a:off x="7886700" y="609601"/>
          <a:ext cx="876300" cy="5048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Show MissedList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517071</xdr:colOff>
      <xdr:row>0</xdr:row>
      <xdr:rowOff>176893</xdr:rowOff>
    </xdr:to>
    <xdr:sp macro="[0]!AutoFormat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73C421E-AD4D-4F4A-A397-5E6F94235EA6}"/>
            </a:ext>
          </a:extLst>
        </xdr:cNvPr>
        <xdr:cNvSpPr/>
      </xdr:nvSpPr>
      <xdr:spPr>
        <a:xfrm>
          <a:off x="3895725" y="0"/>
          <a:ext cx="517071" cy="17689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517071</xdr:colOff>
      <xdr:row>0</xdr:row>
      <xdr:rowOff>176893</xdr:rowOff>
    </xdr:to>
    <xdr:sp macro="[0]!AutoFormat2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E129611-D2F0-4AEF-8FA1-2B26BA250097}"/>
            </a:ext>
          </a:extLst>
        </xdr:cNvPr>
        <xdr:cNvSpPr/>
      </xdr:nvSpPr>
      <xdr:spPr>
        <a:xfrm>
          <a:off x="3895725" y="0"/>
          <a:ext cx="517071" cy="17689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</xdr:colOff>
      <xdr:row>1</xdr:row>
      <xdr:rowOff>114300</xdr:rowOff>
    </xdr:from>
    <xdr:to>
      <xdr:col>18</xdr:col>
      <xdr:colOff>638175</xdr:colOff>
      <xdr:row>1</xdr:row>
      <xdr:rowOff>542925</xdr:rowOff>
    </xdr:to>
    <xdr:sp macro="[0]!TAT_Fill" textlink="">
      <xdr:nvSpPr>
        <xdr:cNvPr id="4" name="Rectangle 3">
          <a:extLst>
            <a:ext uri="{FF2B5EF4-FFF2-40B4-BE49-F238E27FC236}">
              <a16:creationId xmlns:a16="http://schemas.microsoft.com/office/drawing/2014/main" id="{70A28DA9-AF40-50B2-17CC-698EBA3B3403}"/>
            </a:ext>
          </a:extLst>
        </xdr:cNvPr>
        <xdr:cNvSpPr/>
      </xdr:nvSpPr>
      <xdr:spPr>
        <a:xfrm>
          <a:off x="15335250" y="466725"/>
          <a:ext cx="57150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6569</xdr:colOff>
      <xdr:row>0</xdr:row>
      <xdr:rowOff>589190</xdr:rowOff>
    </xdr:from>
    <xdr:to>
      <xdr:col>22</xdr:col>
      <xdr:colOff>0</xdr:colOff>
      <xdr:row>1</xdr:row>
      <xdr:rowOff>28576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CB314BC-CE30-96F4-1249-4A9CE29FBDDC}"/>
            </a:ext>
          </a:extLst>
        </xdr:cNvPr>
        <xdr:cNvSpPr/>
      </xdr:nvSpPr>
      <xdr:spPr>
        <a:xfrm>
          <a:off x="16884869" y="589190"/>
          <a:ext cx="2174656" cy="58238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Customer</a:t>
          </a:r>
        </a:p>
      </xdr:txBody>
    </xdr:sp>
    <xdr:clientData/>
  </xdr:twoCellAnchor>
  <xdr:twoCellAnchor>
    <xdr:from>
      <xdr:col>22</xdr:col>
      <xdr:colOff>520</xdr:colOff>
      <xdr:row>0</xdr:row>
      <xdr:rowOff>573398</xdr:rowOff>
    </xdr:from>
    <xdr:to>
      <xdr:col>24</xdr:col>
      <xdr:colOff>609599</xdr:colOff>
      <xdr:row>1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3555A07-48F1-3853-FE01-5930AF6C166E}"/>
            </a:ext>
          </a:extLst>
        </xdr:cNvPr>
        <xdr:cNvSpPr/>
      </xdr:nvSpPr>
      <xdr:spPr>
        <a:xfrm>
          <a:off x="19060045" y="573398"/>
          <a:ext cx="2009254" cy="5886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SCM Control</a:t>
          </a:r>
        </a:p>
      </xdr:txBody>
    </xdr:sp>
    <xdr:clientData/>
  </xdr:twoCellAnchor>
  <xdr:twoCellAnchor>
    <xdr:from>
      <xdr:col>25</xdr:col>
      <xdr:colOff>928</xdr:colOff>
      <xdr:row>0</xdr:row>
      <xdr:rowOff>554347</xdr:rowOff>
    </xdr:from>
    <xdr:to>
      <xdr:col>27</xdr:col>
      <xdr:colOff>645841</xdr:colOff>
      <xdr:row>1</xdr:row>
      <xdr:rowOff>9292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579520C-3E99-2440-F440-6066DA883711}"/>
            </a:ext>
          </a:extLst>
        </xdr:cNvPr>
        <xdr:cNvSpPr/>
      </xdr:nvSpPr>
      <xdr:spPr>
        <a:xfrm>
          <a:off x="19357587" y="554347"/>
          <a:ext cx="2159620" cy="59794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SC Control (MN = 3d, MJ = 5d)</a:t>
          </a:r>
        </a:p>
      </xdr:txBody>
    </xdr:sp>
    <xdr:clientData/>
  </xdr:twoCellAnchor>
  <xdr:twoCellAnchor>
    <xdr:from>
      <xdr:col>28</xdr:col>
      <xdr:colOff>0</xdr:colOff>
      <xdr:row>0</xdr:row>
      <xdr:rowOff>554348</xdr:rowOff>
    </xdr:from>
    <xdr:to>
      <xdr:col>30</xdr:col>
      <xdr:colOff>0</xdr:colOff>
      <xdr:row>1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A7660B5-330B-4302-A5E7-F1183987FC72}"/>
            </a:ext>
          </a:extLst>
        </xdr:cNvPr>
        <xdr:cNvSpPr/>
      </xdr:nvSpPr>
      <xdr:spPr>
        <a:xfrm>
          <a:off x="22491700" y="554348"/>
          <a:ext cx="1435100" cy="59500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0</xdr:row>
      <xdr:rowOff>235324</xdr:rowOff>
    </xdr:from>
    <xdr:to>
      <xdr:col>30</xdr:col>
      <xdr:colOff>1</xdr:colOff>
      <xdr:row>0</xdr:row>
      <xdr:rowOff>560916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A0E59C9-5FBB-434C-9021-251DF41D0A04}"/>
            </a:ext>
          </a:extLst>
        </xdr:cNvPr>
        <xdr:cNvSpPr/>
      </xdr:nvSpPr>
      <xdr:spPr>
        <a:xfrm>
          <a:off x="15284824" y="235324"/>
          <a:ext cx="7653618" cy="32559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Total Repair</a:t>
          </a:r>
          <a:r>
            <a:rPr lang="en-US" sz="1100" b="1" baseline="0">
              <a:solidFill>
                <a:srgbClr val="FF0000"/>
              </a:solidFill>
            </a:rPr>
            <a:t> TAT (&lt;21 days)</a:t>
          </a:r>
        </a:p>
      </xdr:txBody>
    </xdr:sp>
    <xdr:clientData/>
  </xdr:twoCellAnchor>
  <xdr:twoCellAnchor>
    <xdr:from>
      <xdr:col>16</xdr:col>
      <xdr:colOff>607424</xdr:colOff>
      <xdr:row>0</xdr:row>
      <xdr:rowOff>571500</xdr:rowOff>
    </xdr:from>
    <xdr:to>
      <xdr:col>19</xdr:col>
      <xdr:colOff>11431</xdr:colOff>
      <xdr:row>1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635091-3101-483D-B739-444EB98D60C1}"/>
            </a:ext>
          </a:extLst>
        </xdr:cNvPr>
        <xdr:cNvSpPr/>
      </xdr:nvSpPr>
      <xdr:spPr>
        <a:xfrm>
          <a:off x="15675974" y="571500"/>
          <a:ext cx="699407" cy="571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9525</xdr:colOff>
      <xdr:row>1</xdr:row>
      <xdr:rowOff>9525</xdr:rowOff>
    </xdr:from>
    <xdr:to>
      <xdr:col>24</xdr:col>
      <xdr:colOff>581025</xdr:colOff>
      <xdr:row>1</xdr:row>
      <xdr:rowOff>609600</xdr:rowOff>
    </xdr:to>
    <xdr:sp macro="[0]!TAT_Fill_2" textlink="">
      <xdr:nvSpPr>
        <xdr:cNvPr id="11" name="Rectangle 10">
          <a:extLst>
            <a:ext uri="{FF2B5EF4-FFF2-40B4-BE49-F238E27FC236}">
              <a16:creationId xmlns:a16="http://schemas.microsoft.com/office/drawing/2014/main" id="{044B04B3-C270-E476-DCE8-8B327D802D06}"/>
            </a:ext>
          </a:extLst>
        </xdr:cNvPr>
        <xdr:cNvSpPr/>
      </xdr:nvSpPr>
      <xdr:spPr>
        <a:xfrm>
          <a:off x="18754725" y="1152525"/>
          <a:ext cx="571500" cy="60007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0</xdr:row>
      <xdr:rowOff>523875</xdr:rowOff>
    </xdr:from>
    <xdr:to>
      <xdr:col>4</xdr:col>
      <xdr:colOff>685800</xdr:colOff>
      <xdr:row>0</xdr:row>
      <xdr:rowOff>1104900</xdr:rowOff>
    </xdr:to>
    <xdr:sp macro="[0]!AutoFormat2" textlink="">
      <xdr:nvSpPr>
        <xdr:cNvPr id="12" name="Rectangle 11">
          <a:extLst>
            <a:ext uri="{FF2B5EF4-FFF2-40B4-BE49-F238E27FC236}">
              <a16:creationId xmlns:a16="http://schemas.microsoft.com/office/drawing/2014/main" id="{F11105F7-BA51-4643-A9CB-ABAA70200D70}"/>
            </a:ext>
          </a:extLst>
        </xdr:cNvPr>
        <xdr:cNvSpPr/>
      </xdr:nvSpPr>
      <xdr:spPr>
        <a:xfrm>
          <a:off x="3686175" y="523875"/>
          <a:ext cx="895350" cy="581025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</xdr:row>
      <xdr:rowOff>66675</xdr:rowOff>
    </xdr:from>
    <xdr:to>
      <xdr:col>4</xdr:col>
      <xdr:colOff>762000</xdr:colOff>
      <xdr:row>1</xdr:row>
      <xdr:rowOff>438150</xdr:rowOff>
    </xdr:to>
    <xdr:sp macro="[0]!Hide_TAT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C04A51B-2EB5-4220-BAEA-F4290832883C}"/>
            </a:ext>
          </a:extLst>
        </xdr:cNvPr>
        <xdr:cNvSpPr/>
      </xdr:nvSpPr>
      <xdr:spPr>
        <a:xfrm>
          <a:off x="3971925" y="1209675"/>
          <a:ext cx="685800" cy="3714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ATA%20BACKUP%20OF%20D%20DRIVE\data%20backup%20of%20d%20drive\rajesh_backup\BS%2007-08\fINAL\final\final\RAKESHB\Term%20&amp;%20WC%20loan\int%20on%20term%20loan%2001-02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ong.le\Local_Drive\Report\Master%20List%20Endo_220722.xlsx" TargetMode="External"/><Relationship Id="rId1" Type="http://schemas.openxmlformats.org/officeDocument/2006/relationships/externalLinkPath" Target="Master%20List%20Endo_2207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nh.nguyenbao/Downloads/Repair%20Control%20Board%20FFVN_20032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ATA%20BACKUP%20OF%20D%20DRIVE\data%20backup%20of%20d%20drive\rajesh_backup\BS%2007-08\fINAL\final\final\RAKESHB\Bank%20&amp;%20Finance\int.income%20MDD%20&amp;%20HO%2001-02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sol%20Accts%2030.06-incl%20NBP-23.11.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1A%20Fixed%20Assets%20Consolidated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Final%20set%20formatted%20by%20us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hong.le\Local_Drive\Unapproval\Template\Excel%20Template_E.xlsx" TargetMode="External"/><Relationship Id="rId1" Type="http://schemas.openxmlformats.org/officeDocument/2006/relationships/externalLinkPath" Target="/Users/thong.le/Local_Drive/Unapproval/Template/Excel%20Template_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v 02"/>
      <sheetName val="12% loan"/>
      <sheetName val="consolidated"/>
      <sheetName val="consolisated -ff "/>
      <sheetName val="12% loan (Ff)"/>
      <sheetName val="2001-02"/>
      <sheetName val="Junr02 Acc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22-July"/>
      <sheetName val="Filter"/>
      <sheetName val="39 items HMU"/>
      <sheetName val="FFAP"/>
      <sheetName val="1.MasterPendingList"/>
      <sheetName val="CheckPart"/>
      <sheetName val="Code"/>
      <sheetName val="Part"/>
      <sheetName val="Stock"/>
      <sheetName val="3. Dispose"/>
      <sheetName val="2. Completed"/>
      <sheetName val="3. Transfer to sales"/>
      <sheetName val="5. FTYO Asset"/>
      <sheetName val="6. FFAP Asset"/>
      <sheetName val="Sheet1"/>
    </sheetNames>
    <sheetDataSet>
      <sheetData sheetId="0"/>
      <sheetData sheetId="1"/>
      <sheetData sheetId="2"/>
      <sheetData sheetId="3"/>
      <sheetData sheetId="4">
        <row r="4">
          <cell r="B4" t="str">
            <v>RMA</v>
          </cell>
          <cell r="C4" t="str">
            <v>cus</v>
          </cell>
          <cell r="D4" t="str">
            <v>Customer</v>
          </cell>
          <cell r="E4" t="str">
            <v>Dealer</v>
          </cell>
          <cell r="F4" t="str">
            <v>Location</v>
          </cell>
          <cell r="G4" t="str">
            <v>Create date</v>
          </cell>
          <cell r="H4" t="str">
            <v>installed date</v>
          </cell>
          <cell r="I4" t="str">
            <v>Model</v>
          </cell>
          <cell r="J4" t="str">
            <v>SN</v>
          </cell>
          <cell r="K4" t="str">
            <v>Type</v>
          </cell>
          <cell r="L4" t="str">
            <v>model2</v>
          </cell>
          <cell r="M4" t="str">
            <v>Warranty_Date</v>
          </cell>
          <cell r="N4" t="str">
            <v>Receive</v>
          </cell>
          <cell r="O4" t="str">
            <v>Technical_Report</v>
          </cell>
          <cell r="P4" t="str">
            <v>Report_ID</v>
          </cell>
          <cell r="Q4" t="str">
            <v>Part_List</v>
          </cell>
          <cell r="R4" t="str">
            <v>Quotation</v>
          </cell>
          <cell r="S4" t="str">
            <v>Confirmation</v>
          </cell>
          <cell r="T4" t="str">
            <v>Inspection</v>
          </cell>
          <cell r="U4" t="str">
            <v>MJ_mn</v>
          </cell>
          <cell r="V4" t="str">
            <v>Issue</v>
          </cell>
          <cell r="W4" t="str">
            <v>Price</v>
          </cell>
          <cell r="X4" t="str">
            <v>Link</v>
          </cell>
          <cell r="Y4" t="str">
            <v>PIC</v>
          </cell>
          <cell r="Z4" t="str">
            <v>Status</v>
          </cell>
          <cell r="AA4" t="str">
            <v>Note</v>
          </cell>
          <cell r="AB4" t="str">
            <v>ExFM Status</v>
          </cell>
          <cell r="AC4" t="str">
            <v>Approval</v>
          </cell>
          <cell r="AD4" t="str">
            <v>Repair</v>
          </cell>
          <cell r="AE4" t="str">
            <v>Update</v>
          </cell>
          <cell r="AF4" t="str">
            <v>update_user</v>
          </cell>
        </row>
        <row r="5">
          <cell r="B5" t="str">
            <v>FMSV2022020001</v>
          </cell>
          <cell r="C5" t="str">
            <v>Private</v>
          </cell>
          <cell r="D5" t="str">
            <v>No. 91 Endoscopy-Gastrointestinal-GI Scaning Test Clinic</v>
          </cell>
          <cell r="E5"/>
          <cell r="F5" t="str">
            <v>HCM</v>
          </cell>
          <cell r="G5">
            <v>44599.387568999999</v>
          </cell>
          <cell r="H5">
            <v>43038</v>
          </cell>
          <cell r="I5" t="str">
            <v>EC-760R-V/L</v>
          </cell>
          <cell r="J5" t="str">
            <v>1C729K283</v>
          </cell>
          <cell r="K5" t="str">
            <v>Colono</v>
          </cell>
          <cell r="L5" t="str">
            <v>760</v>
          </cell>
          <cell r="M5">
            <v>43403</v>
          </cell>
          <cell r="N5">
            <v>44599</v>
          </cell>
          <cell r="O5">
            <v>44603</v>
          </cell>
          <cell r="P5" t="str">
            <v>FFVN-2204008R</v>
          </cell>
          <cell r="Q5"/>
          <cell r="R5">
            <v>44603</v>
          </cell>
          <cell r="S5"/>
          <cell r="T5">
            <v>44600</v>
          </cell>
          <cell r="U5" t="str">
            <v>Major</v>
          </cell>
          <cell r="V5" t="str">
            <v>FSB. BSA</v>
          </cell>
          <cell r="W5" t="str">
            <v>79M</v>
          </cell>
          <cell r="X5" t="str">
            <v>Endoscopy No. 91 Clinic\FMSV2022020001</v>
          </cell>
          <cell r="Y5" t="str">
            <v>Le Quang Thong</v>
          </cell>
          <cell r="Z5" t="str">
            <v>Under repair</v>
          </cell>
          <cell r="AA5" t="str">
            <v>Start: 06-Apr.</v>
          </cell>
          <cell r="AB5" t="str">
            <v>Authorization</v>
          </cell>
          <cell r="AC5" t="str">
            <v>Approval</v>
          </cell>
          <cell r="AD5"/>
          <cell r="AE5">
            <v>44756.771500138901</v>
          </cell>
          <cell r="AF5" t="str">
            <v>Le Quang Thong</v>
          </cell>
        </row>
        <row r="6">
          <cell r="B6" t="str">
            <v>FMSV2022030017</v>
          </cell>
          <cell r="C6" t="str">
            <v>Government</v>
          </cell>
          <cell r="D6" t="str">
            <v>Nghe An Friendship General Hospital</v>
          </cell>
          <cell r="E6"/>
          <cell r="F6" t="str">
            <v>Hanoi</v>
          </cell>
          <cell r="G6">
            <v>44634.744074000002</v>
          </cell>
          <cell r="H6">
            <v>42788</v>
          </cell>
          <cell r="I6" t="str">
            <v>EC-530WL3</v>
          </cell>
          <cell r="J6" t="str">
            <v>1C643K944</v>
          </cell>
          <cell r="K6" t="str">
            <v>Colono</v>
          </cell>
          <cell r="L6" t="str">
            <v>530</v>
          </cell>
          <cell r="M6">
            <v>43153</v>
          </cell>
          <cell r="N6">
            <v>44634</v>
          </cell>
          <cell r="O6">
            <v>44637</v>
          </cell>
          <cell r="P6"/>
          <cell r="Q6"/>
          <cell r="R6">
            <v>44636</v>
          </cell>
          <cell r="S6"/>
          <cell r="T6">
            <v>44635</v>
          </cell>
          <cell r="U6" t="str">
            <v>Major</v>
          </cell>
          <cell r="V6" t="str">
            <v>LGB. BSA. FCT. FSA</v>
          </cell>
          <cell r="W6" t="str">
            <v>85M</v>
          </cell>
          <cell r="X6" t="str">
            <v>Nghe An Friendship General Hospital\FMSV2022030017</v>
          </cell>
          <cell r="Y6" t="str">
            <v>Nguyen Khac Thang (Hanoi)</v>
          </cell>
          <cell r="Z6" t="str">
            <v>Under repair</v>
          </cell>
          <cell r="AA6" t="str">
            <v>Start: 12-Jul.2. dealer sending price to hospital</v>
          </cell>
          <cell r="AB6" t="str">
            <v>Authorization</v>
          </cell>
          <cell r="AC6" t="str">
            <v>Approval</v>
          </cell>
          <cell r="AD6"/>
          <cell r="AE6">
            <v>44754.6318671759</v>
          </cell>
          <cell r="AF6" t="str">
            <v>Nguyen Khac Thang (Hanoi)</v>
          </cell>
        </row>
        <row r="7">
          <cell r="B7" t="str">
            <v>FMSV2022030021</v>
          </cell>
          <cell r="C7" t="str">
            <v>Government</v>
          </cell>
          <cell r="D7" t="str">
            <v>Hanoi Medical University Hospital</v>
          </cell>
          <cell r="E7"/>
          <cell r="F7" t="str">
            <v>Hanoi</v>
          </cell>
          <cell r="G7">
            <v>44636.411863000001</v>
          </cell>
          <cell r="H7">
            <v>43825</v>
          </cell>
          <cell r="I7" t="str">
            <v>EG-600WR</v>
          </cell>
          <cell r="J7" t="str">
            <v>7G391K087</v>
          </cell>
          <cell r="K7" t="str">
            <v>Gastro</v>
          </cell>
          <cell r="L7" t="str">
            <v>600</v>
          </cell>
          <cell r="M7">
            <v>44191</v>
          </cell>
          <cell r="N7">
            <v>44636</v>
          </cell>
          <cell r="O7">
            <v>44645</v>
          </cell>
          <cell r="P7"/>
          <cell r="Q7"/>
          <cell r="R7">
            <v>44658</v>
          </cell>
          <cell r="S7"/>
          <cell r="T7">
            <v>44643</v>
          </cell>
          <cell r="U7" t="str">
            <v>Major</v>
          </cell>
          <cell r="V7" t="str">
            <v>FCT. BSA. CHA</v>
          </cell>
          <cell r="W7" t="str">
            <v>46.5M</v>
          </cell>
          <cell r="X7" t="str">
            <v>Hanoi Medical University\FMSV2022030021</v>
          </cell>
          <cell r="Y7" t="str">
            <v>Nguyen Khac Thang (Hanoi)</v>
          </cell>
          <cell r="Z7" t="str">
            <v>waiting for repair</v>
          </cell>
          <cell r="AA7"/>
          <cell r="AB7" t="str">
            <v>Inspection</v>
          </cell>
          <cell r="AC7"/>
          <cell r="AD7"/>
          <cell r="AE7">
            <v>44652.746102638899</v>
          </cell>
          <cell r="AF7" t="str">
            <v>Nguyen Khac Thang (Hanoi)</v>
          </cell>
        </row>
        <row r="8">
          <cell r="B8" t="str">
            <v>FMSV2022030065</v>
          </cell>
          <cell r="C8" t="str">
            <v>Government</v>
          </cell>
          <cell r="D8" t="str">
            <v>Hanoi Medical University Hospital</v>
          </cell>
          <cell r="E8"/>
          <cell r="F8" t="str">
            <v>Hanoi</v>
          </cell>
          <cell r="G8" t="str">
            <v>31-Mar-22</v>
          </cell>
          <cell r="H8" t="str">
            <v>26-Dec-19</v>
          </cell>
          <cell r="I8" t="str">
            <v>EG-600WR</v>
          </cell>
          <cell r="J8" t="str">
            <v>7G391K084</v>
          </cell>
          <cell r="K8" t="str">
            <v>Gastro</v>
          </cell>
          <cell r="L8" t="str">
            <v>600</v>
          </cell>
          <cell r="M8" t="str">
            <v>26-Dec-20</v>
          </cell>
          <cell r="N8">
            <v>44651</v>
          </cell>
          <cell r="O8">
            <v>44658</v>
          </cell>
          <cell r="P8"/>
          <cell r="Q8"/>
          <cell r="R8">
            <v>44691</v>
          </cell>
          <cell r="S8"/>
          <cell r="T8">
            <v>44656</v>
          </cell>
          <cell r="U8" t="str">
            <v>Major</v>
          </cell>
          <cell r="V8" t="str">
            <v>BSA. FCT</v>
          </cell>
          <cell r="W8" t="str">
            <v>45M</v>
          </cell>
          <cell r="X8" t="str">
            <v>Hanoi Medical University\FMSV2022030065</v>
          </cell>
          <cell r="Y8" t="str">
            <v>Minh Duc Tran (Hanoi)</v>
          </cell>
          <cell r="Z8" t="str">
            <v>waiting for repair</v>
          </cell>
          <cell r="AA8"/>
          <cell r="AB8" t="str">
            <v>Inspection</v>
          </cell>
          <cell r="AC8"/>
          <cell r="AD8"/>
          <cell r="AE8">
            <v>44663.797100868098</v>
          </cell>
          <cell r="AF8" t="str">
            <v>Minh Duc Tran (Hanoi)</v>
          </cell>
        </row>
        <row r="9">
          <cell r="B9" t="str">
            <v>FMSV2022040016</v>
          </cell>
          <cell r="C9" t="str">
            <v>Government</v>
          </cell>
          <cell r="D9" t="str">
            <v>HUE CENTRAL HOSPITAL</v>
          </cell>
          <cell r="E9"/>
          <cell r="F9" t="str">
            <v>HCM</v>
          </cell>
          <cell r="G9" t="str">
            <v>08-Apr-22</v>
          </cell>
          <cell r="H9" t="str">
            <v>25-May-11</v>
          </cell>
          <cell r="I9" t="str">
            <v>EG-250WR5</v>
          </cell>
          <cell r="J9" t="str">
            <v>7G202A090</v>
          </cell>
          <cell r="K9" t="str">
            <v>Gastro</v>
          </cell>
          <cell r="L9" t="str">
            <v>250</v>
          </cell>
          <cell r="M9" t="str">
            <v>01-Jun-12</v>
          </cell>
          <cell r="N9">
            <v>44659</v>
          </cell>
          <cell r="O9">
            <v>44666</v>
          </cell>
          <cell r="P9"/>
          <cell r="Q9"/>
          <cell r="R9">
            <v>44666</v>
          </cell>
          <cell r="S9"/>
          <cell r="T9">
            <v>44659</v>
          </cell>
          <cell r="U9" t="str">
            <v>Major</v>
          </cell>
          <cell r="V9" t="str">
            <v>CHA. PCB</v>
          </cell>
          <cell r="W9" t="str">
            <v>137M</v>
          </cell>
          <cell r="X9" t="str">
            <v>HUE Central Hospital-FMSV00034\FMSV2022040016</v>
          </cell>
          <cell r="Y9" t="str">
            <v>Nguyen Thai</v>
          </cell>
          <cell r="Z9" t="str">
            <v>waiting confirm</v>
          </cell>
          <cell r="AA9" t="str">
            <v>2. dealer sending price to hospital</v>
          </cell>
          <cell r="AB9" t="str">
            <v>Inspection</v>
          </cell>
          <cell r="AC9"/>
          <cell r="AD9"/>
          <cell r="AE9">
            <v>44659.651140092603</v>
          </cell>
          <cell r="AF9" t="str">
            <v>Nguyen Thai</v>
          </cell>
        </row>
        <row r="10">
          <cell r="B10" t="str">
            <v>FMSV2022040017</v>
          </cell>
          <cell r="C10" t="str">
            <v>Government</v>
          </cell>
          <cell r="D10" t="str">
            <v>HUE Central Hospital</v>
          </cell>
          <cell r="E10"/>
          <cell r="F10" t="str">
            <v>HCM</v>
          </cell>
          <cell r="G10" t="str">
            <v>08-Apr-22</v>
          </cell>
          <cell r="H10" t="str">
            <v>04-Aug-12</v>
          </cell>
          <cell r="I10" t="str">
            <v>EC-250WM5</v>
          </cell>
          <cell r="J10" t="str">
            <v>4C307A083</v>
          </cell>
          <cell r="K10" t="str">
            <v>Colono</v>
          </cell>
          <cell r="L10"/>
          <cell r="M10"/>
          <cell r="N10">
            <v>44659</v>
          </cell>
          <cell r="O10">
            <v>44666</v>
          </cell>
          <cell r="P10"/>
          <cell r="Q10"/>
          <cell r="R10">
            <v>44666</v>
          </cell>
          <cell r="S10"/>
          <cell r="T10">
            <v>44664</v>
          </cell>
          <cell r="U10" t="str">
            <v>Major</v>
          </cell>
          <cell r="V10" t="str">
            <v>CHA. OSA. BSA</v>
          </cell>
          <cell r="W10" t="str">
            <v>242M</v>
          </cell>
          <cell r="X10" t="str">
            <v>HUE Central Hospital-FMSV00034\FMSV2022040017</v>
          </cell>
          <cell r="Y10" t="str">
            <v>Le Quang Thong</v>
          </cell>
          <cell r="Z10" t="str">
            <v>waiting confirm</v>
          </cell>
          <cell r="AA10" t="str">
            <v>2. dealer sending price to hospital</v>
          </cell>
          <cell r="AB10" t="str">
            <v>Inspection</v>
          </cell>
          <cell r="AC10"/>
          <cell r="AD10"/>
          <cell r="AE10">
            <v>44664.467178854196</v>
          </cell>
          <cell r="AF10" t="str">
            <v>Le Quang Thong</v>
          </cell>
        </row>
        <row r="11">
          <cell r="B11" t="str">
            <v>FMSV2022040018</v>
          </cell>
          <cell r="C11" t="str">
            <v>Government</v>
          </cell>
          <cell r="D11" t="str">
            <v>HUE CENTRAL HOSPITAL</v>
          </cell>
          <cell r="E11"/>
          <cell r="F11" t="str">
            <v>HCM</v>
          </cell>
          <cell r="G11" t="str">
            <v>12-Apr-22</v>
          </cell>
          <cell r="H11" t="str">
            <v>28-Mar-16</v>
          </cell>
          <cell r="I11" t="str">
            <v>EG-250WR5</v>
          </cell>
          <cell r="J11" t="str">
            <v>1G202K342</v>
          </cell>
          <cell r="K11" t="str">
            <v>Gastro</v>
          </cell>
          <cell r="L11" t="str">
            <v>250</v>
          </cell>
          <cell r="M11" t="str">
            <v>12-Apr-17</v>
          </cell>
          <cell r="N11">
            <v>44663</v>
          </cell>
          <cell r="O11">
            <v>44666</v>
          </cell>
          <cell r="P11"/>
          <cell r="Q11"/>
          <cell r="R11">
            <v>44666</v>
          </cell>
          <cell r="S11"/>
          <cell r="T11">
            <v>44663</v>
          </cell>
          <cell r="U11" t="str">
            <v>Major</v>
          </cell>
          <cell r="V11" t="str">
            <v>CHA. BSA. FSA. DEC</v>
          </cell>
          <cell r="W11" t="str">
            <v>137M</v>
          </cell>
          <cell r="X11" t="str">
            <v>HUE Central Hospital-FMSV00034\FMSV2022040018</v>
          </cell>
          <cell r="Y11" t="str">
            <v>Hoang</v>
          </cell>
          <cell r="Z11" t="str">
            <v>waiting confirm</v>
          </cell>
          <cell r="AA11" t="str">
            <v>2. dealer sending price to hospital</v>
          </cell>
          <cell r="AB11" t="str">
            <v>Inspection</v>
          </cell>
          <cell r="AC11"/>
          <cell r="AD11"/>
          <cell r="AE11">
            <v>44663.739637256898</v>
          </cell>
          <cell r="AF11" t="str">
            <v>hoang</v>
          </cell>
        </row>
        <row r="12">
          <cell r="B12" t="str">
            <v>FMSV2022040029</v>
          </cell>
          <cell r="C12" t="str">
            <v>Government</v>
          </cell>
          <cell r="D12" t="str">
            <v>Vietnam – Cuba Donghoi Friendship Hospital</v>
          </cell>
          <cell r="E12"/>
          <cell r="F12" t="str">
            <v>Hanoi</v>
          </cell>
          <cell r="G12" t="str">
            <v>15-Apr-22</v>
          </cell>
          <cell r="H12" t="str">
            <v>11-Nov-16</v>
          </cell>
          <cell r="I12" t="str">
            <v>EG-530WR</v>
          </cell>
          <cell r="J12" t="str">
            <v>2G361K547</v>
          </cell>
          <cell r="K12" t="str">
            <v>Gastro</v>
          </cell>
          <cell r="L12" t="str">
            <v>530</v>
          </cell>
          <cell r="M12" t="str">
            <v>11-Nov-17</v>
          </cell>
          <cell r="N12">
            <v>44666</v>
          </cell>
          <cell r="O12">
            <v>44672</v>
          </cell>
          <cell r="P12"/>
          <cell r="Q12"/>
          <cell r="R12">
            <v>44677</v>
          </cell>
          <cell r="S12"/>
          <cell r="T12">
            <v>44669</v>
          </cell>
          <cell r="U12" t="str">
            <v>Major</v>
          </cell>
          <cell r="V12" t="str">
            <v>FSB</v>
          </cell>
          <cell r="W12" t="str">
            <v>22M</v>
          </cell>
          <cell r="X12" t="str">
            <v>Vietnam – Cuba Donghoi Friendship Hospital\FMSV2022040029</v>
          </cell>
          <cell r="Y12" t="str">
            <v>Le Van Hoan</v>
          </cell>
          <cell r="Z12" t="str">
            <v>waiting confirm</v>
          </cell>
          <cell r="AA12" t="str">
            <v>2. dealer sending price to hospital</v>
          </cell>
          <cell r="AB12" t="str">
            <v>Inspection</v>
          </cell>
          <cell r="AC12"/>
          <cell r="AD12"/>
          <cell r="AE12">
            <v>44670.5103299537</v>
          </cell>
          <cell r="AF12" t="str">
            <v>Le Van Hoan</v>
          </cell>
        </row>
        <row r="13">
          <cell r="B13" t="str">
            <v>FMSV2022040031</v>
          </cell>
          <cell r="C13" t="str">
            <v>Government</v>
          </cell>
          <cell r="D13" t="str">
            <v>Nghe An Friendship General Hospital</v>
          </cell>
          <cell r="E13"/>
          <cell r="F13" t="str">
            <v>Hanoi</v>
          </cell>
          <cell r="G13" t="str">
            <v>15-Apr-22</v>
          </cell>
          <cell r="H13" t="str">
            <v>19-Mar-19</v>
          </cell>
          <cell r="I13" t="str">
            <v>EG-530WR</v>
          </cell>
          <cell r="J13" t="str">
            <v>5G361k424</v>
          </cell>
          <cell r="K13" t="str">
            <v>Gastro</v>
          </cell>
          <cell r="L13" t="str">
            <v>530</v>
          </cell>
          <cell r="M13" t="str">
            <v>19-Mar-20</v>
          </cell>
          <cell r="N13">
            <v>44666</v>
          </cell>
          <cell r="O13">
            <v>44672</v>
          </cell>
          <cell r="P13"/>
          <cell r="Q13"/>
          <cell r="R13">
            <v>44677</v>
          </cell>
          <cell r="S13"/>
          <cell r="T13">
            <v>44669</v>
          </cell>
          <cell r="U13" t="str">
            <v>Major</v>
          </cell>
          <cell r="V13" t="str">
            <v>PCB. FCT. BSA. FSB. LGB</v>
          </cell>
          <cell r="W13" t="str">
            <v>98M</v>
          </cell>
          <cell r="X13" t="str">
            <v>Nghe An Friendship General Hospital\FMSV2022040031</v>
          </cell>
          <cell r="Y13" t="str">
            <v>Le Van Hoan</v>
          </cell>
          <cell r="Z13" t="str">
            <v>waiting confirm</v>
          </cell>
          <cell r="AA13" t="str">
            <v>2. dealer sending price to hospital</v>
          </cell>
          <cell r="AB13" t="str">
            <v>Inspection</v>
          </cell>
          <cell r="AC13"/>
          <cell r="AD13"/>
          <cell r="AE13">
            <v>44669.670427951402</v>
          </cell>
          <cell r="AF13" t="str">
            <v>Le Van Hoan</v>
          </cell>
        </row>
        <row r="14">
          <cell r="B14" t="str">
            <v>FMSV2022040033</v>
          </cell>
          <cell r="C14" t="str">
            <v>Government</v>
          </cell>
          <cell r="D14" t="str">
            <v>Nghe An Friendship General Hospital</v>
          </cell>
          <cell r="E14"/>
          <cell r="F14" t="str">
            <v>Hanoi</v>
          </cell>
          <cell r="G14" t="str">
            <v>15-Apr-22</v>
          </cell>
          <cell r="H14" t="str">
            <v>19-Mar-19</v>
          </cell>
          <cell r="I14" t="str">
            <v>XL-4450</v>
          </cell>
          <cell r="J14" t="str">
            <v>3S094K410</v>
          </cell>
          <cell r="K14" t="str">
            <v>Light Source</v>
          </cell>
          <cell r="L14" t="str">
            <v>530</v>
          </cell>
          <cell r="M14" t="str">
            <v>19-Mar-20</v>
          </cell>
          <cell r="N14">
            <v>44666</v>
          </cell>
          <cell r="O14">
            <v>44672</v>
          </cell>
          <cell r="P14"/>
          <cell r="Q14"/>
          <cell r="R14">
            <v>44677</v>
          </cell>
          <cell r="S14"/>
          <cell r="T14">
            <v>44669</v>
          </cell>
          <cell r="U14" t="str">
            <v>Major</v>
          </cell>
          <cell r="V14" t="str">
            <v>PCB</v>
          </cell>
          <cell r="W14" t="str">
            <v>98M</v>
          </cell>
          <cell r="X14" t="str">
            <v>Nghe An Friendship General Hospital\FMSV2022040031</v>
          </cell>
          <cell r="Y14" t="str">
            <v>Thang</v>
          </cell>
          <cell r="Z14" t="str">
            <v>LP/waiting for part</v>
          </cell>
          <cell r="AA14" t="str">
            <v>1. Less than 4 weeks after giving the quotation</v>
          </cell>
          <cell r="AB14" t="str">
            <v>Inspection</v>
          </cell>
          <cell r="AC14"/>
          <cell r="AD14"/>
          <cell r="AE14">
            <v>44669.824540358801</v>
          </cell>
          <cell r="AF14" t="str">
            <v>Nguyen Khac Thang (Hanoi)</v>
          </cell>
        </row>
        <row r="15">
          <cell r="B15" t="str">
            <v>FMSV2022040039</v>
          </cell>
          <cell r="C15" t="str">
            <v>Government</v>
          </cell>
          <cell r="D15" t="str">
            <v>Nghe An Friendship General Hospital</v>
          </cell>
          <cell r="E15"/>
          <cell r="F15" t="str">
            <v>Hanoi</v>
          </cell>
          <cell r="G15">
            <v>44670</v>
          </cell>
          <cell r="H15">
            <v>42788</v>
          </cell>
          <cell r="I15" t="str">
            <v>EG-530WR</v>
          </cell>
          <cell r="J15" t="str">
            <v>2G361K831</v>
          </cell>
          <cell r="K15" t="str">
            <v>Gastro</v>
          </cell>
          <cell r="L15" t="str">
            <v>530</v>
          </cell>
          <cell r="M15">
            <v>43153</v>
          </cell>
          <cell r="N15">
            <v>44670</v>
          </cell>
          <cell r="O15">
            <v>44672</v>
          </cell>
          <cell r="P15"/>
          <cell r="Q15"/>
          <cell r="R15">
            <v>44714</v>
          </cell>
          <cell r="S15"/>
          <cell r="T15">
            <v>44671</v>
          </cell>
          <cell r="U15" t="str">
            <v>Major</v>
          </cell>
          <cell r="V15" t="str">
            <v>CHA. BSA</v>
          </cell>
          <cell r="W15" t="str">
            <v>36M</v>
          </cell>
          <cell r="X15" t="str">
            <v>Nghe An Friendship General Hospital\FMSV2022040039</v>
          </cell>
          <cell r="Y15" t="str">
            <v>Nguyen Tuan Minh</v>
          </cell>
          <cell r="Z15" t="str">
            <v>waiting confirm</v>
          </cell>
          <cell r="AA15" t="str">
            <v>2. dealer sending price to hospital</v>
          </cell>
          <cell r="AB15" t="str">
            <v>Inspection</v>
          </cell>
          <cell r="AC15"/>
          <cell r="AD15"/>
          <cell r="AE15">
            <v>44700.854192465296</v>
          </cell>
          <cell r="AF15" t="str">
            <v>Nguyen Tuan Minh</v>
          </cell>
        </row>
        <row r="16">
          <cell r="B16" t="str">
            <v>FMSV2022040040</v>
          </cell>
          <cell r="C16" t="str">
            <v>Government</v>
          </cell>
          <cell r="D16" t="str">
            <v>Nghe An Friendship General Hospital</v>
          </cell>
          <cell r="E16"/>
          <cell r="F16" t="str">
            <v>Hanoi</v>
          </cell>
          <cell r="G16">
            <v>44670</v>
          </cell>
          <cell r="H16">
            <v>42788</v>
          </cell>
          <cell r="I16" t="str">
            <v>EG-530WR</v>
          </cell>
          <cell r="J16" t="str">
            <v>2G361K799</v>
          </cell>
          <cell r="K16" t="str">
            <v>Gastro</v>
          </cell>
          <cell r="L16" t="str">
            <v>530</v>
          </cell>
          <cell r="M16">
            <v>43153</v>
          </cell>
          <cell r="N16">
            <v>44670</v>
          </cell>
          <cell r="O16">
            <v>44672</v>
          </cell>
          <cell r="P16"/>
          <cell r="Q16"/>
          <cell r="R16">
            <v>44687</v>
          </cell>
          <cell r="S16"/>
          <cell r="T16">
            <v>44671</v>
          </cell>
          <cell r="U16" t="str">
            <v>Major</v>
          </cell>
          <cell r="V16" t="str">
            <v>CHA. DEC. LGB. FSA. BSA. FCT</v>
          </cell>
          <cell r="W16" t="str">
            <v>161M</v>
          </cell>
          <cell r="X16" t="str">
            <v>Nghe An Friendship General Hospital\FMSV2022040040</v>
          </cell>
          <cell r="Y16" t="str">
            <v>Nguyen Khac Thang (Hanoi)</v>
          </cell>
          <cell r="Z16" t="str">
            <v>waiting confirm</v>
          </cell>
          <cell r="AA16" t="str">
            <v>2. dealer sending price to hospital</v>
          </cell>
          <cell r="AB16" t="str">
            <v>Inspection</v>
          </cell>
          <cell r="AC16"/>
          <cell r="AD16"/>
          <cell r="AE16">
            <v>44700.848563784697</v>
          </cell>
          <cell r="AF16" t="str">
            <v>Nguyen Khac Thang (Hanoi)</v>
          </cell>
        </row>
        <row r="17">
          <cell r="B17" t="str">
            <v>FMSV2022040045</v>
          </cell>
          <cell r="C17" t="str">
            <v>Government</v>
          </cell>
          <cell r="D17" t="str">
            <v>District 6 Hospital</v>
          </cell>
          <cell r="E17"/>
          <cell r="F17" t="str">
            <v>HCM</v>
          </cell>
          <cell r="G17">
            <v>44672</v>
          </cell>
          <cell r="H17">
            <v>40461</v>
          </cell>
          <cell r="I17" t="str">
            <v>XL-4400</v>
          </cell>
          <cell r="J17" t="str">
            <v>MS088A147</v>
          </cell>
          <cell r="K17" t="str">
            <v>Processor</v>
          </cell>
          <cell r="L17" t="str">
            <v>4400</v>
          </cell>
          <cell r="M17">
            <v>40826</v>
          </cell>
          <cell r="N17">
            <v>44672</v>
          </cell>
          <cell r="O17">
            <v>44678</v>
          </cell>
          <cell r="P17"/>
          <cell r="Q17"/>
          <cell r="R17">
            <v>44686</v>
          </cell>
          <cell r="S17"/>
          <cell r="T17">
            <v>44676</v>
          </cell>
          <cell r="U17" t="str">
            <v>Minor</v>
          </cell>
          <cell r="V17" t="str">
            <v>CBL. PCB</v>
          </cell>
          <cell r="W17" t="str">
            <v>5M</v>
          </cell>
          <cell r="X17" t="str">
            <v>District 6 Hospital\FMSV2022040045</v>
          </cell>
          <cell r="Y17" t="str">
            <v>Hoang</v>
          </cell>
          <cell r="Z17" t="str">
            <v>LP/Waiting confirm</v>
          </cell>
          <cell r="AA17"/>
          <cell r="AB17" t="str">
            <v>Inspection</v>
          </cell>
          <cell r="AC17"/>
          <cell r="AD17"/>
          <cell r="AE17">
            <v>44676.708922037004</v>
          </cell>
          <cell r="AF17" t="str">
            <v>hoang</v>
          </cell>
        </row>
        <row r="18">
          <cell r="B18" t="str">
            <v>FMSV2022040046</v>
          </cell>
          <cell r="C18" t="str">
            <v>Government</v>
          </cell>
          <cell r="D18" t="str">
            <v>District 6 Hospital</v>
          </cell>
          <cell r="E18"/>
          <cell r="F18" t="str">
            <v>HCM</v>
          </cell>
          <cell r="G18">
            <v>44672</v>
          </cell>
          <cell r="H18">
            <v>40461</v>
          </cell>
          <cell r="I18" t="str">
            <v>VP-4400</v>
          </cell>
          <cell r="J18" t="str">
            <v>MV492A147</v>
          </cell>
          <cell r="K18" t="str">
            <v>Processor</v>
          </cell>
          <cell r="L18" t="str">
            <v>4400</v>
          </cell>
          <cell r="M18">
            <v>40826</v>
          </cell>
          <cell r="N18">
            <v>44672</v>
          </cell>
          <cell r="O18">
            <v>44678</v>
          </cell>
          <cell r="P18"/>
          <cell r="Q18"/>
          <cell r="R18">
            <v>44686</v>
          </cell>
          <cell r="S18"/>
          <cell r="T18">
            <v>44676</v>
          </cell>
          <cell r="U18" t="str">
            <v>Other</v>
          </cell>
          <cell r="V18" t="str">
            <v>PCB</v>
          </cell>
          <cell r="W18" t="str">
            <v>2M</v>
          </cell>
          <cell r="X18" t="str">
            <v>District 6 Hospital\FMSV2022040046</v>
          </cell>
          <cell r="Y18" t="str">
            <v>Hoang</v>
          </cell>
          <cell r="Z18" t="str">
            <v>LP/Waiting confirm</v>
          </cell>
          <cell r="AA18"/>
          <cell r="AB18" t="str">
            <v>Inspection</v>
          </cell>
          <cell r="AC18"/>
          <cell r="AD18"/>
          <cell r="AE18">
            <v>44676.696738807899</v>
          </cell>
          <cell r="AF18" t="str">
            <v>hoang</v>
          </cell>
        </row>
        <row r="19">
          <cell r="B19" t="str">
            <v>FMSV2022040047</v>
          </cell>
          <cell r="C19" t="str">
            <v>Government</v>
          </cell>
          <cell r="D19" t="str">
            <v>District 6 Hospital</v>
          </cell>
          <cell r="E19"/>
          <cell r="F19" t="str">
            <v>HCM</v>
          </cell>
          <cell r="G19">
            <v>44672</v>
          </cell>
          <cell r="H19">
            <v>40461</v>
          </cell>
          <cell r="I19" t="str">
            <v>EG-530FP</v>
          </cell>
          <cell r="J19" t="str">
            <v>3G374A091</v>
          </cell>
          <cell r="K19" t="str">
            <v>Gastro</v>
          </cell>
          <cell r="L19" t="str">
            <v>530</v>
          </cell>
          <cell r="M19">
            <v>40826</v>
          </cell>
          <cell r="N19">
            <v>44672</v>
          </cell>
          <cell r="O19">
            <v>44672</v>
          </cell>
          <cell r="P19"/>
          <cell r="Q19"/>
          <cell r="R19">
            <v>44676</v>
          </cell>
          <cell r="S19"/>
          <cell r="T19">
            <v>44672</v>
          </cell>
          <cell r="U19" t="str">
            <v>Major</v>
          </cell>
          <cell r="V19" t="str">
            <v>CHA. FSB. PCB</v>
          </cell>
          <cell r="W19" t="str">
            <v>198M</v>
          </cell>
          <cell r="X19" t="str">
            <v>District 6 Hospital\FMSV2022040047</v>
          </cell>
          <cell r="Y19" t="str">
            <v>Le Quang Thong</v>
          </cell>
          <cell r="Z19" t="str">
            <v>waiting confirm</v>
          </cell>
          <cell r="AA19" t="str">
            <v>2. dealer sending price to hospital</v>
          </cell>
          <cell r="AB19" t="str">
            <v>Inspection</v>
          </cell>
          <cell r="AC19"/>
          <cell r="AD19"/>
          <cell r="AE19">
            <v>44672.551629537003</v>
          </cell>
          <cell r="AF19" t="str">
            <v>Le Quang Thong</v>
          </cell>
        </row>
        <row r="20">
          <cell r="B20" t="str">
            <v>FMSV2022040048</v>
          </cell>
          <cell r="C20" t="str">
            <v>Government</v>
          </cell>
          <cell r="D20" t="str">
            <v>District 6 Hospital</v>
          </cell>
          <cell r="E20"/>
          <cell r="F20" t="str">
            <v>HCM</v>
          </cell>
          <cell r="G20">
            <v>44672</v>
          </cell>
          <cell r="H20">
            <v>40461</v>
          </cell>
          <cell r="I20" t="str">
            <v>EC-530WI3</v>
          </cell>
          <cell r="J20" t="str">
            <v>1C642K106</v>
          </cell>
          <cell r="K20" t="str">
            <v>Colono</v>
          </cell>
          <cell r="L20" t="str">
            <v>530</v>
          </cell>
          <cell r="M20">
            <v>40826</v>
          </cell>
          <cell r="N20">
            <v>44672</v>
          </cell>
          <cell r="O20">
            <v>44672</v>
          </cell>
          <cell r="P20"/>
          <cell r="Q20"/>
          <cell r="R20">
            <v>44686</v>
          </cell>
          <cell r="S20"/>
          <cell r="T20">
            <v>44672</v>
          </cell>
          <cell r="U20" t="str">
            <v>Major</v>
          </cell>
          <cell r="V20" t="str">
            <v>FSA. VCA. FSB. BSA</v>
          </cell>
          <cell r="W20" t="str">
            <v>125M</v>
          </cell>
          <cell r="X20" t="str">
            <v>District 6 Hospital\FMSV2022040048</v>
          </cell>
          <cell r="Y20" t="str">
            <v>Le Quang Thong</v>
          </cell>
          <cell r="Z20" t="str">
            <v>waiting confirm</v>
          </cell>
          <cell r="AA20" t="str">
            <v>2. dealer sending price to hospital</v>
          </cell>
          <cell r="AB20" t="str">
            <v>Inspection</v>
          </cell>
          <cell r="AC20"/>
          <cell r="AD20"/>
          <cell r="AE20">
            <v>44672.547277256897</v>
          </cell>
          <cell r="AF20" t="str">
            <v>Le Quang Thong</v>
          </cell>
        </row>
        <row r="21">
          <cell r="B21" t="str">
            <v>FMSV2022040049</v>
          </cell>
          <cell r="C21" t="str">
            <v>Government</v>
          </cell>
          <cell r="D21" t="str">
            <v>HAU GIANG GENERAL HOSPITAL</v>
          </cell>
          <cell r="E21"/>
          <cell r="F21" t="str">
            <v>HCM</v>
          </cell>
          <cell r="G21">
            <v>44672</v>
          </cell>
          <cell r="H21">
            <v>42423</v>
          </cell>
          <cell r="I21" t="str">
            <v>EG-530FP</v>
          </cell>
          <cell r="J21" t="str">
            <v>5G374A482</v>
          </cell>
          <cell r="K21" t="str">
            <v>Gastro</v>
          </cell>
          <cell r="L21" t="str">
            <v>530</v>
          </cell>
          <cell r="M21">
            <v>42804</v>
          </cell>
          <cell r="N21">
            <v>44672</v>
          </cell>
          <cell r="O21">
            <v>44672</v>
          </cell>
          <cell r="P21"/>
          <cell r="Q21"/>
          <cell r="R21">
            <v>44714</v>
          </cell>
          <cell r="S21"/>
          <cell r="T21">
            <v>44672</v>
          </cell>
          <cell r="U21" t="str">
            <v>Major</v>
          </cell>
          <cell r="V21" t="str">
            <v>CHA. FSB. PCB</v>
          </cell>
          <cell r="W21" t="str">
            <v>172M</v>
          </cell>
          <cell r="X21" t="str">
            <v>Hau Giang general hospital\FMSV2022040049</v>
          </cell>
          <cell r="Y21" t="str">
            <v>Nguyen Thai</v>
          </cell>
          <cell r="Z21" t="str">
            <v>waiting confirm</v>
          </cell>
          <cell r="AA21" t="str">
            <v>2. dealer sending price to hospital</v>
          </cell>
          <cell r="AB21" t="str">
            <v>Inspection</v>
          </cell>
          <cell r="AC21"/>
          <cell r="AD21"/>
          <cell r="AE21">
            <v>44672.5641449537</v>
          </cell>
          <cell r="AF21" t="str">
            <v>Nguyen Thai</v>
          </cell>
        </row>
        <row r="22">
          <cell r="B22" t="str">
            <v>FMSV2022040062</v>
          </cell>
          <cell r="C22" t="str">
            <v>Government</v>
          </cell>
          <cell r="D22" t="str">
            <v>Binh Dinh Hospital</v>
          </cell>
          <cell r="E22"/>
          <cell r="F22" t="str">
            <v>HCM</v>
          </cell>
          <cell r="G22">
            <v>44676</v>
          </cell>
          <cell r="H22">
            <v>42277</v>
          </cell>
          <cell r="I22" t="str">
            <v>EG-250WR5</v>
          </cell>
          <cell r="J22" t="str">
            <v>SG202A599</v>
          </cell>
          <cell r="K22" t="str">
            <v>Gastro</v>
          </cell>
          <cell r="L22" t="str">
            <v>250</v>
          </cell>
          <cell r="M22">
            <v>42642</v>
          </cell>
          <cell r="N22">
            <v>44676</v>
          </cell>
          <cell r="O22">
            <v>44678</v>
          </cell>
          <cell r="P22"/>
          <cell r="Q22"/>
          <cell r="R22">
            <v>44698</v>
          </cell>
          <cell r="S22"/>
          <cell r="T22">
            <v>44677</v>
          </cell>
          <cell r="U22" t="str">
            <v>Major</v>
          </cell>
          <cell r="V22" t="str">
            <v>CHA. FSB. BSA. ESB</v>
          </cell>
          <cell r="W22" t="str">
            <v>167M</v>
          </cell>
          <cell r="X22" t="str">
            <v>Binh Dinh Hospital\FMSV2022040062</v>
          </cell>
          <cell r="Y22" t="str">
            <v>Hoang</v>
          </cell>
          <cell r="Z22" t="str">
            <v>waiting confirm</v>
          </cell>
          <cell r="AA22" t="str">
            <v>2. dealer sending price to hospital</v>
          </cell>
          <cell r="AB22" t="str">
            <v>Inspection</v>
          </cell>
          <cell r="AC22"/>
          <cell r="AD22"/>
          <cell r="AE22">
            <v>44677.707141678198</v>
          </cell>
          <cell r="AF22" t="str">
            <v>hoang</v>
          </cell>
        </row>
        <row r="23">
          <cell r="B23" t="str">
            <v>FMSV2022040065</v>
          </cell>
          <cell r="C23" t="str">
            <v>Government</v>
          </cell>
          <cell r="D23" t="str">
            <v>DA NANG HOSPITAL</v>
          </cell>
          <cell r="E23"/>
          <cell r="F23" t="str">
            <v>HCM</v>
          </cell>
          <cell r="G23">
            <v>44676</v>
          </cell>
          <cell r="H23">
            <v>42776</v>
          </cell>
          <cell r="I23" t="str">
            <v>EG-530FP</v>
          </cell>
          <cell r="J23" t="str">
            <v>1G374K040</v>
          </cell>
          <cell r="K23" t="str">
            <v>Gastro</v>
          </cell>
          <cell r="L23" t="str">
            <v>530</v>
          </cell>
          <cell r="M23">
            <v>43164</v>
          </cell>
          <cell r="N23">
            <v>44676</v>
          </cell>
          <cell r="O23">
            <v>44678</v>
          </cell>
          <cell r="P23"/>
          <cell r="Q23"/>
          <cell r="R23">
            <v>44687</v>
          </cell>
          <cell r="S23"/>
          <cell r="T23">
            <v>44678</v>
          </cell>
          <cell r="U23" t="str">
            <v>Major</v>
          </cell>
          <cell r="V23" t="str">
            <v>CHA. BSA. FSB. PCB</v>
          </cell>
          <cell r="W23" t="str">
            <v>201M</v>
          </cell>
          <cell r="X23" t="str">
            <v>DA NANG HOSPITAL\FMSV2022040065</v>
          </cell>
          <cell r="Y23" t="str">
            <v>Hoang</v>
          </cell>
          <cell r="Z23" t="str">
            <v>waiting confirm</v>
          </cell>
          <cell r="AA23" t="str">
            <v>2. dealer sending price to hospital</v>
          </cell>
          <cell r="AB23" t="str">
            <v>Inspection</v>
          </cell>
          <cell r="AC23"/>
          <cell r="AD23"/>
          <cell r="AE23">
            <v>44678.715643842603</v>
          </cell>
          <cell r="AF23" t="str">
            <v>hoang</v>
          </cell>
        </row>
        <row r="24">
          <cell r="B24" t="str">
            <v>FMSV2022040072</v>
          </cell>
          <cell r="C24" t="str">
            <v>FF asset</v>
          </cell>
          <cell r="D24" t="str">
            <v>FTYO - Loaner Asset</v>
          </cell>
          <cell r="E24"/>
          <cell r="F24" t="str">
            <v>Hanoi</v>
          </cell>
          <cell r="G24">
            <v>44676</v>
          </cell>
          <cell r="H24">
            <v>41835</v>
          </cell>
          <cell r="I24" t="str">
            <v>EN-580T</v>
          </cell>
          <cell r="J24" t="str">
            <v>1C675K021</v>
          </cell>
          <cell r="K24" t="str">
            <v>Entero Scope</v>
          </cell>
          <cell r="L24" t="str">
            <v>580</v>
          </cell>
          <cell r="M24">
            <v>42201</v>
          </cell>
          <cell r="N24">
            <v>44676</v>
          </cell>
          <cell r="O24">
            <v>44700</v>
          </cell>
          <cell r="P24"/>
          <cell r="Q24"/>
          <cell r="R24" t="str">
            <v>FOC</v>
          </cell>
          <cell r="S24"/>
          <cell r="T24">
            <v>44690</v>
          </cell>
          <cell r="U24" t="str">
            <v>Minor</v>
          </cell>
          <cell r="V24" t="str">
            <v>CHA. FCT</v>
          </cell>
          <cell r="W24"/>
          <cell r="X24" t="str">
            <v>FTYO - Loaner Asset\FMSV2022040072</v>
          </cell>
          <cell r="Y24" t="str">
            <v>Nguyen Tuan Minh</v>
          </cell>
          <cell r="Z24" t="str">
            <v>waiting approved</v>
          </cell>
          <cell r="AA24"/>
          <cell r="AB24" t="str">
            <v>Inspection</v>
          </cell>
          <cell r="AC24"/>
          <cell r="AD24"/>
          <cell r="AE24">
            <v>44690.5137270255</v>
          </cell>
          <cell r="AF24" t="str">
            <v>Nguyen Tuan Minh</v>
          </cell>
        </row>
        <row r="25">
          <cell r="B25" t="str">
            <v>FMSV2022040080</v>
          </cell>
          <cell r="C25" t="str">
            <v>Government</v>
          </cell>
          <cell r="D25" t="str">
            <v>115 PEOPLE HOSPITAL</v>
          </cell>
          <cell r="E25"/>
          <cell r="F25" t="str">
            <v>HCM</v>
          </cell>
          <cell r="G25">
            <v>44680</v>
          </cell>
          <cell r="H25">
            <v>42746</v>
          </cell>
          <cell r="I25" t="str">
            <v>VP-4450HD</v>
          </cell>
          <cell r="J25" t="str">
            <v>2V567K761</v>
          </cell>
          <cell r="K25" t="str">
            <v>Processor</v>
          </cell>
          <cell r="L25" t="str">
            <v>4450</v>
          </cell>
          <cell r="M25">
            <v>43111</v>
          </cell>
          <cell r="N25">
            <v>44678</v>
          </cell>
          <cell r="O25">
            <v>44700</v>
          </cell>
          <cell r="P25"/>
          <cell r="Q25"/>
          <cell r="R25">
            <v>44714</v>
          </cell>
          <cell r="S25"/>
          <cell r="T25">
            <v>44686</v>
          </cell>
          <cell r="U25" t="str">
            <v>Other</v>
          </cell>
          <cell r="V25" t="str">
            <v>PCB</v>
          </cell>
          <cell r="W25" t="str">
            <v>232M</v>
          </cell>
          <cell r="X25" t="str">
            <v>115 People Hospital\FMSV2022040080</v>
          </cell>
          <cell r="Y25" t="str">
            <v>hoang</v>
          </cell>
          <cell r="Z25" t="str">
            <v>LP/Transfer to sale team</v>
          </cell>
          <cell r="AA25" t="str">
            <v>RU: 20-Jul. Old Stt: LP/waiting confirm. 1. Less than 4 weeks after giving the quotation</v>
          </cell>
          <cell r="AB25" t="str">
            <v>QC</v>
          </cell>
          <cell r="AC25" t="str">
            <v>Decline</v>
          </cell>
          <cell r="AD25"/>
          <cell r="AE25">
            <v>44762.456885092601</v>
          </cell>
          <cell r="AF25" t="str">
            <v>hoang</v>
          </cell>
        </row>
        <row r="26">
          <cell r="B26" t="str">
            <v>FMSV2022050009</v>
          </cell>
          <cell r="C26" t="str">
            <v>Government</v>
          </cell>
          <cell r="D26" t="str">
            <v>Hanoi Medical University Hospital</v>
          </cell>
          <cell r="E26"/>
          <cell r="F26" t="str">
            <v>Hanoi</v>
          </cell>
          <cell r="G26">
            <v>44686</v>
          </cell>
          <cell r="H26">
            <v>42508</v>
          </cell>
          <cell r="I26" t="str">
            <v>EG-600WR</v>
          </cell>
          <cell r="J26" t="str">
            <v>2G391K021</v>
          </cell>
          <cell r="K26" t="str">
            <v>Gastro</v>
          </cell>
          <cell r="L26">
            <v>600</v>
          </cell>
          <cell r="M26"/>
          <cell r="N26">
            <v>44686</v>
          </cell>
          <cell r="O26">
            <v>44689</v>
          </cell>
          <cell r="P26"/>
          <cell r="Q26"/>
          <cell r="R26">
            <v>44691</v>
          </cell>
          <cell r="S26"/>
          <cell r="T26">
            <v>44686</v>
          </cell>
          <cell r="U26" t="str">
            <v>Major</v>
          </cell>
          <cell r="V26" t="str">
            <v>BSA</v>
          </cell>
          <cell r="W26" t="str">
            <v>36M</v>
          </cell>
          <cell r="X26" t="str">
            <v>Hanoi Medical University\FMSV2022050009</v>
          </cell>
          <cell r="Y26" t="str">
            <v>Minh Duc Tran (Hanoi)</v>
          </cell>
          <cell r="Z26" t="str">
            <v>waiting confirm</v>
          </cell>
          <cell r="AA26" t="str">
            <v>2. dealer sending price to hospital</v>
          </cell>
          <cell r="AB26" t="str">
            <v>Inspection</v>
          </cell>
          <cell r="AC26"/>
          <cell r="AD26"/>
          <cell r="AE26">
            <v>44686.673629675897</v>
          </cell>
          <cell r="AF26" t="str">
            <v>Minh Duc Tran (Hanoi)</v>
          </cell>
        </row>
        <row r="27">
          <cell r="B27" t="str">
            <v>FMSV2022050010</v>
          </cell>
          <cell r="C27" t="str">
            <v>Government</v>
          </cell>
          <cell r="D27" t="str">
            <v>Hanoi Medical University Hospital</v>
          </cell>
          <cell r="E27"/>
          <cell r="F27" t="str">
            <v>Hanoi</v>
          </cell>
          <cell r="G27">
            <v>44686</v>
          </cell>
          <cell r="H27">
            <v>43825</v>
          </cell>
          <cell r="I27" t="str">
            <v>EG-600WR</v>
          </cell>
          <cell r="J27" t="str">
            <v>7G391K096</v>
          </cell>
          <cell r="K27" t="str">
            <v>Gastro</v>
          </cell>
          <cell r="L27">
            <v>600</v>
          </cell>
          <cell r="M27">
            <v>44191</v>
          </cell>
          <cell r="N27">
            <v>44686</v>
          </cell>
          <cell r="O27">
            <v>44689</v>
          </cell>
          <cell r="P27"/>
          <cell r="Q27"/>
          <cell r="R27">
            <v>44714</v>
          </cell>
          <cell r="S27"/>
          <cell r="T27">
            <v>44687</v>
          </cell>
          <cell r="U27" t="str">
            <v>Major</v>
          </cell>
          <cell r="V27" t="str">
            <v>BSA</v>
          </cell>
          <cell r="W27" t="str">
            <v>43M</v>
          </cell>
          <cell r="X27" t="str">
            <v>Hanoi Medical University\FMSV2022050010</v>
          </cell>
          <cell r="Y27" t="str">
            <v>Le Van Hoan</v>
          </cell>
          <cell r="Z27" t="str">
            <v>waiting confirm</v>
          </cell>
          <cell r="AA27" t="str">
            <v>2. dealer sending price to hospital</v>
          </cell>
          <cell r="AB27" t="str">
            <v>Inspection</v>
          </cell>
          <cell r="AC27"/>
          <cell r="AD27"/>
          <cell r="AE27">
            <v>44687.801775092601</v>
          </cell>
          <cell r="AF27" t="str">
            <v>Le Van Hoan</v>
          </cell>
        </row>
        <row r="28">
          <cell r="B28" t="str">
            <v>FMSV2022050043</v>
          </cell>
          <cell r="C28" t="str">
            <v>FF asset</v>
          </cell>
          <cell r="D28" t="str">
            <v>FUJIFILM Vietnam Co., Ltd.</v>
          </cell>
          <cell r="E28"/>
          <cell r="F28" t="str">
            <v>HCM</v>
          </cell>
          <cell r="G28">
            <v>44700</v>
          </cell>
          <cell r="H28">
            <v>41607</v>
          </cell>
          <cell r="I28" t="str">
            <v>EG-590ZW</v>
          </cell>
          <cell r="J28" t="str">
            <v>4G349A078</v>
          </cell>
          <cell r="K28" t="str">
            <v>Gastro</v>
          </cell>
          <cell r="L28" t="str">
            <v>590</v>
          </cell>
          <cell r="M28">
            <v>41972</v>
          </cell>
          <cell r="N28">
            <v>44700</v>
          </cell>
          <cell r="O28">
            <v>44708</v>
          </cell>
          <cell r="P28"/>
          <cell r="Q28"/>
          <cell r="R28" t="str">
            <v>FOC</v>
          </cell>
          <cell r="S28"/>
          <cell r="T28">
            <v>44701</v>
          </cell>
          <cell r="U28" t="str">
            <v>Major</v>
          </cell>
          <cell r="V28" t="str">
            <v>RBS. BSA. FSA. FSB</v>
          </cell>
          <cell r="W28"/>
          <cell r="X28" t="str">
            <v>FUJIFILM Vietnam Co., Ltd\FMSV2022050043</v>
          </cell>
          <cell r="Y28"/>
          <cell r="Z28" t="str">
            <v>waiting approved</v>
          </cell>
          <cell r="AA28"/>
          <cell r="AB28" t="str">
            <v>Inspection</v>
          </cell>
          <cell r="AC28"/>
          <cell r="AD28"/>
          <cell r="AE28">
            <v>44701.484851064801</v>
          </cell>
          <cell r="AF28" t="str">
            <v>Le Quang Thong</v>
          </cell>
        </row>
        <row r="29">
          <cell r="B29" t="str">
            <v>FMSV2022050048</v>
          </cell>
          <cell r="C29" t="str">
            <v>Government</v>
          </cell>
          <cell r="D29" t="str">
            <v>Thu Duc District Hospital</v>
          </cell>
          <cell r="E29"/>
          <cell r="F29" t="str">
            <v>HCM</v>
          </cell>
          <cell r="G29">
            <v>44704</v>
          </cell>
          <cell r="H29">
            <v>41408</v>
          </cell>
          <cell r="I29" t="str">
            <v>EB-530T</v>
          </cell>
          <cell r="J29" t="str">
            <v>3B084A193</v>
          </cell>
          <cell r="K29" t="str">
            <v>Broncho</v>
          </cell>
          <cell r="L29" t="str">
            <v>530</v>
          </cell>
          <cell r="M29" t="str">
            <v>14/May/14</v>
          </cell>
          <cell r="N29">
            <v>44704</v>
          </cell>
          <cell r="O29">
            <v>44708</v>
          </cell>
          <cell r="P29"/>
          <cell r="Q29"/>
          <cell r="R29">
            <v>44714</v>
          </cell>
          <cell r="S29"/>
          <cell r="T29">
            <v>44705</v>
          </cell>
          <cell r="U29" t="str">
            <v>Major</v>
          </cell>
          <cell r="V29" t="str">
            <v>CHA. FSB. EUS</v>
          </cell>
          <cell r="W29" t="str">
            <v>199M</v>
          </cell>
          <cell r="X29" t="str">
            <v>Thu Duc District Hospital\FMSV2022050048</v>
          </cell>
          <cell r="Y29" t="str">
            <v>Hoang</v>
          </cell>
          <cell r="Z29" t="str">
            <v>waiting confirm</v>
          </cell>
          <cell r="AA29" t="str">
            <v>2. dealer sending price to hospital</v>
          </cell>
          <cell r="AB29" t="str">
            <v>Inspection</v>
          </cell>
          <cell r="AC29"/>
          <cell r="AD29"/>
          <cell r="AE29">
            <v>44705.786624733802</v>
          </cell>
          <cell r="AF29" t="str">
            <v>hoang</v>
          </cell>
        </row>
        <row r="30">
          <cell r="B30" t="str">
            <v>FMSV2022050049</v>
          </cell>
          <cell r="C30" t="str">
            <v>Private</v>
          </cell>
          <cell r="D30" t="str">
            <v>No. 91 Endoscopy-Gastrointestinal-GI Scaning Test Clinic</v>
          </cell>
          <cell r="E30"/>
          <cell r="F30" t="str">
            <v>HCM</v>
          </cell>
          <cell r="G30">
            <v>44704</v>
          </cell>
          <cell r="H30">
            <v>42551</v>
          </cell>
          <cell r="I30" t="str">
            <v>EC-590ZW/L</v>
          </cell>
          <cell r="J30" t="str">
            <v>1C559K044</v>
          </cell>
          <cell r="K30" t="str">
            <v>Colono</v>
          </cell>
          <cell r="L30" t="str">
            <v>590</v>
          </cell>
          <cell r="M30" t="str">
            <v>30/Jun/17</v>
          </cell>
          <cell r="N30">
            <v>44704</v>
          </cell>
          <cell r="O30">
            <v>44708</v>
          </cell>
          <cell r="P30"/>
          <cell r="Q30"/>
          <cell r="R30">
            <v>44714</v>
          </cell>
          <cell r="S30"/>
          <cell r="T30">
            <v>44704</v>
          </cell>
          <cell r="U30" t="str">
            <v>Major</v>
          </cell>
          <cell r="V30" t="str">
            <v>CHA. DEC. BSA. BSA</v>
          </cell>
          <cell r="W30" t="str">
            <v>52M</v>
          </cell>
          <cell r="X30" t="str">
            <v>Endoscopy No. 91 Clinic\FMSV2022050049</v>
          </cell>
          <cell r="Y30" t="str">
            <v>Le Quang Thong</v>
          </cell>
          <cell r="Z30" t="str">
            <v>waiting confirm</v>
          </cell>
          <cell r="AA30" t="str">
            <v>2. dealer sending price to hospital</v>
          </cell>
          <cell r="AB30" t="str">
            <v>Inspection</v>
          </cell>
          <cell r="AC30"/>
          <cell r="AD30"/>
          <cell r="AE30">
            <v>44704.7009655324</v>
          </cell>
          <cell r="AF30" t="str">
            <v>Le Quang Thong</v>
          </cell>
        </row>
        <row r="31">
          <cell r="B31" t="str">
            <v>FMSV2022050057</v>
          </cell>
          <cell r="C31" t="str">
            <v>Private</v>
          </cell>
          <cell r="D31" t="str">
            <v>No. 91 Endoscopy-Gastrointestinal-GI Scaning Test Clinic</v>
          </cell>
          <cell r="E31"/>
          <cell r="F31" t="str">
            <v>HCM</v>
          </cell>
          <cell r="G31">
            <v>44704</v>
          </cell>
          <cell r="H31">
            <v>42712</v>
          </cell>
          <cell r="I31" t="str">
            <v>EG-600WR</v>
          </cell>
          <cell r="J31" t="str">
            <v>2G391K237</v>
          </cell>
          <cell r="K31" t="str">
            <v>Gastro</v>
          </cell>
          <cell r="L31" t="str">
            <v>600</v>
          </cell>
          <cell r="M31" t="str">
            <v>08/Dec/17</v>
          </cell>
          <cell r="N31">
            <v>44704</v>
          </cell>
          <cell r="O31">
            <v>44708</v>
          </cell>
          <cell r="P31"/>
          <cell r="Q31"/>
          <cell r="R31">
            <v>44714</v>
          </cell>
          <cell r="S31"/>
          <cell r="T31">
            <v>44704</v>
          </cell>
          <cell r="U31" t="str">
            <v>Major</v>
          </cell>
          <cell r="V31" t="str">
            <v>BSA. FSB</v>
          </cell>
          <cell r="W31" t="str">
            <v>69M</v>
          </cell>
          <cell r="X31" t="str">
            <v>Endoscopy No. 91 Clinic\FMSV2022050057</v>
          </cell>
          <cell r="Y31" t="str">
            <v>Le Quang Thong</v>
          </cell>
          <cell r="Z31" t="str">
            <v>waiting confirm</v>
          </cell>
          <cell r="AA31" t="str">
            <v>2. dealer sending price to hospital</v>
          </cell>
          <cell r="AB31" t="str">
            <v>Inspection</v>
          </cell>
          <cell r="AC31"/>
          <cell r="AD31"/>
          <cell r="AE31">
            <v>44704.670880081001</v>
          </cell>
          <cell r="AF31" t="str">
            <v>Le Quang Thong</v>
          </cell>
        </row>
        <row r="32">
          <cell r="B32" t="str">
            <v>FMSV2022050058</v>
          </cell>
          <cell r="C32" t="str">
            <v>Government</v>
          </cell>
          <cell r="D32" t="str">
            <v>Nghe An Friendship General Hospital</v>
          </cell>
          <cell r="E32"/>
          <cell r="F32" t="str">
            <v>Hanoi</v>
          </cell>
          <cell r="G32">
            <v>44704</v>
          </cell>
          <cell r="H32">
            <v>44079</v>
          </cell>
          <cell r="I32" t="str">
            <v>EC-530WL3</v>
          </cell>
          <cell r="J32" t="str">
            <v>5C643K347</v>
          </cell>
          <cell r="K32" t="str">
            <v>Colono</v>
          </cell>
          <cell r="L32" t="str">
            <v>530</v>
          </cell>
          <cell r="M32" t="str">
            <v>05/Sep/21</v>
          </cell>
          <cell r="N32">
            <v>44706</v>
          </cell>
          <cell r="O32">
            <v>44714</v>
          </cell>
          <cell r="P32"/>
          <cell r="Q32"/>
          <cell r="R32">
            <v>44713</v>
          </cell>
          <cell r="S32"/>
          <cell r="T32">
            <v>44711</v>
          </cell>
          <cell r="U32" t="str">
            <v>Major</v>
          </cell>
          <cell r="V32" t="str">
            <v>DEC. CHA. BSA. DWA</v>
          </cell>
          <cell r="W32" t="str">
            <v>28M</v>
          </cell>
          <cell r="X32" t="str">
            <v>Nghe An Friendship General Hospital\FMSV2022050058</v>
          </cell>
          <cell r="Y32" t="str">
            <v>Nguyen Khac Thang (Hanoi)</v>
          </cell>
          <cell r="Z32" t="str">
            <v>waiting confirm</v>
          </cell>
          <cell r="AA32" t="str">
            <v>2. dealer sending price to hospital</v>
          </cell>
          <cell r="AB32" t="str">
            <v>Inspection</v>
          </cell>
          <cell r="AC32"/>
          <cell r="AD32"/>
          <cell r="AE32">
            <v>44711.735406979198</v>
          </cell>
          <cell r="AF32" t="str">
            <v>Nguyen Khac Thang (Hanoi)</v>
          </cell>
        </row>
        <row r="33">
          <cell r="B33" t="str">
            <v>FMSV2022050069</v>
          </cell>
          <cell r="C33" t="str">
            <v>FF asset</v>
          </cell>
          <cell r="D33" t="str">
            <v>FUJIFILM Vietnam Co., Ltd.</v>
          </cell>
          <cell r="E33"/>
          <cell r="F33" t="str">
            <v>HCM</v>
          </cell>
          <cell r="G33">
            <v>44711</v>
          </cell>
          <cell r="H33">
            <v>42956</v>
          </cell>
          <cell r="I33" t="str">
            <v>EC-590WL4</v>
          </cell>
          <cell r="J33" t="str">
            <v>1C666K392</v>
          </cell>
          <cell r="K33" t="str">
            <v>Colono</v>
          </cell>
          <cell r="L33" t="str">
            <v>590</v>
          </cell>
          <cell r="M33" t="str">
            <v>09/Aug/18</v>
          </cell>
          <cell r="N33">
            <v>44711</v>
          </cell>
          <cell r="O33">
            <v>44728</v>
          </cell>
          <cell r="P33"/>
          <cell r="Q33"/>
          <cell r="R33" t="str">
            <v>FOC</v>
          </cell>
          <cell r="S33"/>
          <cell r="T33">
            <v>44720</v>
          </cell>
          <cell r="U33" t="str">
            <v>Major</v>
          </cell>
          <cell r="V33" t="str">
            <v>CHA. BSA. DWA. DEC</v>
          </cell>
          <cell r="W33"/>
          <cell r="X33" t="str">
            <v>FUJIFILM Vietnam Co., Ltd\FMSV2022050069</v>
          </cell>
          <cell r="Y33" t="str">
            <v>Hoang</v>
          </cell>
          <cell r="Z33" t="str">
            <v>waiting approved</v>
          </cell>
          <cell r="AA33"/>
          <cell r="AB33" t="str">
            <v>Inspection</v>
          </cell>
          <cell r="AC33"/>
          <cell r="AD33"/>
          <cell r="AE33">
            <v>44720.503411608799</v>
          </cell>
          <cell r="AF33" t="str">
            <v>hoang</v>
          </cell>
        </row>
        <row r="34">
          <cell r="B34" t="str">
            <v>FMSV2022050073</v>
          </cell>
          <cell r="C34" t="str">
            <v>Private</v>
          </cell>
          <cell r="D34" t="str">
            <v>Tam Anh General Hospital</v>
          </cell>
          <cell r="E34"/>
          <cell r="F34" t="str">
            <v>HCM</v>
          </cell>
          <cell r="G34">
            <v>44712</v>
          </cell>
          <cell r="H34">
            <v>44287</v>
          </cell>
          <cell r="I34" t="str">
            <v>EC-760R-V/I</v>
          </cell>
          <cell r="J34" t="str">
            <v>5C728K086</v>
          </cell>
          <cell r="K34" t="str">
            <v>Colono</v>
          </cell>
          <cell r="L34" t="str">
            <v>760</v>
          </cell>
          <cell r="M34" t="str">
            <v>01/Apr/22</v>
          </cell>
          <cell r="N34">
            <v>44712</v>
          </cell>
          <cell r="O34">
            <v>44718</v>
          </cell>
          <cell r="P34"/>
          <cell r="Q34"/>
          <cell r="R34">
            <v>44728</v>
          </cell>
          <cell r="S34"/>
          <cell r="T34">
            <v>44718</v>
          </cell>
          <cell r="U34" t="str">
            <v>Major</v>
          </cell>
          <cell r="V34" t="str">
            <v>FSB</v>
          </cell>
          <cell r="W34" t="str">
            <v>40M</v>
          </cell>
          <cell r="X34" t="str">
            <v>Tam Anh General Hospital\FMSV2022050073</v>
          </cell>
          <cell r="Y34" t="str">
            <v>Thong</v>
          </cell>
          <cell r="Z34" t="str">
            <v>waiting confirm</v>
          </cell>
          <cell r="AA34" t="str">
            <v>2. dealer sending price to hospital</v>
          </cell>
          <cell r="AB34" t="str">
            <v>Inspection</v>
          </cell>
          <cell r="AC34"/>
          <cell r="AD34"/>
          <cell r="AE34">
            <v>44718.557179398202</v>
          </cell>
          <cell r="AF34" t="str">
            <v>Le Quang Thong</v>
          </cell>
        </row>
        <row r="35">
          <cell r="B35" t="str">
            <v>FMSV2022060002</v>
          </cell>
          <cell r="C35" t="str">
            <v>Government</v>
          </cell>
          <cell r="D35" t="str">
            <v>Bach Mai Hospital</v>
          </cell>
          <cell r="E35"/>
          <cell r="F35" t="str">
            <v>Hanoi</v>
          </cell>
          <cell r="G35">
            <v>44713</v>
          </cell>
          <cell r="H35">
            <v>44414</v>
          </cell>
          <cell r="I35" t="str">
            <v>EC-600WI</v>
          </cell>
          <cell r="J35" t="str">
            <v>6C692K130</v>
          </cell>
          <cell r="K35" t="str">
            <v>Colono</v>
          </cell>
          <cell r="L35" t="str">
            <v>600</v>
          </cell>
          <cell r="M35" t="str">
            <v>12/Aug/22</v>
          </cell>
          <cell r="N35">
            <v>44713</v>
          </cell>
          <cell r="O35"/>
          <cell r="P35" t="str">
            <v>FFVN-2206014</v>
          </cell>
          <cell r="Q35"/>
          <cell r="R35" t="str">
            <v>WARRANTY</v>
          </cell>
          <cell r="S35"/>
          <cell r="T35">
            <v>44715</v>
          </cell>
          <cell r="U35" t="str">
            <v>Major</v>
          </cell>
          <cell r="V35" t="str">
            <v>FSA</v>
          </cell>
          <cell r="W35"/>
          <cell r="X35"/>
          <cell r="Y35" t="str">
            <v>Nguyen Tuan Minh</v>
          </cell>
          <cell r="Z35" t="str">
            <v>waiting for part</v>
          </cell>
          <cell r="AA35" t="str">
            <v>Warranty Parts</v>
          </cell>
          <cell r="AB35" t="str">
            <v>Inspection</v>
          </cell>
          <cell r="AC35"/>
          <cell r="AD35"/>
          <cell r="AE35">
            <v>44718.670136284702</v>
          </cell>
          <cell r="AF35" t="str">
            <v>Nguyen Tuan Minh</v>
          </cell>
        </row>
        <row r="36">
          <cell r="B36" t="str">
            <v>FMSV2022060003</v>
          </cell>
          <cell r="C36" t="str">
            <v>Government</v>
          </cell>
          <cell r="D36" t="str">
            <v>Bach Mai Hospital</v>
          </cell>
          <cell r="E36"/>
          <cell r="F36" t="str">
            <v>Hanoi</v>
          </cell>
          <cell r="G36">
            <v>44713</v>
          </cell>
          <cell r="H36">
            <v>42664</v>
          </cell>
          <cell r="I36" t="str">
            <v>EG-600WR</v>
          </cell>
          <cell r="J36" t="str">
            <v>2G391K315</v>
          </cell>
          <cell r="K36" t="str">
            <v>Gastro</v>
          </cell>
          <cell r="L36" t="str">
            <v>600</v>
          </cell>
          <cell r="M36" t="str">
            <v>21/Oct/17</v>
          </cell>
          <cell r="N36">
            <v>44713</v>
          </cell>
          <cell r="O36">
            <v>44728</v>
          </cell>
          <cell r="P36"/>
          <cell r="Q36"/>
          <cell r="R36">
            <v>44728</v>
          </cell>
          <cell r="S36"/>
          <cell r="T36">
            <v>44714</v>
          </cell>
          <cell r="U36" t="str">
            <v>Major</v>
          </cell>
          <cell r="V36" t="str">
            <v>BSA. FSA</v>
          </cell>
          <cell r="W36" t="str">
            <v>65M</v>
          </cell>
          <cell r="X36" t="str">
            <v>Bach Mai Hospital\FMSV2022060003</v>
          </cell>
          <cell r="Y36" t="str">
            <v>Nguyen Tuan Minh</v>
          </cell>
          <cell r="Z36" t="str">
            <v>waiting confirm</v>
          </cell>
          <cell r="AA36" t="str">
            <v>2. dealer sending price to hospital</v>
          </cell>
          <cell r="AB36" t="str">
            <v>Inspection</v>
          </cell>
          <cell r="AC36"/>
          <cell r="AD36"/>
          <cell r="AE36">
            <v>44714.71129875</v>
          </cell>
          <cell r="AF36" t="str">
            <v>Nguyen Tuan Minh</v>
          </cell>
        </row>
        <row r="37">
          <cell r="B37" t="str">
            <v>FMSV2022060004</v>
          </cell>
          <cell r="C37" t="str">
            <v>Government</v>
          </cell>
          <cell r="D37" t="str">
            <v>Bach Mai Hospital</v>
          </cell>
          <cell r="E37"/>
          <cell r="F37" t="str">
            <v>Hanoi</v>
          </cell>
          <cell r="G37">
            <v>44713</v>
          </cell>
          <cell r="H37">
            <v>44250</v>
          </cell>
          <cell r="I37" t="str">
            <v>EG-600WR</v>
          </cell>
          <cell r="J37" t="str">
            <v>7G391K124</v>
          </cell>
          <cell r="K37" t="str">
            <v>Gastro</v>
          </cell>
          <cell r="L37" t="str">
            <v>600</v>
          </cell>
          <cell r="M37" t="str">
            <v>01/Mar/22</v>
          </cell>
          <cell r="N37">
            <v>44713</v>
          </cell>
          <cell r="O37">
            <v>44728</v>
          </cell>
          <cell r="P37"/>
          <cell r="Q37"/>
          <cell r="R37">
            <v>44748</v>
          </cell>
          <cell r="S37"/>
          <cell r="T37">
            <v>44719</v>
          </cell>
          <cell r="U37" t="str">
            <v>Major</v>
          </cell>
          <cell r="V37" t="str">
            <v>BSA. FCT. CHA</v>
          </cell>
          <cell r="W37" t="str">
            <v>48M</v>
          </cell>
          <cell r="X37" t="str">
            <v>Bach Mai Hospital\FMSV2022060004</v>
          </cell>
          <cell r="Y37" t="str">
            <v>Le Van Hoan</v>
          </cell>
          <cell r="Z37" t="str">
            <v>waiting confirm</v>
          </cell>
          <cell r="AA37" t="str">
            <v>2. dealer sending price to hospital</v>
          </cell>
          <cell r="AB37" t="str">
            <v>Inspection</v>
          </cell>
          <cell r="AC37"/>
          <cell r="AD37"/>
          <cell r="AE37">
            <v>44719.818450405102</v>
          </cell>
          <cell r="AF37" t="str">
            <v>Le Van Hoan</v>
          </cell>
        </row>
        <row r="38">
          <cell r="B38" t="str">
            <v>FMSV2022060007</v>
          </cell>
          <cell r="C38" t="str">
            <v>Government</v>
          </cell>
          <cell r="D38" t="str">
            <v>Bach Mai Hospital</v>
          </cell>
          <cell r="E38"/>
          <cell r="F38" t="str">
            <v>Hanoi</v>
          </cell>
          <cell r="G38">
            <v>44713</v>
          </cell>
          <cell r="H38">
            <v>41492</v>
          </cell>
          <cell r="I38" t="str">
            <v>EN-450T5</v>
          </cell>
          <cell r="J38" t="str">
            <v>RC361A105</v>
          </cell>
          <cell r="K38" t="str">
            <v>Entero Scope</v>
          </cell>
          <cell r="L38" t="str">
            <v>450</v>
          </cell>
          <cell r="M38" t="str">
            <v>06/Aug/14</v>
          </cell>
          <cell r="N38">
            <v>44713</v>
          </cell>
          <cell r="O38">
            <v>44714</v>
          </cell>
          <cell r="P38"/>
          <cell r="Q38"/>
          <cell r="R38">
            <v>44748</v>
          </cell>
          <cell r="S38"/>
          <cell r="T38">
            <v>44714</v>
          </cell>
          <cell r="U38" t="str">
            <v>Major</v>
          </cell>
          <cell r="V38" t="str">
            <v>FSB. CHA. LGB. BSA</v>
          </cell>
          <cell r="W38" t="str">
            <v>255M</v>
          </cell>
          <cell r="X38" t="str">
            <v>Bach Mai Hospital\FMSV2022060007</v>
          </cell>
          <cell r="Y38" t="str">
            <v>Nguyen Khac Thang (Hanoi)</v>
          </cell>
          <cell r="Z38" t="str">
            <v>waiting confirm</v>
          </cell>
          <cell r="AA38" t="str">
            <v>2. dealer sending price to hospital</v>
          </cell>
          <cell r="AB38" t="str">
            <v>Inspection</v>
          </cell>
          <cell r="AC38"/>
          <cell r="AD38"/>
          <cell r="AE38">
            <v>44714.708350439803</v>
          </cell>
          <cell r="AF38" t="str">
            <v>Nguyen Khac Thang (Hanoi)</v>
          </cell>
        </row>
        <row r="39">
          <cell r="B39" t="str">
            <v>FMSV2022060018</v>
          </cell>
          <cell r="C39" t="str">
            <v>Government</v>
          </cell>
          <cell r="D39" t="str">
            <v>Dong Anh District General Hospital</v>
          </cell>
          <cell r="E39"/>
          <cell r="F39" t="str">
            <v>Hanoi</v>
          </cell>
          <cell r="G39">
            <v>44715</v>
          </cell>
          <cell r="H39">
            <v>43108</v>
          </cell>
          <cell r="I39" t="str">
            <v>EC-530WI3</v>
          </cell>
          <cell r="J39" t="str">
            <v>1C642K379</v>
          </cell>
          <cell r="K39" t="str">
            <v>Colono</v>
          </cell>
          <cell r="L39" t="str">
            <v>530</v>
          </cell>
          <cell r="M39" t="str">
            <v>08/Jan/19</v>
          </cell>
          <cell r="N39">
            <v>44715</v>
          </cell>
          <cell r="O39">
            <v>44728</v>
          </cell>
          <cell r="P39"/>
          <cell r="Q39"/>
          <cell r="R39">
            <v>44727</v>
          </cell>
          <cell r="S39"/>
          <cell r="T39">
            <v>44719</v>
          </cell>
          <cell r="U39" t="str">
            <v>Major</v>
          </cell>
          <cell r="V39" t="str">
            <v>CHA. BSA. FCT. VCA. DEC</v>
          </cell>
          <cell r="W39" t="str">
            <v>134M</v>
          </cell>
          <cell r="X39" t="str">
            <v>Dong Anh District General Hospital\FMSV2022060018</v>
          </cell>
          <cell r="Y39" t="str">
            <v>Nguyen Khac Thang (Hanoi)</v>
          </cell>
          <cell r="Z39" t="str">
            <v>waiting confirm</v>
          </cell>
          <cell r="AA39" t="str">
            <v>1. Less than 4 weeks after giving the quotation</v>
          </cell>
          <cell r="AB39" t="str">
            <v>Inspection</v>
          </cell>
          <cell r="AC39"/>
          <cell r="AD39"/>
          <cell r="AE39">
            <v>44719.783134513898</v>
          </cell>
          <cell r="AF39" t="str">
            <v>Nguyen Khac Thang (Hanoi)</v>
          </cell>
        </row>
        <row r="40">
          <cell r="B40" t="str">
            <v>FMSV2022060019</v>
          </cell>
          <cell r="C40" t="str">
            <v>Government</v>
          </cell>
          <cell r="D40" t="str">
            <v>Dong Anh District General Hospital</v>
          </cell>
          <cell r="E40"/>
          <cell r="F40" t="str">
            <v>Hanoi</v>
          </cell>
          <cell r="G40">
            <v>44715</v>
          </cell>
          <cell r="H40">
            <v>43108</v>
          </cell>
          <cell r="I40" t="str">
            <v>EG-530WR</v>
          </cell>
          <cell r="J40" t="str">
            <v>4G361K275</v>
          </cell>
          <cell r="K40" t="str">
            <v>Gastro</v>
          </cell>
          <cell r="L40" t="str">
            <v>530</v>
          </cell>
          <cell r="M40" t="str">
            <v>08/Jan/19</v>
          </cell>
          <cell r="N40">
            <v>44715</v>
          </cell>
          <cell r="O40">
            <v>44728</v>
          </cell>
          <cell r="P40"/>
          <cell r="Q40"/>
          <cell r="R40">
            <v>44727</v>
          </cell>
          <cell r="S40"/>
          <cell r="T40">
            <v>44719</v>
          </cell>
          <cell r="U40" t="str">
            <v>Major</v>
          </cell>
          <cell r="V40" t="str">
            <v>LGB. BSA. FSA</v>
          </cell>
          <cell r="W40" t="str">
            <v>53M</v>
          </cell>
          <cell r="X40" t="str">
            <v>Dong Anh District General Hospital\FMSV2022060019</v>
          </cell>
          <cell r="Y40" t="str">
            <v>Nguyen Tuan Minh</v>
          </cell>
          <cell r="Z40" t="str">
            <v>waiting confirm</v>
          </cell>
          <cell r="AA40" t="str">
            <v>1. Less than 4 weeks after giving the quotation</v>
          </cell>
          <cell r="AB40" t="str">
            <v>Inspection</v>
          </cell>
          <cell r="AC40"/>
          <cell r="AD40"/>
          <cell r="AE40">
            <v>44719.742375995404</v>
          </cell>
          <cell r="AF40" t="str">
            <v>Nguyen Tuan Minh</v>
          </cell>
        </row>
        <row r="41">
          <cell r="B41" t="str">
            <v>FMSV2022060023</v>
          </cell>
          <cell r="C41" t="str">
            <v>Government</v>
          </cell>
          <cell r="D41" t="str">
            <v>Bach Mai Hospital</v>
          </cell>
          <cell r="E41"/>
          <cell r="F41" t="str">
            <v>Hanoi</v>
          </cell>
          <cell r="G41">
            <v>44719</v>
          </cell>
          <cell r="H41">
            <v>44250</v>
          </cell>
          <cell r="I41" t="str">
            <v>EG-600WR</v>
          </cell>
          <cell r="J41" t="str">
            <v>7G391K126</v>
          </cell>
          <cell r="K41" t="str">
            <v>Gastro</v>
          </cell>
          <cell r="L41" t="str">
            <v>600</v>
          </cell>
          <cell r="M41" t="str">
            <v>01/Mar/22</v>
          </cell>
          <cell r="N41">
            <v>44719</v>
          </cell>
          <cell r="O41">
            <v>44728</v>
          </cell>
          <cell r="P41"/>
          <cell r="Q41"/>
          <cell r="R41">
            <v>44728</v>
          </cell>
          <cell r="S41"/>
          <cell r="T41">
            <v>44726</v>
          </cell>
          <cell r="U41" t="str">
            <v>Major</v>
          </cell>
          <cell r="V41" t="str">
            <v>FSA. CHA. BSA. FCT. VCAC</v>
          </cell>
          <cell r="W41" t="str">
            <v>291M</v>
          </cell>
          <cell r="X41" t="str">
            <v>Bach Mai Hospital\FMSV2022060023</v>
          </cell>
          <cell r="Y41" t="str">
            <v>Nguyen Khac Thang (Hanoi)</v>
          </cell>
          <cell r="Z41" t="str">
            <v>waiting confirm</v>
          </cell>
          <cell r="AA41" t="str">
            <v>1. Less than 4 weeks after giving the quotation</v>
          </cell>
          <cell r="AB41" t="str">
            <v>Inspection</v>
          </cell>
          <cell r="AC41"/>
          <cell r="AD41"/>
          <cell r="AE41">
            <v>44726.485300416702</v>
          </cell>
          <cell r="AF41" t="str">
            <v>Nguyen Khac Thang (Hanoi)</v>
          </cell>
        </row>
        <row r="42">
          <cell r="B42" t="str">
            <v>FMSV2022060024</v>
          </cell>
          <cell r="C42" t="str">
            <v>Government</v>
          </cell>
          <cell r="D42" t="str">
            <v>PEOPLE'S HOSPITAL 115</v>
          </cell>
          <cell r="E42"/>
          <cell r="F42" t="str">
            <v>HCM</v>
          </cell>
          <cell r="G42">
            <v>44719</v>
          </cell>
          <cell r="H42">
            <v>40731</v>
          </cell>
          <cell r="I42" t="str">
            <v>ED-530XT</v>
          </cell>
          <cell r="J42" t="str">
            <v>RD102A120</v>
          </cell>
          <cell r="K42" t="str">
            <v>Duo Scope</v>
          </cell>
          <cell r="L42" t="str">
            <v>530</v>
          </cell>
          <cell r="M42" t="str">
            <v>16/Jul/12</v>
          </cell>
          <cell r="N42">
            <v>44719</v>
          </cell>
          <cell r="O42">
            <v>44729</v>
          </cell>
          <cell r="P42"/>
          <cell r="Q42"/>
          <cell r="R42">
            <v>44728</v>
          </cell>
          <cell r="S42"/>
          <cell r="T42">
            <v>44727</v>
          </cell>
          <cell r="U42" t="str">
            <v>Major</v>
          </cell>
          <cell r="V42" t="str">
            <v>CHA. FEW. DEC</v>
          </cell>
          <cell r="W42" t="str">
            <v>113M</v>
          </cell>
          <cell r="X42" t="str">
            <v>115 People Hospital\FMSV2022060024</v>
          </cell>
          <cell r="Y42" t="str">
            <v>Nguyen Thai</v>
          </cell>
          <cell r="Z42" t="str">
            <v>waiting confirm</v>
          </cell>
          <cell r="AA42" t="str">
            <v>1. Less than 4 weeks after giving the quotation</v>
          </cell>
          <cell r="AB42" t="str">
            <v>Inspection</v>
          </cell>
          <cell r="AC42"/>
          <cell r="AD42"/>
          <cell r="AE42">
            <v>44727.4988679745</v>
          </cell>
          <cell r="AF42" t="str">
            <v>Nguyen Thai</v>
          </cell>
        </row>
        <row r="43">
          <cell r="B43" t="str">
            <v>FMSV2022060025</v>
          </cell>
          <cell r="C43" t="str">
            <v>Government</v>
          </cell>
          <cell r="D43" t="str">
            <v>Hanoi Medical University Hospital</v>
          </cell>
          <cell r="E43"/>
          <cell r="F43" t="str">
            <v>Hanoi</v>
          </cell>
          <cell r="G43">
            <v>44719</v>
          </cell>
          <cell r="H43">
            <v>43825</v>
          </cell>
          <cell r="I43" t="str">
            <v>EG-600WR</v>
          </cell>
          <cell r="J43" t="str">
            <v>7G391K092</v>
          </cell>
          <cell r="K43" t="str">
            <v>Gastro</v>
          </cell>
          <cell r="L43" t="str">
            <v>600</v>
          </cell>
          <cell r="M43" t="str">
            <v>26/Dec/20</v>
          </cell>
          <cell r="N43">
            <v>44719</v>
          </cell>
          <cell r="O43">
            <v>44728</v>
          </cell>
          <cell r="P43"/>
          <cell r="Q43"/>
          <cell r="R43">
            <v>44728</v>
          </cell>
          <cell r="S43"/>
          <cell r="T43">
            <v>44725</v>
          </cell>
          <cell r="U43" t="str">
            <v>Major</v>
          </cell>
          <cell r="V43" t="str">
            <v>WJT. BSA. FCT</v>
          </cell>
          <cell r="W43" t="str">
            <v>49M</v>
          </cell>
          <cell r="X43" t="str">
            <v>Hanoi Medical University\FMSV2022060025</v>
          </cell>
          <cell r="Y43" t="str">
            <v>Nguyen Tuan Minh</v>
          </cell>
          <cell r="Z43" t="str">
            <v>waiting confirm</v>
          </cell>
          <cell r="AA43" t="str">
            <v>2. dealer sending price to hospital</v>
          </cell>
          <cell r="AB43" t="str">
            <v>Inspection</v>
          </cell>
          <cell r="AC43"/>
          <cell r="AD43"/>
          <cell r="AE43">
            <v>44725.806219004597</v>
          </cell>
          <cell r="AF43" t="str">
            <v>Nguyen Tuan Minh</v>
          </cell>
        </row>
        <row r="44">
          <cell r="B44" t="str">
            <v>FMSV2022060028</v>
          </cell>
          <cell r="C44" t="str">
            <v>Government</v>
          </cell>
          <cell r="D44" t="str">
            <v>Hanoi Medical University Hospital</v>
          </cell>
          <cell r="E44"/>
          <cell r="F44" t="str">
            <v>Hanoi</v>
          </cell>
          <cell r="G44">
            <v>44719</v>
          </cell>
          <cell r="H44">
            <v>43825</v>
          </cell>
          <cell r="I44" t="str">
            <v>EG-600WR</v>
          </cell>
          <cell r="J44" t="str">
            <v>7G391K105</v>
          </cell>
          <cell r="K44" t="str">
            <v>Gastro</v>
          </cell>
          <cell r="L44" t="str">
            <v>600</v>
          </cell>
          <cell r="M44" t="str">
            <v>26/Dec/20</v>
          </cell>
          <cell r="N44">
            <v>44719</v>
          </cell>
          <cell r="O44">
            <v>44728</v>
          </cell>
          <cell r="P44"/>
          <cell r="Q44"/>
          <cell r="R44">
            <v>44728</v>
          </cell>
          <cell r="S44"/>
          <cell r="T44">
            <v>44725</v>
          </cell>
          <cell r="U44" t="str">
            <v>Major</v>
          </cell>
          <cell r="V44" t="str">
            <v>BSA</v>
          </cell>
          <cell r="W44" t="str">
            <v>47M</v>
          </cell>
          <cell r="X44" t="str">
            <v>Hanoi Medical University\FMSV2022060028</v>
          </cell>
          <cell r="Y44" t="str">
            <v>Le Van Hoan</v>
          </cell>
          <cell r="Z44" t="str">
            <v>waiting confirm</v>
          </cell>
          <cell r="AA44" t="str">
            <v>1. Less than 4 weeks after giving the quotation</v>
          </cell>
          <cell r="AB44" t="str">
            <v>Inspection</v>
          </cell>
          <cell r="AC44"/>
          <cell r="AD44"/>
          <cell r="AE44">
            <v>44725.6451912384</v>
          </cell>
          <cell r="AF44" t="str">
            <v>Le Van Hoan</v>
          </cell>
        </row>
        <row r="45">
          <cell r="B45" t="str">
            <v>FMSV2022060030</v>
          </cell>
          <cell r="C45" t="str">
            <v>Government</v>
          </cell>
          <cell r="D45" t="str">
            <v>Hanoi Medical University Hospital</v>
          </cell>
          <cell r="E45"/>
          <cell r="F45" t="str">
            <v>Hanoi</v>
          </cell>
          <cell r="G45">
            <v>44719</v>
          </cell>
          <cell r="H45">
            <v>43466</v>
          </cell>
          <cell r="I45" t="str">
            <v>EC-600WI</v>
          </cell>
          <cell r="J45" t="str">
            <v>3C692K100</v>
          </cell>
          <cell r="K45" t="str">
            <v>Colono</v>
          </cell>
          <cell r="L45" t="str">
            <v>600</v>
          </cell>
          <cell r="M45" t="str">
            <v>01/Jan/20</v>
          </cell>
          <cell r="N45">
            <v>44719</v>
          </cell>
          <cell r="O45">
            <v>44735</v>
          </cell>
          <cell r="P45"/>
          <cell r="Q45"/>
          <cell r="R45">
            <v>44748</v>
          </cell>
          <cell r="S45"/>
          <cell r="T45">
            <v>44728</v>
          </cell>
          <cell r="U45" t="str">
            <v>Major</v>
          </cell>
          <cell r="V45" t="str">
            <v>VCA. CHA. AWT</v>
          </cell>
          <cell r="W45" t="str">
            <v>88M</v>
          </cell>
          <cell r="X45" t="str">
            <v>Hanoi Medical University\FMSV2022060030</v>
          </cell>
          <cell r="Y45" t="str">
            <v>Le Van Hoan</v>
          </cell>
          <cell r="Z45" t="str">
            <v>waiting confirm</v>
          </cell>
          <cell r="AA45" t="str">
            <v>2. dealer sending price to hospital</v>
          </cell>
          <cell r="AB45" t="str">
            <v>Inspection</v>
          </cell>
          <cell r="AC45"/>
          <cell r="AD45"/>
          <cell r="AE45">
            <v>44733.790442384299</v>
          </cell>
          <cell r="AF45" t="str">
            <v>Le Van Hoan</v>
          </cell>
        </row>
        <row r="46">
          <cell r="B46" t="str">
            <v>FMSV2022060033</v>
          </cell>
          <cell r="C46" t="str">
            <v>Government</v>
          </cell>
          <cell r="D46" t="str">
            <v>Hanoi Medical University Hospital</v>
          </cell>
          <cell r="E46"/>
          <cell r="F46" t="str">
            <v>Hanoi</v>
          </cell>
          <cell r="G46">
            <v>44720</v>
          </cell>
          <cell r="H46">
            <v>43466</v>
          </cell>
          <cell r="I46" t="str">
            <v>EC-600WI</v>
          </cell>
          <cell r="J46" t="str">
            <v>3C692K104</v>
          </cell>
          <cell r="K46" t="str">
            <v>Colono</v>
          </cell>
          <cell r="L46" t="str">
            <v>600</v>
          </cell>
          <cell r="M46" t="str">
            <v>01/Jan/20</v>
          </cell>
          <cell r="N46">
            <v>44720</v>
          </cell>
          <cell r="O46">
            <v>44728</v>
          </cell>
          <cell r="P46"/>
          <cell r="Q46"/>
          <cell r="R46">
            <v>44728</v>
          </cell>
          <cell r="S46"/>
          <cell r="T46">
            <v>44725</v>
          </cell>
          <cell r="U46" t="str">
            <v>Major</v>
          </cell>
          <cell r="V46" t="str">
            <v>CHA. BSA. RBS</v>
          </cell>
          <cell r="W46" t="str">
            <v>206M</v>
          </cell>
          <cell r="X46" t="str">
            <v>Hanoi Medical University\FMSV2022060033</v>
          </cell>
          <cell r="Y46" t="str">
            <v>Nguyen Tuan Minh</v>
          </cell>
          <cell r="Z46" t="str">
            <v>waiting confirm</v>
          </cell>
          <cell r="AA46" t="str">
            <v>1. Less than 4 weeks after giving the quotation</v>
          </cell>
          <cell r="AB46" t="str">
            <v>Inspection</v>
          </cell>
          <cell r="AC46"/>
          <cell r="AD46"/>
          <cell r="AE46">
            <v>44725.713798159697</v>
          </cell>
          <cell r="AF46" t="str">
            <v>Nguyen Tuan Minh</v>
          </cell>
        </row>
        <row r="47">
          <cell r="B47" t="str">
            <v>FMSV2022060034</v>
          </cell>
          <cell r="C47" t="str">
            <v>Government</v>
          </cell>
          <cell r="D47" t="str">
            <v>Tay Nguyen Regional General Hospital</v>
          </cell>
          <cell r="E47"/>
          <cell r="F47" t="str">
            <v>HCM</v>
          </cell>
          <cell r="G47">
            <v>44721</v>
          </cell>
          <cell r="H47">
            <v>43586</v>
          </cell>
          <cell r="I47" t="str">
            <v>EG-530WR</v>
          </cell>
          <cell r="J47" t="str">
            <v>5G361K061</v>
          </cell>
          <cell r="K47" t="str">
            <v>Gastro</v>
          </cell>
          <cell r="L47" t="str">
            <v>530</v>
          </cell>
          <cell r="M47" t="str">
            <v>01/May/20</v>
          </cell>
          <cell r="N47">
            <v>44721</v>
          </cell>
          <cell r="O47">
            <v>44728</v>
          </cell>
          <cell r="P47"/>
          <cell r="Q47"/>
          <cell r="R47">
            <v>44729</v>
          </cell>
          <cell r="S47"/>
          <cell r="T47">
            <v>44728</v>
          </cell>
          <cell r="U47" t="str">
            <v>Major</v>
          </cell>
          <cell r="V47" t="str">
            <v>WGA. BSA. DEC</v>
          </cell>
          <cell r="W47" t="str">
            <v>50M</v>
          </cell>
          <cell r="X47" t="str">
            <v>Tay Nguyen Regional General Hospital\FMSV2022060034</v>
          </cell>
          <cell r="Y47" t="str">
            <v>Nguyen Thai</v>
          </cell>
          <cell r="Z47" t="str">
            <v>waiting confirm</v>
          </cell>
          <cell r="AA47" t="str">
            <v>1. Less than 4 weeks after giving the quotation</v>
          </cell>
          <cell r="AB47" t="str">
            <v>Inspection</v>
          </cell>
          <cell r="AC47"/>
          <cell r="AD47"/>
          <cell r="AE47">
            <v>44735.765168935199</v>
          </cell>
          <cell r="AF47" t="str">
            <v>Nguyen Thai</v>
          </cell>
        </row>
        <row r="48">
          <cell r="B48" t="str">
            <v>FMSV2022060037</v>
          </cell>
          <cell r="C48" t="str">
            <v>Government</v>
          </cell>
          <cell r="D48" t="str">
            <v>Binh Dinh Hospital</v>
          </cell>
          <cell r="E48"/>
          <cell r="F48" t="str">
            <v>HCM</v>
          </cell>
          <cell r="G48">
            <v>44721</v>
          </cell>
          <cell r="H48">
            <v>42277</v>
          </cell>
          <cell r="I48" t="str">
            <v>EG-530NW</v>
          </cell>
          <cell r="J48" t="str">
            <v>1G366K072</v>
          </cell>
          <cell r="K48" t="str">
            <v>Gastro</v>
          </cell>
          <cell r="L48" t="str">
            <v>530</v>
          </cell>
          <cell r="M48" t="str">
            <v>29/Sep/16</v>
          </cell>
          <cell r="N48">
            <v>44721</v>
          </cell>
          <cell r="O48">
            <v>44728</v>
          </cell>
          <cell r="P48"/>
          <cell r="Q48"/>
          <cell r="R48">
            <v>44729</v>
          </cell>
          <cell r="S48"/>
          <cell r="T48">
            <v>44721</v>
          </cell>
          <cell r="U48" t="str">
            <v>Major</v>
          </cell>
          <cell r="V48" t="str">
            <v>FSB. VCA. PCB. NOZ</v>
          </cell>
          <cell r="W48" t="str">
            <v>66M</v>
          </cell>
          <cell r="X48" t="str">
            <v>Binh Dinh Hospital\FMSV2022060037</v>
          </cell>
          <cell r="Y48" t="str">
            <v>Nguyen Thai</v>
          </cell>
          <cell r="Z48" t="str">
            <v>waiting confirm</v>
          </cell>
          <cell r="AA48" t="str">
            <v>1. Less than 4 weeks after giving the quotation</v>
          </cell>
          <cell r="AB48" t="str">
            <v>Inspection</v>
          </cell>
          <cell r="AC48"/>
          <cell r="AD48"/>
          <cell r="AE48">
            <v>44721.783783495397</v>
          </cell>
          <cell r="AF48" t="str">
            <v>Nguyen Thai</v>
          </cell>
        </row>
        <row r="49">
          <cell r="B49" t="str">
            <v>FMSV2022060038</v>
          </cell>
          <cell r="C49" t="str">
            <v>Government</v>
          </cell>
          <cell r="D49" t="str">
            <v>Hanoi Medical University Hospital</v>
          </cell>
          <cell r="E49"/>
          <cell r="F49" t="str">
            <v>Hanoi</v>
          </cell>
          <cell r="G49" t="str">
            <v>13/Jun/22</v>
          </cell>
          <cell r="H49" t="str">
            <v>15/May/17</v>
          </cell>
          <cell r="I49" t="str">
            <v>XL-4450</v>
          </cell>
          <cell r="J49" t="str">
            <v>3S094K526</v>
          </cell>
          <cell r="K49" t="str">
            <v>Processor</v>
          </cell>
          <cell r="L49" t="str">
            <v>4450</v>
          </cell>
          <cell r="M49" t="str">
            <v>15/May/18</v>
          </cell>
          <cell r="N49">
            <v>44725</v>
          </cell>
          <cell r="O49">
            <v>44729</v>
          </cell>
          <cell r="P49"/>
          <cell r="Q49"/>
          <cell r="R49">
            <v>44748</v>
          </cell>
          <cell r="S49"/>
          <cell r="T49">
            <v>44725</v>
          </cell>
          <cell r="U49" t="str">
            <v>Other</v>
          </cell>
          <cell r="V49" t="str">
            <v>LS</v>
          </cell>
          <cell r="W49" t="str">
            <v>37M</v>
          </cell>
          <cell r="X49" t="str">
            <v>Hanoi Medical University\FMSV2022060038</v>
          </cell>
          <cell r="Y49" t="str">
            <v>Le Van Hoan</v>
          </cell>
          <cell r="Z49" t="str">
            <v>LP/Waiting confirm</v>
          </cell>
          <cell r="AA49" t="str">
            <v>Remind: 1-Jul</v>
          </cell>
          <cell r="AB49" t="str">
            <v>Inspection</v>
          </cell>
          <cell r="AC49"/>
          <cell r="AD49"/>
          <cell r="AE49">
            <v>44725.661118344899</v>
          </cell>
          <cell r="AF49" t="str">
            <v>Le Van Hoan</v>
          </cell>
        </row>
        <row r="50">
          <cell r="B50" t="str">
            <v>FMSV2022060039</v>
          </cell>
          <cell r="C50" t="str">
            <v>Government</v>
          </cell>
          <cell r="D50" t="str">
            <v>Hanoi Medical University Hospital</v>
          </cell>
          <cell r="E50"/>
          <cell r="F50" t="str">
            <v>Hanoi</v>
          </cell>
          <cell r="G50" t="str">
            <v>13/Jun/22</v>
          </cell>
          <cell r="H50" t="str">
            <v>18/Jan/17</v>
          </cell>
          <cell r="I50" t="str">
            <v>XL-4450</v>
          </cell>
          <cell r="J50" t="str">
            <v>3S094K015</v>
          </cell>
          <cell r="K50" t="str">
            <v>Processor</v>
          </cell>
          <cell r="L50" t="str">
            <v>4450</v>
          </cell>
          <cell r="M50" t="str">
            <v>18/Jan/18</v>
          </cell>
          <cell r="N50">
            <v>44725</v>
          </cell>
          <cell r="O50">
            <v>44729</v>
          </cell>
          <cell r="P50"/>
          <cell r="Q50"/>
          <cell r="R50">
            <v>44748</v>
          </cell>
          <cell r="S50"/>
          <cell r="T50">
            <v>44725</v>
          </cell>
          <cell r="U50" t="str">
            <v>Other</v>
          </cell>
          <cell r="V50" t="str">
            <v>LS</v>
          </cell>
          <cell r="W50" t="str">
            <v>37M</v>
          </cell>
          <cell r="X50" t="str">
            <v>Hanoi Medical University\FMSV2022060039</v>
          </cell>
          <cell r="Y50" t="str">
            <v>Le Van Hoan</v>
          </cell>
          <cell r="Z50" t="str">
            <v>LP/Waiting confirm</v>
          </cell>
          <cell r="AA50" t="str">
            <v>Remind: 1-Jul</v>
          </cell>
          <cell r="AB50" t="str">
            <v>Inspection</v>
          </cell>
          <cell r="AC50"/>
          <cell r="AD50"/>
          <cell r="AE50">
            <v>44725.672975682901</v>
          </cell>
          <cell r="AF50" t="str">
            <v>Le Van Hoan</v>
          </cell>
        </row>
        <row r="51">
          <cell r="B51" t="str">
            <v>FMSV2022060044</v>
          </cell>
          <cell r="C51" t="str">
            <v>FF asset</v>
          </cell>
          <cell r="D51" t="str">
            <v>FUJIFILM Vietnam Co., Ltd.</v>
          </cell>
          <cell r="E51"/>
          <cell r="F51" t="str">
            <v>HCM</v>
          </cell>
          <cell r="G51" t="str">
            <v>13/Jun/22</v>
          </cell>
          <cell r="H51" t="str">
            <v>31/Mar/12</v>
          </cell>
          <cell r="I51" t="str">
            <v>EC-590WI</v>
          </cell>
          <cell r="J51" t="str">
            <v>3C607A088</v>
          </cell>
          <cell r="K51" t="str">
            <v>Colono</v>
          </cell>
          <cell r="L51" t="str">
            <v>590</v>
          </cell>
          <cell r="M51" t="str">
            <v>30/Mar/13</v>
          </cell>
          <cell r="N51">
            <v>44725</v>
          </cell>
          <cell r="O51">
            <v>44728</v>
          </cell>
          <cell r="P51"/>
          <cell r="Q51"/>
          <cell r="R51" t="str">
            <v>FOC</v>
          </cell>
          <cell r="S51"/>
          <cell r="T51">
            <v>44727</v>
          </cell>
          <cell r="U51" t="str">
            <v>Major</v>
          </cell>
          <cell r="V51" t="str">
            <v>FSB. VCA. BSA</v>
          </cell>
          <cell r="W51"/>
          <cell r="X51"/>
          <cell r="Y51" t="str">
            <v>Nguyen Thai</v>
          </cell>
          <cell r="Z51" t="str">
            <v>waiting approved</v>
          </cell>
          <cell r="AA51"/>
          <cell r="AB51" t="str">
            <v>Inspection</v>
          </cell>
          <cell r="AC51"/>
          <cell r="AD51"/>
          <cell r="AE51">
            <v>44727.485435682902</v>
          </cell>
          <cell r="AF51" t="str">
            <v>Nguyen Thai</v>
          </cell>
        </row>
        <row r="52">
          <cell r="B52" t="str">
            <v>FMSV2022060047</v>
          </cell>
          <cell r="C52" t="str">
            <v>Private</v>
          </cell>
          <cell r="D52" t="str">
            <v>MINH DUC HOSPITAL</v>
          </cell>
          <cell r="E52"/>
          <cell r="F52" t="str">
            <v>HCM</v>
          </cell>
          <cell r="G52" t="str">
            <v>15/Jun/22</v>
          </cell>
          <cell r="H52" t="str">
            <v>08/Apr/17</v>
          </cell>
          <cell r="I52" t="str">
            <v>EG-530NW</v>
          </cell>
          <cell r="J52" t="str">
            <v>1G366K242</v>
          </cell>
          <cell r="K52" t="str">
            <v>Gastro</v>
          </cell>
          <cell r="L52" t="str">
            <v>530</v>
          </cell>
          <cell r="M52" t="str">
            <v>08/Apr/18</v>
          </cell>
          <cell r="N52">
            <v>44727</v>
          </cell>
          <cell r="O52">
            <v>44728</v>
          </cell>
          <cell r="P52"/>
          <cell r="Q52"/>
          <cell r="R52">
            <v>44728</v>
          </cell>
          <cell r="S52"/>
          <cell r="T52">
            <v>44727</v>
          </cell>
          <cell r="U52" t="str">
            <v>Minor</v>
          </cell>
          <cell r="V52" t="str">
            <v>CHA. OSA. FSA</v>
          </cell>
          <cell r="W52" t="str">
            <v>149M</v>
          </cell>
          <cell r="X52" t="str">
            <v>Minh Duc Hospital\FMSV2022060047</v>
          </cell>
          <cell r="Y52" t="str">
            <v>Hoang</v>
          </cell>
          <cell r="Z52" t="str">
            <v>waiting confirm</v>
          </cell>
          <cell r="AA52" t="str">
            <v>1. Less than 4 weeks after giving the quotation</v>
          </cell>
          <cell r="AB52" t="str">
            <v>Inspection</v>
          </cell>
          <cell r="AC52"/>
          <cell r="AD52"/>
          <cell r="AE52">
            <v>44727.783127349503</v>
          </cell>
          <cell r="AF52" t="str">
            <v>hoang</v>
          </cell>
        </row>
        <row r="53">
          <cell r="B53" t="str">
            <v>FMSV2022060051</v>
          </cell>
          <cell r="C53" t="str">
            <v>FF asset</v>
          </cell>
          <cell r="D53" t="str">
            <v>FUJIFILM Vietnam Co., Ltd.</v>
          </cell>
          <cell r="E53"/>
          <cell r="F53" t="str">
            <v>Hanoi</v>
          </cell>
          <cell r="G53" t="str">
            <v>17/Jun/22</v>
          </cell>
          <cell r="H53" t="str">
            <v>06/Dec/19</v>
          </cell>
          <cell r="I53" t="str">
            <v>EC-530FI</v>
          </cell>
          <cell r="J53" t="str">
            <v>1C653K511</v>
          </cell>
          <cell r="K53" t="str">
            <v>Colono</v>
          </cell>
          <cell r="L53" t="str">
            <v>530</v>
          </cell>
          <cell r="M53" t="str">
            <v>06/Dec/20</v>
          </cell>
          <cell r="N53">
            <v>44729</v>
          </cell>
          <cell r="O53">
            <v>44745</v>
          </cell>
          <cell r="P53"/>
          <cell r="Q53"/>
          <cell r="R53" t="str">
            <v>FOC</v>
          </cell>
          <cell r="S53"/>
          <cell r="T53">
            <v>44732</v>
          </cell>
          <cell r="U53" t="str">
            <v>Minor</v>
          </cell>
          <cell r="V53" t="str">
            <v>DWA</v>
          </cell>
          <cell r="W53"/>
          <cell r="X53"/>
          <cell r="Y53" t="str">
            <v>Nguyen Khac Thang (Hanoi)</v>
          </cell>
          <cell r="Z53" t="str">
            <v>waiting approved</v>
          </cell>
          <cell r="AA53"/>
          <cell r="AB53" t="str">
            <v>Inspection</v>
          </cell>
          <cell r="AC53"/>
          <cell r="AD53"/>
          <cell r="AE53">
            <v>44732.724516990696</v>
          </cell>
          <cell r="AF53" t="str">
            <v>Nguyen Khac Thang (Hanoi)</v>
          </cell>
        </row>
        <row r="54">
          <cell r="B54" t="str">
            <v>FMSV2022060052</v>
          </cell>
          <cell r="C54" t="str">
            <v>Government</v>
          </cell>
          <cell r="D54" t="str">
            <v>Bac Giang Hospital</v>
          </cell>
          <cell r="E54"/>
          <cell r="F54" t="str">
            <v>Hanoi</v>
          </cell>
          <cell r="G54" t="str">
            <v>17/Jun/22</v>
          </cell>
          <cell r="H54" t="str">
            <v>28/Nov/16</v>
          </cell>
          <cell r="I54" t="str">
            <v>EG-530WR</v>
          </cell>
          <cell r="J54" t="str">
            <v>2G361K552</v>
          </cell>
          <cell r="K54" t="str">
            <v>Gastro</v>
          </cell>
          <cell r="L54" t="str">
            <v>530</v>
          </cell>
          <cell r="M54" t="str">
            <v>28/Nov/17</v>
          </cell>
          <cell r="N54">
            <v>44729</v>
          </cell>
          <cell r="O54">
            <v>44745</v>
          </cell>
          <cell r="P54"/>
          <cell r="Q54"/>
          <cell r="R54">
            <v>44753</v>
          </cell>
          <cell r="S54"/>
          <cell r="T54">
            <v>44733</v>
          </cell>
          <cell r="U54" t="str">
            <v>Major</v>
          </cell>
          <cell r="V54" t="str">
            <v>RBS. FSA. BSA</v>
          </cell>
          <cell r="W54" t="str">
            <v>40M</v>
          </cell>
          <cell r="X54" t="str">
            <v>Bac Giang Hospital\FMSV2022060052</v>
          </cell>
          <cell r="Y54" t="str">
            <v>Nguyen Khac Thang (Hanoi)</v>
          </cell>
          <cell r="Z54" t="str">
            <v>waiting confirm</v>
          </cell>
          <cell r="AA54" t="str">
            <v>1. Less than 4 weeks after giving the quotation</v>
          </cell>
          <cell r="AB54" t="str">
            <v>Inspection</v>
          </cell>
          <cell r="AC54"/>
          <cell r="AD54"/>
          <cell r="AE54">
            <v>44733.8040627546</v>
          </cell>
          <cell r="AF54" t="str">
            <v>Nguyen Khac Thang (Hanoi)</v>
          </cell>
        </row>
        <row r="55">
          <cell r="B55" t="str">
            <v>FMSV2022060053</v>
          </cell>
          <cell r="C55" t="str">
            <v>Government</v>
          </cell>
          <cell r="D55" t="str">
            <v>Bac Giang Hospital</v>
          </cell>
          <cell r="E55"/>
          <cell r="F55" t="str">
            <v>Hanoi</v>
          </cell>
          <cell r="G55" t="str">
            <v>17/Jun/22</v>
          </cell>
          <cell r="H55" t="str">
            <v>28/Nov/16</v>
          </cell>
          <cell r="I55" t="str">
            <v>EG-530WR</v>
          </cell>
          <cell r="J55" t="str">
            <v>2G361K553</v>
          </cell>
          <cell r="K55" t="str">
            <v>Gastro</v>
          </cell>
          <cell r="L55" t="str">
            <v>530</v>
          </cell>
          <cell r="M55" t="str">
            <v>28/Nov/17</v>
          </cell>
          <cell r="N55">
            <v>44729</v>
          </cell>
          <cell r="O55">
            <v>44745</v>
          </cell>
          <cell r="P55"/>
          <cell r="Q55"/>
          <cell r="R55">
            <v>44753</v>
          </cell>
          <cell r="S55"/>
          <cell r="T55">
            <v>44733</v>
          </cell>
          <cell r="U55" t="str">
            <v>Major</v>
          </cell>
          <cell r="V55" t="str">
            <v>FSB. CHA. FSA. BSA. FCT</v>
          </cell>
          <cell r="W55" t="str">
            <v>200M</v>
          </cell>
          <cell r="X55" t="str">
            <v>Bac Giang Hospital\FMSV2022060053</v>
          </cell>
          <cell r="Y55" t="str">
            <v>Nguyen Khac Thang (Hanoi)</v>
          </cell>
          <cell r="Z55" t="str">
            <v>waiting confirm</v>
          </cell>
          <cell r="AA55" t="str">
            <v>1. Less than 4 weeks after giving the quotation</v>
          </cell>
          <cell r="AB55" t="str">
            <v>Inspection</v>
          </cell>
          <cell r="AC55"/>
          <cell r="AD55"/>
          <cell r="AE55">
            <v>44733.833309421301</v>
          </cell>
          <cell r="AF55" t="str">
            <v>Nguyen Khac Thang (Hanoi)</v>
          </cell>
        </row>
        <row r="56">
          <cell r="B56" t="str">
            <v>FMSV2022060054</v>
          </cell>
          <cell r="C56" t="str">
            <v>Government</v>
          </cell>
          <cell r="D56" t="str">
            <v>Bac Giang Hospital</v>
          </cell>
          <cell r="E56"/>
          <cell r="F56" t="str">
            <v>Hanoi</v>
          </cell>
          <cell r="G56" t="str">
            <v>17/Jun/22</v>
          </cell>
          <cell r="H56" t="str">
            <v>08/Dec/15</v>
          </cell>
          <cell r="I56" t="str">
            <v>EG-530WR</v>
          </cell>
          <cell r="J56" t="str">
            <v>1G361K776</v>
          </cell>
          <cell r="K56" t="str">
            <v>Gastro</v>
          </cell>
          <cell r="L56" t="str">
            <v>530</v>
          </cell>
          <cell r="M56" t="str">
            <v>07/Dec/16</v>
          </cell>
          <cell r="N56">
            <v>44729</v>
          </cell>
          <cell r="O56">
            <v>44741</v>
          </cell>
          <cell r="P56"/>
          <cell r="Q56"/>
          <cell r="R56">
            <v>44753</v>
          </cell>
          <cell r="S56"/>
          <cell r="T56">
            <v>44732</v>
          </cell>
          <cell r="U56" t="str">
            <v>Major</v>
          </cell>
          <cell r="V56" t="str">
            <v>FSB. CHA. BSA. LGB</v>
          </cell>
          <cell r="W56" t="str">
            <v>70M</v>
          </cell>
          <cell r="X56" t="str">
            <v>Bac Giang Hospital\FMSV2022060054</v>
          </cell>
          <cell r="Y56" t="str">
            <v>Nguyen Khac Thang (Hanoi)</v>
          </cell>
          <cell r="Z56" t="str">
            <v>waiting confirm</v>
          </cell>
          <cell r="AA56" t="str">
            <v>1. Less than 4 weeks after giving the quotation</v>
          </cell>
          <cell r="AB56" t="str">
            <v>Inspection</v>
          </cell>
          <cell r="AC56"/>
          <cell r="AD56"/>
          <cell r="AE56">
            <v>44733.745283865697</v>
          </cell>
          <cell r="AF56" t="str">
            <v>Nguyen Khac Thang (Hanoi)</v>
          </cell>
        </row>
        <row r="57">
          <cell r="B57" t="str">
            <v>FMSV2022060057</v>
          </cell>
          <cell r="C57" t="str">
            <v>Government</v>
          </cell>
          <cell r="D57" t="str">
            <v>Dinh Lap District Medical Center</v>
          </cell>
          <cell r="E57"/>
          <cell r="F57" t="str">
            <v>Hanoi</v>
          </cell>
          <cell r="G57" t="str">
            <v>20/Jun/22</v>
          </cell>
          <cell r="H57" t="str">
            <v>18/Jan/21</v>
          </cell>
          <cell r="I57" t="str">
            <v>VP-3500</v>
          </cell>
          <cell r="J57" t="str">
            <v>5V609K012</v>
          </cell>
          <cell r="K57" t="str">
            <v>Processor</v>
          </cell>
          <cell r="L57" t="str">
            <v>3500</v>
          </cell>
          <cell r="M57" t="str">
            <v>18/Jan/22</v>
          </cell>
          <cell r="N57">
            <v>44732</v>
          </cell>
          <cell r="O57">
            <v>44741</v>
          </cell>
          <cell r="P57"/>
          <cell r="Q57"/>
          <cell r="R57">
            <v>44748</v>
          </cell>
          <cell r="S57"/>
          <cell r="T57">
            <v>44733</v>
          </cell>
          <cell r="U57" t="str">
            <v>Other</v>
          </cell>
          <cell r="V57" t="str">
            <v>PCB</v>
          </cell>
          <cell r="W57" t="str">
            <v>119M</v>
          </cell>
          <cell r="X57" t="str">
            <v>Dinh Lap District Medical Center\FMSV2022060057</v>
          </cell>
          <cell r="Y57" t="str">
            <v>Le Van Hoan</v>
          </cell>
          <cell r="Z57" t="str">
            <v>LP/Waiting confirm</v>
          </cell>
          <cell r="AA57" t="str">
            <v>Remind: 1-Jul</v>
          </cell>
          <cell r="AB57" t="str">
            <v>Inspection</v>
          </cell>
          <cell r="AC57"/>
          <cell r="AD57"/>
          <cell r="AE57">
            <v>44733.679616770802</v>
          </cell>
          <cell r="AF57" t="str">
            <v>Le Van Hoan</v>
          </cell>
        </row>
        <row r="58">
          <cell r="B58" t="str">
            <v>FMSV2022060059</v>
          </cell>
          <cell r="C58" t="str">
            <v>Private</v>
          </cell>
          <cell r="D58" t="str">
            <v>PHU THO GENERAL CLINIC</v>
          </cell>
          <cell r="E58"/>
          <cell r="F58" t="str">
            <v>Hanoi</v>
          </cell>
          <cell r="G58" t="str">
            <v>20/Jun/22</v>
          </cell>
          <cell r="H58" t="str">
            <v>26/Apr/18</v>
          </cell>
          <cell r="I58" t="str">
            <v>EG-530FP</v>
          </cell>
          <cell r="J58" t="str">
            <v>2G374K423</v>
          </cell>
          <cell r="K58" t="str">
            <v>Gastro</v>
          </cell>
          <cell r="L58" t="str">
            <v>530</v>
          </cell>
          <cell r="M58" t="str">
            <v>26/Apr/19</v>
          </cell>
          <cell r="N58">
            <v>44732</v>
          </cell>
          <cell r="O58">
            <v>44745</v>
          </cell>
          <cell r="P58"/>
          <cell r="Q58"/>
          <cell r="R58">
            <v>44748</v>
          </cell>
          <cell r="S58"/>
          <cell r="T58">
            <v>44735</v>
          </cell>
          <cell r="U58" t="str">
            <v>Major</v>
          </cell>
          <cell r="V58" t="str">
            <v>DEC. CHA. WGB. BSA. FSB</v>
          </cell>
          <cell r="W58" t="str">
            <v>143M</v>
          </cell>
          <cell r="X58" t="str">
            <v>Phu Tho General Clinic\FMSV2022060059</v>
          </cell>
          <cell r="Y58" t="str">
            <v>Nguyen Khac Thang (Hanoi)</v>
          </cell>
          <cell r="Z58" t="str">
            <v>waiting confirm</v>
          </cell>
          <cell r="AA58" t="str">
            <v>1. Less than 4 weeks after giving the quotation</v>
          </cell>
          <cell r="AB58" t="str">
            <v>Inspection</v>
          </cell>
          <cell r="AC58"/>
          <cell r="AD58"/>
          <cell r="AE58">
            <v>44735.753622835597</v>
          </cell>
          <cell r="AF58" t="str">
            <v>Nguyen Khac Thang (Hanoi)</v>
          </cell>
        </row>
        <row r="59">
          <cell r="B59" t="str">
            <v>FMSV2022060060</v>
          </cell>
          <cell r="C59" t="str">
            <v>Government</v>
          </cell>
          <cell r="D59" t="str">
            <v>Phu Tho General Hospital</v>
          </cell>
          <cell r="E59"/>
          <cell r="F59" t="str">
            <v>Hanoi</v>
          </cell>
          <cell r="G59" t="str">
            <v>20/Jun/22</v>
          </cell>
          <cell r="H59" t="str">
            <v>12/Sep/16</v>
          </cell>
          <cell r="I59" t="str">
            <v>EC-530WI3</v>
          </cell>
          <cell r="J59" t="str">
            <v>1C642K346</v>
          </cell>
          <cell r="K59" t="str">
            <v>Colono</v>
          </cell>
          <cell r="L59" t="str">
            <v>530</v>
          </cell>
          <cell r="M59" t="str">
            <v>28/Sep/17</v>
          </cell>
          <cell r="N59">
            <v>44732</v>
          </cell>
          <cell r="O59">
            <v>44741</v>
          </cell>
          <cell r="P59"/>
          <cell r="Q59"/>
          <cell r="R59">
            <v>44748</v>
          </cell>
          <cell r="S59"/>
          <cell r="T59">
            <v>44734</v>
          </cell>
          <cell r="U59" t="str">
            <v>Major</v>
          </cell>
          <cell r="V59" t="str">
            <v>BSA. DEC. OSA</v>
          </cell>
          <cell r="W59" t="str">
            <v>32M</v>
          </cell>
          <cell r="X59" t="str">
            <v>Phu Tho General Clinic\FMSV2022060060</v>
          </cell>
          <cell r="Y59" t="str">
            <v>Le Van Hoan</v>
          </cell>
          <cell r="Z59" t="str">
            <v>waiting confirm</v>
          </cell>
          <cell r="AA59" t="str">
            <v>1. Less than 4 weeks after giving the quotation</v>
          </cell>
          <cell r="AB59" t="str">
            <v>Inspection</v>
          </cell>
          <cell r="AC59"/>
          <cell r="AD59"/>
          <cell r="AE59">
            <v>44734.586260555603</v>
          </cell>
          <cell r="AF59" t="str">
            <v>Le Van Hoan</v>
          </cell>
        </row>
        <row r="60">
          <cell r="B60" t="str">
            <v>FMSV2022060061</v>
          </cell>
          <cell r="C60" t="str">
            <v>Government</v>
          </cell>
          <cell r="D60" t="str">
            <v>Giao Thuy district General Hospital</v>
          </cell>
          <cell r="E60"/>
          <cell r="F60" t="str">
            <v>Hanoi</v>
          </cell>
          <cell r="G60" t="str">
            <v>21/Jun/22</v>
          </cell>
          <cell r="H60">
            <v>43069</v>
          </cell>
          <cell r="I60" t="str">
            <v>VP-3500</v>
          </cell>
          <cell r="J60" t="str">
            <v>2V609K372</v>
          </cell>
          <cell r="K60" t="str">
            <v>Processor</v>
          </cell>
          <cell r="L60" t="str">
            <v>3500</v>
          </cell>
          <cell r="M60" t="str">
            <v>30/Nov/18</v>
          </cell>
          <cell r="N60">
            <v>44733</v>
          </cell>
          <cell r="O60">
            <v>44738</v>
          </cell>
          <cell r="P60"/>
          <cell r="Q60"/>
          <cell r="R60">
            <v>44748</v>
          </cell>
          <cell r="S60"/>
          <cell r="T60">
            <v>44735</v>
          </cell>
          <cell r="U60" t="str">
            <v>Other</v>
          </cell>
          <cell r="V60" t="str">
            <v>PCB</v>
          </cell>
          <cell r="W60" t="str">
            <v>117M</v>
          </cell>
          <cell r="X60" t="str">
            <v>Giao Thuy district General Hospital\FMSV2022060061</v>
          </cell>
          <cell r="Y60" t="str">
            <v>Hoang</v>
          </cell>
          <cell r="Z60" t="str">
            <v>LP/Waiting confirm</v>
          </cell>
          <cell r="AA60"/>
          <cell r="AB60" t="str">
            <v>Inspection</v>
          </cell>
          <cell r="AC60"/>
          <cell r="AD60"/>
          <cell r="AE60">
            <v>44736.451885659699</v>
          </cell>
          <cell r="AF60" t="str">
            <v>hoang</v>
          </cell>
        </row>
        <row r="61">
          <cell r="B61" t="str">
            <v>FMSV2022060064</v>
          </cell>
          <cell r="C61" t="str">
            <v>Government</v>
          </cell>
          <cell r="D61" t="str">
            <v>Bach Mai Hospital</v>
          </cell>
          <cell r="E61"/>
          <cell r="F61" t="str">
            <v>Hanoi</v>
          </cell>
          <cell r="G61" t="str">
            <v>21/Jun/22</v>
          </cell>
          <cell r="H61" t="str">
            <v>06/Aug/13</v>
          </cell>
          <cell r="I61" t="str">
            <v>VP-4450HD</v>
          </cell>
          <cell r="J61" t="str">
            <v>3V567D038</v>
          </cell>
          <cell r="K61" t="str">
            <v>Processor</v>
          </cell>
          <cell r="L61" t="str">
            <v>4450</v>
          </cell>
          <cell r="M61" t="str">
            <v>06/Aug/14</v>
          </cell>
          <cell r="N61">
            <v>44733</v>
          </cell>
          <cell r="O61">
            <v>44741</v>
          </cell>
          <cell r="P61"/>
          <cell r="Q61"/>
          <cell r="R61">
            <v>44748</v>
          </cell>
          <cell r="S61"/>
          <cell r="T61">
            <v>44735</v>
          </cell>
          <cell r="U61" t="str">
            <v>Other</v>
          </cell>
          <cell r="V61" t="str">
            <v>PCB</v>
          </cell>
          <cell r="W61" t="str">
            <v>234M</v>
          </cell>
          <cell r="X61" t="str">
            <v>Bach Mai Hospital\FMSV2022060064</v>
          </cell>
          <cell r="Y61" t="str">
            <v>Le Van Hoan</v>
          </cell>
          <cell r="Z61" t="str">
            <v>LP/Waiting confirm</v>
          </cell>
          <cell r="AA61" t="str">
            <v>Remind: 1-Jul</v>
          </cell>
          <cell r="AB61" t="str">
            <v>Inspection</v>
          </cell>
          <cell r="AC61"/>
          <cell r="AD61"/>
          <cell r="AE61">
            <v>44735.433413229199</v>
          </cell>
          <cell r="AF61" t="str">
            <v>Le Van Hoan</v>
          </cell>
        </row>
        <row r="62">
          <cell r="B62" t="str">
            <v>FMSV2022060065</v>
          </cell>
          <cell r="C62" t="str">
            <v>Government</v>
          </cell>
          <cell r="D62" t="str">
            <v>Bach Mai Hospital</v>
          </cell>
          <cell r="E62"/>
          <cell r="F62" t="str">
            <v>Hanoi</v>
          </cell>
          <cell r="G62" t="str">
            <v>21/Jun/22</v>
          </cell>
          <cell r="H62" t="str">
            <v>06/Aug/13</v>
          </cell>
          <cell r="I62" t="str">
            <v>XL-4450</v>
          </cell>
          <cell r="J62" t="str">
            <v>3S094D038</v>
          </cell>
          <cell r="K62" t="str">
            <v>Processor</v>
          </cell>
          <cell r="L62" t="str">
            <v>4450</v>
          </cell>
          <cell r="M62" t="str">
            <v>06/Aug/14</v>
          </cell>
          <cell r="N62">
            <v>44733</v>
          </cell>
          <cell r="O62">
            <v>44741</v>
          </cell>
          <cell r="P62"/>
          <cell r="Q62"/>
          <cell r="R62">
            <v>44748</v>
          </cell>
          <cell r="S62"/>
          <cell r="T62">
            <v>44735</v>
          </cell>
          <cell r="U62" t="str">
            <v>Other</v>
          </cell>
          <cell r="V62" t="str">
            <v>LS</v>
          </cell>
          <cell r="W62" t="str">
            <v>30M</v>
          </cell>
          <cell r="X62" t="str">
            <v>Bach Mai Hospital\FMSV2022060065</v>
          </cell>
          <cell r="Y62" t="str">
            <v>Le Van Hoan</v>
          </cell>
          <cell r="Z62" t="str">
            <v>LP/Waiting confirm</v>
          </cell>
          <cell r="AA62" t="str">
            <v>Remind: 1-Jul</v>
          </cell>
          <cell r="AB62" t="str">
            <v>Inspection</v>
          </cell>
          <cell r="AC62"/>
          <cell r="AD62"/>
          <cell r="AE62">
            <v>44735.659429155101</v>
          </cell>
          <cell r="AF62" t="str">
            <v>Le Van Hoan</v>
          </cell>
        </row>
        <row r="63">
          <cell r="B63" t="str">
            <v>FMSV2022060068</v>
          </cell>
          <cell r="C63" t="str">
            <v>Government</v>
          </cell>
          <cell r="D63" t="str">
            <v>Bach Mai Hospital</v>
          </cell>
          <cell r="E63"/>
          <cell r="F63" t="str">
            <v>Hanoi</v>
          </cell>
          <cell r="G63" t="str">
            <v>21/Jun/22</v>
          </cell>
          <cell r="H63" t="str">
            <v>06/Aug/21</v>
          </cell>
          <cell r="I63" t="str">
            <v>EG-600WR</v>
          </cell>
          <cell r="J63" t="str">
            <v>8G391K377</v>
          </cell>
          <cell r="K63" t="str">
            <v>Gastro</v>
          </cell>
          <cell r="L63" t="str">
            <v>600</v>
          </cell>
          <cell r="M63" t="str">
            <v>12/Aug/22</v>
          </cell>
          <cell r="N63">
            <v>44733</v>
          </cell>
          <cell r="O63"/>
          <cell r="P63" t="str">
            <v>FFVN-2206018</v>
          </cell>
          <cell r="Q63"/>
          <cell r="R63" t="str">
            <v>WARRANTY</v>
          </cell>
          <cell r="S63"/>
          <cell r="T63">
            <v>44735</v>
          </cell>
          <cell r="U63" t="str">
            <v>Major</v>
          </cell>
          <cell r="V63" t="str">
            <v>CHA. BSA</v>
          </cell>
          <cell r="W63"/>
          <cell r="X63"/>
          <cell r="Y63" t="str">
            <v>Minh Duc Tran (Hanoi)</v>
          </cell>
          <cell r="Z63" t="str">
            <v>waiting for part</v>
          </cell>
          <cell r="AA63" t="str">
            <v>warranty parts</v>
          </cell>
          <cell r="AB63" t="str">
            <v>Inspection</v>
          </cell>
          <cell r="AC63"/>
          <cell r="AD63"/>
          <cell r="AE63">
            <v>44740.526699479196</v>
          </cell>
          <cell r="AF63" t="str">
            <v>Minh Duc Tran (Hanoi)</v>
          </cell>
        </row>
        <row r="64">
          <cell r="B64" t="str">
            <v>FMSV2022060070</v>
          </cell>
          <cell r="C64" t="str">
            <v>Government</v>
          </cell>
          <cell r="D64" t="str">
            <v>Quang Tri General Hospital</v>
          </cell>
          <cell r="E64"/>
          <cell r="F64" t="str">
            <v>HCM</v>
          </cell>
          <cell r="G64" t="str">
            <v>21/Jun/22</v>
          </cell>
          <cell r="H64" t="str">
            <v>22/Oct/17</v>
          </cell>
          <cell r="I64" t="str">
            <v>EG-530NW</v>
          </cell>
          <cell r="J64" t="str">
            <v>1G366K303</v>
          </cell>
          <cell r="K64" t="str">
            <v>Gastro</v>
          </cell>
          <cell r="L64" t="str">
            <v>530</v>
          </cell>
          <cell r="M64" t="str">
            <v>22/Oct/18</v>
          </cell>
          <cell r="N64">
            <v>44733</v>
          </cell>
          <cell r="O64">
            <v>44738</v>
          </cell>
          <cell r="P64"/>
          <cell r="Q64"/>
          <cell r="R64">
            <v>44748</v>
          </cell>
          <cell r="S64"/>
          <cell r="T64">
            <v>44733</v>
          </cell>
          <cell r="U64" t="str">
            <v>Major</v>
          </cell>
          <cell r="V64" t="str">
            <v>CHA. FCT</v>
          </cell>
          <cell r="W64" t="str">
            <v>200M</v>
          </cell>
          <cell r="X64" t="str">
            <v>Quang Tri General Hospital\FMSV2022060070</v>
          </cell>
          <cell r="Y64" t="str">
            <v>Nguyen Thai</v>
          </cell>
          <cell r="Z64" t="str">
            <v>waiting confirm</v>
          </cell>
          <cell r="AA64" t="str">
            <v>1. Less than 4 weeks after giving the quotation</v>
          </cell>
          <cell r="AB64" t="str">
            <v>Inspection</v>
          </cell>
          <cell r="AC64"/>
          <cell r="AD64"/>
          <cell r="AE64">
            <v>44733.742272905103</v>
          </cell>
          <cell r="AF64" t="str">
            <v>Nguyen Thai</v>
          </cell>
        </row>
        <row r="65">
          <cell r="B65" t="str">
            <v>FMSV2022060073</v>
          </cell>
          <cell r="C65" t="str">
            <v>Private</v>
          </cell>
          <cell r="D65" t="str">
            <v>Van Phuc Hospital</v>
          </cell>
          <cell r="E65"/>
          <cell r="F65" t="str">
            <v>HCM</v>
          </cell>
          <cell r="G65" t="str">
            <v>23/Jun/22</v>
          </cell>
          <cell r="H65" t="str">
            <v>15/Feb/17</v>
          </cell>
          <cell r="I65" t="str">
            <v>EC-530WI3</v>
          </cell>
          <cell r="J65" t="str">
            <v>1C642K118</v>
          </cell>
          <cell r="K65" t="str">
            <v>Colono</v>
          </cell>
          <cell r="L65" t="str">
            <v>530</v>
          </cell>
          <cell r="M65" t="str">
            <v>15/Feb/18</v>
          </cell>
          <cell r="N65">
            <v>44735</v>
          </cell>
          <cell r="O65">
            <v>44738</v>
          </cell>
          <cell r="P65"/>
          <cell r="Q65"/>
          <cell r="R65">
            <v>44741</v>
          </cell>
          <cell r="S65"/>
          <cell r="T65">
            <v>44735</v>
          </cell>
          <cell r="U65" t="str">
            <v>Major</v>
          </cell>
          <cell r="V65" t="str">
            <v>BSA. FSA. DEC</v>
          </cell>
          <cell r="W65" t="str">
            <v>69M</v>
          </cell>
          <cell r="X65" t="str">
            <v>Van Phuc Hospital\FMSV2022060073</v>
          </cell>
          <cell r="Y65" t="str">
            <v>Nguyen Thai</v>
          </cell>
          <cell r="Z65" t="str">
            <v>waiting confirm</v>
          </cell>
          <cell r="AA65" t="str">
            <v>1. Less than 4 weeks after giving the quotation</v>
          </cell>
          <cell r="AB65" t="str">
            <v>Inspection</v>
          </cell>
          <cell r="AC65"/>
          <cell r="AD65"/>
          <cell r="AE65">
            <v>44735.716027488401</v>
          </cell>
          <cell r="AF65" t="str">
            <v>Nguyen Thai</v>
          </cell>
        </row>
        <row r="66">
          <cell r="B66" t="str">
            <v>FMSV2022060074</v>
          </cell>
          <cell r="C66" t="str">
            <v>Private</v>
          </cell>
          <cell r="D66" t="str">
            <v>Van Phuc Hospital</v>
          </cell>
          <cell r="E66"/>
          <cell r="F66" t="str">
            <v>HCM</v>
          </cell>
          <cell r="G66" t="str">
            <v>23/Jun/22</v>
          </cell>
          <cell r="H66" t="str">
            <v>11/Oct/18</v>
          </cell>
          <cell r="I66" t="str">
            <v>EG-530WR</v>
          </cell>
          <cell r="J66" t="str">
            <v>4G361K020</v>
          </cell>
          <cell r="K66" t="str">
            <v>Gastro</v>
          </cell>
          <cell r="L66" t="str">
            <v>530</v>
          </cell>
          <cell r="M66" t="str">
            <v>11/Oct/19</v>
          </cell>
          <cell r="N66">
            <v>44735</v>
          </cell>
          <cell r="O66">
            <v>44738</v>
          </cell>
          <cell r="P66"/>
          <cell r="Q66"/>
          <cell r="R66">
            <v>44741</v>
          </cell>
          <cell r="S66"/>
          <cell r="T66">
            <v>44735</v>
          </cell>
          <cell r="U66" t="str">
            <v>Major</v>
          </cell>
          <cell r="V66" t="str">
            <v>CHA. BSA</v>
          </cell>
          <cell r="W66" t="str">
            <v>110M</v>
          </cell>
          <cell r="X66" t="str">
            <v>Van Phuc Hospital\FMSV2022060074</v>
          </cell>
          <cell r="Y66" t="str">
            <v>Le Quang Thong</v>
          </cell>
          <cell r="Z66" t="str">
            <v>waiting confirm</v>
          </cell>
          <cell r="AA66" t="str">
            <v>1. Less than 4 weeks after giving the quotation</v>
          </cell>
          <cell r="AB66" t="str">
            <v>Inspection</v>
          </cell>
          <cell r="AC66"/>
          <cell r="AD66"/>
          <cell r="AE66">
            <v>44735.4889145833</v>
          </cell>
          <cell r="AF66" t="str">
            <v>Le Quang Thong</v>
          </cell>
        </row>
        <row r="67">
          <cell r="B67" t="str">
            <v>FMSV2022060075</v>
          </cell>
          <cell r="C67" t="str">
            <v>Private</v>
          </cell>
          <cell r="D67" t="str">
            <v>Van Phuc Hospital</v>
          </cell>
          <cell r="E67"/>
          <cell r="F67" t="str">
            <v>HCM</v>
          </cell>
          <cell r="G67" t="str">
            <v>23/Jun/22</v>
          </cell>
          <cell r="H67" t="str">
            <v>15/Feb/17</v>
          </cell>
          <cell r="I67" t="str">
            <v>XL-4450</v>
          </cell>
          <cell r="J67" t="str">
            <v>1S094K717</v>
          </cell>
          <cell r="K67" t="str">
            <v>Processor</v>
          </cell>
          <cell r="L67" t="str">
            <v>4450</v>
          </cell>
          <cell r="M67" t="str">
            <v>15/Feb/18</v>
          </cell>
          <cell r="N67">
            <v>44735</v>
          </cell>
          <cell r="O67">
            <v>44738</v>
          </cell>
          <cell r="P67"/>
          <cell r="Q67"/>
          <cell r="R67">
            <v>44741</v>
          </cell>
          <cell r="S67"/>
          <cell r="T67">
            <v>44736</v>
          </cell>
          <cell r="U67" t="str">
            <v>Other</v>
          </cell>
          <cell r="V67" t="str">
            <v>PUM. POW. PCB. LMP</v>
          </cell>
          <cell r="W67" t="str">
            <v>22M</v>
          </cell>
          <cell r="X67" t="str">
            <v>Van Phuc Hospital\FMSV2022060075</v>
          </cell>
          <cell r="Y67" t="str">
            <v>Hoang</v>
          </cell>
          <cell r="Z67" t="str">
            <v>LP/Waiting confirm</v>
          </cell>
          <cell r="AA67"/>
          <cell r="AB67" t="str">
            <v>Inspection</v>
          </cell>
          <cell r="AC67"/>
          <cell r="AD67"/>
          <cell r="AE67">
            <v>44736.519889259303</v>
          </cell>
          <cell r="AF67" t="str">
            <v>hoang</v>
          </cell>
        </row>
        <row r="68">
          <cell r="B68" t="str">
            <v>FMSV2022060076</v>
          </cell>
          <cell r="C68" t="str">
            <v>Private</v>
          </cell>
          <cell r="D68" t="str">
            <v>Van Phuc Hospital</v>
          </cell>
          <cell r="E68"/>
          <cell r="F68" t="str">
            <v>HCM</v>
          </cell>
          <cell r="G68" t="str">
            <v>23/Jun/22</v>
          </cell>
          <cell r="H68" t="str">
            <v>15/Feb/17</v>
          </cell>
          <cell r="I68" t="str">
            <v>VP-4450HD</v>
          </cell>
          <cell r="J68" t="str">
            <v>2V567K686</v>
          </cell>
          <cell r="K68" t="str">
            <v>Processor</v>
          </cell>
          <cell r="L68" t="str">
            <v>4450</v>
          </cell>
          <cell r="M68" t="str">
            <v>15/Feb/18</v>
          </cell>
          <cell r="N68">
            <v>44735</v>
          </cell>
          <cell r="O68">
            <v>44738</v>
          </cell>
          <cell r="P68"/>
          <cell r="Q68"/>
          <cell r="R68"/>
          <cell r="S68"/>
          <cell r="T68">
            <v>44736</v>
          </cell>
          <cell r="U68" t="str">
            <v>Other</v>
          </cell>
          <cell r="V68" t="str">
            <v>PCB</v>
          </cell>
          <cell r="W68"/>
          <cell r="X68" t="str">
            <v>Van Phuc Hospital\FMSV2022060076</v>
          </cell>
          <cell r="Y68" t="str">
            <v>Hoang</v>
          </cell>
          <cell r="Z68" t="str">
            <v>LP/prepairing quotation</v>
          </cell>
          <cell r="AA68" t="str">
            <v>Remind: 22-Jul</v>
          </cell>
          <cell r="AB68" t="str">
            <v>Inspection</v>
          </cell>
          <cell r="AC68"/>
          <cell r="AD68"/>
          <cell r="AE68">
            <v>44736.471812511598</v>
          </cell>
          <cell r="AF68" t="str">
            <v>hoang</v>
          </cell>
        </row>
        <row r="69">
          <cell r="B69" t="str">
            <v>FMSV2022060086</v>
          </cell>
          <cell r="C69" t="str">
            <v>Government</v>
          </cell>
          <cell r="D69" t="str">
            <v>115 PEOPLE HOSPITAL</v>
          </cell>
          <cell r="E69"/>
          <cell r="F69" t="str">
            <v>HCM</v>
          </cell>
          <cell r="G69" t="str">
            <v>30/Jun/22</v>
          </cell>
          <cell r="H69" t="str">
            <v>11/Jan/17</v>
          </cell>
          <cell r="I69" t="str">
            <v>EG-600WR</v>
          </cell>
          <cell r="J69" t="str">
            <v>2G391K445</v>
          </cell>
          <cell r="K69" t="str">
            <v>Gastro</v>
          </cell>
          <cell r="L69" t="str">
            <v>600</v>
          </cell>
          <cell r="M69" t="str">
            <v>11/Jan/18</v>
          </cell>
          <cell r="N69">
            <v>44742</v>
          </cell>
          <cell r="O69">
            <v>44745</v>
          </cell>
          <cell r="P69"/>
          <cell r="Q69"/>
          <cell r="R69">
            <v>44685</v>
          </cell>
          <cell r="S69"/>
          <cell r="T69">
            <v>44742</v>
          </cell>
          <cell r="U69" t="str">
            <v>Major</v>
          </cell>
          <cell r="V69" t="str">
            <v>CHA. PCB. VCA. FSB</v>
          </cell>
          <cell r="W69" t="str">
            <v>354M</v>
          </cell>
          <cell r="X69" t="str">
            <v>115 People Hospital\FMSV2022060086</v>
          </cell>
          <cell r="Y69" t="str">
            <v>Le Quang Thong</v>
          </cell>
          <cell r="Z69" t="str">
            <v>waiting confirm</v>
          </cell>
          <cell r="AA69" t="str">
            <v>1. Less than 4 weeks after giving the quotation</v>
          </cell>
          <cell r="AB69" t="str">
            <v>Inspection</v>
          </cell>
          <cell r="AC69"/>
          <cell r="AD69"/>
          <cell r="AE69">
            <v>44742.7400819213</v>
          </cell>
          <cell r="AF69" t="str">
            <v>Le Quang Thong</v>
          </cell>
        </row>
        <row r="70">
          <cell r="B70" t="str">
            <v>FMSV2022060091</v>
          </cell>
          <cell r="C70" t="str">
            <v>Government</v>
          </cell>
          <cell r="D70" t="str">
            <v>Hai Ha District Medical Center</v>
          </cell>
          <cell r="E70"/>
          <cell r="F70" t="str">
            <v>Hanoi</v>
          </cell>
          <cell r="G70" t="str">
            <v>30-Jun-22</v>
          </cell>
          <cell r="H70" t="str">
            <v>12-Dec-19</v>
          </cell>
          <cell r="I70" t="str">
            <v>ER-530S2</v>
          </cell>
          <cell r="J70" t="str">
            <v>3Y196K007</v>
          </cell>
          <cell r="K70" t="str">
            <v>Broncho</v>
          </cell>
          <cell r="L70" t="str">
            <v>470</v>
          </cell>
          <cell r="M70" t="str">
            <v>12-Dec-20</v>
          </cell>
          <cell r="N70">
            <v>44742</v>
          </cell>
          <cell r="O70">
            <v>44748</v>
          </cell>
          <cell r="P70"/>
          <cell r="Q70"/>
          <cell r="R70">
            <v>44750</v>
          </cell>
          <cell r="S70"/>
          <cell r="T70">
            <v>44742</v>
          </cell>
          <cell r="U70" t="str">
            <v>Major</v>
          </cell>
          <cell r="V70" t="str">
            <v>RBS. CHA. FSA</v>
          </cell>
          <cell r="W70" t="str">
            <v>197M</v>
          </cell>
          <cell r="X70" t="str">
            <v>Hai Ha District Medical Center\FMSV2022060091</v>
          </cell>
          <cell r="Y70" t="str">
            <v>Nguyen Khac Thang (Hanoi)</v>
          </cell>
          <cell r="Z70" t="str">
            <v>waiting confirm</v>
          </cell>
          <cell r="AA70" t="str">
            <v>1. Less than 4 weeks after giving the quotation</v>
          </cell>
          <cell r="AB70" t="str">
            <v>Inspection</v>
          </cell>
          <cell r="AC70"/>
          <cell r="AD70"/>
          <cell r="AE70">
            <v>44742.820778784699</v>
          </cell>
          <cell r="AF70" t="str">
            <v>Nguyen Khac Thang (Hanoi)</v>
          </cell>
        </row>
        <row r="71">
          <cell r="B71" t="str">
            <v>FMSV2022070001</v>
          </cell>
          <cell r="C71" t="str">
            <v>Government</v>
          </cell>
          <cell r="D71" t="str">
            <v>199 Hospital</v>
          </cell>
          <cell r="E71"/>
          <cell r="F71" t="str">
            <v>HCM</v>
          </cell>
          <cell r="G71" t="str">
            <v>01-Jul-22</v>
          </cell>
          <cell r="H71" t="str">
            <v>06-Dec-13</v>
          </cell>
          <cell r="I71" t="str">
            <v>XL-4450</v>
          </cell>
          <cell r="J71" t="str">
            <v>3S094D188</v>
          </cell>
          <cell r="K71" t="str">
            <v>Processor</v>
          </cell>
          <cell r="L71" t="str">
            <v>4450</v>
          </cell>
          <cell r="M71" t="str">
            <v>17-Dec-14</v>
          </cell>
          <cell r="N71">
            <v>44743</v>
          </cell>
          <cell r="O71">
            <v>44748</v>
          </cell>
          <cell r="P71"/>
          <cell r="Q71"/>
          <cell r="R71">
            <v>44755</v>
          </cell>
          <cell r="S71"/>
          <cell r="T71">
            <v>44743</v>
          </cell>
          <cell r="U71" t="str">
            <v>Other</v>
          </cell>
          <cell r="V71" t="str">
            <v>PCB. POW</v>
          </cell>
          <cell r="W71" t="str">
            <v>15M</v>
          </cell>
          <cell r="X71" t="str">
            <v>199 Hospital\FMSV2022070001</v>
          </cell>
          <cell r="Y71" t="str">
            <v>Hoang</v>
          </cell>
          <cell r="Z71" t="str">
            <v>LP/Waiting confirm</v>
          </cell>
          <cell r="AA71" t="str">
            <v>Remind: 1-Jul</v>
          </cell>
          <cell r="AB71" t="str">
            <v>Inspection</v>
          </cell>
          <cell r="AC71"/>
          <cell r="AD71"/>
          <cell r="AE71">
            <v>44743.5750284838</v>
          </cell>
          <cell r="AF71" t="str">
            <v>hoang</v>
          </cell>
        </row>
        <row r="72">
          <cell r="B72" t="str">
            <v>FMSV2022070003</v>
          </cell>
          <cell r="C72" t="str">
            <v>FF asset</v>
          </cell>
          <cell r="D72" t="str">
            <v>FUJIFILM Vietnam Co., Ltd.</v>
          </cell>
          <cell r="E72"/>
          <cell r="F72" t="str">
            <v>Hanoi</v>
          </cell>
          <cell r="G72" t="str">
            <v>01-Jul-22</v>
          </cell>
          <cell r="H72" t="str">
            <v>11-Sep-19</v>
          </cell>
          <cell r="I72" t="str">
            <v>EG-530WR</v>
          </cell>
          <cell r="J72" t="str">
            <v>5G361K065</v>
          </cell>
          <cell r="K72" t="str">
            <v>Gastro</v>
          </cell>
          <cell r="L72" t="str">
            <v>530</v>
          </cell>
          <cell r="M72" t="str">
            <v>11-Sep-20</v>
          </cell>
          <cell r="N72">
            <v>44743</v>
          </cell>
          <cell r="O72">
            <v>44753</v>
          </cell>
          <cell r="P72"/>
          <cell r="Q72"/>
          <cell r="R72" t="str">
            <v>FOC</v>
          </cell>
          <cell r="S72"/>
          <cell r="T72">
            <v>44746</v>
          </cell>
          <cell r="U72" t="str">
            <v>Major</v>
          </cell>
          <cell r="V72" t="str">
            <v>LGB. BSA</v>
          </cell>
          <cell r="W72"/>
          <cell r="X72" t="str">
            <v>FUJIFILM Vietnam Co., Ltd\FMSV2022070003</v>
          </cell>
          <cell r="Y72" t="str">
            <v>Nguyen Khac Thang (Hanoi)</v>
          </cell>
          <cell r="Z72" t="str">
            <v>waiting approved</v>
          </cell>
          <cell r="AA72"/>
          <cell r="AB72" t="str">
            <v>Inspection</v>
          </cell>
          <cell r="AC72"/>
          <cell r="AD72"/>
          <cell r="AE72">
            <v>44746.637071284698</v>
          </cell>
          <cell r="AF72" t="str">
            <v>Nguyen Khac Thang (Hanoi)</v>
          </cell>
        </row>
        <row r="73">
          <cell r="B73" t="str">
            <v>FMSV2022070005</v>
          </cell>
          <cell r="C73" t="str">
            <v>Government</v>
          </cell>
          <cell r="D73" t="str">
            <v>Bach Mai Hospital</v>
          </cell>
          <cell r="E73"/>
          <cell r="F73" t="str">
            <v>Hanoi</v>
          </cell>
          <cell r="G73" t="str">
            <v>04-Jul-22</v>
          </cell>
          <cell r="H73" t="str">
            <v>21-Oct-16</v>
          </cell>
          <cell r="I73" t="str">
            <v>EG-600WR</v>
          </cell>
          <cell r="J73" t="str">
            <v>2G391K372</v>
          </cell>
          <cell r="K73" t="str">
            <v>Gastro</v>
          </cell>
          <cell r="L73" t="str">
            <v>600</v>
          </cell>
          <cell r="M73" t="str">
            <v>21-Oct-17</v>
          </cell>
          <cell r="N73">
            <v>44746</v>
          </cell>
          <cell r="O73">
            <v>44753</v>
          </cell>
          <cell r="P73" t="str">
            <v>GDKT-2207153</v>
          </cell>
          <cell r="Q73"/>
          <cell r="R73">
            <v>44757</v>
          </cell>
          <cell r="S73"/>
          <cell r="T73">
            <v>44749</v>
          </cell>
          <cell r="U73" t="str">
            <v>Major</v>
          </cell>
          <cell r="V73" t="str">
            <v>BSA</v>
          </cell>
          <cell r="W73" t="str">
            <v>37M</v>
          </cell>
          <cell r="X73" t="str">
            <v>Bach Mai Hospital\FMSV2022070005</v>
          </cell>
          <cell r="Y73" t="str">
            <v>Minh Duc Tran (Hanoi)</v>
          </cell>
          <cell r="Z73" t="str">
            <v>waiting confirm</v>
          </cell>
          <cell r="AA73" t="str">
            <v>1. Less than 4 weeks after giving the quotation</v>
          </cell>
          <cell r="AB73" t="str">
            <v>Inspection</v>
          </cell>
          <cell r="AC73"/>
          <cell r="AD73"/>
          <cell r="AE73">
            <v>44749.474186898202</v>
          </cell>
          <cell r="AF73" t="str">
            <v>Minh Duc Tran (Hanoi)</v>
          </cell>
        </row>
        <row r="74">
          <cell r="B74" t="str">
            <v>FMSV2022070007</v>
          </cell>
          <cell r="C74" t="str">
            <v>Government</v>
          </cell>
          <cell r="D74" t="str">
            <v>Lao Khoa Hospital</v>
          </cell>
          <cell r="E74"/>
          <cell r="F74" t="str">
            <v>Hanoi</v>
          </cell>
          <cell r="G74" t="str">
            <v>04-Jul-22</v>
          </cell>
          <cell r="H74" t="str">
            <v>28-Apr-16</v>
          </cell>
          <cell r="I74" t="str">
            <v>EC-530WL3</v>
          </cell>
          <cell r="J74" t="str">
            <v>1C643K394</v>
          </cell>
          <cell r="K74" t="str">
            <v>Colono</v>
          </cell>
          <cell r="L74" t="str">
            <v>530</v>
          </cell>
          <cell r="M74" t="str">
            <v>28-Apr-17</v>
          </cell>
          <cell r="N74">
            <v>44746</v>
          </cell>
          <cell r="O74">
            <v>44753</v>
          </cell>
          <cell r="P74" t="str">
            <v>GDKT-2207152</v>
          </cell>
          <cell r="Q74"/>
          <cell r="R74">
            <v>44757</v>
          </cell>
          <cell r="S74"/>
          <cell r="T74">
            <v>44747</v>
          </cell>
          <cell r="U74" t="str">
            <v>Major</v>
          </cell>
          <cell r="V74" t="str">
            <v>FSA. LGB. BSA</v>
          </cell>
          <cell r="W74" t="str">
            <v>74M</v>
          </cell>
          <cell r="X74" t="str">
            <v>Lao Khoa Hospital\FMSV2022070007</v>
          </cell>
          <cell r="Y74" t="str">
            <v>Le Van Hoan</v>
          </cell>
          <cell r="Z74" t="str">
            <v>waiting confirm</v>
          </cell>
          <cell r="AA74" t="str">
            <v>1. Less than 4 weeks after giving the quotation</v>
          </cell>
          <cell r="AB74" t="str">
            <v>Inspection</v>
          </cell>
          <cell r="AC74"/>
          <cell r="AD74"/>
          <cell r="AE74">
            <v>44747.799503576403</v>
          </cell>
          <cell r="AF74" t="str">
            <v>Le Van Hoan</v>
          </cell>
        </row>
        <row r="75">
          <cell r="B75" t="str">
            <v>FMSV2022070011</v>
          </cell>
          <cell r="C75" t="str">
            <v>Government</v>
          </cell>
          <cell r="D75" t="str">
            <v>Bach Mai Hospital</v>
          </cell>
          <cell r="E75"/>
          <cell r="F75" t="str">
            <v>Hanoi</v>
          </cell>
          <cell r="G75" t="str">
            <v>06-Jul-22</v>
          </cell>
          <cell r="H75" t="str">
            <v>24-Dec-20</v>
          </cell>
          <cell r="I75" t="str">
            <v>VP-7000</v>
          </cell>
          <cell r="J75" t="str">
            <v>5V644K138</v>
          </cell>
          <cell r="K75" t="str">
            <v>Processor</v>
          </cell>
          <cell r="L75" t="str">
            <v>7000</v>
          </cell>
          <cell r="M75" t="str">
            <v>24-Dec-21</v>
          </cell>
          <cell r="N75">
            <v>44748</v>
          </cell>
          <cell r="O75">
            <v>44764</v>
          </cell>
          <cell r="P75" t="str">
            <v>GDKT-2207157</v>
          </cell>
          <cell r="Q75"/>
          <cell r="R75"/>
          <cell r="S75"/>
          <cell r="T75">
            <v>44754</v>
          </cell>
          <cell r="U75" t="str">
            <v>Other</v>
          </cell>
          <cell r="V75" t="str">
            <v>PCB</v>
          </cell>
          <cell r="W75"/>
          <cell r="X75" t="str">
            <v>Bach Mai Hospital\FMSV2022070011</v>
          </cell>
          <cell r="Y75" t="str">
            <v>Nguyen Khac Thang (Hanoi)</v>
          </cell>
          <cell r="Z75" t="str">
            <v>LP/prepairing quotation</v>
          </cell>
          <cell r="AA75" t="str">
            <v>Remind: 22-Jul</v>
          </cell>
          <cell r="AB75" t="str">
            <v>Inspection</v>
          </cell>
          <cell r="AC75"/>
          <cell r="AD75"/>
          <cell r="AE75">
            <v>44754.698623900498</v>
          </cell>
          <cell r="AF75" t="str">
            <v>Nguyen Khac Thang (Hanoi)</v>
          </cell>
        </row>
        <row r="76">
          <cell r="B76" t="str">
            <v>FMSV2022070016</v>
          </cell>
          <cell r="C76" t="str">
            <v>FF asset</v>
          </cell>
          <cell r="D76" t="str">
            <v>FUJIFILM Vietnam Co., Ltd.</v>
          </cell>
          <cell r="E76"/>
          <cell r="F76" t="str">
            <v>Hanoi</v>
          </cell>
          <cell r="G76" t="str">
            <v>07-Jul-22</v>
          </cell>
          <cell r="H76" t="str">
            <v>19-Dec-17</v>
          </cell>
          <cell r="I76" t="str">
            <v>EG-590WR</v>
          </cell>
          <cell r="J76" t="str">
            <v>2G348K409</v>
          </cell>
          <cell r="K76" t="str">
            <v>Gastro</v>
          </cell>
          <cell r="L76" t="str">
            <v>590</v>
          </cell>
          <cell r="M76" t="str">
            <v>19-Dec-18</v>
          </cell>
          <cell r="N76">
            <v>44749</v>
          </cell>
          <cell r="O76"/>
          <cell r="P76"/>
          <cell r="Q76"/>
          <cell r="R76"/>
          <cell r="S76"/>
          <cell r="T76">
            <v>44755</v>
          </cell>
          <cell r="U76" t="str">
            <v>Major</v>
          </cell>
          <cell r="V76" t="str">
            <v>CHA</v>
          </cell>
          <cell r="W76"/>
          <cell r="X76" t="str">
            <v>FUJIFILM Vietnam Co., Ltd\FMSV2022070016</v>
          </cell>
          <cell r="Y76" t="str">
            <v>Nguyen Khac Thang (Hanoi)</v>
          </cell>
          <cell r="Z76" t="str">
            <v>under inspection</v>
          </cell>
          <cell r="AA76" t="str">
            <v>Remind: 22-Jul</v>
          </cell>
          <cell r="AB76" t="str">
            <v>Inspection</v>
          </cell>
          <cell r="AC76"/>
          <cell r="AD76"/>
          <cell r="AE76">
            <v>44755.716842152797</v>
          </cell>
          <cell r="AF76" t="str">
            <v>Nguyen Khac Thang (Hanoi)</v>
          </cell>
        </row>
        <row r="77">
          <cell r="B77" t="str">
            <v>FMSV2022070019</v>
          </cell>
          <cell r="C77" t="str">
            <v>Government</v>
          </cell>
          <cell r="D77" t="str">
            <v>Hanoi Medical University Hospital</v>
          </cell>
          <cell r="E77"/>
          <cell r="F77" t="str">
            <v>Hanoi</v>
          </cell>
          <cell r="G77" t="str">
            <v>07-Jul-22</v>
          </cell>
          <cell r="H77" t="str">
            <v>18-May-16</v>
          </cell>
          <cell r="I77" t="str">
            <v>EG-600WR</v>
          </cell>
          <cell r="J77" t="str">
            <v>2G391K002</v>
          </cell>
          <cell r="K77" t="str">
            <v>Gastro</v>
          </cell>
          <cell r="L77" t="str">
            <v>600</v>
          </cell>
          <cell r="M77"/>
          <cell r="N77">
            <v>44749</v>
          </cell>
          <cell r="O77">
            <v>44764</v>
          </cell>
          <cell r="P77" t="str">
            <v>GDKT-2207159</v>
          </cell>
          <cell r="Q77"/>
          <cell r="R77"/>
          <cell r="S77"/>
          <cell r="T77"/>
          <cell r="U77" t="str">
            <v>Major</v>
          </cell>
          <cell r="V77" t="str">
            <v>BSA. FCT</v>
          </cell>
          <cell r="W77"/>
          <cell r="X77" t="str">
            <v>Hanoi Medical University\FMSV2022070019</v>
          </cell>
          <cell r="Y77" t="str">
            <v>Minh Duc Tran (Hanoi)</v>
          </cell>
          <cell r="Z77" t="str">
            <v>prepairing quotation</v>
          </cell>
          <cell r="AA77" t="str">
            <v>Remind: 22-Jul</v>
          </cell>
          <cell r="AB77" t="str">
            <v>Inspection</v>
          </cell>
          <cell r="AC77"/>
          <cell r="AD77"/>
          <cell r="AE77">
            <v>44761.645355312503</v>
          </cell>
          <cell r="AF77" t="str">
            <v>Minh Duc Tran (Hanoi)</v>
          </cell>
        </row>
        <row r="78">
          <cell r="B78" t="str">
            <v>FMSV2022070022</v>
          </cell>
          <cell r="C78" t="str">
            <v>Government</v>
          </cell>
          <cell r="D78" t="str">
            <v>Hanoi Medical University Hospital</v>
          </cell>
          <cell r="E78"/>
          <cell r="F78" t="str">
            <v>Hanoi</v>
          </cell>
          <cell r="G78" t="str">
            <v>07-Jul-22</v>
          </cell>
          <cell r="H78" t="str">
            <v>01-Jan-19</v>
          </cell>
          <cell r="I78" t="str">
            <v>EC-600WI</v>
          </cell>
          <cell r="J78" t="str">
            <v>2C692K094</v>
          </cell>
          <cell r="K78" t="str">
            <v>Colono</v>
          </cell>
          <cell r="L78" t="str">
            <v>600</v>
          </cell>
          <cell r="M78" t="str">
            <v>01-Jan-20</v>
          </cell>
          <cell r="N78">
            <v>44754.6527670949</v>
          </cell>
          <cell r="O78"/>
          <cell r="P78"/>
          <cell r="Q78"/>
          <cell r="R78"/>
          <cell r="S78"/>
          <cell r="T78">
            <v>44760</v>
          </cell>
          <cell r="U78" t="str">
            <v>Major</v>
          </cell>
          <cell r="V78" t="str">
            <v>CHA</v>
          </cell>
          <cell r="W78"/>
          <cell r="X78"/>
          <cell r="Y78" t="str">
            <v>FFAP0064</v>
          </cell>
          <cell r="Z78" t="str">
            <v>Under repair</v>
          </cell>
          <cell r="AA78" t="str">
            <v>Start: 19-Jul.</v>
          </cell>
          <cell r="AB78" t="str">
            <v>Authorization</v>
          </cell>
          <cell r="AC78" t="str">
            <v>Approval</v>
          </cell>
          <cell r="AD78"/>
          <cell r="AE78">
            <v>44761.649070706</v>
          </cell>
          <cell r="AF78" t="str">
            <v>Minh Duc Tran (Hanoi)</v>
          </cell>
        </row>
        <row r="79">
          <cell r="B79" t="str">
            <v>FMSV2022070024</v>
          </cell>
          <cell r="C79" t="str">
            <v>FF asset</v>
          </cell>
          <cell r="D79" t="str">
            <v>FUJIFILM Vietnam Co., Ltd.</v>
          </cell>
          <cell r="E79"/>
          <cell r="F79" t="str">
            <v>Hanoi</v>
          </cell>
          <cell r="G79" t="str">
            <v>07-Jul-22</v>
          </cell>
          <cell r="H79" t="str">
            <v>01-Mar-17</v>
          </cell>
          <cell r="I79" t="str">
            <v>EC-530WI3</v>
          </cell>
          <cell r="J79" t="str">
            <v>1C642K363</v>
          </cell>
          <cell r="K79" t="str">
            <v>Colono</v>
          </cell>
          <cell r="L79" t="str">
            <v>530</v>
          </cell>
          <cell r="M79"/>
          <cell r="N79">
            <v>44749</v>
          </cell>
          <cell r="O79">
            <v>44753</v>
          </cell>
          <cell r="P79"/>
          <cell r="Q79"/>
          <cell r="R79" t="str">
            <v>FOC</v>
          </cell>
          <cell r="S79"/>
          <cell r="T79">
            <v>44749</v>
          </cell>
          <cell r="U79" t="str">
            <v>Major</v>
          </cell>
          <cell r="V79" t="str">
            <v>BSA. NOZ</v>
          </cell>
          <cell r="W79"/>
          <cell r="X79" t="str">
            <v>FUJIFILM Vietnam Co., Ltd\FMSV2022070024</v>
          </cell>
          <cell r="Y79" t="str">
            <v>Nguyen Khac Thang (Hanoi)</v>
          </cell>
          <cell r="Z79" t="str">
            <v>waiting approved</v>
          </cell>
          <cell r="AA79"/>
          <cell r="AB79" t="str">
            <v>Inspection</v>
          </cell>
          <cell r="AC79"/>
          <cell r="AD79"/>
          <cell r="AE79">
            <v>44755.728327002304</v>
          </cell>
          <cell r="AF79" t="str">
            <v>Nguyen Khac Thang (Hanoi)</v>
          </cell>
        </row>
        <row r="80">
          <cell r="B80" t="str">
            <v>FMSV2022070026</v>
          </cell>
          <cell r="C80" t="str">
            <v>Government</v>
          </cell>
          <cell r="D80" t="str">
            <v>Vi Thuy District Medical Center</v>
          </cell>
          <cell r="E80"/>
          <cell r="F80" t="str">
            <v>Hanoi</v>
          </cell>
          <cell r="G80" t="str">
            <v>11-Jul-22</v>
          </cell>
          <cell r="H80" t="str">
            <v>25-Dec-19</v>
          </cell>
          <cell r="I80" t="str">
            <v>EG-530NW</v>
          </cell>
          <cell r="J80" t="str">
            <v>3G366K015</v>
          </cell>
          <cell r="K80" t="str">
            <v>Gastro</v>
          </cell>
          <cell r="L80" t="str">
            <v>530</v>
          </cell>
          <cell r="M80" t="str">
            <v>05-Jan-21</v>
          </cell>
          <cell r="N80">
            <v>44756</v>
          </cell>
          <cell r="O80">
            <v>44764</v>
          </cell>
          <cell r="P80" t="str">
            <v>GDKT-2207160</v>
          </cell>
          <cell r="Q80"/>
          <cell r="R80"/>
          <cell r="S80"/>
          <cell r="T80"/>
          <cell r="U80" t="str">
            <v>Major</v>
          </cell>
          <cell r="V80" t="str">
            <v>CHA. DEC. FSB</v>
          </cell>
          <cell r="W80"/>
          <cell r="X80" t="str">
            <v>Vy Thuy District Medical Center\FMSV2022070026</v>
          </cell>
          <cell r="Y80" t="str">
            <v>Nguyen Tuan Minh</v>
          </cell>
          <cell r="Z80" t="str">
            <v>prepairing quotation</v>
          </cell>
          <cell r="AA80" t="str">
            <v>Remind: 22-Jul</v>
          </cell>
          <cell r="AB80" t="str">
            <v>Inspection</v>
          </cell>
          <cell r="AC80"/>
          <cell r="AD80"/>
          <cell r="AE80">
            <v>44761.5273305671</v>
          </cell>
          <cell r="AF80" t="str">
            <v>Nguyen Tuan Minh</v>
          </cell>
        </row>
        <row r="81">
          <cell r="B81" t="str">
            <v>FMSV2022070032</v>
          </cell>
          <cell r="C81" t="str">
            <v>Government</v>
          </cell>
          <cell r="D81" t="str">
            <v>HOA BINH GENERAL HOSPITAL</v>
          </cell>
          <cell r="E81"/>
          <cell r="F81" t="str">
            <v>Hanoi</v>
          </cell>
          <cell r="G81" t="str">
            <v>12-Jul-22</v>
          </cell>
          <cell r="H81" t="str">
            <v>31-Dec-19</v>
          </cell>
          <cell r="I81" t="str">
            <v>EB-530T</v>
          </cell>
          <cell r="J81" t="str">
            <v>5B084K007</v>
          </cell>
          <cell r="K81" t="str">
            <v>Broncho</v>
          </cell>
          <cell r="L81" t="str">
            <v>530</v>
          </cell>
          <cell r="M81" t="str">
            <v>31-Dec-20</v>
          </cell>
          <cell r="N81">
            <v>44754</v>
          </cell>
          <cell r="O81">
            <v>44764</v>
          </cell>
          <cell r="P81" t="str">
            <v>GDKT-2207158</v>
          </cell>
          <cell r="Q81"/>
          <cell r="R81"/>
          <cell r="S81"/>
          <cell r="T81">
            <v>44755</v>
          </cell>
          <cell r="U81" t="str">
            <v>Minor</v>
          </cell>
          <cell r="V81" t="str">
            <v>SW</v>
          </cell>
          <cell r="W81"/>
          <cell r="X81" t="str">
            <v>HOA BINH GENERAL HOSPITAL\FMSV2022070032</v>
          </cell>
          <cell r="Y81" t="str">
            <v>Le Van Hoan</v>
          </cell>
          <cell r="Z81" t="str">
            <v>prepairing quotation</v>
          </cell>
          <cell r="AA81" t="str">
            <v>Remind: 22-Jul</v>
          </cell>
          <cell r="AB81" t="str">
            <v>Inspection</v>
          </cell>
          <cell r="AC81"/>
          <cell r="AD81"/>
          <cell r="AE81">
            <v>44755.737960231498</v>
          </cell>
          <cell r="AF81" t="str">
            <v>Le Van Hoan</v>
          </cell>
        </row>
        <row r="82">
          <cell r="B82" t="str">
            <v>FMSV2022070033</v>
          </cell>
          <cell r="C82" t="str">
            <v>Government</v>
          </cell>
          <cell r="D82" t="str">
            <v>PHU THO GENERAL CLINIC</v>
          </cell>
          <cell r="E82"/>
          <cell r="F82" t="str">
            <v>Hanoi</v>
          </cell>
          <cell r="G82" t="str">
            <v>12-Jul-22</v>
          </cell>
          <cell r="H82" t="str">
            <v>12-Sep-16</v>
          </cell>
          <cell r="I82" t="str">
            <v>EG-530FP</v>
          </cell>
          <cell r="J82" t="str">
            <v>1G374K658</v>
          </cell>
          <cell r="K82" t="str">
            <v>Gastro</v>
          </cell>
          <cell r="L82" t="str">
            <v>530</v>
          </cell>
          <cell r="M82" t="str">
            <v>28-Sep-17</v>
          </cell>
          <cell r="N82">
            <v>44754</v>
          </cell>
          <cell r="O82">
            <v>44764</v>
          </cell>
          <cell r="P82" t="str">
            <v>GDKT-2207162</v>
          </cell>
          <cell r="Q82"/>
          <cell r="R82"/>
          <cell r="S82"/>
          <cell r="T82">
            <v>44764</v>
          </cell>
          <cell r="U82"/>
          <cell r="V82"/>
          <cell r="W82"/>
          <cell r="X82" t="str">
            <v>Phu Tho General Clinic\FMSV2022070033</v>
          </cell>
          <cell r="Y82" t="str">
            <v>Minh</v>
          </cell>
          <cell r="Z82" t="str">
            <v>prepairing quotation</v>
          </cell>
          <cell r="AA82" t="str">
            <v>Remind: 22-Jul</v>
          </cell>
          <cell r="AB82" t="str">
            <v>Receive</v>
          </cell>
          <cell r="AC82"/>
          <cell r="AD82"/>
          <cell r="AE82">
            <v>44762.513539525498</v>
          </cell>
          <cell r="AF82"/>
        </row>
        <row r="83">
          <cell r="B83" t="str">
            <v>FMSV2022070034</v>
          </cell>
          <cell r="C83" t="str">
            <v>Private</v>
          </cell>
          <cell r="D83" t="str">
            <v>ITO DONG NAI</v>
          </cell>
          <cell r="E83"/>
          <cell r="F83" t="str">
            <v>HCM</v>
          </cell>
          <cell r="G83" t="str">
            <v>13-Jul-22</v>
          </cell>
          <cell r="H83" t="str">
            <v>31-Dec-18</v>
          </cell>
          <cell r="I83" t="str">
            <v>EG-250WR5</v>
          </cell>
          <cell r="J83" t="str">
            <v>3G202K018</v>
          </cell>
          <cell r="K83" t="str">
            <v>Gastro</v>
          </cell>
          <cell r="L83" t="str">
            <v>250</v>
          </cell>
          <cell r="M83"/>
          <cell r="N83">
            <v>44755</v>
          </cell>
          <cell r="O83">
            <v>44756</v>
          </cell>
          <cell r="P83" t="str">
            <v>GKDT-2207154</v>
          </cell>
          <cell r="Q83"/>
          <cell r="R83"/>
          <cell r="S83"/>
          <cell r="T83">
            <v>44755</v>
          </cell>
          <cell r="U83" t="str">
            <v>Major</v>
          </cell>
          <cell r="V83" t="str">
            <v>CHA. BSA. PCB</v>
          </cell>
          <cell r="W83"/>
          <cell r="X83" t="str">
            <v>ITO Dong Nai\FMSV2022070034</v>
          </cell>
          <cell r="Y83" t="str">
            <v>Nguyen Thai</v>
          </cell>
          <cell r="Z83" t="str">
            <v>prepairing quotation</v>
          </cell>
          <cell r="AA83" t="str">
            <v>Remind: 22-Jul</v>
          </cell>
          <cell r="AB83" t="str">
            <v>Inspection</v>
          </cell>
          <cell r="AC83"/>
          <cell r="AD83"/>
          <cell r="AE83">
            <v>44755.420516411999</v>
          </cell>
          <cell r="AF83" t="str">
            <v>Nguyen Thai</v>
          </cell>
        </row>
        <row r="84">
          <cell r="B84" t="str">
            <v>FMSV2022070035</v>
          </cell>
          <cell r="C84" t="str">
            <v>Private</v>
          </cell>
          <cell r="D84" t="str">
            <v>245 Clinic - Dr.Cuong Clinic</v>
          </cell>
          <cell r="E84"/>
          <cell r="F84" t="str">
            <v>HCM</v>
          </cell>
          <cell r="G84" t="str">
            <v>13-Jul-22</v>
          </cell>
          <cell r="H84" t="str">
            <v>24-Jul-16</v>
          </cell>
          <cell r="I84" t="str">
            <v>EG-530NW</v>
          </cell>
          <cell r="J84" t="str">
            <v>1G366K095</v>
          </cell>
          <cell r="K84" t="str">
            <v>Gastro</v>
          </cell>
          <cell r="L84" t="str">
            <v>530</v>
          </cell>
          <cell r="M84" t="str">
            <v>24-Jul-17</v>
          </cell>
          <cell r="N84">
            <v>44755</v>
          </cell>
          <cell r="O84">
            <v>44756</v>
          </cell>
          <cell r="P84" t="str">
            <v>GDKT-2207155</v>
          </cell>
          <cell r="Q84"/>
          <cell r="R84"/>
          <cell r="S84"/>
          <cell r="T84">
            <v>44755</v>
          </cell>
          <cell r="U84" t="str">
            <v>Major</v>
          </cell>
          <cell r="V84" t="str">
            <v>CHA. NOZ</v>
          </cell>
          <cell r="W84"/>
          <cell r="X84" t="str">
            <v>245 Clinic-Dr.Cuong Clinic\FMSV2022070035</v>
          </cell>
          <cell r="Y84" t="str">
            <v>Nguyen Thai</v>
          </cell>
          <cell r="Z84" t="str">
            <v>prepairing quotation</v>
          </cell>
          <cell r="AA84" t="str">
            <v>Remind: 22-Jul</v>
          </cell>
          <cell r="AB84" t="str">
            <v>Inspection</v>
          </cell>
          <cell r="AC84"/>
          <cell r="AD84"/>
          <cell r="AE84">
            <v>44755.458342500002</v>
          </cell>
          <cell r="AF84" t="str">
            <v>Nguyen Thai</v>
          </cell>
        </row>
        <row r="85">
          <cell r="B85" t="str">
            <v>FMSV2022070036</v>
          </cell>
          <cell r="C85" t="str">
            <v>Government</v>
          </cell>
          <cell r="D85" t="str">
            <v>DA NANG CENTRAL HOSPITAL</v>
          </cell>
          <cell r="E85"/>
          <cell r="F85" t="str">
            <v>HCM</v>
          </cell>
          <cell r="G85" t="str">
            <v>13-Jul-22</v>
          </cell>
          <cell r="H85" t="str">
            <v>29-Jul-13</v>
          </cell>
          <cell r="I85" t="str">
            <v>EB-530T</v>
          </cell>
          <cell r="J85" t="str">
            <v>3B084A197</v>
          </cell>
          <cell r="K85" t="str">
            <v>Broncho</v>
          </cell>
          <cell r="L85" t="str">
            <v>530</v>
          </cell>
          <cell r="M85" t="str">
            <v>29-Jul-14</v>
          </cell>
          <cell r="N85">
            <v>44755</v>
          </cell>
          <cell r="O85">
            <v>44757</v>
          </cell>
          <cell r="P85" t="str">
            <v>GDKT-2207156</v>
          </cell>
          <cell r="Q85"/>
          <cell r="R85"/>
          <cell r="S85"/>
          <cell r="T85">
            <v>44756</v>
          </cell>
          <cell r="U85" t="str">
            <v>Major</v>
          </cell>
          <cell r="V85" t="str">
            <v>VCA. ISA</v>
          </cell>
          <cell r="W85"/>
          <cell r="X85" t="str">
            <v>Da Nang Central Hospital\FMSV2022070036</v>
          </cell>
          <cell r="Y85" t="str">
            <v>Le Quang Thong</v>
          </cell>
          <cell r="Z85" t="str">
            <v>prepairing quotation</v>
          </cell>
          <cell r="AA85" t="str">
            <v>Remind: 22-Jul</v>
          </cell>
          <cell r="AB85" t="str">
            <v>Inspection</v>
          </cell>
          <cell r="AC85"/>
          <cell r="AD85"/>
          <cell r="AE85">
            <v>44756.4296465972</v>
          </cell>
          <cell r="AF85" t="str">
            <v>Le Quang Thong</v>
          </cell>
        </row>
        <row r="86">
          <cell r="B86" t="str">
            <v>FMSV2022070038</v>
          </cell>
          <cell r="C86" t="str">
            <v>Private</v>
          </cell>
          <cell r="D86" t="str">
            <v>Dai Duong Tien Hai General Clinic</v>
          </cell>
          <cell r="E86"/>
          <cell r="F86" t="str">
            <v>Hanoi</v>
          </cell>
          <cell r="G86" t="str">
            <v>15/Jul/22</v>
          </cell>
          <cell r="H86" t="str">
            <v>28/Oct/21</v>
          </cell>
          <cell r="I86" t="str">
            <v>EC-600ZW/L</v>
          </cell>
          <cell r="J86" t="str">
            <v>2C695K023</v>
          </cell>
          <cell r="K86" t="str">
            <v>Colono</v>
          </cell>
          <cell r="L86" t="str">
            <v>600</v>
          </cell>
          <cell r="M86" t="str">
            <v>28/Oct/22</v>
          </cell>
          <cell r="N86">
            <v>44757.5669021875</v>
          </cell>
          <cell r="O86"/>
          <cell r="P86"/>
          <cell r="Q86"/>
          <cell r="R86"/>
          <cell r="S86"/>
          <cell r="T86"/>
          <cell r="U86"/>
          <cell r="V86"/>
          <cell r="W86"/>
          <cell r="X86"/>
          <cell r="Y86" t="str">
            <v>FFAP0064</v>
          </cell>
          <cell r="Z86" t="str">
            <v>Received</v>
          </cell>
          <cell r="AA86"/>
          <cell r="AB86" t="str">
            <v>Receive</v>
          </cell>
          <cell r="AC86"/>
          <cell r="AD86"/>
          <cell r="AE86">
            <v>44762.584179756901</v>
          </cell>
          <cell r="AF86"/>
        </row>
        <row r="87">
          <cell r="B87" t="str">
            <v>FMSV2022070042</v>
          </cell>
          <cell r="C87" t="str">
            <v>Customer</v>
          </cell>
          <cell r="D87" t="str">
            <v>Phuong Nam Clinic</v>
          </cell>
          <cell r="E87"/>
          <cell r="F87" t="str">
            <v>HCM</v>
          </cell>
          <cell r="G87" t="str">
            <v>18/Jul/22</v>
          </cell>
          <cell r="H87" t="str">
            <v>04/Dec/12</v>
          </cell>
          <cell r="I87" t="str">
            <v>EPX-2500(230V)</v>
          </cell>
          <cell r="J87" t="str">
            <v>4V564A242</v>
          </cell>
          <cell r="K87" t="str">
            <v>Processor</v>
          </cell>
          <cell r="L87" t="str">
            <v>2500</v>
          </cell>
          <cell r="M87"/>
          <cell r="N87">
            <v>44760</v>
          </cell>
          <cell r="O87">
            <v>44765</v>
          </cell>
          <cell r="P87" t="str">
            <v>GDKT-2207161</v>
          </cell>
          <cell r="Q87"/>
          <cell r="R87"/>
          <cell r="S87"/>
          <cell r="T87"/>
          <cell r="U87" t="str">
            <v>Other</v>
          </cell>
          <cell r="V87" t="str">
            <v>POW. PCB. LMP</v>
          </cell>
          <cell r="W87"/>
          <cell r="X87" t="str">
            <v>Phuong Nam Clinic\FMSV2022070042</v>
          </cell>
          <cell r="Y87" t="str">
            <v>Hoang</v>
          </cell>
          <cell r="Z87" t="str">
            <v>LP/prepairing quotation</v>
          </cell>
          <cell r="AA87" t="str">
            <v>Remind: 22-Jul</v>
          </cell>
          <cell r="AB87" t="str">
            <v>Inspection</v>
          </cell>
          <cell r="AC87"/>
          <cell r="AD87"/>
          <cell r="AE87">
            <v>44761.491562476898</v>
          </cell>
          <cell r="AF87" t="str">
            <v>hoang</v>
          </cell>
        </row>
        <row r="88">
          <cell r="B88" t="str">
            <v>FMSV2022070044</v>
          </cell>
          <cell r="C88" t="str">
            <v>Customer</v>
          </cell>
          <cell r="D88" t="str">
            <v>Song An Clinic</v>
          </cell>
          <cell r="E88"/>
          <cell r="F88" t="str">
            <v>HCM</v>
          </cell>
          <cell r="G88" t="str">
            <v>20/Jul/22</v>
          </cell>
          <cell r="H88" t="str">
            <v>20/Sep/16</v>
          </cell>
          <cell r="I88" t="str">
            <v>EC-600ZW/L</v>
          </cell>
          <cell r="J88" t="str">
            <v>1C695K136</v>
          </cell>
          <cell r="K88" t="str">
            <v>Colono</v>
          </cell>
          <cell r="L88" t="str">
            <v>600</v>
          </cell>
          <cell r="M88" t="str">
            <v>20/Sep/17</v>
          </cell>
          <cell r="N88">
            <v>44762.540179189797</v>
          </cell>
          <cell r="O88"/>
          <cell r="P88"/>
          <cell r="Q88"/>
          <cell r="R88"/>
          <cell r="S88"/>
          <cell r="T88"/>
          <cell r="U88"/>
          <cell r="V88" t="str">
            <v>RBS. CHA</v>
          </cell>
          <cell r="W88"/>
          <cell r="X88"/>
          <cell r="Y88" t="str">
            <v>thong</v>
          </cell>
          <cell r="Z88" t="str">
            <v>Under inspection</v>
          </cell>
          <cell r="AA88"/>
          <cell r="AB88" t="str">
            <v>Receive</v>
          </cell>
          <cell r="AC88"/>
          <cell r="AD88"/>
          <cell r="AE88">
            <v>44762.540179189797</v>
          </cell>
          <cell r="AF88"/>
        </row>
        <row r="89">
          <cell r="B89" t="str">
            <v>FMSV2022070045</v>
          </cell>
          <cell r="C89" t="str">
            <v>Customer</v>
          </cell>
          <cell r="D89" t="str">
            <v>Hanoi Medical University Hospital</v>
          </cell>
          <cell r="E89"/>
          <cell r="F89" t="str">
            <v>HCM</v>
          </cell>
          <cell r="G89" t="str">
            <v>20/Jul/22</v>
          </cell>
          <cell r="H89" t="str">
            <v>01/Jan/19</v>
          </cell>
          <cell r="I89" t="str">
            <v>EG-600WR</v>
          </cell>
          <cell r="J89" t="str">
            <v>3G391K103</v>
          </cell>
          <cell r="K89" t="str">
            <v>Gastro</v>
          </cell>
          <cell r="L89" t="str">
            <v>600</v>
          </cell>
          <cell r="M89" t="str">
            <v>01/Jul/20</v>
          </cell>
          <cell r="N89">
            <v>44762.540179189797</v>
          </cell>
          <cell r="O89"/>
          <cell r="P89"/>
          <cell r="Q89"/>
          <cell r="R89"/>
          <cell r="S89"/>
          <cell r="T89"/>
          <cell r="U89" t="str">
            <v>Major</v>
          </cell>
          <cell r="V89" t="str">
            <v>CHA. BSA. FCT</v>
          </cell>
          <cell r="W89"/>
          <cell r="X89"/>
          <cell r="Y89" t="str">
            <v>Hoang</v>
          </cell>
          <cell r="Z89" t="str">
            <v>Under repair</v>
          </cell>
          <cell r="AA89" t="str">
            <v>Start: 20-Jul.</v>
          </cell>
          <cell r="AB89" t="str">
            <v>Create</v>
          </cell>
          <cell r="AC89"/>
          <cell r="AD89"/>
          <cell r="AE89">
            <v>44762.556021851902</v>
          </cell>
          <cell r="AF89"/>
        </row>
        <row r="90">
          <cell r="B90" t="str">
            <v>FMSV2022070055</v>
          </cell>
          <cell r="C90" t="str">
            <v>Customer</v>
          </cell>
          <cell r="D90" t="str">
            <v>Bach Mai Hospital</v>
          </cell>
          <cell r="E90"/>
          <cell r="F90" t="str">
            <v>Hanoi</v>
          </cell>
          <cell r="G90" t="str">
            <v>20/Jul/22</v>
          </cell>
          <cell r="H90" t="str">
            <v>06/Aug/21</v>
          </cell>
          <cell r="I90" t="str">
            <v>EG-600WR</v>
          </cell>
          <cell r="J90" t="str">
            <v>8G391K374</v>
          </cell>
          <cell r="K90" t="str">
            <v>Gastro</v>
          </cell>
          <cell r="L90" t="str">
            <v>600</v>
          </cell>
          <cell r="M90" t="str">
            <v>12/Aug/22</v>
          </cell>
          <cell r="N90">
            <v>44763.76489583333</v>
          </cell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 t="str">
            <v>FFAP0070</v>
          </cell>
          <cell r="Z90" t="str">
            <v>Received</v>
          </cell>
          <cell r="AA90"/>
          <cell r="AB90" t="str">
            <v>Receive</v>
          </cell>
          <cell r="AC90"/>
          <cell r="AD90"/>
          <cell r="AE90">
            <v>44763.764893125001</v>
          </cell>
          <cell r="AF90"/>
        </row>
        <row r="91">
          <cell r="B91" t="str">
            <v>FMSV2022070081</v>
          </cell>
          <cell r="C91" t="str">
            <v>Customer</v>
          </cell>
          <cell r="D91" t="str">
            <v>Bach Mai Hospital</v>
          </cell>
          <cell r="E91"/>
          <cell r="F91" t="str">
            <v>Hanoi</v>
          </cell>
          <cell r="G91" t="str">
            <v>21/Jul/22</v>
          </cell>
          <cell r="H91" t="str">
            <v>05/Oct/15</v>
          </cell>
          <cell r="I91" t="str">
            <v>EG-530WR</v>
          </cell>
          <cell r="J91" t="str">
            <v>1G361K617</v>
          </cell>
          <cell r="K91" t="str">
            <v>Gastro</v>
          </cell>
          <cell r="L91" t="str">
            <v>530</v>
          </cell>
          <cell r="M91" t="str">
            <v>05/Oct/16</v>
          </cell>
          <cell r="N91">
            <v>44763.483113425929</v>
          </cell>
          <cell r="O91"/>
          <cell r="P91"/>
          <cell r="Q91"/>
          <cell r="R91"/>
          <cell r="S91"/>
          <cell r="T91"/>
          <cell r="U91"/>
          <cell r="V91"/>
          <cell r="W91"/>
          <cell r="X91"/>
          <cell r="Y91" t="str">
            <v>FFAP0064</v>
          </cell>
          <cell r="Z91" t="str">
            <v>Received</v>
          </cell>
          <cell r="AA91"/>
          <cell r="AB91" t="str">
            <v>Receive</v>
          </cell>
          <cell r="AC91"/>
          <cell r="AD91"/>
          <cell r="AE91">
            <v>44763.483116898104</v>
          </cell>
          <cell r="AF91"/>
        </row>
        <row r="92">
          <cell r="B92" t="str">
            <v>FMSV2022070082</v>
          </cell>
          <cell r="C92" t="str">
            <v>FF asset</v>
          </cell>
          <cell r="D92" t="str">
            <v>FUJIFILM Vietnam Co., Ltd.</v>
          </cell>
          <cell r="E92"/>
          <cell r="F92" t="str">
            <v>HCM</v>
          </cell>
          <cell r="G92" t="str">
            <v>22/Jul/22</v>
          </cell>
          <cell r="H92" t="str">
            <v>20/Apr/18</v>
          </cell>
          <cell r="I92" t="str">
            <v>EC-760ZP-V/M</v>
          </cell>
          <cell r="J92" t="str">
            <v>2C730K019</v>
          </cell>
          <cell r="K92" t="str">
            <v>Colono</v>
          </cell>
          <cell r="L92" t="str">
            <v>760</v>
          </cell>
          <cell r="M92" t="str">
            <v>20/Apr/19</v>
          </cell>
          <cell r="N92">
            <v>44764</v>
          </cell>
          <cell r="O92"/>
          <cell r="P92"/>
          <cell r="Q92"/>
          <cell r="R92"/>
          <cell r="S92"/>
          <cell r="T92"/>
          <cell r="U92"/>
          <cell r="V92"/>
          <cell r="W92"/>
          <cell r="X92"/>
          <cell r="Y92" t="str">
            <v>sang</v>
          </cell>
          <cell r="Z92" t="str">
            <v>Received</v>
          </cell>
          <cell r="AA92"/>
          <cell r="AB92"/>
          <cell r="AC92"/>
          <cell r="AD92"/>
          <cell r="AE92"/>
          <cell r="AF92"/>
        </row>
        <row r="93">
          <cell r="B93" t="str">
            <v>FMSV2022070083</v>
          </cell>
          <cell r="C93" t="str">
            <v>Customer</v>
          </cell>
          <cell r="D93" t="str">
            <v>Van Hanh Hospital</v>
          </cell>
          <cell r="E93"/>
          <cell r="F93" t="str">
            <v>HCM</v>
          </cell>
          <cell r="G93" t="str">
            <v>22/Jul/22</v>
          </cell>
          <cell r="H93" t="str">
            <v>01/Jun/22</v>
          </cell>
          <cell r="I93" t="str">
            <v>EG-530WR</v>
          </cell>
          <cell r="J93" t="str">
            <v>9G361K612</v>
          </cell>
          <cell r="K93" t="str">
            <v>Gastro</v>
          </cell>
          <cell r="L93" t="str">
            <v>530</v>
          </cell>
          <cell r="M93"/>
          <cell r="N93">
            <v>44764</v>
          </cell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 t="str">
            <v>sang</v>
          </cell>
          <cell r="Z93" t="str">
            <v>Received</v>
          </cell>
          <cell r="AA93"/>
          <cell r="AB93"/>
          <cell r="AC93"/>
          <cell r="AD93"/>
          <cell r="AE93"/>
          <cell r="AF93"/>
        </row>
        <row r="94">
          <cell r="B94" t="str">
            <v>FMSV2022070084</v>
          </cell>
          <cell r="C94" t="str">
            <v>Customer</v>
          </cell>
          <cell r="D94" t="str">
            <v>CAN THO CITY GENERAL HOSPITAL</v>
          </cell>
          <cell r="E94"/>
          <cell r="F94" t="str">
            <v>HCM</v>
          </cell>
          <cell r="G94" t="str">
            <v>22/Jul/22</v>
          </cell>
          <cell r="H94" t="str">
            <v>30/Sep/19</v>
          </cell>
          <cell r="I94" t="str">
            <v>EC-760R-V/I</v>
          </cell>
          <cell r="J94" t="str">
            <v>4C728K065</v>
          </cell>
          <cell r="K94" t="str">
            <v>Colono</v>
          </cell>
          <cell r="L94" t="str">
            <v>760</v>
          </cell>
          <cell r="M94" t="str">
            <v>01/Oct/20</v>
          </cell>
          <cell r="N94">
            <v>44764</v>
          </cell>
          <cell r="O94"/>
          <cell r="P94"/>
          <cell r="Q94"/>
          <cell r="R94"/>
          <cell r="S94"/>
          <cell r="T94"/>
          <cell r="U94"/>
          <cell r="V94"/>
          <cell r="W94"/>
          <cell r="X94"/>
          <cell r="Y94" t="str">
            <v>sang</v>
          </cell>
          <cell r="Z94" t="str">
            <v>Received</v>
          </cell>
          <cell r="AA94"/>
          <cell r="AB94"/>
          <cell r="AC94"/>
          <cell r="AD94"/>
          <cell r="AE94"/>
          <cell r="AF94"/>
        </row>
        <row r="95">
          <cell r="B95" t="str">
            <v>FMSV2022070085</v>
          </cell>
          <cell r="C95" t="str">
            <v>Customer</v>
          </cell>
          <cell r="D95" t="str">
            <v>Van Hanh Hospital</v>
          </cell>
          <cell r="E95"/>
          <cell r="F95" t="str">
            <v>HCM</v>
          </cell>
          <cell r="G95" t="str">
            <v>22/Jul/22</v>
          </cell>
          <cell r="H95" t="str">
            <v>01/Jun/22</v>
          </cell>
          <cell r="I95" t="str">
            <v>EC-530WL3</v>
          </cell>
          <cell r="J95" t="str">
            <v>8C643K407</v>
          </cell>
          <cell r="K95" t="str">
            <v>Colono</v>
          </cell>
          <cell r="L95" t="str">
            <v>530</v>
          </cell>
          <cell r="M95"/>
          <cell r="N95">
            <v>44764</v>
          </cell>
          <cell r="O95"/>
          <cell r="P95"/>
          <cell r="Q95"/>
          <cell r="R95"/>
          <cell r="S95"/>
          <cell r="T95"/>
          <cell r="U95"/>
          <cell r="V95"/>
          <cell r="W95"/>
          <cell r="X95"/>
          <cell r="Y95" t="str">
            <v>sang</v>
          </cell>
          <cell r="Z95" t="str">
            <v>Received</v>
          </cell>
          <cell r="AA95"/>
          <cell r="AB95"/>
          <cell r="AC95"/>
          <cell r="AD95"/>
          <cell r="AE95"/>
          <cell r="AF95"/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CB"/>
      <sheetName val="201 seri"/>
      <sheetName val="250 seri"/>
      <sheetName val="530 seri"/>
      <sheetName val="EG 530WR"/>
      <sheetName val="EG 530NW"/>
      <sheetName val="EC 530"/>
      <sheetName val="EG 600WR"/>
      <sheetName val="EC 600"/>
      <sheetName val="Processor"/>
      <sheetName val="ExFM"/>
      <sheetName val="Parts"/>
      <sheetName val="Code"/>
      <sheetName val="Sheet1"/>
    </sheetNames>
    <sheetDataSet>
      <sheetData sheetId="0">
        <row r="5">
          <cell r="B5" t="str">
            <v xml:space="preserve">RMA </v>
          </cell>
          <cell r="C5" t="str">
            <v>Customer</v>
          </cell>
          <cell r="D5" t="str">
            <v>Location</v>
          </cell>
          <cell r="E5" t="str">
            <v>Model</v>
          </cell>
          <cell r="F5" t="str">
            <v>Serial</v>
          </cell>
          <cell r="G5" t="str">
            <v>Installed date</v>
          </cell>
          <cell r="H5" t="str">
            <v>Warranty End</v>
          </cell>
          <cell r="I5" t="str">
            <v>Warranty Report</v>
          </cell>
          <cell r="J5" t="str">
            <v>Repair Status</v>
          </cell>
          <cell r="K5" t="str">
            <v>Last RMA</v>
          </cell>
          <cell r="L5" t="str">
            <v>Last repair</v>
          </cell>
          <cell r="M5" t="str">
            <v>Create Date</v>
          </cell>
          <cell r="N5" t="str">
            <v>User</v>
          </cell>
          <cell r="O5" t="str">
            <v>Customer Request</v>
          </cell>
          <cell r="P5" t="str">
            <v>Update Time</v>
          </cell>
          <cell r="Q5" t="str">
            <v>Received Date</v>
          </cell>
          <cell r="R5" t="str">
            <v>User</v>
          </cell>
          <cell r="S5" t="str">
            <v>Inspection date</v>
          </cell>
          <cell r="T5" t="str">
            <v>Result</v>
          </cell>
          <cell r="U5" t="str">
            <v>Case Count</v>
          </cell>
          <cell r="V5" t="str">
            <v>Size</v>
          </cell>
          <cell r="W5" t="str">
            <v>Issue</v>
          </cell>
          <cell r="X5" t="str">
            <v>Note 2</v>
          </cell>
          <cell r="Y5" t="str">
            <v>Inspector</v>
          </cell>
          <cell r="Z5" t="str">
            <v>Authorized</v>
          </cell>
          <cell r="AA5" t="str">
            <v>User</v>
          </cell>
          <cell r="AB5" t="str">
            <v>Part Select</v>
          </cell>
          <cell r="AC5" t="str">
            <v>User</v>
          </cell>
          <cell r="AD5" t="str">
            <v>Approval</v>
          </cell>
          <cell r="AE5" t="str">
            <v>Start</v>
          </cell>
          <cell r="AF5" t="str">
            <v>End</v>
          </cell>
          <cell r="AG5" t="str">
            <v>Completed</v>
          </cell>
          <cell r="AH5" t="str">
            <v>Engineer</v>
          </cell>
          <cell r="AI5" t="str">
            <v>QC</v>
          </cell>
          <cell r="AJ5" t="str">
            <v>USER</v>
          </cell>
          <cell r="AK5" t="str">
            <v>Shipped</v>
          </cell>
          <cell r="AL5" t="str">
            <v>USER</v>
          </cell>
          <cell r="AM5" t="str">
            <v>Time</v>
          </cell>
          <cell r="AN5" t="str">
            <v>Uuser</v>
          </cell>
        </row>
        <row r="6">
          <cell r="B6" t="str">
            <v>FMSV2016070016</v>
          </cell>
          <cell r="C6" t="str">
            <v>Bach Mai Hospital</v>
          </cell>
          <cell r="D6" t="str">
            <v>North</v>
          </cell>
          <cell r="E6" t="str">
            <v>EG-600WR</v>
          </cell>
          <cell r="F6" t="str">
            <v>1G391K223</v>
          </cell>
          <cell r="G6">
            <v>41849</v>
          </cell>
          <cell r="H6" t="str">
            <v/>
          </cell>
          <cell r="I6" t="str">
            <v/>
          </cell>
          <cell r="J6" t="str">
            <v>Completed</v>
          </cell>
          <cell r="K6" t="str">
            <v>FMSV2016030011</v>
          </cell>
          <cell r="L6">
            <v>42524</v>
          </cell>
          <cell r="M6">
            <v>42569.386145833334</v>
          </cell>
          <cell r="N6" t="str">
            <v>Le Quang Thong</v>
          </cell>
          <cell r="O6" t="str">
            <v/>
          </cell>
          <cell r="P6">
            <v>42741.671574074076</v>
          </cell>
          <cell r="Q6">
            <v>42738.431990740741</v>
          </cell>
          <cell r="R6" t="str">
            <v>Nguyen Thai</v>
          </cell>
          <cell r="S6">
            <v>42738.434872685182</v>
          </cell>
          <cell r="T6" t="str">
            <v>Black spots at 7o'Clock</v>
          </cell>
          <cell r="U6" t="str">
            <v/>
          </cell>
          <cell r="V6" t="str">
            <v>Major</v>
          </cell>
          <cell r="W6" t="str">
            <v>ISA.</v>
          </cell>
          <cell r="X6" t="str">
            <v/>
          </cell>
          <cell r="Y6" t="str">
            <v>Nguyen Thai</v>
          </cell>
          <cell r="Z6">
            <v>42738.437789351854</v>
          </cell>
          <cell r="AA6" t="str">
            <v>Nguyen Thai</v>
          </cell>
          <cell r="AB6">
            <v>42738.437326388892</v>
          </cell>
          <cell r="AC6" t="str">
            <v>Nguyen Thai</v>
          </cell>
          <cell r="AD6" t="str">
            <v>Approval</v>
          </cell>
          <cell r="AE6">
            <v>42738.438680555555</v>
          </cell>
          <cell r="AF6">
            <v>42741.588923611111</v>
          </cell>
          <cell r="AG6">
            <v>42741.588136574072</v>
          </cell>
          <cell r="AH6" t="str">
            <v>Le Quang Thong</v>
          </cell>
          <cell r="AI6">
            <v>42741.608946759261</v>
          </cell>
          <cell r="AJ6" t="str">
            <v>Nguyen Thai</v>
          </cell>
          <cell r="AK6">
            <v>42741.609074074076</v>
          </cell>
          <cell r="AL6" t="str">
            <v>Nguyen Thai</v>
          </cell>
          <cell r="AM6">
            <v>42741.671574074076</v>
          </cell>
          <cell r="AN6" t="str">
            <v>jasper</v>
          </cell>
        </row>
        <row r="7">
          <cell r="B7" t="str">
            <v>FMSV2017010001</v>
          </cell>
          <cell r="C7" t="str">
            <v>Hoan My Clicnic District 2</v>
          </cell>
          <cell r="D7" t="str">
            <v>South</v>
          </cell>
          <cell r="E7" t="str">
            <v>EC-250WL5</v>
          </cell>
          <cell r="F7" t="str">
            <v>6C309A086</v>
          </cell>
          <cell r="G7" t="str">
            <v/>
          </cell>
          <cell r="H7" t="str">
            <v/>
          </cell>
          <cell r="I7" t="str">
            <v/>
          </cell>
          <cell r="J7" t="str">
            <v>Completed</v>
          </cell>
          <cell r="K7" t="str">
            <v>FMSV2016070009</v>
          </cell>
          <cell r="L7">
            <v>42571</v>
          </cell>
          <cell r="M7">
            <v>42738.630277777775</v>
          </cell>
          <cell r="N7" t="str">
            <v>Nguyen Thai</v>
          </cell>
          <cell r="O7" t="str">
            <v/>
          </cell>
          <cell r="P7">
            <v>42741.759293981479</v>
          </cell>
          <cell r="Q7">
            <v>42738.630868055552</v>
          </cell>
          <cell r="R7" t="str">
            <v>Nguyen Thai</v>
          </cell>
          <cell r="S7">
            <v>42740.523819444446</v>
          </cell>
          <cell r="T7" t="str">
            <v>UP wire was broken at DWA</v>
          </cell>
          <cell r="U7" t="str">
            <v/>
          </cell>
          <cell r="V7" t="str">
            <v>Minor</v>
          </cell>
          <cell r="W7" t="str">
            <v>DWA.</v>
          </cell>
          <cell r="X7" t="str">
            <v/>
          </cell>
          <cell r="Y7" t="str">
            <v>Nguyen Thai</v>
          </cell>
          <cell r="Z7">
            <v>42740.668668981481</v>
          </cell>
          <cell r="AA7" t="str">
            <v>Nguyen Thai</v>
          </cell>
          <cell r="AB7">
            <v>42740.668321759258</v>
          </cell>
          <cell r="AC7" t="str">
            <v>Nguyen Thai</v>
          </cell>
          <cell r="AD7" t="str">
            <v>Approval</v>
          </cell>
          <cell r="AE7">
            <v>42740.669618055559</v>
          </cell>
          <cell r="AF7">
            <v>42741.676678240743</v>
          </cell>
          <cell r="AG7">
            <v>42741.675833333335</v>
          </cell>
          <cell r="AH7" t="str">
            <v>Nguyen Thai</v>
          </cell>
          <cell r="AI7">
            <v>42741.676099537035</v>
          </cell>
          <cell r="AJ7" t="str">
            <v>Nguyen Thai</v>
          </cell>
          <cell r="AK7">
            <v>42741.676261574074</v>
          </cell>
          <cell r="AL7" t="str">
            <v>Nguyen Thai</v>
          </cell>
          <cell r="AM7">
            <v>42741.759293981479</v>
          </cell>
          <cell r="AN7" t="str">
            <v>jasper</v>
          </cell>
        </row>
        <row r="8">
          <cell r="B8" t="str">
            <v>FMSV2017010005</v>
          </cell>
          <cell r="C8" t="str">
            <v>Thai Nguyen Central General Hospital</v>
          </cell>
          <cell r="D8" t="str">
            <v>North</v>
          </cell>
          <cell r="E8" t="str">
            <v>EC-250WL5</v>
          </cell>
          <cell r="F8" t="str">
            <v>1C309K075</v>
          </cell>
          <cell r="G8">
            <v>42367</v>
          </cell>
          <cell r="H8">
            <v>42733</v>
          </cell>
          <cell r="I8" t="str">
            <v/>
          </cell>
          <cell r="J8" t="str">
            <v>Completed</v>
          </cell>
          <cell r="K8" t="str">
            <v>FMSV2016120007</v>
          </cell>
          <cell r="L8">
            <v>42726</v>
          </cell>
          <cell r="M8">
            <v>42744.591585648152</v>
          </cell>
          <cell r="N8" t="str">
            <v>Nguyen Thai</v>
          </cell>
          <cell r="O8" t="str">
            <v/>
          </cell>
          <cell r="P8">
            <v>42751.459247685183</v>
          </cell>
          <cell r="Q8">
            <v>42744.593414351853</v>
          </cell>
          <cell r="R8" t="str">
            <v>Nguyen Thai</v>
          </cell>
          <cell r="S8">
            <v>42744.59584490741</v>
          </cell>
          <cell r="T8" t="str">
            <v>FCT was restriction at BSA</v>
          </cell>
          <cell r="U8" t="str">
            <v/>
          </cell>
          <cell r="V8" t="str">
            <v>Major</v>
          </cell>
          <cell r="W8" t="str">
            <v>FCT.</v>
          </cell>
          <cell r="X8" t="str">
            <v/>
          </cell>
          <cell r="Y8" t="str">
            <v>Nguyen Thai</v>
          </cell>
          <cell r="Z8">
            <v>42747.395856481482</v>
          </cell>
          <cell r="AA8" t="str">
            <v>Nguyen Thai</v>
          </cell>
          <cell r="AB8">
            <v>42744.606782407405</v>
          </cell>
          <cell r="AC8" t="str">
            <v>Nguyen Thai</v>
          </cell>
          <cell r="AD8" t="str">
            <v>Approval</v>
          </cell>
          <cell r="AE8">
            <v>42747.397013888891</v>
          </cell>
          <cell r="AF8">
            <v>42751.376458333332</v>
          </cell>
          <cell r="AG8">
            <v>42751.375844907408</v>
          </cell>
          <cell r="AH8" t="str">
            <v>Nguyen Thai</v>
          </cell>
          <cell r="AI8">
            <v>42751.376342592594</v>
          </cell>
          <cell r="AJ8" t="str">
            <v>Nguyen Thai</v>
          </cell>
          <cell r="AK8">
            <v>42751.376516203702</v>
          </cell>
          <cell r="AL8" t="str">
            <v>Nguyen Thai</v>
          </cell>
          <cell r="AM8">
            <v>42751.459247685183</v>
          </cell>
          <cell r="AN8" t="str">
            <v>jasper</v>
          </cell>
        </row>
        <row r="9">
          <cell r="B9" t="str">
            <v>FMSV2017010003</v>
          </cell>
          <cell r="C9" t="str">
            <v>Bai Chay Hospital</v>
          </cell>
          <cell r="D9" t="str">
            <v>North</v>
          </cell>
          <cell r="E9" t="str">
            <v>EC-600WI</v>
          </cell>
          <cell r="F9" t="str">
            <v>1C692K270</v>
          </cell>
          <cell r="G9">
            <v>42327</v>
          </cell>
          <cell r="H9">
            <v>42693</v>
          </cell>
          <cell r="I9" t="str">
            <v/>
          </cell>
          <cell r="J9" t="str">
            <v>Completed</v>
          </cell>
          <cell r="K9" t="str">
            <v>FMSV2016070027</v>
          </cell>
          <cell r="L9">
            <v>42698</v>
          </cell>
          <cell r="M9">
            <v>42739.409097222226</v>
          </cell>
          <cell r="N9" t="str">
            <v>Nguyen Thai</v>
          </cell>
          <cell r="O9" t="str">
            <v/>
          </cell>
          <cell r="P9">
            <v>42748.751319444447</v>
          </cell>
          <cell r="Q9">
            <v>42739.411365740743</v>
          </cell>
          <cell r="R9" t="str">
            <v>Nguyen Thai</v>
          </cell>
          <cell r="S9">
            <v>42748.667812500003</v>
          </cell>
          <cell r="T9" t="str">
            <v>Net of BSA was damaged_x000D_
Black spots at 2o'clock</v>
          </cell>
          <cell r="U9" t="str">
            <v/>
          </cell>
          <cell r="V9" t="str">
            <v>Major</v>
          </cell>
          <cell r="W9" t="str">
            <v>BSA.</v>
          </cell>
          <cell r="X9" t="str">
            <v/>
          </cell>
          <cell r="Y9" t="str">
            <v>Nguyen Hoang Van Trung</v>
          </cell>
          <cell r="Z9">
            <v>42739.565706018519</v>
          </cell>
          <cell r="AA9" t="str">
            <v>Nguyen Thai</v>
          </cell>
          <cell r="AB9">
            <v>42739.565335648149</v>
          </cell>
          <cell r="AC9" t="str">
            <v>Nguyen Thai</v>
          </cell>
          <cell r="AD9" t="str">
            <v>Approval</v>
          </cell>
          <cell r="AE9">
            <v>42740.676678240743</v>
          </cell>
          <cell r="AF9">
            <v>42746.691840277781</v>
          </cell>
          <cell r="AG9">
            <v>42746.774502314816</v>
          </cell>
          <cell r="AH9" t="str">
            <v>hoang</v>
          </cell>
          <cell r="AI9">
            <v>42748.630671296298</v>
          </cell>
          <cell r="AJ9" t="str">
            <v>Nguyen Thai</v>
          </cell>
          <cell r="AK9">
            <v>42748.668506944443</v>
          </cell>
          <cell r="AL9" t="str">
            <v>Nguyen Thai</v>
          </cell>
          <cell r="AM9">
            <v>42748.751319444447</v>
          </cell>
          <cell r="AN9" t="str">
            <v>jasper</v>
          </cell>
        </row>
        <row r="10">
          <cell r="B10" t="str">
            <v>FMSV2017010004</v>
          </cell>
          <cell r="C10" t="str">
            <v>HUE Central Hospital</v>
          </cell>
          <cell r="D10" t="str">
            <v>South</v>
          </cell>
          <cell r="E10" t="str">
            <v>EG-530WR</v>
          </cell>
          <cell r="F10" t="str">
            <v>1G361K924</v>
          </cell>
          <cell r="G10">
            <v>42460</v>
          </cell>
          <cell r="H10">
            <v>42825</v>
          </cell>
          <cell r="I10" t="str">
            <v/>
          </cell>
          <cell r="J10" t="str">
            <v>Completed</v>
          </cell>
          <cell r="K10" t="str">
            <v>FMSV2016080018</v>
          </cell>
          <cell r="L10">
            <v>42697</v>
          </cell>
          <cell r="M10">
            <v>42739.633252314816</v>
          </cell>
          <cell r="N10" t="str">
            <v>Le Quang Thong</v>
          </cell>
          <cell r="O10" t="str">
            <v/>
          </cell>
          <cell r="P10">
            <v>42755.030856481484</v>
          </cell>
          <cell r="Q10">
            <v>42739.63349537037</v>
          </cell>
          <cell r="R10" t="str">
            <v>Le Quang Thong</v>
          </cell>
          <cell r="S10">
            <v>42751.424791666665</v>
          </cell>
          <cell r="T10" t="str">
            <v/>
          </cell>
          <cell r="U10" t="str">
            <v/>
          </cell>
          <cell r="V10" t="str">
            <v>Major</v>
          </cell>
          <cell r="W10" t="str">
            <v>LGB.</v>
          </cell>
          <cell r="X10" t="str">
            <v/>
          </cell>
          <cell r="Y10" t="str">
            <v>Nguyen Thai</v>
          </cell>
          <cell r="Z10">
            <v>42751.476620370369</v>
          </cell>
          <cell r="AA10" t="str">
            <v>Nguyen Thai</v>
          </cell>
          <cell r="AB10">
            <v>42751.457129629627</v>
          </cell>
          <cell r="AC10" t="str">
            <v>Nguyen Thai</v>
          </cell>
          <cell r="AD10" t="str">
            <v>Approval</v>
          </cell>
          <cell r="AE10">
            <v>42751.485636574071</v>
          </cell>
          <cell r="AF10">
            <v>42754.948078703703</v>
          </cell>
          <cell r="AG10">
            <v>42754.947476851848</v>
          </cell>
          <cell r="AH10" t="str">
            <v>Nguyen Thai</v>
          </cell>
          <cell r="AI10">
            <v>42754.947939814818</v>
          </cell>
          <cell r="AJ10" t="str">
            <v>Nguyen Thai</v>
          </cell>
          <cell r="AK10">
            <v>42754.948206018518</v>
          </cell>
          <cell r="AL10" t="str">
            <v>Nguyen Thai</v>
          </cell>
          <cell r="AM10">
            <v>42755.030856481484</v>
          </cell>
          <cell r="AN10" t="str">
            <v>jasper</v>
          </cell>
        </row>
        <row r="11">
          <cell r="B11" t="str">
            <v>FMSV2017010006</v>
          </cell>
          <cell r="C11" t="str">
            <v>354 Military Hospital</v>
          </cell>
          <cell r="D11" t="str">
            <v>North</v>
          </cell>
          <cell r="E11" t="str">
            <v>EG-530WR</v>
          </cell>
          <cell r="F11" t="str">
            <v>1G361K276</v>
          </cell>
          <cell r="G11">
            <v>42068</v>
          </cell>
          <cell r="H11">
            <v>42434</v>
          </cell>
          <cell r="I11" t="str">
            <v/>
          </cell>
          <cell r="J11" t="str">
            <v>Completed</v>
          </cell>
          <cell r="K11" t="str">
            <v>FMSV2016020005</v>
          </cell>
          <cell r="L11">
            <v>42437</v>
          </cell>
          <cell r="M11">
            <v>42747.659837962965</v>
          </cell>
          <cell r="N11" t="str">
            <v>Le Quang Thong</v>
          </cell>
          <cell r="O11" t="str">
            <v/>
          </cell>
          <cell r="P11">
            <v>42758.794583333336</v>
          </cell>
          <cell r="Q11">
            <v>42747.684699074074</v>
          </cell>
          <cell r="R11" t="str">
            <v>Le Quang Thong</v>
          </cell>
          <cell r="S11">
            <v>42748.378148148149</v>
          </cell>
          <cell r="T11" t="str">
            <v>1. LGB was broken 1 side_x000D_
2. BSA was deformed_x000D_
3. VCA slide sleeve was damaged</v>
          </cell>
          <cell r="U11" t="str">
            <v/>
          </cell>
          <cell r="V11" t="str">
            <v>Major</v>
          </cell>
          <cell r="W11" t="str">
            <v>LGB. BSA.</v>
          </cell>
          <cell r="X11" t="str">
            <v/>
          </cell>
          <cell r="Y11" t="str">
            <v>Le Quang Thong</v>
          </cell>
          <cell r="Z11">
            <v>42751.377175925925</v>
          </cell>
          <cell r="AA11" t="str">
            <v>Nguyen Thai</v>
          </cell>
          <cell r="AB11">
            <v>42751.375057870369</v>
          </cell>
          <cell r="AC11" t="str">
            <v>Le Quang Thong</v>
          </cell>
          <cell r="AD11" t="str">
            <v>Approval</v>
          </cell>
          <cell r="AE11">
            <v>42751.38009259259</v>
          </cell>
          <cell r="AF11">
            <v>42758.711759259262</v>
          </cell>
          <cell r="AG11">
            <v>42758.711157407408</v>
          </cell>
          <cell r="AH11" t="str">
            <v>Le Quang Thong</v>
          </cell>
          <cell r="AI11">
            <v>42758.797592592593</v>
          </cell>
          <cell r="AJ11" t="str">
            <v>hoang</v>
          </cell>
          <cell r="AK11">
            <v>42758.797766203701</v>
          </cell>
          <cell r="AL11" t="str">
            <v>hoang</v>
          </cell>
          <cell r="AM11">
            <v>42758.794583333336</v>
          </cell>
          <cell r="AN11" t="str">
            <v>jasper</v>
          </cell>
        </row>
        <row r="12">
          <cell r="B12" t="str">
            <v>FMSV2016070020</v>
          </cell>
          <cell r="C12" t="str">
            <v>Bach Mai Hospital</v>
          </cell>
          <cell r="D12" t="str">
            <v>North</v>
          </cell>
          <cell r="E12" t="str">
            <v>EG-600WR</v>
          </cell>
          <cell r="F12" t="str">
            <v>1G391K369</v>
          </cell>
          <cell r="G12">
            <v>41923</v>
          </cell>
          <cell r="H12" t="str">
            <v/>
          </cell>
          <cell r="I12" t="str">
            <v/>
          </cell>
          <cell r="J12" t="str">
            <v>Completed</v>
          </cell>
          <cell r="K12" t="str">
            <v>FMSV2015080003</v>
          </cell>
          <cell r="L12">
            <v>42296</v>
          </cell>
          <cell r="M12">
            <v>42569.396932870368</v>
          </cell>
          <cell r="N12" t="str">
            <v>Le Quang Thong</v>
          </cell>
          <cell r="O12" t="str">
            <v/>
          </cell>
          <cell r="P12">
            <v>42755.029166666667</v>
          </cell>
          <cell r="Q12">
            <v>42747.472916666666</v>
          </cell>
          <cell r="R12" t="str">
            <v>Nguyen Thai</v>
          </cell>
          <cell r="S12">
            <v>42747.476087962961</v>
          </cell>
          <cell r="T12" t="str">
            <v>Black spots 7o'clock</v>
          </cell>
          <cell r="U12" t="str">
            <v/>
          </cell>
          <cell r="V12" t="str">
            <v>Major</v>
          </cell>
          <cell r="W12" t="str">
            <v>ISA.</v>
          </cell>
          <cell r="X12" t="str">
            <v/>
          </cell>
          <cell r="Y12" t="str">
            <v>Nguyen Thai</v>
          </cell>
          <cell r="Z12">
            <v>42747.477430555555</v>
          </cell>
          <cell r="AA12" t="str">
            <v>Nguyen Thai</v>
          </cell>
          <cell r="AB12">
            <v>42747.477002314816</v>
          </cell>
          <cell r="AC12" t="str">
            <v>Nguyen Thai</v>
          </cell>
          <cell r="AD12" t="str">
            <v>Approval</v>
          </cell>
          <cell r="AE12">
            <v>42749.558206018519</v>
          </cell>
          <cell r="AF12">
            <v>42754.946412037039</v>
          </cell>
          <cell r="AG12">
            <v>42754.945</v>
          </cell>
          <cell r="AH12" t="str">
            <v>Nguyen Thai</v>
          </cell>
          <cell r="AI12">
            <v>42754.946238425924</v>
          </cell>
          <cell r="AJ12" t="str">
            <v>Nguyen Thai</v>
          </cell>
          <cell r="AK12">
            <v>42754.946458333332</v>
          </cell>
          <cell r="AL12" t="str">
            <v>Nguyen Thai</v>
          </cell>
          <cell r="AM12">
            <v>42755.029166666667</v>
          </cell>
          <cell r="AN12" t="str">
            <v>jasper</v>
          </cell>
        </row>
        <row r="13">
          <cell r="B13" t="str">
            <v>FMSV2016070019</v>
          </cell>
          <cell r="C13" t="str">
            <v>Bach Mai Hospital</v>
          </cell>
          <cell r="D13" t="str">
            <v>North</v>
          </cell>
          <cell r="E13" t="str">
            <v>EG-600WR</v>
          </cell>
          <cell r="F13" t="str">
            <v>1G391K324</v>
          </cell>
          <cell r="G13">
            <v>41923</v>
          </cell>
          <cell r="H13" t="str">
            <v/>
          </cell>
          <cell r="I13" t="str">
            <v/>
          </cell>
          <cell r="J13" t="str">
            <v>Completed</v>
          </cell>
          <cell r="K13" t="str">
            <v>FMSV2015050003</v>
          </cell>
          <cell r="L13">
            <v>42171</v>
          </cell>
          <cell r="M13">
            <v>42569.396134259259</v>
          </cell>
          <cell r="N13" t="str">
            <v>Le Quang Thong</v>
          </cell>
          <cell r="O13" t="str">
            <v/>
          </cell>
          <cell r="P13">
            <v>42755.02752314815</v>
          </cell>
          <cell r="Q13">
            <v>42747.452986111108</v>
          </cell>
          <cell r="R13" t="str">
            <v>Nguyen Thai</v>
          </cell>
          <cell r="S13">
            <v>42747.469027777777</v>
          </cell>
          <cell r="T13" t="str">
            <v>black spots at 7o'clock</v>
          </cell>
          <cell r="U13" t="str">
            <v/>
          </cell>
          <cell r="V13" t="str">
            <v>Major</v>
          </cell>
          <cell r="W13" t="str">
            <v>ISA.</v>
          </cell>
          <cell r="X13" t="str">
            <v>still using at hospital/clinic (18-Jul-2016)</v>
          </cell>
          <cell r="Y13" t="str">
            <v>Nguyen Thai</v>
          </cell>
          <cell r="Z13">
            <v>42747.471076388887</v>
          </cell>
          <cell r="AA13" t="str">
            <v>Nguyen Thai</v>
          </cell>
          <cell r="AB13">
            <v>42747.470555555556</v>
          </cell>
          <cell r="AC13" t="str">
            <v>Nguyen Thai</v>
          </cell>
          <cell r="AD13" t="str">
            <v>Approval</v>
          </cell>
          <cell r="AE13">
            <v>42749.561006944445</v>
          </cell>
          <cell r="AF13">
            <v>42754.944722222222</v>
          </cell>
          <cell r="AG13">
            <v>42754.944120370368</v>
          </cell>
          <cell r="AH13" t="str">
            <v>Nguyen Thai</v>
          </cell>
          <cell r="AI13">
            <v>42754.944560185184</v>
          </cell>
          <cell r="AJ13" t="str">
            <v>Nguyen Thai</v>
          </cell>
          <cell r="AK13">
            <v>42754.944768518515</v>
          </cell>
          <cell r="AL13" t="str">
            <v>Nguyen Thai</v>
          </cell>
          <cell r="AM13">
            <v>42755.02752314815</v>
          </cell>
          <cell r="AN13" t="str">
            <v>daniel</v>
          </cell>
        </row>
        <row r="14">
          <cell r="B14" t="str">
            <v>FMSV2017020004</v>
          </cell>
          <cell r="C14" t="str">
            <v>354 Military Hospital</v>
          </cell>
          <cell r="D14" t="str">
            <v>North</v>
          </cell>
          <cell r="E14" t="str">
            <v>EG-530WR</v>
          </cell>
          <cell r="F14" t="str">
            <v>1G361K309</v>
          </cell>
          <cell r="G14">
            <v>42068</v>
          </cell>
          <cell r="H14">
            <v>42434</v>
          </cell>
          <cell r="I14" t="str">
            <v/>
          </cell>
          <cell r="J14" t="str">
            <v>Completed</v>
          </cell>
          <cell r="K14" t="str">
            <v/>
          </cell>
          <cell r="L14" t="str">
            <v/>
          </cell>
          <cell r="M14">
            <v>42783.705335648148</v>
          </cell>
          <cell r="N14" t="str">
            <v>Nguyen Thai</v>
          </cell>
          <cell r="O14" t="str">
            <v/>
          </cell>
          <cell r="P14">
            <v>42793.543414351851</v>
          </cell>
          <cell r="Q14">
            <v>42783.707106481481</v>
          </cell>
          <cell r="R14" t="str">
            <v>Nguyen Thai</v>
          </cell>
          <cell r="S14">
            <v>42786.520370370374</v>
          </cell>
          <cell r="T14" t="str">
            <v>LGB, FCT, A/W tube are cracked</v>
          </cell>
          <cell r="U14" t="str">
            <v/>
          </cell>
          <cell r="V14" t="str">
            <v>Major</v>
          </cell>
          <cell r="W14" t="str">
            <v>LGB.</v>
          </cell>
          <cell r="X14" t="str">
            <v/>
          </cell>
          <cell r="Y14" t="str">
            <v>Nguyen Thai</v>
          </cell>
          <cell r="Z14">
            <v>42786.521863425929</v>
          </cell>
          <cell r="AA14" t="str">
            <v>Nguyen Thai</v>
          </cell>
          <cell r="AB14">
            <v>42786.521539351852</v>
          </cell>
          <cell r="AC14" t="str">
            <v>Nguyen Thai</v>
          </cell>
          <cell r="AD14" t="str">
            <v>Approval</v>
          </cell>
          <cell r="AE14">
            <v>42786.522280092591</v>
          </cell>
          <cell r="AF14">
            <v>42793.458055555559</v>
          </cell>
          <cell r="AG14">
            <v>42793.45994212963</v>
          </cell>
          <cell r="AH14" t="str">
            <v>Le Quang Thong</v>
          </cell>
          <cell r="AI14">
            <v>42793.460775462961</v>
          </cell>
          <cell r="AJ14" t="str">
            <v>Nguyen Thai</v>
          </cell>
          <cell r="AK14">
            <v>42793.460868055554</v>
          </cell>
          <cell r="AL14" t="str">
            <v>Nguyen Thai</v>
          </cell>
          <cell r="AM14">
            <v>42793.543414351851</v>
          </cell>
          <cell r="AN14" t="str">
            <v>daniel</v>
          </cell>
        </row>
        <row r="15">
          <cell r="B15" t="str">
            <v>FMSV2017030004</v>
          </cell>
          <cell r="C15" t="str">
            <v>Hanoi Medical University Hospital</v>
          </cell>
          <cell r="D15" t="str">
            <v>North</v>
          </cell>
          <cell r="E15" t="str">
            <v>EG-600WR</v>
          </cell>
          <cell r="F15" t="str">
            <v>2G391K084</v>
          </cell>
          <cell r="G15">
            <v>42527</v>
          </cell>
          <cell r="H15">
            <v>42892</v>
          </cell>
          <cell r="I15" t="str">
            <v/>
          </cell>
          <cell r="J15" t="str">
            <v>Completed</v>
          </cell>
          <cell r="K15" t="str">
            <v/>
          </cell>
          <cell r="L15" t="str">
            <v/>
          </cell>
          <cell r="M15">
            <v>42795.673703703702</v>
          </cell>
          <cell r="N15" t="str">
            <v>Chu Nguyen Duc</v>
          </cell>
          <cell r="O15" t="str">
            <v/>
          </cell>
          <cell r="P15">
            <v>42796.754791666666</v>
          </cell>
          <cell r="Q15">
            <v>42795.676863425928</v>
          </cell>
          <cell r="R15" t="str">
            <v>Chu Nguyen Duc</v>
          </cell>
          <cell r="S15">
            <v>42796.591238425928</v>
          </cell>
          <cell r="T15" t="str">
            <v>FR was intermittent (cable brokend)</v>
          </cell>
          <cell r="U15" t="str">
            <v/>
          </cell>
          <cell r="V15" t="str">
            <v>Minor</v>
          </cell>
          <cell r="W15" t="str">
            <v>Others</v>
          </cell>
          <cell r="X15" t="str">
            <v/>
          </cell>
          <cell r="Y15" t="str">
            <v>Chu Nguyen Duc</v>
          </cell>
          <cell r="Z15">
            <v>42796.594201388885</v>
          </cell>
          <cell r="AA15" t="str">
            <v>Chu Nguyen Duc</v>
          </cell>
          <cell r="AB15">
            <v>42796.593217592592</v>
          </cell>
          <cell r="AC15" t="str">
            <v>Chu Nguyen Duc</v>
          </cell>
          <cell r="AD15" t="str">
            <v>Approval</v>
          </cell>
          <cell r="AE15">
            <v>42796.606793981482</v>
          </cell>
          <cell r="AF15">
            <v>42796.671249999999</v>
          </cell>
          <cell r="AG15">
            <v>42796.671307870369</v>
          </cell>
          <cell r="AH15" t="str">
            <v>Chu Nguyen Duc</v>
          </cell>
          <cell r="AI15">
            <v>42796.675810185188</v>
          </cell>
          <cell r="AJ15" t="str">
            <v>Nguyen Thai</v>
          </cell>
          <cell r="AK15">
            <v>42796.67596064815</v>
          </cell>
          <cell r="AL15" t="str">
            <v>Nguyen Thai</v>
          </cell>
          <cell r="AM15">
            <v>42796.754791666666</v>
          </cell>
          <cell r="AN15" t="str">
            <v>daniel</v>
          </cell>
        </row>
        <row r="16">
          <cell r="B16" t="str">
            <v>FMSV2017030008</v>
          </cell>
          <cell r="C16" t="str">
            <v>Hanoi Medical University Hospital</v>
          </cell>
          <cell r="D16" t="str">
            <v>North</v>
          </cell>
          <cell r="E16" t="str">
            <v>EG-600WR</v>
          </cell>
          <cell r="F16" t="str">
            <v>2G391K086</v>
          </cell>
          <cell r="G16">
            <v>42508</v>
          </cell>
          <cell r="H16">
            <v>42873</v>
          </cell>
          <cell r="I16" t="str">
            <v>HN</v>
          </cell>
          <cell r="J16" t="str">
            <v>Completed</v>
          </cell>
          <cell r="K16" t="str">
            <v/>
          </cell>
          <cell r="L16" t="str">
            <v/>
          </cell>
          <cell r="M16">
            <v>42796.710960648146</v>
          </cell>
          <cell r="N16" t="str">
            <v>Chu Nguyen Duc</v>
          </cell>
          <cell r="O16" t="str">
            <v/>
          </cell>
          <cell r="P16">
            <v>42797.685185185182</v>
          </cell>
          <cell r="Q16">
            <v>42796.712476851855</v>
          </cell>
          <cell r="R16" t="str">
            <v>Chu Nguyen Duc</v>
          </cell>
          <cell r="S16">
            <v>42797.383310185185</v>
          </cell>
          <cell r="T16" t="str">
            <v>FR was failure &lt;warranty&gt;_x000D_
U/ was loose &lt;warranty&gt;_x000D_
FCT was restriction&lt;no warranty&gt;</v>
          </cell>
          <cell r="U16" t="str">
            <v/>
          </cell>
          <cell r="V16" t="str">
            <v>Minor</v>
          </cell>
          <cell r="W16" t="str">
            <v>Others OSA.</v>
          </cell>
          <cell r="X16" t="str">
            <v/>
          </cell>
          <cell r="Y16" t="str">
            <v>Chu Nguyen Duc</v>
          </cell>
          <cell r="Z16">
            <v>42797.385289351849</v>
          </cell>
          <cell r="AA16" t="str">
            <v>Chu Nguyen Duc</v>
          </cell>
          <cell r="AB16">
            <v>42797.384340277778</v>
          </cell>
          <cell r="AC16" t="str">
            <v>Chu Nguyen Duc</v>
          </cell>
          <cell r="AD16" t="str">
            <v>Approval</v>
          </cell>
          <cell r="AE16">
            <v>42797.386261574073</v>
          </cell>
          <cell r="AF16">
            <v>42797.601840277777</v>
          </cell>
          <cell r="AG16">
            <v>42797.601689814815</v>
          </cell>
          <cell r="AH16" t="str">
            <v>Chu Nguyen Duc</v>
          </cell>
          <cell r="AI16">
            <v>42800.375428240739</v>
          </cell>
          <cell r="AJ16" t="str">
            <v>Nguyen Thai</v>
          </cell>
          <cell r="AK16">
            <v>42800.375555555554</v>
          </cell>
          <cell r="AL16" t="str">
            <v>Nguyen Thai</v>
          </cell>
          <cell r="AM16">
            <v>42797.685185185182</v>
          </cell>
          <cell r="AN16" t="str">
            <v>daniel</v>
          </cell>
        </row>
        <row r="17">
          <cell r="B17" t="str">
            <v>FMSV2016070021</v>
          </cell>
          <cell r="C17" t="str">
            <v>Bach Mai Hospital</v>
          </cell>
          <cell r="D17" t="str">
            <v>North</v>
          </cell>
          <cell r="E17" t="str">
            <v>EG-600WR</v>
          </cell>
          <cell r="F17" t="str">
            <v>1G391K323</v>
          </cell>
          <cell r="G17">
            <v>41923</v>
          </cell>
          <cell r="H17">
            <v>42287</v>
          </cell>
          <cell r="I17" t="str">
            <v/>
          </cell>
          <cell r="J17" t="str">
            <v>Completed</v>
          </cell>
          <cell r="K17" t="str">
            <v>FMSV2015040002</v>
          </cell>
          <cell r="L17">
            <v>42115</v>
          </cell>
          <cell r="M17">
            <v>42569.398148148146</v>
          </cell>
          <cell r="N17" t="str">
            <v>Le Quang Thong</v>
          </cell>
          <cell r="O17" t="str">
            <v/>
          </cell>
          <cell r="P17">
            <v>42788.791574074072</v>
          </cell>
          <cell r="Q17">
            <v>42783.571655092594</v>
          </cell>
          <cell r="R17" t="str">
            <v>Le Quang Thong</v>
          </cell>
          <cell r="S17">
            <v>42786.40697916667</v>
          </cell>
          <cell r="T17" t="str">
            <v>black spot at 7 o'clock</v>
          </cell>
          <cell r="U17" t="str">
            <v/>
          </cell>
          <cell r="V17" t="str">
            <v>Major</v>
          </cell>
          <cell r="W17" t="str">
            <v>ISA.</v>
          </cell>
          <cell r="X17" t="str">
            <v/>
          </cell>
          <cell r="Y17" t="str">
            <v>Le Quang Thong</v>
          </cell>
          <cell r="Z17">
            <v>42786.532025462962</v>
          </cell>
          <cell r="AA17" t="str">
            <v>Nguyen Thai</v>
          </cell>
          <cell r="AB17">
            <v>42786.408333333333</v>
          </cell>
          <cell r="AC17" t="str">
            <v>Le Quang Thong</v>
          </cell>
          <cell r="AD17" t="str">
            <v>Approval</v>
          </cell>
          <cell r="AE17">
            <v>42787.698113425926</v>
          </cell>
          <cell r="AF17">
            <v>42788.706180555557</v>
          </cell>
          <cell r="AG17">
            <v>42788.70815972222</v>
          </cell>
          <cell r="AH17" t="str">
            <v>hoang</v>
          </cell>
          <cell r="AI17">
            <v>42793.421585648146</v>
          </cell>
          <cell r="AJ17" t="str">
            <v>Le Quang Thong</v>
          </cell>
          <cell r="AK17">
            <v>42793.421689814815</v>
          </cell>
          <cell r="AL17" t="str">
            <v>Le Quang Thong</v>
          </cell>
          <cell r="AM17">
            <v>42788.791574074072</v>
          </cell>
          <cell r="AN17" t="str">
            <v>daniel</v>
          </cell>
        </row>
        <row r="18">
          <cell r="B18" t="str">
            <v>FMSV2016070018</v>
          </cell>
          <cell r="C18" t="str">
            <v>Bach Mai Hospital</v>
          </cell>
          <cell r="D18" t="str">
            <v>North</v>
          </cell>
          <cell r="E18" t="str">
            <v>EG-600WR</v>
          </cell>
          <cell r="F18" t="str">
            <v>1G391K368</v>
          </cell>
          <cell r="G18">
            <v>41923</v>
          </cell>
          <cell r="H18" t="str">
            <v/>
          </cell>
          <cell r="I18" t="str">
            <v/>
          </cell>
          <cell r="J18" t="str">
            <v>Completed</v>
          </cell>
          <cell r="K18" t="str">
            <v>FMSV2015080002</v>
          </cell>
          <cell r="L18">
            <v>42296</v>
          </cell>
          <cell r="M18">
            <v>42569.395428240743</v>
          </cell>
          <cell r="N18" t="str">
            <v>Le Quang Thong</v>
          </cell>
          <cell r="O18" t="str">
            <v/>
          </cell>
          <cell r="P18">
            <v>42794.788506944446</v>
          </cell>
          <cell r="Q18">
            <v>42786.409166666665</v>
          </cell>
          <cell r="R18" t="str">
            <v>Le Quang Thong</v>
          </cell>
          <cell r="S18">
            <v>42786.53229166667</v>
          </cell>
          <cell r="T18" t="str">
            <v>black spot at 7 o' clock</v>
          </cell>
          <cell r="U18" t="str">
            <v/>
          </cell>
          <cell r="V18" t="str">
            <v>Major</v>
          </cell>
          <cell r="W18" t="str">
            <v>ISA.</v>
          </cell>
          <cell r="X18" t="str">
            <v>still using at hospital/clinic (18-Jul-2016)</v>
          </cell>
          <cell r="Y18" t="str">
            <v>Le Quang Thong</v>
          </cell>
          <cell r="Z18">
            <v>42786.533784722225</v>
          </cell>
          <cell r="AA18" t="str">
            <v>Nguyen Thai</v>
          </cell>
          <cell r="AB18">
            <v>42786.533113425925</v>
          </cell>
          <cell r="AC18" t="str">
            <v>Le Quang Thong</v>
          </cell>
          <cell r="AD18" t="str">
            <v>Approval</v>
          </cell>
          <cell r="AE18">
            <v>42793.421354166669</v>
          </cell>
          <cell r="AF18">
            <v>42794.703101851854</v>
          </cell>
          <cell r="AG18">
            <v>42794.705011574071</v>
          </cell>
          <cell r="AH18" t="str">
            <v>Le Quang Thong</v>
          </cell>
          <cell r="AI18">
            <v>42794.70648148148</v>
          </cell>
          <cell r="AJ18" t="str">
            <v>hoang</v>
          </cell>
          <cell r="AK18">
            <v>42794.706643518519</v>
          </cell>
          <cell r="AL18" t="str">
            <v>hoang</v>
          </cell>
          <cell r="AM18">
            <v>42794.788506944446</v>
          </cell>
          <cell r="AN18" t="str">
            <v>daniel</v>
          </cell>
        </row>
        <row r="19">
          <cell r="B19" t="str">
            <v>FMSV2017010007</v>
          </cell>
          <cell r="C19" t="str">
            <v>Friendship Hospital</v>
          </cell>
          <cell r="D19" t="str">
            <v>North</v>
          </cell>
          <cell r="E19" t="str">
            <v>EC-600WI</v>
          </cell>
          <cell r="F19" t="str">
            <v>1C692K178</v>
          </cell>
          <cell r="G19">
            <v>42179</v>
          </cell>
          <cell r="H19">
            <v>42544</v>
          </cell>
          <cell r="I19" t="str">
            <v/>
          </cell>
          <cell r="J19" t="str">
            <v>Completed</v>
          </cell>
          <cell r="K19" t="str">
            <v/>
          </cell>
          <cell r="L19" t="str">
            <v/>
          </cell>
          <cell r="M19">
            <v>42751.486354166664</v>
          </cell>
          <cell r="N19" t="str">
            <v>Nguyen Thai</v>
          </cell>
          <cell r="O19" t="str">
            <v/>
          </cell>
          <cell r="P19">
            <v>42800.416631944441</v>
          </cell>
          <cell r="Q19">
            <v>42751.487141203703</v>
          </cell>
          <cell r="R19" t="str">
            <v>Nguyen Thai</v>
          </cell>
          <cell r="S19">
            <v>42751.490347222221</v>
          </cell>
          <cell r="T19" t="str">
            <v>UP wire broken at BSA</v>
          </cell>
          <cell r="U19" t="str">
            <v/>
          </cell>
          <cell r="V19" t="str">
            <v>Major</v>
          </cell>
          <cell r="W19" t="str">
            <v>BSA.</v>
          </cell>
          <cell r="X19" t="str">
            <v/>
          </cell>
          <cell r="Y19" t="str">
            <v>Nguyen Thai</v>
          </cell>
          <cell r="Z19">
            <v>42793.595439814817</v>
          </cell>
          <cell r="AA19" t="str">
            <v>Nguyen Thai</v>
          </cell>
          <cell r="AB19">
            <v>42793.594421296293</v>
          </cell>
          <cell r="AC19" t="str">
            <v>Nguyen Thai</v>
          </cell>
          <cell r="AD19" t="str">
            <v>Approval</v>
          </cell>
          <cell r="AE19">
            <v>42793.593553240738</v>
          </cell>
          <cell r="AF19">
            <v>42800.331157407411</v>
          </cell>
          <cell r="AG19">
            <v>42800.33315972222</v>
          </cell>
          <cell r="AH19" t="str">
            <v>Le Quang Thong</v>
          </cell>
          <cell r="AI19">
            <v>42800.346956018519</v>
          </cell>
          <cell r="AJ19" t="str">
            <v>hoang</v>
          </cell>
          <cell r="AK19">
            <v>42800.347627314812</v>
          </cell>
          <cell r="AL19" t="str">
            <v>hoang</v>
          </cell>
          <cell r="AM19">
            <v>42800.416631944441</v>
          </cell>
          <cell r="AN19" t="str">
            <v>daniel</v>
          </cell>
        </row>
        <row r="20">
          <cell r="B20" t="str">
            <v>FMSV2017020005</v>
          </cell>
          <cell r="C20" t="str">
            <v>Hoan My Da Nang Hospital</v>
          </cell>
          <cell r="D20" t="str">
            <v>South</v>
          </cell>
          <cell r="E20" t="str">
            <v>EG-250WR5</v>
          </cell>
          <cell r="F20" t="str">
            <v>RG202A084</v>
          </cell>
          <cell r="G20" t="str">
            <v/>
          </cell>
          <cell r="H20" t="str">
            <v/>
          </cell>
          <cell r="I20" t="str">
            <v/>
          </cell>
          <cell r="J20" t="str">
            <v>Completed</v>
          </cell>
          <cell r="K20" t="str">
            <v>FMSV2016090015</v>
          </cell>
          <cell r="L20">
            <v>42691</v>
          </cell>
          <cell r="M20">
            <v>42793.477442129632</v>
          </cell>
          <cell r="N20" t="str">
            <v>Nguyen Thai</v>
          </cell>
          <cell r="O20" t="str">
            <v/>
          </cell>
          <cell r="P20">
            <v>42801.417523148149</v>
          </cell>
          <cell r="Q20">
            <v>42793.47755787037</v>
          </cell>
          <cell r="R20" t="str">
            <v>Nguyen Thai</v>
          </cell>
          <cell r="S20">
            <v>42793.486493055556</v>
          </cell>
          <cell r="T20" t="str">
            <v>BSA is clossing,_x000D_
LGB is borken_x000D_
FSA is worn out</v>
          </cell>
          <cell r="U20" t="str">
            <v/>
          </cell>
          <cell r="V20" t="str">
            <v>Major</v>
          </cell>
          <cell r="W20" t="str">
            <v>BSA. LGB. FSA.</v>
          </cell>
          <cell r="X20" t="str">
            <v/>
          </cell>
          <cell r="Y20" t="str">
            <v>Nguyen Thai</v>
          </cell>
          <cell r="Z20">
            <v>42793.58971064815</v>
          </cell>
          <cell r="AA20" t="str">
            <v>Nguyen Thai</v>
          </cell>
          <cell r="AB20">
            <v>42793.584861111114</v>
          </cell>
          <cell r="AC20" t="str">
            <v>Nguyen Thai</v>
          </cell>
          <cell r="AD20" t="str">
            <v>Approval</v>
          </cell>
          <cell r="AE20">
            <v>42794.625381944446</v>
          </cell>
          <cell r="AF20">
            <v>42801.331828703704</v>
          </cell>
          <cell r="AG20">
            <v>42801.334143518521</v>
          </cell>
          <cell r="AH20" t="str">
            <v>hoang</v>
          </cell>
          <cell r="AI20">
            <v>42801.339537037034</v>
          </cell>
          <cell r="AJ20" t="str">
            <v>Le Quang Thong</v>
          </cell>
          <cell r="AK20">
            <v>42801.33965277778</v>
          </cell>
          <cell r="AL20" t="str">
            <v>Le Quang Thong</v>
          </cell>
          <cell r="AM20">
            <v>42801.417523148149</v>
          </cell>
          <cell r="AN20" t="str">
            <v>daniel</v>
          </cell>
        </row>
        <row r="21">
          <cell r="B21" t="str">
            <v>FMSV2017030005</v>
          </cell>
          <cell r="C21" t="str">
            <v>HAT-MED Medical Company</v>
          </cell>
          <cell r="D21" t="str">
            <v>North</v>
          </cell>
          <cell r="E21" t="str">
            <v>EG-530WR</v>
          </cell>
          <cell r="F21" t="str">
            <v>1G361K272</v>
          </cell>
          <cell r="G21">
            <v>42160</v>
          </cell>
          <cell r="H21">
            <v>42525</v>
          </cell>
          <cell r="I21" t="str">
            <v/>
          </cell>
          <cell r="J21" t="str">
            <v>Completed</v>
          </cell>
          <cell r="K21" t="str">
            <v>FMSV2016060006</v>
          </cell>
          <cell r="L21">
            <v>42565</v>
          </cell>
          <cell r="M21">
            <v>42795.686145833337</v>
          </cell>
          <cell r="N21" t="str">
            <v>Nguyen Thai</v>
          </cell>
          <cell r="O21" t="str">
            <v/>
          </cell>
          <cell r="P21">
            <v>42802.69190972222</v>
          </cell>
          <cell r="Q21">
            <v>42795.687604166669</v>
          </cell>
          <cell r="R21" t="str">
            <v>Nguyen Thai</v>
          </cell>
          <cell r="S21">
            <v>42795.698761574073</v>
          </cell>
          <cell r="T21" t="str">
            <v>FTC was leaked_x000D_
RBS was cracked</v>
          </cell>
          <cell r="U21" t="str">
            <v/>
          </cell>
          <cell r="V21" t="str">
            <v>Major</v>
          </cell>
          <cell r="W21" t="str">
            <v>FCT.</v>
          </cell>
          <cell r="X21" t="str">
            <v/>
          </cell>
          <cell r="Y21" t="str">
            <v>Nguyen Thai</v>
          </cell>
          <cell r="Z21">
            <v>42796.638553240744</v>
          </cell>
          <cell r="AA21" t="str">
            <v>Nguyen Thai</v>
          </cell>
          <cell r="AB21">
            <v>42796.638425925928</v>
          </cell>
          <cell r="AC21" t="str">
            <v>Nguyen Thai</v>
          </cell>
          <cell r="AD21" t="str">
            <v>Approval</v>
          </cell>
          <cell r="AE21">
            <v>42796.636689814812</v>
          </cell>
          <cell r="AF21">
            <v>42802.606400462966</v>
          </cell>
          <cell r="AG21">
            <v>42802.608460648145</v>
          </cell>
          <cell r="AH21" t="str">
            <v>Nguyen Thai</v>
          </cell>
          <cell r="AI21">
            <v>42802.623912037037</v>
          </cell>
          <cell r="AJ21" t="str">
            <v>Nguyen Thai</v>
          </cell>
          <cell r="AK21">
            <v>42802.624120370368</v>
          </cell>
          <cell r="AL21" t="str">
            <v>Nguyen Thai</v>
          </cell>
          <cell r="AM21">
            <v>42802.69190972222</v>
          </cell>
          <cell r="AN21" t="str">
            <v>daniel</v>
          </cell>
        </row>
        <row r="22">
          <cell r="B22" t="str">
            <v>FMSV2017010011</v>
          </cell>
          <cell r="C22" t="str">
            <v>Gia Lai Medical Equipment Company</v>
          </cell>
          <cell r="D22" t="str">
            <v>South</v>
          </cell>
          <cell r="E22" t="str">
            <v>EG-530WR</v>
          </cell>
          <cell r="F22" t="str">
            <v>2G361K185</v>
          </cell>
          <cell r="G22">
            <v>42528</v>
          </cell>
          <cell r="H22">
            <v>42893</v>
          </cell>
          <cell r="I22" t="str">
            <v/>
          </cell>
          <cell r="J22" t="str">
            <v>Completed</v>
          </cell>
          <cell r="K22" t="str">
            <v/>
          </cell>
          <cell r="L22" t="str">
            <v/>
          </cell>
          <cell r="M22">
            <v>42760.365983796299</v>
          </cell>
          <cell r="N22" t="str">
            <v>Nguyen Thai</v>
          </cell>
          <cell r="O22" t="str">
            <v>WTY-FFVN-1701002.</v>
          </cell>
          <cell r="P22">
            <v>42804.646921296298</v>
          </cell>
          <cell r="Q22">
            <v>42760.373703703706</v>
          </cell>
          <cell r="R22" t="str">
            <v>Nguyen Thai</v>
          </cell>
          <cell r="S22">
            <v>42760.57236111111</v>
          </cell>
          <cell r="T22" t="str">
            <v>LGB was broken</v>
          </cell>
          <cell r="U22" t="str">
            <v/>
          </cell>
          <cell r="V22" t="str">
            <v>Major</v>
          </cell>
          <cell r="W22" t="str">
            <v>LGB.</v>
          </cell>
          <cell r="X22" t="str">
            <v/>
          </cell>
          <cell r="Y22" t="str">
            <v>Nguyen Thai</v>
          </cell>
          <cell r="Z22">
            <v>42801.48474537037</v>
          </cell>
          <cell r="AA22" t="str">
            <v>Nguyen Thai</v>
          </cell>
          <cell r="AB22">
            <v>42801.484571759262</v>
          </cell>
          <cell r="AC22" t="str">
            <v>Nguyen Thai</v>
          </cell>
          <cell r="AD22" t="str">
            <v>Approval</v>
          </cell>
          <cell r="AE22">
            <v>42801.482777777775</v>
          </cell>
          <cell r="AF22">
            <v>42804.561400462961</v>
          </cell>
          <cell r="AG22">
            <v>42804.563252314816</v>
          </cell>
          <cell r="AH22" t="str">
            <v>Nguyen Thai</v>
          </cell>
          <cell r="AI22">
            <v>42804.578460648147</v>
          </cell>
          <cell r="AJ22" t="str">
            <v>Nguyen Thai</v>
          </cell>
          <cell r="AK22">
            <v>42804.578703703701</v>
          </cell>
          <cell r="AL22" t="str">
            <v>Nguyen Thai</v>
          </cell>
          <cell r="AM22">
            <v>42804.646921296298</v>
          </cell>
          <cell r="AN22" t="str">
            <v>daniel</v>
          </cell>
        </row>
        <row r="23">
          <cell r="B23" t="str">
            <v>FMSV2017020007</v>
          </cell>
          <cell r="C23" t="str">
            <v>National Hospital of Tropical Diseases</v>
          </cell>
          <cell r="D23" t="str">
            <v>North</v>
          </cell>
          <cell r="E23" t="str">
            <v>EG-530WR</v>
          </cell>
          <cell r="F23" t="str">
            <v>1G361K775</v>
          </cell>
          <cell r="G23">
            <v>42225</v>
          </cell>
          <cell r="H23">
            <v>42590</v>
          </cell>
          <cell r="I23" t="str">
            <v/>
          </cell>
          <cell r="J23" t="str">
            <v>Completed</v>
          </cell>
          <cell r="K23" t="str">
            <v/>
          </cell>
          <cell r="L23" t="str">
            <v/>
          </cell>
          <cell r="M23">
            <v>42793.643437500003</v>
          </cell>
          <cell r="N23" t="str">
            <v>Le Quang Thong</v>
          </cell>
          <cell r="O23" t="str">
            <v/>
          </cell>
          <cell r="P23">
            <v>42807.457546296297</v>
          </cell>
          <cell r="Q23">
            <v>42794.432372685187</v>
          </cell>
          <cell r="R23" t="str">
            <v>Le Quang Thong</v>
          </cell>
          <cell r="S23">
            <v>42794.434675925928</v>
          </cell>
          <cell r="T23" t="str">
            <v>1. Leaked at RBS_x000D_
2. LGB is broken 1 side</v>
          </cell>
          <cell r="U23" t="str">
            <v/>
          </cell>
          <cell r="V23" t="str">
            <v>Major</v>
          </cell>
          <cell r="W23" t="str">
            <v>RBS. LGB.</v>
          </cell>
          <cell r="X23" t="str">
            <v/>
          </cell>
          <cell r="Y23" t="str">
            <v>Le Quang Thong</v>
          </cell>
          <cell r="Z23">
            <v>42802.626203703701</v>
          </cell>
          <cell r="AA23" t="str">
            <v>Nguyen Thai</v>
          </cell>
          <cell r="AB23">
            <v>42802.62599537037</v>
          </cell>
          <cell r="AC23" t="str">
            <v>Nguyen Thai</v>
          </cell>
          <cell r="AD23" t="str">
            <v>Approval</v>
          </cell>
          <cell r="AE23">
            <v>42802.63</v>
          </cell>
          <cell r="AF23">
            <v>42807.371828703705</v>
          </cell>
          <cell r="AG23">
            <v>42807.374097222222</v>
          </cell>
          <cell r="AH23" t="str">
            <v>Le Quang Thong</v>
          </cell>
          <cell r="AI23">
            <v>42807.402789351851</v>
          </cell>
          <cell r="AJ23" t="str">
            <v>hoang</v>
          </cell>
          <cell r="AK23">
            <v>42807.688287037039</v>
          </cell>
          <cell r="AL23" t="str">
            <v>Le Quang Thong</v>
          </cell>
          <cell r="AM23">
            <v>42807.457546296297</v>
          </cell>
          <cell r="AN23" t="str">
            <v>daniel</v>
          </cell>
        </row>
        <row r="24">
          <cell r="B24" t="str">
            <v>FMSV2017010002</v>
          </cell>
          <cell r="C24" t="str">
            <v>HAT-MED Medical Company</v>
          </cell>
          <cell r="D24" t="str">
            <v>North</v>
          </cell>
          <cell r="E24" t="str">
            <v>EG-530NW</v>
          </cell>
          <cell r="F24" t="str">
            <v>1G366K127</v>
          </cell>
          <cell r="G24">
            <v>42138</v>
          </cell>
          <cell r="H24">
            <v>42503</v>
          </cell>
          <cell r="I24" t="str">
            <v/>
          </cell>
          <cell r="J24" t="str">
            <v>Completed</v>
          </cell>
          <cell r="K24" t="str">
            <v>FMSV2015110002</v>
          </cell>
          <cell r="L24">
            <v>42327</v>
          </cell>
          <cell r="M24">
            <v>42738.633217592593</v>
          </cell>
          <cell r="N24" t="str">
            <v>Nguyen Thai</v>
          </cell>
          <cell r="O24" t="str">
            <v/>
          </cell>
          <cell r="P24">
            <v>42808.727210648147</v>
          </cell>
          <cell r="Q24">
            <v>42738.655416666668</v>
          </cell>
          <cell r="R24" t="str">
            <v>Nguyen Thai</v>
          </cell>
          <cell r="S24">
            <v>42748.693402777775</v>
          </cell>
          <cell r="T24" t="str">
            <v/>
          </cell>
          <cell r="U24" t="str">
            <v/>
          </cell>
          <cell r="V24" t="str">
            <v>Major</v>
          </cell>
          <cell r="W24" t="str">
            <v>BSA.</v>
          </cell>
          <cell r="X24" t="str">
            <v/>
          </cell>
          <cell r="Y24" t="str">
            <v>Nguyen Thai</v>
          </cell>
          <cell r="Z24">
            <v>42776.356087962966</v>
          </cell>
          <cell r="AA24" t="str">
            <v>Nguyen Thai</v>
          </cell>
          <cell r="AB24">
            <v>42776.355844907404</v>
          </cell>
          <cell r="AC24" t="str">
            <v>Nguyen Thai</v>
          </cell>
          <cell r="AD24" t="str">
            <v>Approval</v>
          </cell>
          <cell r="AE24">
            <v>42802.63045138889</v>
          </cell>
          <cell r="AF24">
            <v>42808.64166666667</v>
          </cell>
          <cell r="AG24">
            <v>42808.643831018519</v>
          </cell>
          <cell r="AH24" t="str">
            <v>hoang</v>
          </cell>
          <cell r="AI24">
            <v>42809.548680555556</v>
          </cell>
          <cell r="AJ24" t="str">
            <v>Le Quang Thong</v>
          </cell>
          <cell r="AK24">
            <v>42809.54891203704</v>
          </cell>
          <cell r="AL24" t="str">
            <v>Le Quang Thong</v>
          </cell>
          <cell r="AM24">
            <v>42808.727210648147</v>
          </cell>
          <cell r="AN24" t="str">
            <v>daniel</v>
          </cell>
        </row>
        <row r="25">
          <cell r="B25" t="str">
            <v>FMSV2017020003</v>
          </cell>
          <cell r="C25" t="str">
            <v>MINH DUC HOSPITAL</v>
          </cell>
          <cell r="D25" t="str">
            <v>South</v>
          </cell>
          <cell r="E25" t="str">
            <v>EG-530N</v>
          </cell>
          <cell r="F25" t="str">
            <v>5G250B074</v>
          </cell>
          <cell r="G25" t="str">
            <v/>
          </cell>
          <cell r="H25" t="str">
            <v/>
          </cell>
          <cell r="I25" t="str">
            <v/>
          </cell>
          <cell r="J25" t="str">
            <v>Completed</v>
          </cell>
          <cell r="K25" t="str">
            <v>FMSV2015010004</v>
          </cell>
          <cell r="L25">
            <v>42037</v>
          </cell>
          <cell r="M25">
            <v>42782.457997685182</v>
          </cell>
          <cell r="N25" t="str">
            <v>Le Quang Thong</v>
          </cell>
          <cell r="O25" t="str">
            <v/>
          </cell>
          <cell r="P25">
            <v>42816.718263888892</v>
          </cell>
          <cell r="Q25">
            <v>42782.458622685182</v>
          </cell>
          <cell r="R25" t="str">
            <v>Le Quang Thong</v>
          </cell>
          <cell r="S25">
            <v>42782.626608796294</v>
          </cell>
          <cell r="T25" t="str">
            <v>1. DOWN BSA WIRE IS BROKEN_x000D_
2. LGB IS BROKEN 20%_x000D_
3. FCT HAS RESTRICTION AT 6 CM FROM DTA</v>
          </cell>
          <cell r="U25" t="str">
            <v/>
          </cell>
          <cell r="V25" t="str">
            <v>Major</v>
          </cell>
          <cell r="W25" t="str">
            <v>BSA. ISA.</v>
          </cell>
          <cell r="X25" t="str">
            <v/>
          </cell>
          <cell r="Y25" t="str">
            <v>Le Quang Thong</v>
          </cell>
          <cell r="Z25">
            <v>42816.634363425925</v>
          </cell>
          <cell r="AA25" t="str">
            <v>Le Quang Thong</v>
          </cell>
          <cell r="AB25">
            <v>42816.63385416667</v>
          </cell>
          <cell r="AC25" t="str">
            <v>Le Quang Thong</v>
          </cell>
          <cell r="AD25" t="str">
            <v>Decline</v>
          </cell>
          <cell r="AE25">
            <v>42816.632511574076</v>
          </cell>
          <cell r="AF25">
            <v>42816.632534722223</v>
          </cell>
          <cell r="AG25">
            <v>42816.634733796294</v>
          </cell>
          <cell r="AH25" t="str">
            <v>Le Quang Thong</v>
          </cell>
          <cell r="AI25">
            <v>42816.635196759256</v>
          </cell>
          <cell r="AJ25" t="str">
            <v>Le Quang Thong</v>
          </cell>
          <cell r="AK25">
            <v>42816.635995370372</v>
          </cell>
          <cell r="AL25" t="str">
            <v>Le Quang Thong</v>
          </cell>
          <cell r="AM25">
            <v>42816.718263888892</v>
          </cell>
          <cell r="AN25" t="str">
            <v>daniel</v>
          </cell>
        </row>
        <row r="26">
          <cell r="B26" t="str">
            <v>FMSV2016070010</v>
          </cell>
          <cell r="C26" t="str">
            <v>Hoang Long Clinic</v>
          </cell>
          <cell r="D26" t="str">
            <v>North</v>
          </cell>
          <cell r="E26" t="str">
            <v>EG-600WR</v>
          </cell>
          <cell r="F26" t="str">
            <v>1G391K563</v>
          </cell>
          <cell r="G26">
            <v>42193</v>
          </cell>
          <cell r="H26">
            <v>42558</v>
          </cell>
          <cell r="I26" t="str">
            <v/>
          </cell>
          <cell r="J26" t="str">
            <v>Completed</v>
          </cell>
          <cell r="K26" t="str">
            <v/>
          </cell>
          <cell r="L26" t="str">
            <v/>
          </cell>
          <cell r="M26">
            <v>42569.375937500001</v>
          </cell>
          <cell r="N26" t="str">
            <v>Le Quang Thong</v>
          </cell>
          <cell r="O26" t="str">
            <v/>
          </cell>
          <cell r="P26">
            <v>42844.687164351853</v>
          </cell>
          <cell r="Q26">
            <v>42829.610995370371</v>
          </cell>
          <cell r="R26" t="str">
            <v>Nguyen Thai</v>
          </cell>
          <cell r="S26">
            <v>42829.617002314815</v>
          </cell>
          <cell r="T26" t="str">
            <v>FCT was restriction and leak nearly BSA</v>
          </cell>
          <cell r="U26" t="str">
            <v/>
          </cell>
          <cell r="V26" t="str">
            <v>Major</v>
          </cell>
          <cell r="W26" t="str">
            <v>FCT.</v>
          </cell>
          <cell r="X26" t="str">
            <v>still using at hospital/clinic (18-Jul-2016)</v>
          </cell>
          <cell r="Y26" t="str">
            <v>Nguyen Thai</v>
          </cell>
          <cell r="Z26">
            <v>42829.620798611111</v>
          </cell>
          <cell r="AA26" t="str">
            <v>Nguyen Hoang Van Trung</v>
          </cell>
          <cell r="AB26">
            <v>42829.617256944446</v>
          </cell>
          <cell r="AC26" t="str">
            <v>Nguyen Thai</v>
          </cell>
          <cell r="AD26" t="str">
            <v>Decline</v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>
            <v>42829.62128472222</v>
          </cell>
          <cell r="AL26" t="str">
            <v>Nguyen Thai</v>
          </cell>
          <cell r="AM26">
            <v>42844.687164351853</v>
          </cell>
          <cell r="AN26" t="str">
            <v>daniel</v>
          </cell>
        </row>
        <row r="27">
          <cell r="B27" t="str">
            <v>FMSV2017010009</v>
          </cell>
          <cell r="C27" t="str">
            <v>Hoan My Da Nang Hospital</v>
          </cell>
          <cell r="D27" t="str">
            <v>South</v>
          </cell>
          <cell r="E27" t="str">
            <v>EG-530FP</v>
          </cell>
          <cell r="F27" t="str">
            <v>1G374K519</v>
          </cell>
          <cell r="G27">
            <v>42367</v>
          </cell>
          <cell r="H27">
            <v>42733</v>
          </cell>
          <cell r="I27" t="str">
            <v/>
          </cell>
          <cell r="J27" t="str">
            <v>Completed</v>
          </cell>
          <cell r="K27" t="str">
            <v/>
          </cell>
          <cell r="L27" t="str">
            <v/>
          </cell>
          <cell r="M27">
            <v>42755.595555555556</v>
          </cell>
          <cell r="N27" t="str">
            <v>Nguyen Thai</v>
          </cell>
          <cell r="O27" t="str">
            <v/>
          </cell>
          <cell r="P27">
            <v>42844.690532407411</v>
          </cell>
          <cell r="Q27">
            <v>42755.598356481481</v>
          </cell>
          <cell r="R27" t="str">
            <v>Nguyen Thai</v>
          </cell>
          <cell r="S27">
            <v>42755.609247685185</v>
          </cell>
          <cell r="T27" t="str">
            <v/>
          </cell>
          <cell r="U27" t="str">
            <v/>
          </cell>
          <cell r="V27" t="str">
            <v>Major</v>
          </cell>
          <cell r="W27" t="str">
            <v>Dry out</v>
          </cell>
          <cell r="X27" t="str">
            <v/>
          </cell>
          <cell r="Y27" t="str">
            <v>Nguyen Thai</v>
          </cell>
          <cell r="Z27">
            <v>42829.440196759257</v>
          </cell>
          <cell r="AA27" t="str">
            <v>Le Quang Thong</v>
          </cell>
          <cell r="AB27">
            <v>42829.439988425926</v>
          </cell>
          <cell r="AC27" t="str">
            <v>Le Quang Thong</v>
          </cell>
          <cell r="AD27" t="str">
            <v>Decline</v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>
            <v>42829.440798611111</v>
          </cell>
          <cell r="AL27" t="str">
            <v>Le Quang Thong</v>
          </cell>
          <cell r="AM27">
            <v>42844.690532407411</v>
          </cell>
          <cell r="AN27" t="str">
            <v>daniel</v>
          </cell>
        </row>
        <row r="28">
          <cell r="B28" t="str">
            <v>FMSV2017010010</v>
          </cell>
          <cell r="C28" t="str">
            <v>Hue University of Medicine and Pharmacy - Ginec</v>
          </cell>
          <cell r="D28" t="str">
            <v>South</v>
          </cell>
          <cell r="E28" t="str">
            <v>XL-4450</v>
          </cell>
          <cell r="F28" t="str">
            <v>3S094D257</v>
          </cell>
          <cell r="G28">
            <v>41589</v>
          </cell>
          <cell r="H28" t="str">
            <v/>
          </cell>
          <cell r="I28" t="str">
            <v/>
          </cell>
          <cell r="J28" t="str">
            <v>Completed</v>
          </cell>
          <cell r="K28" t="str">
            <v/>
          </cell>
          <cell r="L28" t="str">
            <v/>
          </cell>
          <cell r="M28">
            <v>42760.340150462966</v>
          </cell>
          <cell r="N28" t="str">
            <v>Nguyen Thai</v>
          </cell>
          <cell r="O28" t="str">
            <v/>
          </cell>
          <cell r="P28">
            <v>42844.691400462965</v>
          </cell>
          <cell r="Q28">
            <v>42760.34033564815</v>
          </cell>
          <cell r="R28" t="str">
            <v>Nguyen Thai</v>
          </cell>
          <cell r="S28">
            <v>42760.347627314812</v>
          </cell>
          <cell r="T28" t="str">
            <v>Low air pump</v>
          </cell>
          <cell r="U28" t="str">
            <v/>
          </cell>
          <cell r="V28" t="str">
            <v>Minor</v>
          </cell>
          <cell r="W28" t="str">
            <v>PMP.</v>
          </cell>
          <cell r="X28" t="str">
            <v/>
          </cell>
          <cell r="Y28" t="str">
            <v>Nguyen Thai</v>
          </cell>
          <cell r="Z28">
            <v>42829.432615740741</v>
          </cell>
          <cell r="AA28" t="str">
            <v>Nguyen Thai</v>
          </cell>
          <cell r="AB28">
            <v>42760.349560185183</v>
          </cell>
          <cell r="AC28" t="str">
            <v>Nguyen Thai</v>
          </cell>
          <cell r="AD28" t="str">
            <v>Approval</v>
          </cell>
          <cell r="AE28">
            <v>42829.44259259259</v>
          </cell>
          <cell r="AF28">
            <v>42830.70789351852</v>
          </cell>
          <cell r="AG28">
            <v>42830.707777777781</v>
          </cell>
          <cell r="AH28" t="str">
            <v>Le Quang Thong</v>
          </cell>
          <cell r="AI28">
            <v>42830.708020833335</v>
          </cell>
          <cell r="AJ28" t="str">
            <v>Le Quang Thong</v>
          </cell>
          <cell r="AK28">
            <v>42830.708321759259</v>
          </cell>
          <cell r="AL28" t="str">
            <v>Le Quang Thong</v>
          </cell>
          <cell r="AM28">
            <v>42844.691400462965</v>
          </cell>
          <cell r="AN28" t="str">
            <v>daniel</v>
          </cell>
        </row>
        <row r="29">
          <cell r="B29" t="str">
            <v>FMSV2017020001</v>
          </cell>
          <cell r="C29" t="str">
            <v>19.8 Hospital</v>
          </cell>
          <cell r="D29" t="str">
            <v>North</v>
          </cell>
          <cell r="E29" t="str">
            <v>EG-530NW</v>
          </cell>
          <cell r="F29" t="str">
            <v>1G366K037</v>
          </cell>
          <cell r="G29">
            <v>42023</v>
          </cell>
          <cell r="H29">
            <v>42388</v>
          </cell>
          <cell r="I29" t="str">
            <v/>
          </cell>
          <cell r="J29" t="str">
            <v>Completed</v>
          </cell>
          <cell r="K29" t="str">
            <v>FMSV2016020001</v>
          </cell>
          <cell r="L29">
            <v>42684</v>
          </cell>
          <cell r="M29">
            <v>42781.47315972222</v>
          </cell>
          <cell r="N29" t="str">
            <v>Nguyen Thai</v>
          </cell>
          <cell r="O29" t="str">
            <v/>
          </cell>
          <cell r="P29">
            <v>42844.692326388889</v>
          </cell>
          <cell r="Q29">
            <v>42781.475023148145</v>
          </cell>
          <cell r="R29" t="str">
            <v>Nguyen Thai</v>
          </cell>
          <cell r="S29">
            <v>42783.676805555559</v>
          </cell>
          <cell r="T29" t="str">
            <v>Image was appeared purple vertical lines_x000D_
No leak</v>
          </cell>
          <cell r="U29" t="str">
            <v/>
          </cell>
          <cell r="V29" t="str">
            <v>Major</v>
          </cell>
          <cell r="W29" t="str">
            <v>PCB.</v>
          </cell>
          <cell r="X29" t="str">
            <v/>
          </cell>
          <cell r="Y29" t="str">
            <v>Nguyen Thai</v>
          </cell>
          <cell r="Z29">
            <v>42829.646527777775</v>
          </cell>
          <cell r="AA29" t="str">
            <v>Nguyen Thai</v>
          </cell>
          <cell r="AB29">
            <v>42783.678391203706</v>
          </cell>
          <cell r="AC29" t="str">
            <v>Nguyen Thai</v>
          </cell>
          <cell r="AD29" t="str">
            <v>Approval</v>
          </cell>
          <cell r="AE29">
            <v>42829.647280092591</v>
          </cell>
          <cell r="AF29">
            <v>42830.356481481482</v>
          </cell>
          <cell r="AG29">
            <v>42830.356319444443</v>
          </cell>
          <cell r="AH29" t="str">
            <v>Nguyen Thai</v>
          </cell>
          <cell r="AI29">
            <v>42830.35670138889</v>
          </cell>
          <cell r="AJ29" t="str">
            <v>Nguyen Thai</v>
          </cell>
          <cell r="AK29">
            <v>42830.36550925926</v>
          </cell>
          <cell r="AL29" t="str">
            <v>Nguyen Thai</v>
          </cell>
          <cell r="AM29">
            <v>42844.692326388889</v>
          </cell>
          <cell r="AN29" t="str">
            <v>daniel</v>
          </cell>
        </row>
        <row r="30">
          <cell r="B30" t="str">
            <v>FMSV2017020002</v>
          </cell>
          <cell r="C30" t="str">
            <v>Tam Tri Da Nang Hospital</v>
          </cell>
          <cell r="D30" t="str">
            <v>South</v>
          </cell>
          <cell r="E30" t="str">
            <v>ER-270T</v>
          </cell>
          <cell r="F30" t="str">
            <v>RY115A012</v>
          </cell>
          <cell r="G30">
            <v>41283</v>
          </cell>
          <cell r="H30">
            <v>41648</v>
          </cell>
          <cell r="I30" t="str">
            <v/>
          </cell>
          <cell r="J30" t="str">
            <v>Completed</v>
          </cell>
          <cell r="K30" t="str">
            <v/>
          </cell>
          <cell r="L30" t="str">
            <v/>
          </cell>
          <cell r="M30">
            <v>42781.704722222225</v>
          </cell>
          <cell r="N30" t="str">
            <v>Nguyen Thai</v>
          </cell>
          <cell r="O30" t="str">
            <v/>
          </cell>
          <cell r="P30">
            <v>42844.692557870374</v>
          </cell>
          <cell r="Q30">
            <v>42783.679166666669</v>
          </cell>
          <cell r="R30" t="str">
            <v>Nguyen Thai</v>
          </cell>
          <cell r="S30">
            <v>42783.683194444442</v>
          </cell>
          <cell r="T30" t="str">
            <v>CHA wire was broken</v>
          </cell>
          <cell r="U30" t="str">
            <v/>
          </cell>
          <cell r="V30" t="str">
            <v>Major</v>
          </cell>
          <cell r="W30" t="str">
            <v>ISA.</v>
          </cell>
          <cell r="X30" t="str">
            <v/>
          </cell>
          <cell r="Y30" t="str">
            <v>Nguyen Thai</v>
          </cell>
          <cell r="Z30">
            <v>42829.441562499997</v>
          </cell>
          <cell r="AA30" t="str">
            <v>Le Quang Thong</v>
          </cell>
          <cell r="AB30">
            <v>42829.441354166665</v>
          </cell>
          <cell r="AC30" t="str">
            <v>Le Quang Thong</v>
          </cell>
          <cell r="AD30" t="str">
            <v>Decline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>
            <v>42829.441759259258</v>
          </cell>
          <cell r="AL30" t="str">
            <v>Le Quang Thong</v>
          </cell>
          <cell r="AM30">
            <v>42844.692557870374</v>
          </cell>
          <cell r="AN30" t="str">
            <v>daniel</v>
          </cell>
        </row>
        <row r="31">
          <cell r="B31" t="str">
            <v>FMSV2017030015</v>
          </cell>
          <cell r="C31" t="str">
            <v>FUJIFILM Vietnam Co., Ltd.</v>
          </cell>
          <cell r="D31" t="str">
            <v>Demo</v>
          </cell>
          <cell r="E31" t="str">
            <v>EG-530WR</v>
          </cell>
          <cell r="F31" t="str">
            <v>3G361A560</v>
          </cell>
          <cell r="G31">
            <v>41475</v>
          </cell>
          <cell r="H31">
            <v>41840</v>
          </cell>
          <cell r="I31" t="str">
            <v/>
          </cell>
          <cell r="J31" t="str">
            <v>Completed</v>
          </cell>
          <cell r="K31" t="str">
            <v/>
          </cell>
          <cell r="L31" t="str">
            <v/>
          </cell>
          <cell r="M31">
            <v>42802.376446759263</v>
          </cell>
          <cell r="N31" t="str">
            <v>Nguyen Thai</v>
          </cell>
          <cell r="O31" t="str">
            <v/>
          </cell>
          <cell r="P31">
            <v>42844.693043981482</v>
          </cell>
          <cell r="Q31">
            <v>42802.37672453704</v>
          </cell>
          <cell r="R31" t="str">
            <v>Nguyen Thai</v>
          </cell>
          <cell r="S31">
            <v>42814.392731481479</v>
          </cell>
          <cell r="T31" t="str">
            <v>CHA no image_x000D_
FSA was damaged</v>
          </cell>
          <cell r="U31" t="str">
            <v/>
          </cell>
          <cell r="V31" t="str">
            <v>Major</v>
          </cell>
          <cell r="W31" t="str">
            <v>ISA.</v>
          </cell>
          <cell r="X31" t="str">
            <v/>
          </cell>
          <cell r="Y31" t="str">
            <v>Nguyen Thai</v>
          </cell>
          <cell r="Z31">
            <v>42814.394490740742</v>
          </cell>
          <cell r="AA31" t="str">
            <v>Nguyen Thai</v>
          </cell>
          <cell r="AB31">
            <v>42814.394143518519</v>
          </cell>
          <cell r="AC31" t="str">
            <v>Nguyen Thai</v>
          </cell>
          <cell r="AD31" t="str">
            <v>Approval</v>
          </cell>
          <cell r="AE31">
            <v>42814.392523148148</v>
          </cell>
          <cell r="AF31">
            <v>42818.743819444448</v>
          </cell>
          <cell r="AG31">
            <v>42818.746122685188</v>
          </cell>
          <cell r="AH31" t="str">
            <v>Nguyen Thai</v>
          </cell>
          <cell r="AI31">
            <v>42818.746851851851</v>
          </cell>
          <cell r="AJ31" t="str">
            <v>Nguyen Thai</v>
          </cell>
          <cell r="AK31">
            <v>42818.74722222222</v>
          </cell>
          <cell r="AL31" t="str">
            <v>Nguyen Thai</v>
          </cell>
          <cell r="AM31">
            <v>42844.693043981482</v>
          </cell>
          <cell r="AN31" t="str">
            <v>daniel</v>
          </cell>
        </row>
        <row r="32">
          <cell r="B32" t="str">
            <v>FMSV2017030016</v>
          </cell>
          <cell r="C32" t="str">
            <v>FUJIFILM Vietnam Co., Ltd.</v>
          </cell>
          <cell r="D32" t="str">
            <v>Demo</v>
          </cell>
          <cell r="E32" t="str">
            <v>EC-530WI</v>
          </cell>
          <cell r="F32" t="str">
            <v>4C591A003</v>
          </cell>
          <cell r="G32">
            <v>41459</v>
          </cell>
          <cell r="H32">
            <v>41824</v>
          </cell>
          <cell r="I32" t="str">
            <v/>
          </cell>
          <cell r="J32" t="str">
            <v>Completed</v>
          </cell>
          <cell r="K32" t="str">
            <v>FMSV2016050011</v>
          </cell>
          <cell r="L32">
            <v>42522</v>
          </cell>
          <cell r="M32">
            <v>42802.410567129627</v>
          </cell>
          <cell r="N32" t="str">
            <v>Nguyen Thai</v>
          </cell>
          <cell r="O32" t="str">
            <v/>
          </cell>
          <cell r="P32">
            <v>42844.693206018521</v>
          </cell>
          <cell r="Q32">
            <v>42802.411261574074</v>
          </cell>
          <cell r="R32" t="str">
            <v>Nguyen Thai</v>
          </cell>
          <cell r="S32">
            <v>42814.399062500001</v>
          </cell>
          <cell r="T32" t="str">
            <v>CHA was noised_x000D_
VCA was damaged</v>
          </cell>
          <cell r="U32" t="str">
            <v/>
          </cell>
          <cell r="V32" t="str">
            <v>Major</v>
          </cell>
          <cell r="W32" t="str">
            <v>CHA. VCA.</v>
          </cell>
          <cell r="X32" t="str">
            <v/>
          </cell>
          <cell r="Y32" t="str">
            <v>Nguyen Thai</v>
          </cell>
          <cell r="Z32">
            <v>42814.401018518518</v>
          </cell>
          <cell r="AA32" t="str">
            <v>Nguyen Thai</v>
          </cell>
          <cell r="AB32">
            <v>42814.400821759256</v>
          </cell>
          <cell r="AC32" t="str">
            <v>Nguyen Thai</v>
          </cell>
          <cell r="AD32" t="str">
            <v>Approval</v>
          </cell>
          <cell r="AE32">
            <v>42814.398831018516</v>
          </cell>
          <cell r="AF32">
            <v>42818.745416666665</v>
          </cell>
          <cell r="AG32">
            <v>42818.747708333336</v>
          </cell>
          <cell r="AH32" t="str">
            <v>Nguyen Thai</v>
          </cell>
          <cell r="AI32">
            <v>42818.748206018521</v>
          </cell>
          <cell r="AJ32" t="str">
            <v>Nguyen Thai</v>
          </cell>
          <cell r="AK32">
            <v>42818.748437499999</v>
          </cell>
          <cell r="AL32" t="str">
            <v>Nguyen Thai</v>
          </cell>
          <cell r="AM32">
            <v>42844.693206018521</v>
          </cell>
          <cell r="AN32" t="str">
            <v>daniel</v>
          </cell>
        </row>
        <row r="33">
          <cell r="B33" t="str">
            <v>FMSV2017030027</v>
          </cell>
          <cell r="C33" t="str">
            <v>MINH DUC HOSPITAL</v>
          </cell>
          <cell r="D33" t="str">
            <v>South</v>
          </cell>
          <cell r="E33" t="str">
            <v>EG-530NW</v>
          </cell>
          <cell r="F33" t="str">
            <v>2G366D036</v>
          </cell>
          <cell r="G33">
            <v>41375</v>
          </cell>
          <cell r="H33">
            <v>41754</v>
          </cell>
          <cell r="I33" t="str">
            <v/>
          </cell>
          <cell r="J33" t="str">
            <v>Completed</v>
          </cell>
          <cell r="K33" t="str">
            <v>FMSV2015120008</v>
          </cell>
          <cell r="L33">
            <v>42375</v>
          </cell>
          <cell r="M33">
            <v>42822.387858796297</v>
          </cell>
          <cell r="N33" t="str">
            <v>hoang</v>
          </cell>
          <cell r="O33" t="str">
            <v>-</v>
          </cell>
          <cell r="P33">
            <v>42844.693553240744</v>
          </cell>
          <cell r="Q33">
            <v>42823.584178240744</v>
          </cell>
          <cell r="R33" t="str">
            <v>Le Quang Thong</v>
          </cell>
          <cell r="S33">
            <v>42824.652280092596</v>
          </cell>
          <cell r="T33" t="str">
            <v>DOWN wire was broken at BSA</v>
          </cell>
          <cell r="U33" t="str">
            <v/>
          </cell>
          <cell r="V33" t="str">
            <v>Major</v>
          </cell>
          <cell r="W33" t="str">
            <v>BSA.</v>
          </cell>
          <cell r="X33" t="str">
            <v/>
          </cell>
          <cell r="Y33" t="str">
            <v>Nguyen Thai</v>
          </cell>
          <cell r="Z33">
            <v>42824.654699074075</v>
          </cell>
          <cell r="AA33" t="str">
            <v>Nguyen Thai</v>
          </cell>
          <cell r="AB33">
            <v>42824.654050925928</v>
          </cell>
          <cell r="AC33" t="str">
            <v>Nguyen Thai</v>
          </cell>
          <cell r="AD33" t="str">
            <v>Approval</v>
          </cell>
          <cell r="AE33">
            <v>42824.655104166668</v>
          </cell>
          <cell r="AF33">
            <v>42830.560393518521</v>
          </cell>
          <cell r="AG33">
            <v>42830.560312499998</v>
          </cell>
          <cell r="AH33" t="str">
            <v>Le Quang Thong</v>
          </cell>
          <cell r="AI33">
            <v>42830.641516203701</v>
          </cell>
          <cell r="AJ33" t="str">
            <v>Nguyen Thai</v>
          </cell>
          <cell r="AK33">
            <v>42830.641921296294</v>
          </cell>
          <cell r="AL33" t="str">
            <v>Nguyen Thai</v>
          </cell>
          <cell r="AM33">
            <v>42844.693553240744</v>
          </cell>
          <cell r="AN33" t="str">
            <v>daniel</v>
          </cell>
        </row>
        <row r="34">
          <cell r="B34" t="str">
            <v>FMSV2017040002</v>
          </cell>
          <cell r="C34" t="str">
            <v>Hanoi Medical University Hospital</v>
          </cell>
          <cell r="D34" t="str">
            <v>North</v>
          </cell>
          <cell r="E34" t="str">
            <v>EC-600WI</v>
          </cell>
          <cell r="F34" t="str">
            <v>1C692K467</v>
          </cell>
          <cell r="G34">
            <v>42527</v>
          </cell>
          <cell r="H34">
            <v>42892</v>
          </cell>
          <cell r="I34" t="str">
            <v/>
          </cell>
          <cell r="J34" t="str">
            <v>Completed</v>
          </cell>
          <cell r="K34" t="str">
            <v/>
          </cell>
          <cell r="L34" t="str">
            <v/>
          </cell>
          <cell r="M34">
            <v>42835.402511574073</v>
          </cell>
          <cell r="N34" t="str">
            <v>Le Quang Thong</v>
          </cell>
          <cell r="O34" t="str">
            <v>-</v>
          </cell>
          <cell r="P34">
            <v>42844.694351851853</v>
          </cell>
          <cell r="Q34">
            <v>42835.409050925926</v>
          </cell>
          <cell r="R34" t="str">
            <v>Le Quang Thong</v>
          </cell>
          <cell r="S34">
            <v>42839.570833333331</v>
          </cell>
          <cell r="T34" t="str">
            <v>UP/ DOWN wires were heavy movement</v>
          </cell>
          <cell r="U34" t="str">
            <v/>
          </cell>
          <cell r="V34" t="str">
            <v>Major</v>
          </cell>
          <cell r="W34" t="str">
            <v>RBS.</v>
          </cell>
          <cell r="X34" t="str">
            <v/>
          </cell>
          <cell r="Y34" t="str">
            <v>Nguyen Hoang Van Trung</v>
          </cell>
          <cell r="Z34">
            <v>42837.412951388891</v>
          </cell>
          <cell r="AA34" t="str">
            <v>Nguyen Thai</v>
          </cell>
          <cell r="AB34">
            <v>42837.412604166668</v>
          </cell>
          <cell r="AC34" t="str">
            <v>Nguyen Thai</v>
          </cell>
          <cell r="AD34" t="str">
            <v>Approval</v>
          </cell>
          <cell r="AE34">
            <v>42837.414803240739</v>
          </cell>
          <cell r="AF34">
            <v>42842.375497685185</v>
          </cell>
          <cell r="AG34">
            <v>42842.375416666669</v>
          </cell>
          <cell r="AH34" t="str">
            <v>Le Quang Thong</v>
          </cell>
          <cell r="AI34">
            <v>42842.556319444448</v>
          </cell>
          <cell r="AJ34" t="str">
            <v>hoang</v>
          </cell>
          <cell r="AK34">
            <v>42842.556759259256</v>
          </cell>
          <cell r="AL34" t="str">
            <v>hoang</v>
          </cell>
          <cell r="AM34">
            <v>42844.694351851853</v>
          </cell>
          <cell r="AN34" t="str">
            <v>daniel</v>
          </cell>
        </row>
        <row r="35">
          <cell r="B35" t="str">
            <v>FMSV2017040010</v>
          </cell>
          <cell r="C35" t="str">
            <v>Bai Chay Hospital</v>
          </cell>
          <cell r="D35" t="str">
            <v>North</v>
          </cell>
          <cell r="E35" t="str">
            <v>EG-530NW</v>
          </cell>
          <cell r="F35" t="str">
            <v>1G366K128</v>
          </cell>
          <cell r="G35" t="str">
            <v/>
          </cell>
          <cell r="H35" t="str">
            <v/>
          </cell>
          <cell r="I35" t="str">
            <v/>
          </cell>
          <cell r="J35" t="str">
            <v>Completed</v>
          </cell>
          <cell r="K35" t="str">
            <v/>
          </cell>
          <cell r="L35" t="str">
            <v/>
          </cell>
          <cell r="M35">
            <v>42838.6172337963</v>
          </cell>
          <cell r="N35" t="str">
            <v>Nguyen Thai</v>
          </cell>
          <cell r="O35" t="str">
            <v>Minor repair</v>
          </cell>
          <cell r="P35">
            <v>42844.696597222224</v>
          </cell>
          <cell r="Q35">
            <v>42838.618043981478</v>
          </cell>
          <cell r="R35" t="str">
            <v>Nguyen Thai</v>
          </cell>
          <cell r="S35">
            <v>42839.57203703704</v>
          </cell>
          <cell r="T35" t="str">
            <v>U/D angulation can't return to Zero position</v>
          </cell>
          <cell r="U35" t="str">
            <v/>
          </cell>
          <cell r="V35" t="str">
            <v>Major</v>
          </cell>
          <cell r="W35" t="str">
            <v>OSA.</v>
          </cell>
          <cell r="X35" t="str">
            <v/>
          </cell>
          <cell r="Y35" t="str">
            <v>Nguyen Hoang Van Trung</v>
          </cell>
          <cell r="Z35">
            <v>42838.626122685186</v>
          </cell>
          <cell r="AA35" t="str">
            <v>Nguyen Thai</v>
          </cell>
          <cell r="AB35">
            <v>42838.625960648147</v>
          </cell>
          <cell r="AC35" t="str">
            <v>Nguyen Thai</v>
          </cell>
          <cell r="AD35" t="str">
            <v>Approval</v>
          </cell>
          <cell r="AE35">
            <v>42838.626481481479</v>
          </cell>
          <cell r="AF35">
            <v>42842.603321759256</v>
          </cell>
          <cell r="AG35">
            <v>42842.603229166663</v>
          </cell>
          <cell r="AH35" t="str">
            <v>Nguyen Thai</v>
          </cell>
          <cell r="AI35">
            <v>42842.612708333334</v>
          </cell>
          <cell r="AJ35" t="str">
            <v>Nguyen Thai</v>
          </cell>
          <cell r="AK35">
            <v>42842.612870370373</v>
          </cell>
          <cell r="AL35" t="str">
            <v>Nguyen Thai</v>
          </cell>
          <cell r="AM35">
            <v>42844.696597222224</v>
          </cell>
          <cell r="AN35" t="str">
            <v>jasper</v>
          </cell>
        </row>
        <row r="36">
          <cell r="B36" t="str">
            <v>FMSV2017040011</v>
          </cell>
          <cell r="C36" t="str">
            <v>Hue University of Medicine and Pharmacy - Ginec</v>
          </cell>
          <cell r="D36" t="str">
            <v>South</v>
          </cell>
          <cell r="E36" t="str">
            <v>EG-530WR</v>
          </cell>
          <cell r="F36" t="str">
            <v>4G361A481</v>
          </cell>
          <cell r="G36">
            <v>41589</v>
          </cell>
          <cell r="H36" t="str">
            <v/>
          </cell>
          <cell r="I36" t="str">
            <v/>
          </cell>
          <cell r="J36" t="str">
            <v>Completed</v>
          </cell>
          <cell r="K36" t="str">
            <v>FMSV2016030004</v>
          </cell>
          <cell r="L36">
            <v>42524</v>
          </cell>
          <cell r="M36">
            <v>42842.462604166663</v>
          </cell>
          <cell r="N36" t="str">
            <v>Le Quang Thong</v>
          </cell>
          <cell r="O36" t="str">
            <v>-</v>
          </cell>
          <cell r="P36">
            <v>42844.700474537036</v>
          </cell>
          <cell r="Q36">
            <v>42842.462881944448</v>
          </cell>
          <cell r="R36" t="str">
            <v>Le Quang Thong</v>
          </cell>
          <cell r="S36">
            <v>42843.332835648151</v>
          </cell>
          <cell r="T36" t="str">
            <v>U/D BENDING WIRE ARE LOOSEN</v>
          </cell>
          <cell r="U36" t="str">
            <v/>
          </cell>
          <cell r="V36" t="str">
            <v>Minor</v>
          </cell>
          <cell r="W36" t="str">
            <v>OSA. VCA.</v>
          </cell>
          <cell r="X36" t="str">
            <v/>
          </cell>
          <cell r="Y36" t="str">
            <v>Le Quang Thong</v>
          </cell>
          <cell r="Z36">
            <v>42843.336342592593</v>
          </cell>
          <cell r="AA36" t="str">
            <v>Le Quang Thong</v>
          </cell>
          <cell r="AB36">
            <v>42843.336145833331</v>
          </cell>
          <cell r="AC36" t="str">
            <v>Le Quang Thong</v>
          </cell>
          <cell r="AD36" t="str">
            <v>Approval</v>
          </cell>
          <cell r="AE36">
            <v>42843.337395833332</v>
          </cell>
          <cell r="AF36">
            <v>42844.354108796295</v>
          </cell>
          <cell r="AG36">
            <v>42844.354155092595</v>
          </cell>
          <cell r="AH36" t="str">
            <v>hoang</v>
          </cell>
          <cell r="AI36">
            <v>42844.354375000003</v>
          </cell>
          <cell r="AJ36" t="str">
            <v>hoang</v>
          </cell>
          <cell r="AK36">
            <v>42844.390416666669</v>
          </cell>
          <cell r="AL36" t="str">
            <v>Nguyen Thai</v>
          </cell>
          <cell r="AM36">
            <v>42844.700474537036</v>
          </cell>
          <cell r="AN36" t="str">
            <v>daniel</v>
          </cell>
        </row>
        <row r="37">
          <cell r="B37" t="str">
            <v>FMSV2017040013</v>
          </cell>
          <cell r="C37" t="str">
            <v>TRIEU AN HOSPITAL</v>
          </cell>
          <cell r="D37" t="str">
            <v>South</v>
          </cell>
          <cell r="E37" t="str">
            <v>EC-590WI</v>
          </cell>
          <cell r="F37" t="str">
            <v>3C607A129</v>
          </cell>
          <cell r="G37">
            <v>41125</v>
          </cell>
          <cell r="H37">
            <v>41697</v>
          </cell>
          <cell r="I37" t="str">
            <v/>
          </cell>
          <cell r="J37" t="str">
            <v>Completed</v>
          </cell>
          <cell r="K37" t="str">
            <v>FMSV2016100020</v>
          </cell>
          <cell r="L37">
            <v>42726</v>
          </cell>
          <cell r="M37">
            <v>42845.400451388887</v>
          </cell>
          <cell r="N37" t="str">
            <v>Le Quang Thong</v>
          </cell>
          <cell r="O37" t="str">
            <v>-</v>
          </cell>
          <cell r="P37">
            <v>42846.661030092589</v>
          </cell>
          <cell r="Q37">
            <v>42845.40421296296</v>
          </cell>
          <cell r="R37" t="str">
            <v>Le Quang Thong</v>
          </cell>
          <cell r="S37">
            <v>42845.461412037039</v>
          </cell>
          <cell r="T37" t="str">
            <v/>
          </cell>
          <cell r="U37" t="str">
            <v/>
          </cell>
          <cell r="V37" t="str">
            <v>Minor</v>
          </cell>
          <cell r="W37" t="str">
            <v>OSA.</v>
          </cell>
          <cell r="X37" t="str">
            <v/>
          </cell>
          <cell r="Y37" t="str">
            <v>Le Quang Thong</v>
          </cell>
          <cell r="Z37">
            <v>42845.474363425928</v>
          </cell>
          <cell r="AA37" t="str">
            <v>Nguyen Thai</v>
          </cell>
          <cell r="AB37">
            <v>42845.463333333333</v>
          </cell>
          <cell r="AC37" t="str">
            <v>Le Quang Thong</v>
          </cell>
          <cell r="AD37" t="str">
            <v>Approval</v>
          </cell>
          <cell r="AE37">
            <v>42845.476076388892</v>
          </cell>
          <cell r="AF37">
            <v>42845.63621527778</v>
          </cell>
          <cell r="AG37">
            <v>42845.63616898148</v>
          </cell>
          <cell r="AH37" t="str">
            <v>Le Quang Thong</v>
          </cell>
          <cell r="AI37">
            <v>42845.636377314811</v>
          </cell>
          <cell r="AJ37" t="str">
            <v>Le Quang Thong</v>
          </cell>
          <cell r="AK37">
            <v>42845.637395833335</v>
          </cell>
          <cell r="AL37" t="str">
            <v>Le Quang Thong</v>
          </cell>
          <cell r="AM37">
            <v>42846.661030092589</v>
          </cell>
          <cell r="AN37" t="str">
            <v>daniel</v>
          </cell>
        </row>
        <row r="38">
          <cell r="B38" t="str">
            <v>FMSV2016070023</v>
          </cell>
          <cell r="C38" t="str">
            <v>Hoang Long Clinic</v>
          </cell>
          <cell r="D38" t="str">
            <v>North</v>
          </cell>
          <cell r="E38" t="str">
            <v>EG-600WR</v>
          </cell>
          <cell r="F38" t="str">
            <v>1G391K374</v>
          </cell>
          <cell r="G38">
            <v>41924</v>
          </cell>
          <cell r="H38" t="str">
            <v/>
          </cell>
          <cell r="I38" t="str">
            <v/>
          </cell>
          <cell r="J38" t="str">
            <v>Completed</v>
          </cell>
          <cell r="K38" t="str">
            <v>FMSV2015050002</v>
          </cell>
          <cell r="L38">
            <v>42216</v>
          </cell>
          <cell r="M38">
            <v>42569.399756944447</v>
          </cell>
          <cell r="N38" t="str">
            <v>Le Quang Thong</v>
          </cell>
          <cell r="O38" t="str">
            <v/>
          </cell>
          <cell r="P38">
            <v>42859.420289351852</v>
          </cell>
          <cell r="Q38">
            <v>42829.622650462959</v>
          </cell>
          <cell r="R38" t="str">
            <v>Nguyen Thai</v>
          </cell>
          <cell r="S38">
            <v>42829.625543981485</v>
          </cell>
          <cell r="T38" t="str">
            <v>Black spots at 7o'clock</v>
          </cell>
          <cell r="U38" t="str">
            <v/>
          </cell>
          <cell r="V38" t="str">
            <v>Major</v>
          </cell>
          <cell r="W38" t="str">
            <v>ISA.</v>
          </cell>
          <cell r="X38" t="str">
            <v/>
          </cell>
          <cell r="Y38" t="str">
            <v>Nguyen Thai</v>
          </cell>
          <cell r="Z38">
            <v>42837.416886574072</v>
          </cell>
          <cell r="AA38" t="str">
            <v>Nguyen Thai</v>
          </cell>
          <cell r="AB38">
            <v>42829.626250000001</v>
          </cell>
          <cell r="AC38" t="str">
            <v>Nguyen Thai</v>
          </cell>
          <cell r="AD38" t="str">
            <v>Approval</v>
          </cell>
          <cell r="AE38">
            <v>42843.395509259259</v>
          </cell>
          <cell r="AF38">
            <v>42845.686643518522</v>
          </cell>
          <cell r="AG38">
            <v>42845.686574074076</v>
          </cell>
          <cell r="AH38" t="str">
            <v>Le Quang Thong</v>
          </cell>
          <cell r="AI38">
            <v>42846.672592592593</v>
          </cell>
          <cell r="AJ38" t="str">
            <v>Nguyen Thai</v>
          </cell>
          <cell r="AK38">
            <v>42846.672789351855</v>
          </cell>
          <cell r="AL38" t="str">
            <v>Nguyen Thai</v>
          </cell>
          <cell r="AM38">
            <v>42859.420289351852</v>
          </cell>
          <cell r="AN38" t="str">
            <v>jasper</v>
          </cell>
        </row>
        <row r="39">
          <cell r="B39" t="str">
            <v>FMSV2017040003</v>
          </cell>
          <cell r="C39" t="str">
            <v>Hue University of Medicine and Pharmacy - Ginec</v>
          </cell>
          <cell r="D39" t="str">
            <v>South</v>
          </cell>
          <cell r="E39" t="str">
            <v>EC-530WI3</v>
          </cell>
          <cell r="F39" t="str">
            <v>2C642D166</v>
          </cell>
          <cell r="G39">
            <v>41589</v>
          </cell>
          <cell r="H39" t="str">
            <v/>
          </cell>
          <cell r="I39" t="str">
            <v/>
          </cell>
          <cell r="J39" t="str">
            <v>Completed</v>
          </cell>
          <cell r="K39" t="str">
            <v>FMSV2016060017</v>
          </cell>
          <cell r="L39">
            <v>42565</v>
          </cell>
          <cell r="M39">
            <v>42835.687662037039</v>
          </cell>
          <cell r="N39" t="str">
            <v>Le Quang Thong</v>
          </cell>
          <cell r="O39" t="str">
            <v>-</v>
          </cell>
          <cell r="P39">
            <v>42859.420578703706</v>
          </cell>
          <cell r="Q39">
            <v>42836.34952546296</v>
          </cell>
          <cell r="R39" t="str">
            <v>Le Quang Thong</v>
          </cell>
          <cell r="S39">
            <v>42836.352870370371</v>
          </cell>
          <cell r="T39" t="str">
            <v>UP BENDING WIRE IS BROKEN</v>
          </cell>
          <cell r="U39" t="str">
            <v/>
          </cell>
          <cell r="V39" t="str">
            <v>Major</v>
          </cell>
          <cell r="W39" t="str">
            <v>BSA.</v>
          </cell>
          <cell r="X39" t="str">
            <v/>
          </cell>
          <cell r="Y39" t="str">
            <v>Le Quang Thong</v>
          </cell>
          <cell r="Z39">
            <v>42842.696412037039</v>
          </cell>
          <cell r="AA39" t="str">
            <v>Nguyen Thai</v>
          </cell>
          <cell r="AB39">
            <v>42842.696273148147</v>
          </cell>
          <cell r="AC39" t="str">
            <v>Nguyen Thai</v>
          </cell>
          <cell r="AD39" t="str">
            <v>Approval</v>
          </cell>
          <cell r="AE39">
            <v>42843.427384259259</v>
          </cell>
          <cell r="AF39">
            <v>42846.673206018517</v>
          </cell>
          <cell r="AG39">
            <v>42846.67324074074</v>
          </cell>
          <cell r="AH39" t="str">
            <v>Nguyen Thai</v>
          </cell>
          <cell r="AI39">
            <v>42846.673333333332</v>
          </cell>
          <cell r="AJ39" t="str">
            <v>Nguyen Thai</v>
          </cell>
          <cell r="AK39">
            <v>42846.675208333334</v>
          </cell>
          <cell r="AL39" t="str">
            <v>Nguyen Thai</v>
          </cell>
          <cell r="AM39">
            <v>42859.420578703706</v>
          </cell>
          <cell r="AN39" t="str">
            <v>jasper</v>
          </cell>
        </row>
        <row r="40">
          <cell r="B40" t="str">
            <v>FMSV2017030026</v>
          </cell>
          <cell r="C40" t="str">
            <v>Hai Phong Medical University</v>
          </cell>
          <cell r="D40" t="str">
            <v>North</v>
          </cell>
          <cell r="E40" t="str">
            <v>EG-201FP</v>
          </cell>
          <cell r="F40" t="str">
            <v>3G229A352</v>
          </cell>
          <cell r="G40">
            <v>40254</v>
          </cell>
          <cell r="H40" t="str">
            <v/>
          </cell>
          <cell r="I40" t="str">
            <v/>
          </cell>
          <cell r="J40" t="str">
            <v>Completed</v>
          </cell>
          <cell r="K40" t="str">
            <v/>
          </cell>
          <cell r="L40" t="str">
            <v/>
          </cell>
          <cell r="M40">
            <v>42821.581087962964</v>
          </cell>
          <cell r="N40" t="str">
            <v>hoang</v>
          </cell>
          <cell r="O40" t="str">
            <v/>
          </cell>
          <cell r="P40">
            <v>42859.420902777776</v>
          </cell>
          <cell r="Q40">
            <v>42821.586446759262</v>
          </cell>
          <cell r="R40" t="str">
            <v>hoang</v>
          </cell>
          <cell r="S40">
            <v>42836.482164351852</v>
          </cell>
          <cell r="T40" t="str">
            <v>Leaked at FSB, LG broken 40%, FSA Worm, FCT restriction, Broken up shield angle, FSB damaged, missed nozzle</v>
          </cell>
          <cell r="U40" t="str">
            <v/>
          </cell>
          <cell r="V40" t="str">
            <v>Major</v>
          </cell>
          <cell r="W40" t="str">
            <v>BSA. DWA.</v>
          </cell>
          <cell r="X40" t="str">
            <v/>
          </cell>
          <cell r="Y40" t="str">
            <v>Nguyen Thai</v>
          </cell>
          <cell r="Z40">
            <v>42843.434791666667</v>
          </cell>
          <cell r="AA40" t="str">
            <v>Nguyen Thai</v>
          </cell>
          <cell r="AB40">
            <v>42843.434525462966</v>
          </cell>
          <cell r="AC40" t="str">
            <v>Nguyen Thai</v>
          </cell>
          <cell r="AD40" t="str">
            <v>Approval</v>
          </cell>
          <cell r="AE40">
            <v>42843.435543981483</v>
          </cell>
          <cell r="AF40">
            <v>42849.374212962961</v>
          </cell>
          <cell r="AG40">
            <v>42849.374247685184</v>
          </cell>
          <cell r="AH40" t="str">
            <v>hoang</v>
          </cell>
          <cell r="AI40">
            <v>42849.393796296295</v>
          </cell>
          <cell r="AJ40" t="str">
            <v>Nguyen Thai</v>
          </cell>
          <cell r="AK40">
            <v>42849.394085648149</v>
          </cell>
          <cell r="AL40" t="str">
            <v>Nguyen Thai</v>
          </cell>
          <cell r="AM40">
            <v>42859.420902777776</v>
          </cell>
          <cell r="AN40" t="str">
            <v>jasper</v>
          </cell>
        </row>
        <row r="41">
          <cell r="B41" t="str">
            <v>FMSV2017040012</v>
          </cell>
          <cell r="C41" t="str">
            <v>FUJIFILM Vietnam Co., Ltd.</v>
          </cell>
          <cell r="D41" t="str">
            <v>Demo</v>
          </cell>
          <cell r="E41" t="str">
            <v>EG-530WR</v>
          </cell>
          <cell r="F41" t="str">
            <v>3G361A560</v>
          </cell>
          <cell r="G41">
            <v>41475</v>
          </cell>
          <cell r="H41">
            <v>41840</v>
          </cell>
          <cell r="I41" t="str">
            <v/>
          </cell>
          <cell r="J41" t="str">
            <v>Completed</v>
          </cell>
          <cell r="K41" t="str">
            <v>FMSV2017030015</v>
          </cell>
          <cell r="L41">
            <v>42844</v>
          </cell>
          <cell r="M41">
            <v>42845.363969907405</v>
          </cell>
          <cell r="N41" t="str">
            <v>Nguyen Thai</v>
          </cell>
          <cell r="O41" t="str">
            <v>Repair</v>
          </cell>
          <cell r="P41">
            <v>42859.422418981485</v>
          </cell>
          <cell r="Q41">
            <v>42845.364756944444</v>
          </cell>
          <cell r="R41" t="str">
            <v>Nguyen Thai</v>
          </cell>
          <cell r="S41">
            <v>42845.374016203707</v>
          </cell>
          <cell r="T41" t="str">
            <v>Spring was broken_x000D_
Pin damaged by chemical</v>
          </cell>
          <cell r="U41" t="str">
            <v/>
          </cell>
          <cell r="V41" t="str">
            <v>Minor</v>
          </cell>
          <cell r="W41" t="str">
            <v>VCA.</v>
          </cell>
          <cell r="X41" t="str">
            <v/>
          </cell>
          <cell r="Y41" t="str">
            <v>Nguyen Thai</v>
          </cell>
          <cell r="Z41">
            <v>42845.377615740741</v>
          </cell>
          <cell r="AA41" t="str">
            <v>Nguyen Thai</v>
          </cell>
          <cell r="AB41">
            <v>42845.377337962964</v>
          </cell>
          <cell r="AC41" t="str">
            <v>Nguyen Thai</v>
          </cell>
          <cell r="AD41" t="str">
            <v>Approval</v>
          </cell>
          <cell r="AE41">
            <v>42845.377847222226</v>
          </cell>
          <cell r="AF41">
            <v>42852.657060185185</v>
          </cell>
          <cell r="AG41">
            <v>42852.656990740739</v>
          </cell>
          <cell r="AH41" t="str">
            <v>Nguyen Thai</v>
          </cell>
          <cell r="AI41">
            <v>42852.657314814816</v>
          </cell>
          <cell r="AJ41" t="str">
            <v>Nguyen Thai</v>
          </cell>
          <cell r="AK41">
            <v>42852.657523148147</v>
          </cell>
          <cell r="AL41" t="str">
            <v>Nguyen Thai</v>
          </cell>
          <cell r="AM41">
            <v>42859.422418981485</v>
          </cell>
          <cell r="AN41" t="str">
            <v>jasper</v>
          </cell>
        </row>
        <row r="42">
          <cell r="B42" t="str">
            <v>FMSV2017040016</v>
          </cell>
          <cell r="C42" t="str">
            <v>Bach Mai Hospital</v>
          </cell>
          <cell r="D42" t="str">
            <v>North</v>
          </cell>
          <cell r="E42" t="str">
            <v>EG-600WR</v>
          </cell>
          <cell r="F42" t="str">
            <v>2G391K315</v>
          </cell>
          <cell r="G42">
            <v>42664</v>
          </cell>
          <cell r="H42">
            <v>43029</v>
          </cell>
          <cell r="I42" t="str">
            <v/>
          </cell>
          <cell r="J42" t="str">
            <v>Completed</v>
          </cell>
          <cell r="K42" t="str">
            <v/>
          </cell>
          <cell r="L42" t="str">
            <v/>
          </cell>
          <cell r="M42">
            <v>42849.57435185185</v>
          </cell>
          <cell r="N42" t="str">
            <v>hoang</v>
          </cell>
          <cell r="O42" t="str">
            <v xml:space="preserve"> ---</v>
          </cell>
          <cell r="P42">
            <v>42859.422534722224</v>
          </cell>
          <cell r="Q42">
            <v>42849.57608796296</v>
          </cell>
          <cell r="R42" t="str">
            <v>hoang</v>
          </cell>
          <cell r="S42">
            <v>42849.590694444443</v>
          </cell>
          <cell r="T42" t="str">
            <v>- RBS &amp; FCT leaked._x000D_
- FCT damage at BSA position.</v>
          </cell>
          <cell r="U42" t="str">
            <v/>
          </cell>
          <cell r="V42" t="str">
            <v>Major</v>
          </cell>
          <cell r="W42" t="str">
            <v>FCT.</v>
          </cell>
          <cell r="X42" t="str">
            <v/>
          </cell>
          <cell r="Y42" t="str">
            <v>hoang</v>
          </cell>
          <cell r="Z42">
            <v>42849.606261574074</v>
          </cell>
          <cell r="AA42" t="str">
            <v>Nguyen Thai</v>
          </cell>
          <cell r="AB42">
            <v>42849.59270833333</v>
          </cell>
          <cell r="AC42" t="str">
            <v>hoang</v>
          </cell>
          <cell r="AD42" t="str">
            <v>Approval</v>
          </cell>
          <cell r="AE42">
            <v>42849.662349537037</v>
          </cell>
          <cell r="AF42">
            <v>42852.660995370374</v>
          </cell>
          <cell r="AG42">
            <v>42852.661076388889</v>
          </cell>
          <cell r="AH42" t="str">
            <v>hoang</v>
          </cell>
          <cell r="AI42">
            <v>42852.661805555559</v>
          </cell>
          <cell r="AJ42" t="str">
            <v>Nguyen Thai</v>
          </cell>
          <cell r="AK42">
            <v>42852.662060185183</v>
          </cell>
          <cell r="AL42" t="str">
            <v>Nguyen Thai</v>
          </cell>
          <cell r="AM42">
            <v>42859.422534722224</v>
          </cell>
          <cell r="AN42" t="str">
            <v>jasper</v>
          </cell>
        </row>
        <row r="43">
          <cell r="B43" t="str">
            <v>FMSV2017040015</v>
          </cell>
          <cell r="C43" t="str">
            <v>Viet Duc Hospital</v>
          </cell>
          <cell r="D43" t="str">
            <v>North</v>
          </cell>
          <cell r="E43" t="str">
            <v>EC-530WM</v>
          </cell>
          <cell r="F43" t="str">
            <v>3C593A010</v>
          </cell>
          <cell r="G43">
            <v>41949</v>
          </cell>
          <cell r="H43" t="str">
            <v/>
          </cell>
          <cell r="I43" t="str">
            <v/>
          </cell>
          <cell r="J43" t="str">
            <v>Completed</v>
          </cell>
          <cell r="K43" t="str">
            <v>FMSV2015030006</v>
          </cell>
          <cell r="L43">
            <v>42163</v>
          </cell>
          <cell r="M43">
            <v>42845.677870370368</v>
          </cell>
          <cell r="N43" t="str">
            <v>Le Quang Thong</v>
          </cell>
          <cell r="O43" t="str">
            <v>-</v>
          </cell>
          <cell r="P43">
            <v>42860.550879629627</v>
          </cell>
          <cell r="Q43">
            <v>42845.679120370369</v>
          </cell>
          <cell r="R43" t="str">
            <v>Le Quang Thong</v>
          </cell>
          <cell r="S43">
            <v>42849.56386574074</v>
          </cell>
          <cell r="T43" t="str">
            <v>UP wire was broken at OSA</v>
          </cell>
          <cell r="U43" t="str">
            <v/>
          </cell>
          <cell r="V43" t="str">
            <v>Major</v>
          </cell>
          <cell r="W43" t="str">
            <v>BSA.</v>
          </cell>
          <cell r="X43" t="str">
            <v/>
          </cell>
          <cell r="Y43" t="str">
            <v>Nguyen Thai</v>
          </cell>
          <cell r="Z43">
            <v>42849.582835648151</v>
          </cell>
          <cell r="AA43" t="str">
            <v>Nguyen Thai</v>
          </cell>
          <cell r="AB43">
            <v>42849.582557870373</v>
          </cell>
          <cell r="AC43" t="str">
            <v>Nguyen Thai</v>
          </cell>
          <cell r="AD43" t="str">
            <v>Approval</v>
          </cell>
          <cell r="AE43">
            <v>42849.583240740743</v>
          </cell>
          <cell r="AF43">
            <v>42858.334965277776</v>
          </cell>
          <cell r="AG43">
            <v>42858.335011574076</v>
          </cell>
          <cell r="AH43" t="str">
            <v>hoang</v>
          </cell>
          <cell r="AI43">
            <v>42858.351724537039</v>
          </cell>
          <cell r="AJ43" t="str">
            <v>Nguyen Thai</v>
          </cell>
          <cell r="AK43">
            <v>42858.352164351854</v>
          </cell>
          <cell r="AL43" t="str">
            <v>Nguyen Thai</v>
          </cell>
          <cell r="AM43">
            <v>42860.550879629627</v>
          </cell>
          <cell r="AN43" t="str">
            <v>jasper</v>
          </cell>
        </row>
        <row r="44">
          <cell r="B44" t="str">
            <v>FMSV2017030013</v>
          </cell>
          <cell r="C44" t="str">
            <v>Bach Mai Hospital</v>
          </cell>
          <cell r="D44" t="str">
            <v>North</v>
          </cell>
          <cell r="E44" t="str">
            <v>EC-600WI</v>
          </cell>
          <cell r="F44" t="str">
            <v>1C692K140</v>
          </cell>
          <cell r="G44">
            <v>41923</v>
          </cell>
          <cell r="H44">
            <v>43749</v>
          </cell>
          <cell r="I44" t="str">
            <v/>
          </cell>
          <cell r="J44" t="str">
            <v>Completed</v>
          </cell>
          <cell r="K44" t="str">
            <v>FMSV2015070002</v>
          </cell>
          <cell r="L44">
            <v>42290</v>
          </cell>
          <cell r="M44">
            <v>42801.488865740743</v>
          </cell>
          <cell r="N44" t="str">
            <v>Le Quang Thong</v>
          </cell>
          <cell r="O44" t="str">
            <v/>
          </cell>
          <cell r="P44">
            <v>42866.437060185184</v>
          </cell>
          <cell r="Q44">
            <v>42801.489675925928</v>
          </cell>
          <cell r="R44" t="str">
            <v>Le Quang Thong</v>
          </cell>
          <cell r="S44">
            <v>42803.444027777776</v>
          </cell>
          <cell r="T44" t="str">
            <v>1. U/D bending wire are loosen_x000D_
2. DWA is broken</v>
          </cell>
          <cell r="U44" t="str">
            <v/>
          </cell>
          <cell r="V44" t="str">
            <v>Major</v>
          </cell>
          <cell r="W44" t="str">
            <v>BSA. DWA.</v>
          </cell>
          <cell r="X44" t="str">
            <v/>
          </cell>
          <cell r="Y44" t="str">
            <v>Nguyen Hoang Van Trung</v>
          </cell>
          <cell r="Z44">
            <v>42858.677870370368</v>
          </cell>
          <cell r="AA44" t="str">
            <v>Nguyen Thai</v>
          </cell>
          <cell r="AB44">
            <v>42858.677511574075</v>
          </cell>
          <cell r="AC44" t="str">
            <v>Nguyen Thai</v>
          </cell>
          <cell r="AD44" t="str">
            <v>Approval</v>
          </cell>
          <cell r="AE44">
            <v>42858.697187500002</v>
          </cell>
          <cell r="AF44">
            <v>42863.343321759261</v>
          </cell>
          <cell r="AG44">
            <v>42863.343252314815</v>
          </cell>
          <cell r="AH44" t="str">
            <v>Le Quang Thong</v>
          </cell>
          <cell r="AI44">
            <v>42865.714837962965</v>
          </cell>
          <cell r="AJ44" t="str">
            <v>Nguyen Thai</v>
          </cell>
          <cell r="AK44">
            <v>42865.71502314815</v>
          </cell>
          <cell r="AL44" t="str">
            <v>Nguyen Thai</v>
          </cell>
          <cell r="AM44">
            <v>42866.437060185184</v>
          </cell>
          <cell r="AN44" t="str">
            <v>daniel</v>
          </cell>
        </row>
        <row r="45">
          <cell r="B45" t="str">
            <v>FMSV2017040018</v>
          </cell>
          <cell r="C45" t="str">
            <v>Thai Nguyen Central General Hospital</v>
          </cell>
          <cell r="D45" t="str">
            <v>North</v>
          </cell>
          <cell r="E45" t="str">
            <v>EC-250WL5</v>
          </cell>
          <cell r="F45" t="str">
            <v>1C309K043</v>
          </cell>
          <cell r="G45">
            <v>42289</v>
          </cell>
          <cell r="H45" t="str">
            <v/>
          </cell>
          <cell r="I45" t="str">
            <v/>
          </cell>
          <cell r="J45" t="str">
            <v>Completed</v>
          </cell>
          <cell r="K45" t="str">
            <v>FMSV2016080022</v>
          </cell>
          <cell r="L45">
            <v>42614</v>
          </cell>
          <cell r="M45">
            <v>42850.65079861111</v>
          </cell>
          <cell r="N45" t="str">
            <v>Le Quang Thong</v>
          </cell>
          <cell r="O45" t="str">
            <v>-</v>
          </cell>
          <cell r="P45">
            <v>42866.437523148146</v>
          </cell>
          <cell r="Q45">
            <v>42850.651145833333</v>
          </cell>
          <cell r="R45" t="str">
            <v>Le Quang Thong</v>
          </cell>
          <cell r="S45">
            <v>42859.538587962961</v>
          </cell>
          <cell r="T45" t="str">
            <v>UP  wire was broken</v>
          </cell>
          <cell r="U45" t="str">
            <v/>
          </cell>
          <cell r="V45" t="str">
            <v>Major</v>
          </cell>
          <cell r="W45" t="str">
            <v>BSA.</v>
          </cell>
          <cell r="X45" t="str">
            <v/>
          </cell>
          <cell r="Y45" t="str">
            <v>Nguyen Thai</v>
          </cell>
          <cell r="Z45">
            <v>42859.539849537039</v>
          </cell>
          <cell r="AA45" t="str">
            <v>Nguyen Thai</v>
          </cell>
          <cell r="AB45">
            <v>42859.539641203701</v>
          </cell>
          <cell r="AC45" t="str">
            <v>Nguyen Thai</v>
          </cell>
          <cell r="AD45" t="str">
            <v>Approval</v>
          </cell>
          <cell r="AE45">
            <v>42859.540821759256</v>
          </cell>
          <cell r="AF45">
            <v>42864.357083333336</v>
          </cell>
          <cell r="AG45">
            <v>42864.35701388889</v>
          </cell>
          <cell r="AH45" t="str">
            <v>Nguyen Thai</v>
          </cell>
          <cell r="AI45">
            <v>42864.357349537036</v>
          </cell>
          <cell r="AJ45" t="str">
            <v>Nguyen Thai</v>
          </cell>
          <cell r="AK45">
            <v>42864.357708333337</v>
          </cell>
          <cell r="AL45" t="str">
            <v>Nguyen Thai</v>
          </cell>
          <cell r="AM45">
            <v>42866.437523148146</v>
          </cell>
          <cell r="AN45" t="str">
            <v>daniel</v>
          </cell>
        </row>
        <row r="46">
          <cell r="B46" t="str">
            <v>FMSV2017040017</v>
          </cell>
          <cell r="C46" t="str">
            <v>Bach Mai Hospital</v>
          </cell>
          <cell r="D46" t="str">
            <v>North</v>
          </cell>
          <cell r="E46" t="str">
            <v>EG-590WR</v>
          </cell>
          <cell r="F46" t="str">
            <v>5G348A637</v>
          </cell>
          <cell r="G46">
            <v>41978</v>
          </cell>
          <cell r="H46" t="str">
            <v/>
          </cell>
          <cell r="I46" t="str">
            <v/>
          </cell>
          <cell r="J46" t="str">
            <v>Completed</v>
          </cell>
          <cell r="K46" t="str">
            <v>FMSV2016120002</v>
          </cell>
          <cell r="L46">
            <v>42844</v>
          </cell>
          <cell r="M46">
            <v>42849.609085648146</v>
          </cell>
          <cell r="N46" t="str">
            <v>Nguyen Thai</v>
          </cell>
          <cell r="O46" t="str">
            <v>Repair</v>
          </cell>
          <cell r="P46">
            <v>42870.513090277775</v>
          </cell>
          <cell r="Q46">
            <v>42849.621168981481</v>
          </cell>
          <cell r="R46" t="str">
            <v>Nguyen Thai</v>
          </cell>
          <cell r="S46">
            <v>42849.714756944442</v>
          </cell>
          <cell r="T46" t="str">
            <v>FCT was closed</v>
          </cell>
          <cell r="U46">
            <v>2366</v>
          </cell>
          <cell r="V46" t="str">
            <v>Major</v>
          </cell>
          <cell r="W46" t="str">
            <v>FCT.</v>
          </cell>
          <cell r="X46" t="str">
            <v/>
          </cell>
          <cell r="Y46" t="str">
            <v>Nguyen Thai</v>
          </cell>
          <cell r="Z46">
            <v>42852.355185185188</v>
          </cell>
          <cell r="AA46" t="str">
            <v>Nguyen Thai</v>
          </cell>
          <cell r="AB46">
            <v>42852.355000000003</v>
          </cell>
          <cell r="AC46" t="str">
            <v>Nguyen Thai</v>
          </cell>
          <cell r="AD46" t="str">
            <v>Approval</v>
          </cell>
          <cell r="AE46">
            <v>42852.355405092596</v>
          </cell>
          <cell r="AF46">
            <v>42867.65792824074</v>
          </cell>
          <cell r="AG46">
            <v>42867.657824074071</v>
          </cell>
          <cell r="AH46" t="str">
            <v>Le Quang Thong</v>
          </cell>
          <cell r="AI46">
            <v>42867.657997685186</v>
          </cell>
          <cell r="AJ46" t="str">
            <v>Le Quang Thong</v>
          </cell>
          <cell r="AK46">
            <v>42867.658819444441</v>
          </cell>
          <cell r="AL46" t="str">
            <v>Le Quang Thong</v>
          </cell>
          <cell r="AM46">
            <v>42870.513090277775</v>
          </cell>
          <cell r="AN46" t="str">
            <v>daniel</v>
          </cell>
        </row>
        <row r="47">
          <cell r="B47" t="str">
            <v>FMSV2017040019</v>
          </cell>
          <cell r="C47" t="str">
            <v>MINH DUC HOSPITAL</v>
          </cell>
          <cell r="D47" t="str">
            <v>South</v>
          </cell>
          <cell r="E47" t="str">
            <v>EC-201WI</v>
          </cell>
          <cell r="F47" t="str">
            <v>RC328A021</v>
          </cell>
          <cell r="G47">
            <v>41550</v>
          </cell>
          <cell r="H47">
            <v>41916</v>
          </cell>
          <cell r="I47" t="str">
            <v/>
          </cell>
          <cell r="J47" t="str">
            <v>Completed</v>
          </cell>
          <cell r="K47" t="str">
            <v>FMSV2016050010</v>
          </cell>
          <cell r="L47">
            <v>42520</v>
          </cell>
          <cell r="M47">
            <v>42851.446099537039</v>
          </cell>
          <cell r="N47" t="str">
            <v>Le Quang Thong</v>
          </cell>
          <cell r="O47" t="str">
            <v>-</v>
          </cell>
          <cell r="P47">
            <v>42870.513599537036</v>
          </cell>
          <cell r="Q47">
            <v>42851.466932870368</v>
          </cell>
          <cell r="R47" t="str">
            <v>Le Quang Thong</v>
          </cell>
          <cell r="S47">
            <v>42864.358136574076</v>
          </cell>
          <cell r="T47" t="str">
            <v>1. U/D DWA are broken_x000D_
2. AWT is clogged_x000D_
2. BSA wires heavy moving</v>
          </cell>
          <cell r="U47" t="str">
            <v/>
          </cell>
          <cell r="V47" t="str">
            <v>Major</v>
          </cell>
          <cell r="W47" t="str">
            <v>DWA. AWT. OSA.</v>
          </cell>
          <cell r="X47" t="str">
            <v/>
          </cell>
          <cell r="Y47" t="str">
            <v>Nguyen Thai</v>
          </cell>
          <cell r="Z47">
            <v>42864.359780092593</v>
          </cell>
          <cell r="AA47" t="str">
            <v>Nguyen Thai</v>
          </cell>
          <cell r="AB47">
            <v>42864.359502314815</v>
          </cell>
          <cell r="AC47" t="str">
            <v>Nguyen Thai</v>
          </cell>
          <cell r="AD47" t="str">
            <v>Approval</v>
          </cell>
          <cell r="AE47">
            <v>42864.359965277778</v>
          </cell>
          <cell r="AF47">
            <v>42867.456574074073</v>
          </cell>
          <cell r="AG47">
            <v>42867.456493055557</v>
          </cell>
          <cell r="AH47" t="str">
            <v>Nguyen Thai</v>
          </cell>
          <cell r="AI47">
            <v>42867.458472222221</v>
          </cell>
          <cell r="AJ47" t="str">
            <v>Nguyen Thai</v>
          </cell>
          <cell r="AK47">
            <v>42867.458703703705</v>
          </cell>
          <cell r="AL47" t="str">
            <v>Nguyen Thai</v>
          </cell>
          <cell r="AM47">
            <v>42870.513599537036</v>
          </cell>
          <cell r="AN47" t="str">
            <v>daniel</v>
          </cell>
        </row>
        <row r="48">
          <cell r="B48" t="str">
            <v>FMSV2017050002</v>
          </cell>
          <cell r="C48" t="str">
            <v>Nam Dinh General Hospital</v>
          </cell>
          <cell r="D48" t="str">
            <v>North</v>
          </cell>
          <cell r="E48" t="str">
            <v>EG-201FP</v>
          </cell>
          <cell r="F48" t="str">
            <v>3G229A064</v>
          </cell>
          <cell r="G48" t="str">
            <v/>
          </cell>
          <cell r="H48" t="str">
            <v/>
          </cell>
          <cell r="I48" t="str">
            <v/>
          </cell>
          <cell r="J48" t="str">
            <v>Completed</v>
          </cell>
          <cell r="K48" t="str">
            <v>FMSV2013120003</v>
          </cell>
          <cell r="L48">
            <v>41632</v>
          </cell>
          <cell r="M48">
            <v>42859.590370370373</v>
          </cell>
          <cell r="N48" t="str">
            <v>Nguyen Thai</v>
          </cell>
          <cell r="O48" t="str">
            <v>Repair</v>
          </cell>
          <cell r="P48">
            <v>42870.514189814814</v>
          </cell>
          <cell r="Q48">
            <v>42859.600810185184</v>
          </cell>
          <cell r="R48" t="str">
            <v>Nguyen Thai</v>
          </cell>
          <cell r="S48">
            <v>42863.346296296295</v>
          </cell>
          <cell r="T48" t="str">
            <v>FSA was worn out_x000D_
OSA was leaked at Port dividing case</v>
          </cell>
          <cell r="U48" t="str">
            <v/>
          </cell>
          <cell r="V48" t="str">
            <v>Major</v>
          </cell>
          <cell r="W48" t="str">
            <v>FSB.</v>
          </cell>
          <cell r="X48" t="str">
            <v/>
          </cell>
          <cell r="Y48" t="str">
            <v>Nguyen Thai</v>
          </cell>
          <cell r="Z48">
            <v>42863.34778935185</v>
          </cell>
          <cell r="AA48" t="str">
            <v>Nguyen Thai</v>
          </cell>
          <cell r="AB48">
            <v>42863.347453703704</v>
          </cell>
          <cell r="AC48" t="str">
            <v>Nguyen Thai</v>
          </cell>
          <cell r="AD48" t="str">
            <v>Approval</v>
          </cell>
          <cell r="AE48">
            <v>42863.347939814812</v>
          </cell>
          <cell r="AF48">
            <v>42867.568611111114</v>
          </cell>
          <cell r="AG48">
            <v>42867.568506944444</v>
          </cell>
          <cell r="AH48" t="str">
            <v>Nguyen Thai</v>
          </cell>
          <cell r="AI48">
            <v>42867.568726851852</v>
          </cell>
          <cell r="AJ48" t="str">
            <v>Nguyen Thai</v>
          </cell>
          <cell r="AK48">
            <v>42867.568958333337</v>
          </cell>
          <cell r="AL48" t="str">
            <v>Nguyen Thai</v>
          </cell>
          <cell r="AM48">
            <v>42870.514189814814</v>
          </cell>
          <cell r="AN48" t="str">
            <v>daniel</v>
          </cell>
        </row>
        <row r="49">
          <cell r="B49" t="str">
            <v>FMSV2017020006</v>
          </cell>
          <cell r="C49" t="str">
            <v>Bach Mai Hospital</v>
          </cell>
          <cell r="D49" t="str">
            <v>North</v>
          </cell>
          <cell r="E49" t="str">
            <v>EC-600WI</v>
          </cell>
          <cell r="F49" t="str">
            <v>1C692K196</v>
          </cell>
          <cell r="G49">
            <v>42282</v>
          </cell>
          <cell r="H49">
            <v>42647</v>
          </cell>
          <cell r="I49" t="str">
            <v/>
          </cell>
          <cell r="J49" t="str">
            <v>Completed</v>
          </cell>
          <cell r="K49" t="str">
            <v>FMSV2015120010</v>
          </cell>
          <cell r="L49">
            <v>42486</v>
          </cell>
          <cell r="M49">
            <v>42793.483680555553</v>
          </cell>
          <cell r="N49" t="str">
            <v>Le Quang Thong</v>
          </cell>
          <cell r="O49" t="str">
            <v/>
          </cell>
          <cell r="P49">
            <v>42873.49591435185</v>
          </cell>
          <cell r="Q49">
            <v>42793.484074074076</v>
          </cell>
          <cell r="R49" t="str">
            <v>Le Quang Thong</v>
          </cell>
          <cell r="S49">
            <v>42794.369895833333</v>
          </cell>
          <cell r="T49" t="str">
            <v>1. WGB is missed glue_x000D_
2. MM switch has scratched_x000D_
3. BSA wire are loosen</v>
          </cell>
          <cell r="U49" t="str">
            <v/>
          </cell>
          <cell r="V49" t="str">
            <v>Major</v>
          </cell>
          <cell r="W49" t="str">
            <v>LPA. SW. BSA.</v>
          </cell>
          <cell r="X49" t="str">
            <v/>
          </cell>
          <cell r="Y49" t="str">
            <v>Le Quang Thong</v>
          </cell>
          <cell r="Z49">
            <v>42864.483622685184</v>
          </cell>
          <cell r="AA49" t="str">
            <v>Nguyen Thai</v>
          </cell>
          <cell r="AB49">
            <v>42864.482233796298</v>
          </cell>
          <cell r="AC49" t="str">
            <v>Nguyen Thai</v>
          </cell>
          <cell r="AD49" t="str">
            <v>Approval</v>
          </cell>
          <cell r="AE49">
            <v>42864.723344907405</v>
          </cell>
          <cell r="AF49">
            <v>42871.38380787037</v>
          </cell>
          <cell r="AG49">
            <v>42871.38385416667</v>
          </cell>
          <cell r="AH49" t="str">
            <v>hoang</v>
          </cell>
          <cell r="AI49">
            <v>42871.689502314817</v>
          </cell>
          <cell r="AJ49" t="str">
            <v>Le Quang Thong</v>
          </cell>
          <cell r="AK49">
            <v>42871.689664351848</v>
          </cell>
          <cell r="AL49" t="str">
            <v>Le Quang Thong</v>
          </cell>
          <cell r="AM49">
            <v>42873.49591435185</v>
          </cell>
          <cell r="AN49" t="str">
            <v>daniel</v>
          </cell>
        </row>
        <row r="50">
          <cell r="B50" t="str">
            <v>FMSV2017030020</v>
          </cell>
          <cell r="C50" t="str">
            <v>Bach Mai Hospital</v>
          </cell>
          <cell r="D50" t="str">
            <v>North</v>
          </cell>
          <cell r="E50" t="str">
            <v>EC-530WI</v>
          </cell>
          <cell r="F50" t="str">
            <v>3C591A036</v>
          </cell>
          <cell r="G50">
            <v>41492</v>
          </cell>
          <cell r="H50">
            <v>41857</v>
          </cell>
          <cell r="I50" t="str">
            <v/>
          </cell>
          <cell r="J50" t="str">
            <v>Completed</v>
          </cell>
          <cell r="K50" t="str">
            <v>FMSV2015060006</v>
          </cell>
          <cell r="L50">
            <v>42194</v>
          </cell>
          <cell r="M50">
            <v>42803.579675925925</v>
          </cell>
          <cell r="N50" t="str">
            <v>Nguyen Thai</v>
          </cell>
          <cell r="O50" t="str">
            <v/>
          </cell>
          <cell r="P50">
            <v>42873.496342592596</v>
          </cell>
          <cell r="Q50">
            <v>42803.580196759256</v>
          </cell>
          <cell r="R50" t="str">
            <v>Nguyen Thai</v>
          </cell>
          <cell r="S50">
            <v>42865.427199074074</v>
          </cell>
          <cell r="T50" t="str">
            <v>1. OSA MAIN COVER IS CRACKED_x000D_
2. BSA BENDING WIRES ARE LOOSEN</v>
          </cell>
          <cell r="U50">
            <v>2281</v>
          </cell>
          <cell r="V50" t="str">
            <v>Major</v>
          </cell>
          <cell r="W50" t="str">
            <v>OSA. BSA. DWA.</v>
          </cell>
          <cell r="X50" t="str">
            <v/>
          </cell>
          <cell r="Y50" t="str">
            <v>Le Quang Thong</v>
          </cell>
          <cell r="Z50">
            <v>42865.543414351851</v>
          </cell>
          <cell r="AA50" t="str">
            <v>Nguyen Thai</v>
          </cell>
          <cell r="AB50">
            <v>42865.543009259258</v>
          </cell>
          <cell r="AC50" t="str">
            <v>Nguyen Thai</v>
          </cell>
          <cell r="AD50" t="str">
            <v>Approval</v>
          </cell>
          <cell r="AE50">
            <v>42865.544699074075</v>
          </cell>
          <cell r="AF50">
            <v>42871.683287037034</v>
          </cell>
          <cell r="AG50">
            <v>42871.683229166665</v>
          </cell>
          <cell r="AH50" t="str">
            <v>Le Quang Thong</v>
          </cell>
          <cell r="AI50">
            <v>42871.687025462961</v>
          </cell>
          <cell r="AJ50" t="str">
            <v>Nguyen Thai</v>
          </cell>
          <cell r="AK50">
            <v>42871.687326388892</v>
          </cell>
          <cell r="AL50" t="str">
            <v>Nguyen Thai</v>
          </cell>
          <cell r="AM50">
            <v>42873.496342592596</v>
          </cell>
          <cell r="AN50" t="str">
            <v>daniel</v>
          </cell>
        </row>
        <row r="51">
          <cell r="B51" t="str">
            <v>FMSV2017030014</v>
          </cell>
          <cell r="C51" t="str">
            <v>Bach Mai Hospital</v>
          </cell>
          <cell r="D51" t="str">
            <v>North</v>
          </cell>
          <cell r="E51" t="str">
            <v>EG-590WR</v>
          </cell>
          <cell r="F51" t="str">
            <v>1G348K514</v>
          </cell>
          <cell r="G51">
            <v>42297</v>
          </cell>
          <cell r="H51">
            <v>42662</v>
          </cell>
          <cell r="I51" t="str">
            <v/>
          </cell>
          <cell r="J51" t="str">
            <v>Completed</v>
          </cell>
          <cell r="K51" t="str">
            <v/>
          </cell>
          <cell r="L51" t="str">
            <v/>
          </cell>
          <cell r="M51">
            <v>42801.630300925928</v>
          </cell>
          <cell r="N51" t="str">
            <v>Le Quang Thong</v>
          </cell>
          <cell r="O51" t="str">
            <v/>
          </cell>
          <cell r="P51">
            <v>42873.556689814817</v>
          </cell>
          <cell r="Q51">
            <v>42801.631562499999</v>
          </cell>
          <cell r="R51" t="str">
            <v>Le Quang Thong</v>
          </cell>
          <cell r="S51">
            <v>42803.4999537037</v>
          </cell>
          <cell r="T51" t="str">
            <v>1. BSA wires are loosen_x000D_
2. FCT is closed_x000D_
3. WGb is missed glue</v>
          </cell>
          <cell r="U51" t="str">
            <v/>
          </cell>
          <cell r="V51" t="str">
            <v>Major</v>
          </cell>
          <cell r="W51" t="str">
            <v>OSA. FCT. LPA.</v>
          </cell>
          <cell r="X51" t="str">
            <v/>
          </cell>
          <cell r="Y51" t="str">
            <v>Le Quang Thong</v>
          </cell>
          <cell r="Z51">
            <v>42870.69771990741</v>
          </cell>
          <cell r="AA51" t="str">
            <v>Nguyen Thai</v>
          </cell>
          <cell r="AB51">
            <v>42870.697557870371</v>
          </cell>
          <cell r="AC51" t="str">
            <v>Nguyen Thai</v>
          </cell>
          <cell r="AD51" t="str">
            <v>Approval</v>
          </cell>
          <cell r="AE51">
            <v>42870.697905092595</v>
          </cell>
          <cell r="AF51">
            <v>42873.448865740742</v>
          </cell>
          <cell r="AG51">
            <v>42873.448692129627</v>
          </cell>
          <cell r="AH51" t="str">
            <v>Nguyen Thai</v>
          </cell>
          <cell r="AI51">
            <v>42873.449050925927</v>
          </cell>
          <cell r="AJ51" t="str">
            <v>Nguyen Thai</v>
          </cell>
          <cell r="AK51">
            <v>42873.449236111112</v>
          </cell>
          <cell r="AL51" t="str">
            <v>Nguyen Thai</v>
          </cell>
          <cell r="AM51">
            <v>42873.556689814817</v>
          </cell>
          <cell r="AN51" t="str">
            <v>daniel</v>
          </cell>
        </row>
        <row r="52">
          <cell r="B52" t="str">
            <v>FMSV2017030012</v>
          </cell>
          <cell r="C52" t="str">
            <v>Bach Mai Hospital</v>
          </cell>
          <cell r="D52" t="str">
            <v>North</v>
          </cell>
          <cell r="E52" t="str">
            <v>EC-600WI</v>
          </cell>
          <cell r="F52" t="str">
            <v>1C692K144</v>
          </cell>
          <cell r="G52">
            <v>42282</v>
          </cell>
          <cell r="H52" t="str">
            <v/>
          </cell>
          <cell r="I52" t="str">
            <v/>
          </cell>
          <cell r="J52" t="str">
            <v>Completed</v>
          </cell>
          <cell r="K52" t="str">
            <v>FMSV2016100015</v>
          </cell>
          <cell r="L52">
            <v>42697</v>
          </cell>
          <cell r="M52">
            <v>42797.667939814812</v>
          </cell>
          <cell r="N52" t="str">
            <v>Nguyen Thai</v>
          </cell>
          <cell r="O52" t="str">
            <v/>
          </cell>
          <cell r="P52">
            <v>42884.463229166664</v>
          </cell>
          <cell r="Q52">
            <v>42797.668287037035</v>
          </cell>
          <cell r="R52" t="str">
            <v>Nguyen Thai</v>
          </cell>
          <cell r="S52">
            <v>42797.669942129629</v>
          </cell>
          <cell r="T52" t="str">
            <v>FSA was cracked</v>
          </cell>
          <cell r="U52" t="str">
            <v/>
          </cell>
          <cell r="V52" t="str">
            <v>Major</v>
          </cell>
          <cell r="W52" t="str">
            <v>FSA.</v>
          </cell>
          <cell r="X52" t="str">
            <v/>
          </cell>
          <cell r="Y52" t="str">
            <v>Nguyen Thai</v>
          </cell>
          <cell r="Z52">
            <v>42874.358541666668</v>
          </cell>
          <cell r="AA52" t="str">
            <v>Nguyen Thai</v>
          </cell>
          <cell r="AB52">
            <v>42874.358298611114</v>
          </cell>
          <cell r="AC52" t="str">
            <v>Nguyen Thai</v>
          </cell>
          <cell r="AD52" t="str">
            <v>Approval</v>
          </cell>
          <cell r="AE52">
            <v>42874.358738425923</v>
          </cell>
          <cell r="AF52">
            <v>42878.554201388892</v>
          </cell>
          <cell r="AG52">
            <v>42878.554143518515</v>
          </cell>
          <cell r="AH52" t="str">
            <v>Nguyen Thai</v>
          </cell>
          <cell r="AI52">
            <v>42878.554282407407</v>
          </cell>
          <cell r="AJ52" t="str">
            <v>Nguyen Thai</v>
          </cell>
          <cell r="AK52">
            <v>42878.614537037036</v>
          </cell>
          <cell r="AL52" t="str">
            <v>Nguyen Thai</v>
          </cell>
          <cell r="AM52">
            <v>42884.463229166664</v>
          </cell>
          <cell r="AN52" t="str">
            <v>daniel</v>
          </cell>
        </row>
        <row r="53">
          <cell r="B53" t="str">
            <v>FMSV2017030018</v>
          </cell>
          <cell r="C53" t="str">
            <v>Bach Mai Hospital</v>
          </cell>
          <cell r="D53" t="str">
            <v>North</v>
          </cell>
          <cell r="E53" t="str">
            <v>EG-590WR</v>
          </cell>
          <cell r="F53" t="str">
            <v>5G348A636</v>
          </cell>
          <cell r="G53">
            <v>41978</v>
          </cell>
          <cell r="H53">
            <v>42343</v>
          </cell>
          <cell r="I53" t="str">
            <v/>
          </cell>
          <cell r="J53" t="str">
            <v>Completed</v>
          </cell>
          <cell r="K53" t="str">
            <v/>
          </cell>
          <cell r="L53" t="str">
            <v/>
          </cell>
          <cell r="M53">
            <v>42803.455277777779</v>
          </cell>
          <cell r="N53" t="str">
            <v>Nguyen Thai</v>
          </cell>
          <cell r="O53" t="str">
            <v/>
          </cell>
          <cell r="P53">
            <v>42884.463935185187</v>
          </cell>
          <cell r="Q53">
            <v>42803.455497685187</v>
          </cell>
          <cell r="R53" t="str">
            <v>Nguyen Thai</v>
          </cell>
          <cell r="S53">
            <v>42803.458923611113</v>
          </cell>
          <cell r="T53" t="str">
            <v>UP wire was broken at BSA_x000D_
FCT was closed</v>
          </cell>
          <cell r="U53" t="str">
            <v/>
          </cell>
          <cell r="V53" t="str">
            <v>Major</v>
          </cell>
          <cell r="W53" t="str">
            <v>BSA. FCT.</v>
          </cell>
          <cell r="X53" t="str">
            <v/>
          </cell>
          <cell r="Y53" t="str">
            <v>Nguyen Thai</v>
          </cell>
          <cell r="Z53">
            <v>42872.361527777779</v>
          </cell>
          <cell r="AA53" t="str">
            <v>Nguyen Thai</v>
          </cell>
          <cell r="AB53">
            <v>42872.361261574071</v>
          </cell>
          <cell r="AC53" t="str">
            <v>Nguyen Thai</v>
          </cell>
          <cell r="AD53" t="str">
            <v>Approval</v>
          </cell>
          <cell r="AE53">
            <v>42873.546655092592</v>
          </cell>
          <cell r="AF53">
            <v>42879.360682870371</v>
          </cell>
          <cell r="AG53">
            <v>42879.360625000001</v>
          </cell>
          <cell r="AH53" t="str">
            <v>Le Quang Thong</v>
          </cell>
          <cell r="AI53">
            <v>42881.704375000001</v>
          </cell>
          <cell r="AJ53" t="str">
            <v>Nguyen Thai</v>
          </cell>
          <cell r="AK53">
            <v>42881.704548611109</v>
          </cell>
          <cell r="AL53" t="str">
            <v>Nguyen Thai</v>
          </cell>
          <cell r="AM53">
            <v>42884.463935185187</v>
          </cell>
          <cell r="AN53" t="str">
            <v>daniel</v>
          </cell>
        </row>
        <row r="54">
          <cell r="B54" t="str">
            <v>FMSV2017040005</v>
          </cell>
          <cell r="C54" t="str">
            <v>FUJIFILM Vietnam Co., Ltd.</v>
          </cell>
          <cell r="D54" t="str">
            <v>Demo</v>
          </cell>
          <cell r="E54" t="str">
            <v>EG-530WR</v>
          </cell>
          <cell r="F54" t="str">
            <v>3G361A414</v>
          </cell>
          <cell r="G54">
            <v>40841</v>
          </cell>
          <cell r="H54" t="str">
            <v/>
          </cell>
          <cell r="I54" t="str">
            <v/>
          </cell>
          <cell r="J54" t="str">
            <v>Completed</v>
          </cell>
          <cell r="K54" t="str">
            <v/>
          </cell>
          <cell r="L54" t="str">
            <v/>
          </cell>
          <cell r="M54">
            <v>42836.676296296297</v>
          </cell>
          <cell r="N54" t="str">
            <v>Nguyen Thai</v>
          </cell>
          <cell r="O54" t="str">
            <v>DEMO</v>
          </cell>
          <cell r="P54">
            <v>42884.464201388888</v>
          </cell>
          <cell r="Q54">
            <v>42836.677407407406</v>
          </cell>
          <cell r="R54" t="str">
            <v>Nguyen Thai</v>
          </cell>
          <cell r="S54">
            <v>42836.691435185188</v>
          </cell>
          <cell r="T54" t="str">
            <v>No image_x000D_
FSA was deformed &amp; LGB broken fiber</v>
          </cell>
          <cell r="U54" t="str">
            <v/>
          </cell>
          <cell r="V54" t="str">
            <v>Major</v>
          </cell>
          <cell r="W54" t="str">
            <v>CHA. LGB.</v>
          </cell>
          <cell r="X54" t="str">
            <v/>
          </cell>
          <cell r="Y54" t="str">
            <v>Nguyen Thai</v>
          </cell>
          <cell r="Z54">
            <v>42881.485844907409</v>
          </cell>
          <cell r="AA54" t="str">
            <v>Nguyen Thai</v>
          </cell>
          <cell r="AB54">
            <v>42836.703344907408</v>
          </cell>
          <cell r="AC54" t="str">
            <v>Nguyen Thai</v>
          </cell>
          <cell r="AD54" t="str">
            <v>Decline</v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>
            <v>42881.486018518517</v>
          </cell>
          <cell r="AL54" t="str">
            <v>Nguyen Thai</v>
          </cell>
          <cell r="AM54">
            <v>42884.464201388888</v>
          </cell>
          <cell r="AN54" t="str">
            <v>daniel</v>
          </cell>
        </row>
        <row r="55">
          <cell r="B55" t="str">
            <v>FMSV2017050006</v>
          </cell>
          <cell r="C55" t="str">
            <v>Hue University of Medicine and Pharmacy - Ginec</v>
          </cell>
          <cell r="D55" t="str">
            <v>South</v>
          </cell>
          <cell r="E55" t="str">
            <v>EG-530WR</v>
          </cell>
          <cell r="F55" t="str">
            <v>4G361A487</v>
          </cell>
          <cell r="G55">
            <v>41589</v>
          </cell>
          <cell r="H55" t="str">
            <v/>
          </cell>
          <cell r="I55" t="str">
            <v/>
          </cell>
          <cell r="J55" t="str">
            <v>Completed</v>
          </cell>
          <cell r="K55" t="str">
            <v>FMSV2016050005</v>
          </cell>
          <cell r="L55">
            <v>42531</v>
          </cell>
          <cell r="M55">
            <v>42873.569803240738</v>
          </cell>
          <cell r="N55" t="str">
            <v>Le Quang Thong</v>
          </cell>
          <cell r="O55" t="str">
            <v>-</v>
          </cell>
          <cell r="P55">
            <v>42884.464548611111</v>
          </cell>
          <cell r="Q55">
            <v>42873.571585648147</v>
          </cell>
          <cell r="R55" t="str">
            <v>Le Quang Thong</v>
          </cell>
          <cell r="S55">
            <v>42873.700509259259</v>
          </cell>
          <cell r="T55" t="str">
            <v>BENDING WIRES ARE LOOSEN_x000D_
KNOB ARE HEAVY MOVEMENT</v>
          </cell>
          <cell r="U55">
            <v>5067</v>
          </cell>
          <cell r="V55" t="str">
            <v>Minor</v>
          </cell>
          <cell r="W55" t="str">
            <v>OSA. ANGL.</v>
          </cell>
          <cell r="X55" t="str">
            <v/>
          </cell>
          <cell r="Y55" t="str">
            <v>Le Quang Thong</v>
          </cell>
          <cell r="Z55">
            <v>42873.703506944446</v>
          </cell>
          <cell r="AA55" t="str">
            <v>hoang</v>
          </cell>
          <cell r="AB55">
            <v>42873.70107638889</v>
          </cell>
          <cell r="AC55" t="str">
            <v>Le Quang Thong</v>
          </cell>
          <cell r="AD55" t="str">
            <v>Approval</v>
          </cell>
          <cell r="AE55">
            <v>42874.618854166663</v>
          </cell>
          <cell r="AF55">
            <v>42877.326226851852</v>
          </cell>
          <cell r="AG55">
            <v>42877.326168981483</v>
          </cell>
          <cell r="AH55" t="str">
            <v>Le Quang Thong</v>
          </cell>
          <cell r="AI55">
            <v>42877.335810185185</v>
          </cell>
          <cell r="AJ55" t="str">
            <v>hoang</v>
          </cell>
          <cell r="AK55">
            <v>42877.34202546296</v>
          </cell>
          <cell r="AL55" t="str">
            <v>Nguyen Thai</v>
          </cell>
          <cell r="AM55">
            <v>42884.464548611111</v>
          </cell>
          <cell r="AN55" t="str">
            <v>daniel</v>
          </cell>
        </row>
        <row r="56">
          <cell r="B56" t="str">
            <v>FMSV2017050007</v>
          </cell>
          <cell r="C56" t="str">
            <v>Hue University of Medicine and Pharmacy - Ginec</v>
          </cell>
          <cell r="D56" t="str">
            <v>South</v>
          </cell>
          <cell r="E56" t="str">
            <v>ED-530XT</v>
          </cell>
          <cell r="F56" t="str">
            <v>SD102A081</v>
          </cell>
          <cell r="G56">
            <v>41589</v>
          </cell>
          <cell r="H56" t="str">
            <v/>
          </cell>
          <cell r="I56" t="str">
            <v/>
          </cell>
          <cell r="J56" t="str">
            <v>Completed</v>
          </cell>
          <cell r="K56" t="str">
            <v>FMSV2014090004</v>
          </cell>
          <cell r="L56">
            <v>41985</v>
          </cell>
          <cell r="M56">
            <v>42873.577106481483</v>
          </cell>
          <cell r="N56" t="str">
            <v>hoang</v>
          </cell>
          <cell r="O56" t="str">
            <v>NA</v>
          </cell>
          <cell r="P56">
            <v>42884.465381944443</v>
          </cell>
          <cell r="Q56">
            <v>42873.588136574072</v>
          </cell>
          <cell r="R56" t="str">
            <v>hoang</v>
          </cell>
          <cell r="S56">
            <v>42873.592916666668</v>
          </cell>
          <cell r="T56" t="str">
            <v/>
          </cell>
          <cell r="U56" t="str">
            <v/>
          </cell>
          <cell r="V56" t="str">
            <v>Minor</v>
          </cell>
          <cell r="W56" t="str">
            <v>OSA.</v>
          </cell>
          <cell r="X56" t="str">
            <v/>
          </cell>
          <cell r="Y56" t="str">
            <v>hoang</v>
          </cell>
          <cell r="Z56">
            <v>42873.701539351852</v>
          </cell>
          <cell r="AA56" t="str">
            <v>Le Quang Thong</v>
          </cell>
          <cell r="AB56">
            <v>42873.593368055554</v>
          </cell>
          <cell r="AC56" t="str">
            <v>hoang</v>
          </cell>
          <cell r="AD56" t="str">
            <v/>
          </cell>
          <cell r="AE56">
            <v>42877.335115740738</v>
          </cell>
          <cell r="AF56">
            <v>42877.713935185187</v>
          </cell>
          <cell r="AG56">
            <v>42877.713969907411</v>
          </cell>
          <cell r="AH56" t="str">
            <v>hoang</v>
          </cell>
          <cell r="AI56">
            <v>42877.714120370372</v>
          </cell>
          <cell r="AJ56" t="str">
            <v>Le Quang Thong</v>
          </cell>
          <cell r="AK56">
            <v>42877.714363425926</v>
          </cell>
          <cell r="AL56" t="str">
            <v>Le Quang Thong</v>
          </cell>
          <cell r="AM56">
            <v>42884.465381944443</v>
          </cell>
          <cell r="AN56" t="str">
            <v>daniel</v>
          </cell>
        </row>
        <row r="57">
          <cell r="B57" t="str">
            <v>FMSV2017030003</v>
          </cell>
          <cell r="C57" t="str">
            <v>Bach Mai Hospital</v>
          </cell>
          <cell r="D57" t="str">
            <v>North</v>
          </cell>
          <cell r="E57" t="str">
            <v>EG-590WR</v>
          </cell>
          <cell r="F57" t="str">
            <v>1G348K512</v>
          </cell>
          <cell r="G57">
            <v>42297</v>
          </cell>
          <cell r="H57">
            <v>42662</v>
          </cell>
          <cell r="I57" t="str">
            <v/>
          </cell>
          <cell r="J57" t="str">
            <v>Completed</v>
          </cell>
          <cell r="K57" t="str">
            <v/>
          </cell>
          <cell r="L57" t="str">
            <v/>
          </cell>
          <cell r="M57">
            <v>42795.621828703705</v>
          </cell>
          <cell r="N57" t="str">
            <v>Nguyen Thai</v>
          </cell>
          <cell r="O57" t="str">
            <v/>
          </cell>
          <cell r="P57">
            <v>42891.457395833335</v>
          </cell>
          <cell r="Q57">
            <v>42795.622141203705</v>
          </cell>
          <cell r="R57" t="str">
            <v>Nguyen Thai</v>
          </cell>
          <cell r="S57">
            <v>42803.651458333334</v>
          </cell>
          <cell r="T57" t="str">
            <v>WGB was cracked_x000D_
FCT was closed by Bioforcep , BSA was deformed</v>
          </cell>
          <cell r="U57" t="str">
            <v/>
          </cell>
          <cell r="V57" t="str">
            <v>Major</v>
          </cell>
          <cell r="W57" t="str">
            <v>BSA. WGB.</v>
          </cell>
          <cell r="X57" t="str">
            <v/>
          </cell>
          <cell r="Y57" t="str">
            <v>Nguyen Thai</v>
          </cell>
          <cell r="Z57">
            <v>42879.618703703702</v>
          </cell>
          <cell r="AA57" t="str">
            <v>Nguyen Thai</v>
          </cell>
          <cell r="AB57">
            <v>42879.618506944447</v>
          </cell>
          <cell r="AC57" t="str">
            <v>Nguyen Thai</v>
          </cell>
          <cell r="AD57" t="str">
            <v>Approval</v>
          </cell>
          <cell r="AE57">
            <v>42879.619293981479</v>
          </cell>
          <cell r="AF57">
            <v>42887.398784722223</v>
          </cell>
          <cell r="AG57">
            <v>42887.3987037037</v>
          </cell>
          <cell r="AH57" t="str">
            <v>Nguyen Thai</v>
          </cell>
          <cell r="AI57">
            <v>42887.401562500003</v>
          </cell>
          <cell r="AJ57" t="str">
            <v>Nguyen Thai</v>
          </cell>
          <cell r="AK57">
            <v>42887.401712962965</v>
          </cell>
          <cell r="AL57" t="str">
            <v>Nguyen Thai</v>
          </cell>
          <cell r="AM57">
            <v>42891.457395833335</v>
          </cell>
          <cell r="AN57" t="str">
            <v>daniel</v>
          </cell>
        </row>
        <row r="58">
          <cell r="B58" t="str">
            <v>FMSV2017040006</v>
          </cell>
          <cell r="C58" t="str">
            <v>Bach Mai Hospital</v>
          </cell>
          <cell r="D58" t="str">
            <v>North</v>
          </cell>
          <cell r="E58" t="str">
            <v>EG-600WR</v>
          </cell>
          <cell r="F58" t="str">
            <v>2G391K411</v>
          </cell>
          <cell r="G58">
            <v>42664</v>
          </cell>
          <cell r="H58">
            <v>43029</v>
          </cell>
          <cell r="I58" t="str">
            <v/>
          </cell>
          <cell r="J58" t="str">
            <v>Completed</v>
          </cell>
          <cell r="K58" t="str">
            <v/>
          </cell>
          <cell r="L58" t="str">
            <v/>
          </cell>
          <cell r="M58">
            <v>42837.357407407406</v>
          </cell>
          <cell r="N58" t="str">
            <v>Nguyen Thai</v>
          </cell>
          <cell r="O58" t="str">
            <v>Warranty FFVN-1704006. Black spot at 7o'clock and intermittent vertical lines noise.</v>
          </cell>
          <cell r="P58">
            <v>42891.45752314815</v>
          </cell>
          <cell r="Q58">
            <v>42837.36078703704</v>
          </cell>
          <cell r="R58" t="str">
            <v>Nguyen Thai</v>
          </cell>
          <cell r="S58">
            <v>42837.364594907405</v>
          </cell>
          <cell r="T58" t="str">
            <v>Black spots at 7o'clock_x000D_
Vertical lines appeared on endoscopic image</v>
          </cell>
          <cell r="U58" t="str">
            <v/>
          </cell>
          <cell r="V58" t="str">
            <v>Major</v>
          </cell>
          <cell r="W58" t="str">
            <v>ISA.</v>
          </cell>
          <cell r="X58" t="str">
            <v/>
          </cell>
          <cell r="Y58" t="str">
            <v>Nguyen Thai</v>
          </cell>
          <cell r="Z58">
            <v>42871.429166666669</v>
          </cell>
          <cell r="AA58" t="str">
            <v>Nguyen Thai</v>
          </cell>
          <cell r="AB58">
            <v>42871.398634259262</v>
          </cell>
          <cell r="AC58" t="str">
            <v>hoang</v>
          </cell>
          <cell r="AD58" t="str">
            <v>Approval</v>
          </cell>
          <cell r="AE58">
            <v>42879.637233796297</v>
          </cell>
          <cell r="AF58">
            <v>42885.5784375</v>
          </cell>
          <cell r="AG58">
            <v>42885.538819444446</v>
          </cell>
          <cell r="AH58" t="str">
            <v>Nguyen Thai</v>
          </cell>
          <cell r="AI58">
            <v>42885.578518518516</v>
          </cell>
          <cell r="AJ58" t="str">
            <v>Nguyen Thai</v>
          </cell>
          <cell r="AK58">
            <v>42885.578761574077</v>
          </cell>
          <cell r="AL58" t="str">
            <v>Nguyen Thai</v>
          </cell>
          <cell r="AM58">
            <v>42891.45752314815</v>
          </cell>
          <cell r="AN58" t="str">
            <v>daniel</v>
          </cell>
        </row>
        <row r="59">
          <cell r="B59" t="str">
            <v>FMSV2017050011</v>
          </cell>
          <cell r="C59" t="str">
            <v>Endoscopy No. 91 Clinic</v>
          </cell>
          <cell r="D59" t="str">
            <v>South</v>
          </cell>
          <cell r="E59" t="str">
            <v>EC-600WI</v>
          </cell>
          <cell r="F59" t="str">
            <v>1C692K596</v>
          </cell>
          <cell r="G59">
            <v>42628</v>
          </cell>
          <cell r="H59">
            <v>42993</v>
          </cell>
          <cell r="I59" t="str">
            <v/>
          </cell>
          <cell r="J59" t="str">
            <v>Completed</v>
          </cell>
          <cell r="K59" t="str">
            <v/>
          </cell>
          <cell r="L59" t="str">
            <v/>
          </cell>
          <cell r="M59">
            <v>42885.568229166667</v>
          </cell>
          <cell r="N59" t="str">
            <v>hoang</v>
          </cell>
          <cell r="O59" t="str">
            <v>NA</v>
          </cell>
          <cell r="P59">
            <v>42891.457650462966</v>
          </cell>
          <cell r="Q59">
            <v>42885.57199074074</v>
          </cell>
          <cell r="R59" t="str">
            <v>hoang</v>
          </cell>
          <cell r="S59">
            <v>42885.577187499999</v>
          </cell>
          <cell r="T59" t="str">
            <v/>
          </cell>
          <cell r="U59" t="str">
            <v/>
          </cell>
          <cell r="V59" t="str">
            <v>Minor</v>
          </cell>
          <cell r="W59" t="str">
            <v>OSA.</v>
          </cell>
          <cell r="X59" t="str">
            <v/>
          </cell>
          <cell r="Y59" t="str">
            <v>hoang</v>
          </cell>
          <cell r="Z59">
            <v>42885.579444444447</v>
          </cell>
          <cell r="AA59" t="str">
            <v>Nguyen Thai</v>
          </cell>
          <cell r="AB59">
            <v>42885.578055555554</v>
          </cell>
          <cell r="AC59" t="str">
            <v>hoang</v>
          </cell>
          <cell r="AD59" t="str">
            <v>Approval</v>
          </cell>
          <cell r="AE59">
            <v>42885.58048611111</v>
          </cell>
          <cell r="AF59">
            <v>42886.563634259262</v>
          </cell>
          <cell r="AG59">
            <v>42886.563680555555</v>
          </cell>
          <cell r="AH59" t="str">
            <v>hoang</v>
          </cell>
          <cell r="AI59">
            <v>42886.564085648148</v>
          </cell>
          <cell r="AJ59" t="str">
            <v>hoang</v>
          </cell>
          <cell r="AK59">
            <v>42886.564236111109</v>
          </cell>
          <cell r="AL59" t="str">
            <v>hoang</v>
          </cell>
          <cell r="AM59">
            <v>42891.457650462966</v>
          </cell>
          <cell r="AN59" t="str">
            <v>daniel</v>
          </cell>
        </row>
        <row r="60">
          <cell r="B60" t="str">
            <v>FMSV2017030023</v>
          </cell>
          <cell r="C60" t="str">
            <v>HUE Central Hospital</v>
          </cell>
          <cell r="D60" t="str">
            <v>South</v>
          </cell>
          <cell r="E60" t="str">
            <v>EG-530WR</v>
          </cell>
          <cell r="F60" t="str">
            <v>1G361K924</v>
          </cell>
          <cell r="G60">
            <v>42460</v>
          </cell>
          <cell r="H60">
            <v>42825</v>
          </cell>
          <cell r="I60" t="str">
            <v/>
          </cell>
          <cell r="J60" t="str">
            <v>Completed</v>
          </cell>
          <cell r="K60" t="str">
            <v>FMSV2017010004</v>
          </cell>
          <cell r="L60">
            <v>42760</v>
          </cell>
          <cell r="M60">
            <v>42817.494166666664</v>
          </cell>
          <cell r="N60" t="str">
            <v>Le Quang Thong</v>
          </cell>
          <cell r="O60" t="str">
            <v>Many black spots at 7o'clock , WTY-FFVN-1703004.</v>
          </cell>
          <cell r="P60">
            <v>42899.447754629633</v>
          </cell>
          <cell r="Q60">
            <v>42818.425115740742</v>
          </cell>
          <cell r="R60" t="str">
            <v>Nguyen Thai</v>
          </cell>
          <cell r="S60">
            <v>42818.439155092594</v>
          </cell>
          <cell r="T60" t="str">
            <v>Many black spots at 7o'clock_x000D_
no leak</v>
          </cell>
          <cell r="U60" t="str">
            <v/>
          </cell>
          <cell r="V60" t="str">
            <v>Major</v>
          </cell>
          <cell r="W60" t="str">
            <v>CHA.</v>
          </cell>
          <cell r="X60" t="str">
            <v/>
          </cell>
          <cell r="Y60" t="str">
            <v>Nguyen Thai</v>
          </cell>
          <cell r="Z60">
            <v>42886.649351851855</v>
          </cell>
          <cell r="AA60" t="str">
            <v>Nguyen Thai</v>
          </cell>
          <cell r="AB60">
            <v>42886.649212962962</v>
          </cell>
          <cell r="AC60" t="str">
            <v>Nguyen Thai</v>
          </cell>
          <cell r="AD60" t="str">
            <v>Approval</v>
          </cell>
          <cell r="AE60">
            <v>42886.650439814817</v>
          </cell>
          <cell r="AF60">
            <v>42891.693969907406</v>
          </cell>
          <cell r="AG60">
            <v>42891.693888888891</v>
          </cell>
          <cell r="AH60" t="str">
            <v>Nguyen Thai</v>
          </cell>
          <cell r="AI60">
            <v>42891.719027777777</v>
          </cell>
          <cell r="AJ60" t="str">
            <v>Nguyen Thai</v>
          </cell>
          <cell r="AK60">
            <v>42891.719270833331</v>
          </cell>
          <cell r="AL60" t="str">
            <v>Nguyen Thai</v>
          </cell>
          <cell r="AM60">
            <v>42899.447754629633</v>
          </cell>
          <cell r="AN60" t="str">
            <v>daniel</v>
          </cell>
        </row>
        <row r="61">
          <cell r="B61" t="str">
            <v>FMSV2017030028</v>
          </cell>
          <cell r="C61" t="str">
            <v>NGUYEN DINH CHIEU HOSPITAL</v>
          </cell>
          <cell r="D61" t="str">
            <v>South</v>
          </cell>
          <cell r="E61" t="str">
            <v>EC-530WL3</v>
          </cell>
          <cell r="F61" t="str">
            <v>1C643K951</v>
          </cell>
          <cell r="G61">
            <v>42733</v>
          </cell>
          <cell r="H61">
            <v>43098</v>
          </cell>
          <cell r="I61" t="str">
            <v/>
          </cell>
          <cell r="J61" t="str">
            <v>Completed</v>
          </cell>
          <cell r="K61" t="str">
            <v/>
          </cell>
          <cell r="L61" t="str">
            <v/>
          </cell>
          <cell r="M61">
            <v>42825.591423611113</v>
          </cell>
          <cell r="N61" t="str">
            <v>Le Quang Thong</v>
          </cell>
          <cell r="O61" t="str">
            <v>WTY FFVN-1704008. BSA wire broken at UP.</v>
          </cell>
          <cell r="P61">
            <v>42899.772141203706</v>
          </cell>
          <cell r="Q61">
            <v>42825.592418981483</v>
          </cell>
          <cell r="R61" t="str">
            <v>Le Quang Thong</v>
          </cell>
          <cell r="S61">
            <v>42836.369444444441</v>
          </cell>
          <cell r="T61" t="str">
            <v>UP wire was broken at OSA</v>
          </cell>
          <cell r="U61" t="str">
            <v/>
          </cell>
          <cell r="V61" t="str">
            <v>Major</v>
          </cell>
          <cell r="W61" t="str">
            <v>BSA.</v>
          </cell>
          <cell r="X61" t="str">
            <v/>
          </cell>
          <cell r="Y61" t="str">
            <v>Nguyen Thai</v>
          </cell>
          <cell r="Z61">
            <v>42880.572685185187</v>
          </cell>
          <cell r="AA61" t="str">
            <v>Le Quang Thong</v>
          </cell>
          <cell r="AB61">
            <v>42880.571967592594</v>
          </cell>
          <cell r="AC61" t="str">
            <v>Le Quang Thong</v>
          </cell>
          <cell r="AD61" t="str">
            <v>Approval</v>
          </cell>
          <cell r="AE61">
            <v>42888.651041666664</v>
          </cell>
          <cell r="AF61">
            <v>42893.347534722219</v>
          </cell>
          <cell r="AG61">
            <v>42893.347384259258</v>
          </cell>
          <cell r="AH61" t="str">
            <v>Le Quang Thong</v>
          </cell>
          <cell r="AI61">
            <v>42893.620868055557</v>
          </cell>
          <cell r="AJ61" t="str">
            <v>Nguyen Thai</v>
          </cell>
          <cell r="AK61">
            <v>42893.621041666665</v>
          </cell>
          <cell r="AL61" t="str">
            <v>Nguyen Thai</v>
          </cell>
          <cell r="AM61">
            <v>42899.772141203706</v>
          </cell>
          <cell r="AN61" t="str">
            <v>daniel</v>
          </cell>
        </row>
        <row r="62">
          <cell r="B62" t="str">
            <v>FMSV2017050010</v>
          </cell>
          <cell r="C62" t="str">
            <v>MINH DUC HOSPITAL</v>
          </cell>
          <cell r="D62" t="str">
            <v>South</v>
          </cell>
          <cell r="E62" t="str">
            <v>EG-530NW</v>
          </cell>
          <cell r="F62" t="str">
            <v>1G366K242</v>
          </cell>
          <cell r="G62">
            <v>42833</v>
          </cell>
          <cell r="H62">
            <v>43198</v>
          </cell>
          <cell r="I62" t="str">
            <v/>
          </cell>
          <cell r="J62" t="str">
            <v>Completed</v>
          </cell>
          <cell r="K62" t="str">
            <v/>
          </cell>
          <cell r="L62" t="str">
            <v/>
          </cell>
          <cell r="M62">
            <v>42881.614988425928</v>
          </cell>
          <cell r="N62" t="str">
            <v>Le Quang Thong</v>
          </cell>
          <cell r="O62" t="str">
            <v>-</v>
          </cell>
          <cell r="P62">
            <v>42899.77244212963</v>
          </cell>
          <cell r="Q62">
            <v>42881.615381944444</v>
          </cell>
          <cell r="R62" t="str">
            <v>Le Quang Thong</v>
          </cell>
          <cell r="S62">
            <v>42881.682800925926</v>
          </cell>
          <cell r="T62" t="str">
            <v>NOZ is clogged_x000D_
BSA wires are loosen</v>
          </cell>
          <cell r="U62" t="str">
            <v/>
          </cell>
          <cell r="V62" t="str">
            <v>Minor</v>
          </cell>
          <cell r="W62" t="str">
            <v>NOZ. OSA.</v>
          </cell>
          <cell r="X62" t="str">
            <v/>
          </cell>
          <cell r="Y62" t="str">
            <v>Le Quang Thong</v>
          </cell>
          <cell r="Z62">
            <v>42888.650416666664</v>
          </cell>
          <cell r="AA62" t="str">
            <v>Nguyen Thai</v>
          </cell>
          <cell r="AB62">
            <v>42888.650277777779</v>
          </cell>
          <cell r="AC62" t="str">
            <v>Nguyen Thai</v>
          </cell>
          <cell r="AD62" t="str">
            <v>Approval</v>
          </cell>
          <cell r="AE62">
            <v>42888.650601851848</v>
          </cell>
          <cell r="AF62">
            <v>42891.687222222223</v>
          </cell>
          <cell r="AG62">
            <v>42891.687152777777</v>
          </cell>
          <cell r="AH62" t="str">
            <v>Nguyen Thai</v>
          </cell>
          <cell r="AI62">
            <v>42891.687314814815</v>
          </cell>
          <cell r="AJ62" t="str">
            <v>Nguyen Thai</v>
          </cell>
          <cell r="AK62">
            <v>42891.687488425923</v>
          </cell>
          <cell r="AL62" t="str">
            <v>Nguyen Thai</v>
          </cell>
          <cell r="AM62">
            <v>42899.77244212963</v>
          </cell>
          <cell r="AN62" t="str">
            <v>daniel</v>
          </cell>
        </row>
        <row r="63">
          <cell r="B63" t="str">
            <v>FMSV2017010008</v>
          </cell>
          <cell r="C63" t="str">
            <v>Hanoi Medical University Hospital</v>
          </cell>
          <cell r="D63" t="str">
            <v>North</v>
          </cell>
          <cell r="E63" t="str">
            <v>EG-600WR</v>
          </cell>
          <cell r="F63" t="str">
            <v>2G391K125</v>
          </cell>
          <cell r="G63">
            <v>42527</v>
          </cell>
          <cell r="H63">
            <v>42892</v>
          </cell>
          <cell r="I63" t="str">
            <v/>
          </cell>
          <cell r="J63" t="str">
            <v>Completed</v>
          </cell>
          <cell r="K63" t="str">
            <v/>
          </cell>
          <cell r="L63" t="str">
            <v/>
          </cell>
          <cell r="M63">
            <v>42752.658668981479</v>
          </cell>
          <cell r="N63" t="str">
            <v>Nguyen Thai</v>
          </cell>
          <cell r="O63" t="str">
            <v/>
          </cell>
          <cell r="P63">
            <v>42922.478333333333</v>
          </cell>
          <cell r="Q63">
            <v>42752.659039351849</v>
          </cell>
          <cell r="R63" t="str">
            <v>Nguyen Thai</v>
          </cell>
          <cell r="S63">
            <v>42759.637870370374</v>
          </cell>
          <cell r="T63" t="str">
            <v xml:space="preserve">the Image was appeared dark shadow._x000D_
OBL is cracked </v>
          </cell>
          <cell r="U63" t="str">
            <v/>
          </cell>
          <cell r="V63" t="str">
            <v>Major</v>
          </cell>
          <cell r="W63" t="str">
            <v>CHA.</v>
          </cell>
          <cell r="X63" t="str">
            <v/>
          </cell>
          <cell r="Y63" t="str">
            <v>Nguyen Thai</v>
          </cell>
          <cell r="Z63">
            <v>42915.459502314814</v>
          </cell>
          <cell r="AA63" t="str">
            <v>Nguyen Thai</v>
          </cell>
          <cell r="AB63">
            <v>42915.354826388888</v>
          </cell>
          <cell r="AC63" t="str">
            <v>hoang</v>
          </cell>
          <cell r="AD63" t="str">
            <v>Approval</v>
          </cell>
          <cell r="AE63">
            <v>42916.335393518515</v>
          </cell>
          <cell r="AF63">
            <v>42922.341307870367</v>
          </cell>
          <cell r="AG63">
            <v>42922.341215277775</v>
          </cell>
          <cell r="AH63" t="str">
            <v>Nguyen Thai</v>
          </cell>
          <cell r="AI63">
            <v>42922.369421296295</v>
          </cell>
          <cell r="AJ63" t="str">
            <v>Nguyen Thai</v>
          </cell>
          <cell r="AK63">
            <v>42922.369664351849</v>
          </cell>
          <cell r="AL63" t="str">
            <v>Nguyen Thai</v>
          </cell>
          <cell r="AM63">
            <v>42922.478333333333</v>
          </cell>
          <cell r="AN63" t="str">
            <v>daniel</v>
          </cell>
        </row>
        <row r="64">
          <cell r="B64" t="str">
            <v>FMSV2017030001</v>
          </cell>
          <cell r="C64" t="str">
            <v>Bach Mai Hospital</v>
          </cell>
          <cell r="D64" t="str">
            <v>North</v>
          </cell>
          <cell r="E64" t="str">
            <v>EG-590WR</v>
          </cell>
          <cell r="F64" t="str">
            <v>5G348A635</v>
          </cell>
          <cell r="G64">
            <v>41978</v>
          </cell>
          <cell r="H64" t="str">
            <v/>
          </cell>
          <cell r="I64" t="str">
            <v/>
          </cell>
          <cell r="J64" t="str">
            <v>Completed</v>
          </cell>
          <cell r="K64" t="str">
            <v>FMSV2016010011</v>
          </cell>
          <cell r="L64">
            <v>42437</v>
          </cell>
          <cell r="M64">
            <v>42795.384340277778</v>
          </cell>
          <cell r="N64" t="str">
            <v>Nguyen Thai</v>
          </cell>
          <cell r="O64" t="str">
            <v/>
          </cell>
          <cell r="P64">
            <v>42922.479780092595</v>
          </cell>
          <cell r="Q64">
            <v>42795.384780092594</v>
          </cell>
          <cell r="R64" t="str">
            <v>Nguyen Thai</v>
          </cell>
          <cell r="S64">
            <v>42795.471006944441</v>
          </cell>
          <cell r="T64" t="str">
            <v>FCT was restriction_x000D_
FSA was deformed_x000D_
BSA was loosing</v>
          </cell>
          <cell r="U64" t="str">
            <v/>
          </cell>
          <cell r="V64" t="str">
            <v>Major</v>
          </cell>
          <cell r="W64" t="str">
            <v>FCT. FSA. BSA.</v>
          </cell>
          <cell r="X64" t="str">
            <v/>
          </cell>
          <cell r="Y64" t="str">
            <v>Nguyen Thai</v>
          </cell>
          <cell r="Z64">
            <v>42886.711157407408</v>
          </cell>
          <cell r="AA64" t="str">
            <v>Nguyen Thai</v>
          </cell>
          <cell r="AB64">
            <v>42886.468101851853</v>
          </cell>
          <cell r="AC64" t="str">
            <v>hoang</v>
          </cell>
          <cell r="AD64" t="str">
            <v>Approval</v>
          </cell>
          <cell r="AE64">
            <v>42886.712685185186</v>
          </cell>
          <cell r="AF64">
            <v>42905.386307870373</v>
          </cell>
          <cell r="AG64">
            <v>42905.386354166665</v>
          </cell>
          <cell r="AH64" t="str">
            <v>hoang</v>
          </cell>
          <cell r="AI64">
            <v>42906.390381944446</v>
          </cell>
          <cell r="AJ64" t="str">
            <v>Le Quang Thong</v>
          </cell>
          <cell r="AK64">
            <v>42906.390567129631</v>
          </cell>
          <cell r="AL64" t="str">
            <v>Le Quang Thong</v>
          </cell>
          <cell r="AM64">
            <v>42922.479780092595</v>
          </cell>
          <cell r="AN64" t="str">
            <v>daniel</v>
          </cell>
        </row>
        <row r="65">
          <cell r="B65" t="str">
            <v>FMSV2017030002</v>
          </cell>
          <cell r="C65" t="str">
            <v>Bach Mai Hospital</v>
          </cell>
          <cell r="D65" t="str">
            <v>North</v>
          </cell>
          <cell r="E65" t="str">
            <v>EG-590WR</v>
          </cell>
          <cell r="F65" t="str">
            <v>1G348K458</v>
          </cell>
          <cell r="G65">
            <v>42090</v>
          </cell>
          <cell r="H65">
            <v>42456</v>
          </cell>
          <cell r="I65" t="str">
            <v/>
          </cell>
          <cell r="J65" t="str">
            <v>Completed</v>
          </cell>
          <cell r="K65" t="str">
            <v/>
          </cell>
          <cell r="L65" t="str">
            <v/>
          </cell>
          <cell r="M65">
            <v>42795.453194444446</v>
          </cell>
          <cell r="N65" t="str">
            <v>Chu Nguyen Duc</v>
          </cell>
          <cell r="O65" t="str">
            <v/>
          </cell>
          <cell r="P65">
            <v>42922.480729166666</v>
          </cell>
          <cell r="Q65">
            <v>42795.454259259262</v>
          </cell>
          <cell r="R65" t="str">
            <v>Chu Nguyen Duc</v>
          </cell>
          <cell r="S65">
            <v>42913.333993055552</v>
          </cell>
          <cell r="T65" t="str">
            <v>FCT is closed_x000D_
BSA is loosing</v>
          </cell>
          <cell r="U65" t="str">
            <v/>
          </cell>
          <cell r="V65" t="str">
            <v>Major</v>
          </cell>
          <cell r="W65" t="str">
            <v>BSA.</v>
          </cell>
          <cell r="X65" t="str">
            <v/>
          </cell>
          <cell r="Y65" t="str">
            <v>Nguyen Hoang Van Trung</v>
          </cell>
          <cell r="Z65">
            <v>42913.335034722222</v>
          </cell>
          <cell r="AA65" t="str">
            <v>Le Quang Thong</v>
          </cell>
          <cell r="AB65">
            <v>42795.608043981483</v>
          </cell>
          <cell r="AC65" t="str">
            <v>Chu Nguyen Duc</v>
          </cell>
          <cell r="AD65" t="str">
            <v>Approval</v>
          </cell>
          <cell r="AE65">
            <v>42913.33525462963</v>
          </cell>
          <cell r="AF65">
            <v>42916.469907407409</v>
          </cell>
          <cell r="AG65">
            <v>42916.469699074078</v>
          </cell>
          <cell r="AH65" t="str">
            <v>Le Quang Thong</v>
          </cell>
          <cell r="AI65">
            <v>42916.47179398148</v>
          </cell>
          <cell r="AJ65" t="str">
            <v>Nguyen Thai</v>
          </cell>
          <cell r="AK65">
            <v>42916.472337962965</v>
          </cell>
          <cell r="AL65" t="str">
            <v>Nguyen Thai</v>
          </cell>
          <cell r="AM65">
            <v>42922.480729166666</v>
          </cell>
          <cell r="AN65" t="str">
            <v>daniel</v>
          </cell>
        </row>
        <row r="66">
          <cell r="B66" t="str">
            <v>FMSV2017030011</v>
          </cell>
          <cell r="C66" t="str">
            <v>Bach Mai Hospital</v>
          </cell>
          <cell r="D66" t="str">
            <v>North</v>
          </cell>
          <cell r="E66" t="str">
            <v>EG-590WR</v>
          </cell>
          <cell r="F66" t="str">
            <v>1G348K318</v>
          </cell>
          <cell r="G66">
            <v>41978</v>
          </cell>
          <cell r="H66" t="str">
            <v/>
          </cell>
          <cell r="I66" t="str">
            <v/>
          </cell>
          <cell r="J66" t="str">
            <v>Completed</v>
          </cell>
          <cell r="K66" t="str">
            <v>FMSV2016060004</v>
          </cell>
          <cell r="L66">
            <v>42565</v>
          </cell>
          <cell r="M66">
            <v>42797.573958333334</v>
          </cell>
          <cell r="N66" t="str">
            <v>Nguyen Thai</v>
          </cell>
          <cell r="O66" t="str">
            <v/>
          </cell>
          <cell r="P66">
            <v>42922.487372685187</v>
          </cell>
          <cell r="Q66">
            <v>42797.574745370373</v>
          </cell>
          <cell r="R66" t="str">
            <v>Nguyen Thai</v>
          </cell>
          <cell r="S66">
            <v>42797.585879629631</v>
          </cell>
          <cell r="T66" t="str">
            <v>A/W tube was cracked &amp; leaked_x000D_
FCT was damaged</v>
          </cell>
          <cell r="U66" t="str">
            <v/>
          </cell>
          <cell r="V66" t="str">
            <v>Major</v>
          </cell>
          <cell r="W66" t="str">
            <v>AWT. BSA.</v>
          </cell>
          <cell r="X66" t="str">
            <v/>
          </cell>
          <cell r="Y66" t="str">
            <v>Nguyen Thai</v>
          </cell>
          <cell r="Z66">
            <v>42913.331550925926</v>
          </cell>
          <cell r="AA66" t="str">
            <v>Nguyen Thai</v>
          </cell>
          <cell r="AB66">
            <v>42913.330960648149</v>
          </cell>
          <cell r="AC66" t="str">
            <v>Le Quang Thong</v>
          </cell>
          <cell r="AD66" t="str">
            <v>Approval</v>
          </cell>
          <cell r="AE66">
            <v>42913.339780092596</v>
          </cell>
          <cell r="AF66">
            <v>42916.470057870371</v>
          </cell>
          <cell r="AG66">
            <v>42916.470011574071</v>
          </cell>
          <cell r="AH66" t="str">
            <v>Le Quang Thong</v>
          </cell>
          <cell r="AI66">
            <v>42916.473391203705</v>
          </cell>
          <cell r="AJ66" t="str">
            <v>Nguyen Thai</v>
          </cell>
          <cell r="AK66">
            <v>42916.473993055559</v>
          </cell>
          <cell r="AL66" t="str">
            <v>Nguyen Thai</v>
          </cell>
          <cell r="AM66">
            <v>42922.487372685187</v>
          </cell>
          <cell r="AN66" t="str">
            <v>daniel</v>
          </cell>
        </row>
        <row r="67">
          <cell r="B67" t="str">
            <v>FMSV2017040007</v>
          </cell>
          <cell r="C67" t="str">
            <v>Hanoi Medical University Hospital</v>
          </cell>
          <cell r="D67" t="str">
            <v>North</v>
          </cell>
          <cell r="E67" t="str">
            <v>EG-600WR</v>
          </cell>
          <cell r="F67" t="str">
            <v>2G391K086</v>
          </cell>
          <cell r="G67">
            <v>42508</v>
          </cell>
          <cell r="H67">
            <v>42873</v>
          </cell>
          <cell r="I67" t="str">
            <v/>
          </cell>
          <cell r="J67" t="str">
            <v>Completed</v>
          </cell>
          <cell r="K67" t="str">
            <v>FMSV2017030008</v>
          </cell>
          <cell r="L67">
            <v>42801</v>
          </cell>
          <cell r="M67">
            <v>42837.36681712963</v>
          </cell>
          <cell r="N67" t="str">
            <v>Nguyen Thai</v>
          </cell>
          <cell r="O67" t="str">
            <v>Warranty FFVN-1704007. BLACK SPOT AT 7O'CLOCK</v>
          </cell>
          <cell r="P67">
            <v>42922.488159722219</v>
          </cell>
          <cell r="Q67">
            <v>42837.36990740741</v>
          </cell>
          <cell r="R67" t="str">
            <v>Nguyen Thai</v>
          </cell>
          <cell r="S67">
            <v>42837.370925925927</v>
          </cell>
          <cell r="T67" t="str">
            <v>Black spots at 7o'clock</v>
          </cell>
          <cell r="U67" t="str">
            <v/>
          </cell>
          <cell r="V67" t="str">
            <v>Major</v>
          </cell>
          <cell r="W67" t="str">
            <v>ISA.</v>
          </cell>
          <cell r="X67" t="str">
            <v/>
          </cell>
          <cell r="Y67" t="str">
            <v>Nguyen Thai</v>
          </cell>
          <cell r="Z67">
            <v>42914.438842592594</v>
          </cell>
          <cell r="AA67" t="str">
            <v>Nguyen Thai</v>
          </cell>
          <cell r="AB67">
            <v>42913.396851851852</v>
          </cell>
          <cell r="AC67" t="str">
            <v>hoang</v>
          </cell>
          <cell r="AD67" t="str">
            <v>Approval</v>
          </cell>
          <cell r="AE67">
            <v>42913.398969907408</v>
          </cell>
          <cell r="AF67">
            <v>42921.608402777776</v>
          </cell>
          <cell r="AG67">
            <v>42921.608344907407</v>
          </cell>
          <cell r="AH67" t="str">
            <v>Nguyen Thai</v>
          </cell>
          <cell r="AI67">
            <v>42921.608518518522</v>
          </cell>
          <cell r="AJ67" t="str">
            <v>Nguyen Thai</v>
          </cell>
          <cell r="AK67">
            <v>42921.610277777778</v>
          </cell>
          <cell r="AL67" t="str">
            <v>Nguyen Thai</v>
          </cell>
          <cell r="AM67">
            <v>42922.488159722219</v>
          </cell>
          <cell r="AN67" t="str">
            <v>daniel</v>
          </cell>
        </row>
        <row r="68">
          <cell r="B68" t="str">
            <v>FMSV2017040014</v>
          </cell>
          <cell r="C68" t="str">
            <v>Hanoi Medical University Hospital</v>
          </cell>
          <cell r="D68" t="str">
            <v>North</v>
          </cell>
          <cell r="E68" t="str">
            <v>EC-600WI</v>
          </cell>
          <cell r="F68" t="str">
            <v>1C692K469</v>
          </cell>
          <cell r="G68">
            <v>42508</v>
          </cell>
          <cell r="H68" t="str">
            <v/>
          </cell>
          <cell r="I68" t="str">
            <v/>
          </cell>
          <cell r="J68" t="str">
            <v>Completed</v>
          </cell>
          <cell r="K68" t="str">
            <v>FMSV2016080024</v>
          </cell>
          <cell r="L68">
            <v>42726</v>
          </cell>
          <cell r="M68">
            <v>42845.469224537039</v>
          </cell>
          <cell r="N68" t="str">
            <v>Le Quang Thong</v>
          </cell>
          <cell r="O68" t="str">
            <v>FFVN-1705009 - Black spot at 2o'clock.</v>
          </cell>
          <cell r="P68">
            <v>42922.488564814812</v>
          </cell>
          <cell r="Q68">
            <v>42845.472094907411</v>
          </cell>
          <cell r="R68" t="str">
            <v>Le Quang Thong</v>
          </cell>
          <cell r="S68">
            <v>42845.613819444443</v>
          </cell>
          <cell r="T68" t="str">
            <v>BLACK SPOTS AT 2 O'CLOCK</v>
          </cell>
          <cell r="U68" t="str">
            <v/>
          </cell>
          <cell r="V68" t="str">
            <v>Major</v>
          </cell>
          <cell r="W68" t="str">
            <v>ISA.</v>
          </cell>
          <cell r="X68" t="str">
            <v/>
          </cell>
          <cell r="Y68" t="str">
            <v>Le Quang Thong</v>
          </cell>
          <cell r="Z68">
            <v>42913.332870370374</v>
          </cell>
          <cell r="AA68" t="str">
            <v>Nguyen Thai</v>
          </cell>
          <cell r="AB68">
            <v>42913.332766203705</v>
          </cell>
          <cell r="AC68" t="str">
            <v>Nguyen Thai</v>
          </cell>
          <cell r="AD68" t="str">
            <v>Approval</v>
          </cell>
          <cell r="AE68">
            <v>42913.333171296297</v>
          </cell>
          <cell r="AF68">
            <v>42916.466608796298</v>
          </cell>
          <cell r="AG68">
            <v>42916.466493055559</v>
          </cell>
          <cell r="AH68" t="str">
            <v>Nguyen Thai</v>
          </cell>
          <cell r="AI68">
            <v>42916.466724537036</v>
          </cell>
          <cell r="AJ68" t="str">
            <v>Nguyen Thai</v>
          </cell>
          <cell r="AK68">
            <v>42916.467187499999</v>
          </cell>
          <cell r="AL68" t="str">
            <v>Nguyen Thai</v>
          </cell>
          <cell r="AM68">
            <v>42922.488564814812</v>
          </cell>
          <cell r="AN68" t="str">
            <v>daniel</v>
          </cell>
        </row>
        <row r="69">
          <cell r="B69" t="str">
            <v>FMSV2017050005</v>
          </cell>
          <cell r="C69" t="str">
            <v>Nghe An Friendship General Hospital</v>
          </cell>
          <cell r="D69" t="str">
            <v>North</v>
          </cell>
          <cell r="E69" t="str">
            <v>VP-3500</v>
          </cell>
          <cell r="F69" t="str">
            <v>2V609K071</v>
          </cell>
          <cell r="G69">
            <v>42788</v>
          </cell>
          <cell r="H69">
            <v>43153</v>
          </cell>
          <cell r="I69" t="str">
            <v/>
          </cell>
          <cell r="J69" t="str">
            <v>Completed</v>
          </cell>
          <cell r="K69" t="str">
            <v/>
          </cell>
          <cell r="L69" t="str">
            <v/>
          </cell>
          <cell r="M69">
            <v>42867.612083333333</v>
          </cell>
          <cell r="N69" t="str">
            <v>Nguyen Thai</v>
          </cell>
          <cell r="O69" t="str">
            <v>Warranty-FFVN-1705010 - LORES PCB FAULTY. - ERROR 20001.</v>
          </cell>
          <cell r="P69">
            <v>42922.490590277775</v>
          </cell>
          <cell r="Q69">
            <v>42867.62296296296</v>
          </cell>
          <cell r="R69" t="str">
            <v>Nguyen Thai</v>
          </cell>
          <cell r="S69">
            <v>42916.460150462961</v>
          </cell>
          <cell r="T69" t="str">
            <v/>
          </cell>
          <cell r="U69" t="str">
            <v/>
          </cell>
          <cell r="V69" t="str">
            <v>Other</v>
          </cell>
          <cell r="W69" t="str">
            <v>FUS.</v>
          </cell>
          <cell r="X69" t="str">
            <v/>
          </cell>
          <cell r="Y69" t="str">
            <v>Nguyen Thai</v>
          </cell>
          <cell r="Z69">
            <v>42916.46329861111</v>
          </cell>
          <cell r="AA69" t="str">
            <v>Nguyen Thai</v>
          </cell>
          <cell r="AB69">
            <v>42916.463090277779</v>
          </cell>
          <cell r="AC69" t="str">
            <v>Nguyen Thai</v>
          </cell>
          <cell r="AD69" t="str">
            <v>Approval</v>
          </cell>
          <cell r="AE69">
            <v>42916.463564814818</v>
          </cell>
          <cell r="AF69">
            <v>42916.463599537034</v>
          </cell>
          <cell r="AG69">
            <v>42916.463449074072</v>
          </cell>
          <cell r="AH69" t="str">
            <v>Nguyen Thai</v>
          </cell>
          <cell r="AI69">
            <v>42916.463680555556</v>
          </cell>
          <cell r="AJ69" t="str">
            <v>Nguyen Thai</v>
          </cell>
          <cell r="AK69">
            <v>42916.463923611111</v>
          </cell>
          <cell r="AL69" t="str">
            <v>Nguyen Thai</v>
          </cell>
          <cell r="AM69">
            <v>42922.490590277775</v>
          </cell>
          <cell r="AN69" t="str">
            <v>daniel</v>
          </cell>
        </row>
        <row r="70">
          <cell r="B70" t="str">
            <v>FMSV2017050009</v>
          </cell>
          <cell r="C70" t="str">
            <v>Hanoi Medical University Hospital</v>
          </cell>
          <cell r="D70" t="str">
            <v>North</v>
          </cell>
          <cell r="E70" t="str">
            <v>VP-4450HD</v>
          </cell>
          <cell r="F70" t="str">
            <v>2V567K683</v>
          </cell>
          <cell r="G70">
            <v>42508</v>
          </cell>
          <cell r="H70" t="str">
            <v/>
          </cell>
          <cell r="I70" t="str">
            <v/>
          </cell>
          <cell r="J70" t="str">
            <v>Completed</v>
          </cell>
          <cell r="K70" t="str">
            <v/>
          </cell>
          <cell r="L70" t="str">
            <v/>
          </cell>
          <cell r="M70">
            <v>42880.553657407407</v>
          </cell>
          <cell r="N70" t="str">
            <v>Nguyen Hoang Van Trung</v>
          </cell>
          <cell r="O70" t="str">
            <v>Warranty repair-FFVN-1705011= Can't power up VP.</v>
          </cell>
          <cell r="P70">
            <v>42922.490752314814</v>
          </cell>
          <cell r="Q70">
            <v>42915.450439814813</v>
          </cell>
          <cell r="R70" t="str">
            <v>Nguyen Thai</v>
          </cell>
          <cell r="S70">
            <v>42915.458101851851</v>
          </cell>
          <cell r="T70" t="str">
            <v xml:space="preserve"> the machine can not power on.</v>
          </cell>
          <cell r="U70" t="str">
            <v/>
          </cell>
          <cell r="V70" t="str">
            <v>Other</v>
          </cell>
          <cell r="W70" t="str">
            <v>SW.</v>
          </cell>
          <cell r="X70" t="str">
            <v/>
          </cell>
          <cell r="Y70" t="str">
            <v>Nguyen Thai</v>
          </cell>
          <cell r="Z70">
            <v>42915.458784722221</v>
          </cell>
          <cell r="AA70" t="str">
            <v>Nguyen Thai</v>
          </cell>
          <cell r="AB70">
            <v>42915.458657407406</v>
          </cell>
          <cell r="AC70" t="str">
            <v>Nguyen Thai</v>
          </cell>
          <cell r="AD70" t="str">
            <v>Approval</v>
          </cell>
          <cell r="AE70">
            <v>42915.463761574072</v>
          </cell>
          <cell r="AF70">
            <v>42916.334606481483</v>
          </cell>
          <cell r="AG70">
            <v>42916.334641203706</v>
          </cell>
          <cell r="AH70" t="str">
            <v>hoang</v>
          </cell>
          <cell r="AI70">
            <v>42916.464618055557</v>
          </cell>
          <cell r="AJ70" t="str">
            <v>Nguyen Thai</v>
          </cell>
          <cell r="AK70">
            <v>42916.464861111112</v>
          </cell>
          <cell r="AL70" t="str">
            <v>Nguyen Thai</v>
          </cell>
          <cell r="AM70">
            <v>42922.490752314814</v>
          </cell>
          <cell r="AN70" t="str">
            <v>daniel</v>
          </cell>
        </row>
        <row r="71">
          <cell r="B71" t="str">
            <v>FMSV2017040009</v>
          </cell>
          <cell r="C71" t="str">
            <v>Hanoi Medical University Hospital</v>
          </cell>
          <cell r="D71" t="str">
            <v>North</v>
          </cell>
          <cell r="E71" t="str">
            <v>EC-600WI</v>
          </cell>
          <cell r="F71" t="str">
            <v>1C692K487</v>
          </cell>
          <cell r="G71">
            <v>42527</v>
          </cell>
          <cell r="H71">
            <v>42892</v>
          </cell>
          <cell r="I71" t="str">
            <v/>
          </cell>
          <cell r="J71" t="str">
            <v>Completed</v>
          </cell>
          <cell r="K71" t="str">
            <v/>
          </cell>
          <cell r="L71" t="str">
            <v/>
          </cell>
          <cell r="M71">
            <v>42838.414143518516</v>
          </cell>
          <cell r="N71" t="str">
            <v>Nguyen Thai</v>
          </cell>
          <cell r="O71" t="str">
            <v xml:space="preserve">Warranty </v>
          </cell>
          <cell r="P71">
            <v>42927.476620370369</v>
          </cell>
          <cell r="Q71">
            <v>42838.416331018518</v>
          </cell>
          <cell r="R71" t="str">
            <v>Nguyen Thai</v>
          </cell>
          <cell r="S71">
            <v>42838.419317129628</v>
          </cell>
          <cell r="T71" t="str">
            <v>U/D wires were heavy torque</v>
          </cell>
          <cell r="U71" t="str">
            <v/>
          </cell>
          <cell r="V71" t="str">
            <v>Minor</v>
          </cell>
          <cell r="W71" t="str">
            <v>OSA.</v>
          </cell>
          <cell r="X71" t="str">
            <v/>
          </cell>
          <cell r="Y71" t="str">
            <v>Nguyen Thai</v>
          </cell>
          <cell r="Z71">
            <v>42921.401053240741</v>
          </cell>
          <cell r="AA71" t="str">
            <v>Nguyen Thai</v>
          </cell>
          <cell r="AB71">
            <v>42838.420300925929</v>
          </cell>
          <cell r="AC71" t="str">
            <v>Nguyen Thai</v>
          </cell>
          <cell r="AD71" t="str">
            <v>Approval</v>
          </cell>
          <cell r="AE71">
            <v>42921.401250000003</v>
          </cell>
          <cell r="AF71">
            <v>42923.595914351848</v>
          </cell>
          <cell r="AG71">
            <v>42923.59584490741</v>
          </cell>
          <cell r="AH71" t="str">
            <v>Le Quang Thong</v>
          </cell>
          <cell r="AI71">
            <v>42923.596087962964</v>
          </cell>
          <cell r="AJ71" t="str">
            <v>Le Quang Thong</v>
          </cell>
          <cell r="AK71">
            <v>42923.600405092591</v>
          </cell>
          <cell r="AL71" t="str">
            <v>Le Quang Thong</v>
          </cell>
          <cell r="AM71">
            <v>42927.476620370369</v>
          </cell>
          <cell r="AN71" t="str">
            <v>daniel</v>
          </cell>
        </row>
        <row r="72">
          <cell r="B72" t="str">
            <v>FMSV2017050012</v>
          </cell>
          <cell r="C72" t="str">
            <v>Nam Dinh General Hospital</v>
          </cell>
          <cell r="D72" t="str">
            <v>North</v>
          </cell>
          <cell r="E72" t="str">
            <v>EG-530FP</v>
          </cell>
          <cell r="F72" t="str">
            <v>4G314A057</v>
          </cell>
          <cell r="G72" t="str">
            <v/>
          </cell>
          <cell r="H72" t="str">
            <v/>
          </cell>
          <cell r="I72" t="str">
            <v/>
          </cell>
          <cell r="J72" t="str">
            <v>Completed</v>
          </cell>
          <cell r="K72" t="str">
            <v>FMSV2013120002</v>
          </cell>
          <cell r="L72">
            <v>41757</v>
          </cell>
          <cell r="M72">
            <v>42886.456319444442</v>
          </cell>
          <cell r="N72" t="str">
            <v>Nguyen Thai</v>
          </cell>
          <cell r="O72" t="str">
            <v>Repair</v>
          </cell>
          <cell r="P72">
            <v>42927.47693287037</v>
          </cell>
          <cell r="Q72">
            <v>42886.457372685189</v>
          </cell>
          <cell r="R72" t="str">
            <v>Nguyen Thai</v>
          </cell>
          <cell r="S72">
            <v>42923.621689814812</v>
          </cell>
          <cell r="T72" t="str">
            <v>Nozzle is clogged _x000D_
DWA is broken &amp; BSA is loosing</v>
          </cell>
          <cell r="U72" t="str">
            <v/>
          </cell>
          <cell r="V72" t="str">
            <v>Minor</v>
          </cell>
          <cell r="W72" t="str">
            <v>NOZ. DWA.</v>
          </cell>
          <cell r="X72" t="str">
            <v/>
          </cell>
          <cell r="Y72" t="str">
            <v>Nguyen Thai</v>
          </cell>
          <cell r="Z72">
            <v>42923.623020833336</v>
          </cell>
          <cell r="AA72" t="str">
            <v>Nguyen Thai</v>
          </cell>
          <cell r="AB72">
            <v>42923.622662037036</v>
          </cell>
          <cell r="AC72" t="str">
            <v>Nguyen Thai</v>
          </cell>
          <cell r="AD72" t="str">
            <v>Approval</v>
          </cell>
          <cell r="AE72">
            <v>42923.62363425926</v>
          </cell>
          <cell r="AF72">
            <v>42923.623657407406</v>
          </cell>
          <cell r="AG72">
            <v>42923.623541666668</v>
          </cell>
          <cell r="AH72" t="str">
            <v>Nguyen Thai</v>
          </cell>
          <cell r="AI72">
            <v>42923.623738425929</v>
          </cell>
          <cell r="AJ72" t="str">
            <v>Nguyen Thai</v>
          </cell>
          <cell r="AK72">
            <v>42923.624050925922</v>
          </cell>
          <cell r="AL72" t="str">
            <v>Nguyen Thai</v>
          </cell>
          <cell r="AM72">
            <v>42927.47693287037</v>
          </cell>
          <cell r="AN72" t="str">
            <v>daniel</v>
          </cell>
        </row>
        <row r="73">
          <cell r="B73" t="str">
            <v>FMSV2017040004</v>
          </cell>
          <cell r="C73" t="str">
            <v>FUJIFILM Vietnam Co., Ltd.</v>
          </cell>
          <cell r="D73" t="str">
            <v>Demo</v>
          </cell>
          <cell r="E73" t="str">
            <v>EC-530WI</v>
          </cell>
          <cell r="F73" t="str">
            <v>3C591A004</v>
          </cell>
          <cell r="G73">
            <v>40841</v>
          </cell>
          <cell r="H73" t="str">
            <v/>
          </cell>
          <cell r="I73" t="str">
            <v/>
          </cell>
          <cell r="J73" t="str">
            <v>Completed</v>
          </cell>
          <cell r="K73" t="str">
            <v/>
          </cell>
          <cell r="L73" t="str">
            <v/>
          </cell>
          <cell r="M73">
            <v>42836.657326388886</v>
          </cell>
          <cell r="N73" t="str">
            <v>Nguyen Thai</v>
          </cell>
          <cell r="O73" t="str">
            <v>DEMO</v>
          </cell>
          <cell r="P73">
            <v>42949.652928240743</v>
          </cell>
          <cell r="Q73">
            <v>42836.660393518519</v>
          </cell>
          <cell r="R73" t="str">
            <v>Nguyen Thai</v>
          </cell>
          <cell r="S73">
            <v>42836.701388888891</v>
          </cell>
          <cell r="T73" t="str">
            <v xml:space="preserve">1. leaked at OSA rubber cone_x000D_
2. LGB is broken 25%_x000D_
3. U/D bending wires are loosen_x000D_
4. NOZ is deformed_x000D_
5. Slide sleeve is damaged_x000D_
6. UP DWA is broken </v>
          </cell>
          <cell r="U73" t="str">
            <v/>
          </cell>
          <cell r="V73" t="str">
            <v>Major</v>
          </cell>
          <cell r="W73" t="str">
            <v>LGB. BSA. VCA. DWA.</v>
          </cell>
          <cell r="X73" t="str">
            <v/>
          </cell>
          <cell r="Y73" t="str">
            <v>Le Quang Thong</v>
          </cell>
          <cell r="Z73">
            <v>42922.373217592591</v>
          </cell>
          <cell r="AA73" t="str">
            <v>Nguyen Thai</v>
          </cell>
          <cell r="AB73">
            <v>42922.372997685183</v>
          </cell>
          <cell r="AC73" t="str">
            <v>Nguyen Thai</v>
          </cell>
          <cell r="AD73" t="str">
            <v>Approval</v>
          </cell>
          <cell r="AE73">
            <v>42922.376006944447</v>
          </cell>
          <cell r="AF73">
            <v>42929.573993055557</v>
          </cell>
          <cell r="AG73">
            <v>42929.573923611111</v>
          </cell>
          <cell r="AH73" t="str">
            <v>Le Quang Thong</v>
          </cell>
          <cell r="AI73">
            <v>42929.580879629626</v>
          </cell>
          <cell r="AJ73" t="str">
            <v>Le Quang Thong</v>
          </cell>
          <cell r="AK73">
            <v>42929.58121527778</v>
          </cell>
          <cell r="AL73" t="str">
            <v>Le Quang Thong</v>
          </cell>
          <cell r="AM73">
            <v>42949.652928240743</v>
          </cell>
          <cell r="AN73" t="str">
            <v>daniel</v>
          </cell>
        </row>
        <row r="74">
          <cell r="B74" t="str">
            <v>FMSV2017030017</v>
          </cell>
          <cell r="C74" t="str">
            <v>Bach Mai Hospital</v>
          </cell>
          <cell r="D74" t="str">
            <v>North</v>
          </cell>
          <cell r="E74" t="str">
            <v>EC-600WI</v>
          </cell>
          <cell r="F74" t="str">
            <v>1C692K141</v>
          </cell>
          <cell r="G74">
            <v>41923</v>
          </cell>
          <cell r="H74">
            <v>43749</v>
          </cell>
          <cell r="I74" t="str">
            <v/>
          </cell>
          <cell r="J74" t="str">
            <v>Completed</v>
          </cell>
          <cell r="K74" t="str">
            <v>FMSV2016120009</v>
          </cell>
          <cell r="L74">
            <v>42726</v>
          </cell>
          <cell r="M74">
            <v>42803.387442129628</v>
          </cell>
          <cell r="N74" t="str">
            <v>Nguyen Thai</v>
          </cell>
          <cell r="O74" t="str">
            <v/>
          </cell>
          <cell r="P74">
            <v>42949.657141203701</v>
          </cell>
          <cell r="Q74">
            <v>42803.387673611112</v>
          </cell>
          <cell r="R74" t="str">
            <v>Nguyen Thai</v>
          </cell>
          <cell r="S74">
            <v>42803.398622685185</v>
          </cell>
          <cell r="T74" t="str">
            <v>CHA was not image with 00055 code_x000D_
PCB is good condition</v>
          </cell>
          <cell r="U74" t="str">
            <v/>
          </cell>
          <cell r="V74" t="str">
            <v>Major</v>
          </cell>
          <cell r="W74" t="str">
            <v>CHA.</v>
          </cell>
          <cell r="X74" t="str">
            <v/>
          </cell>
          <cell r="Y74" t="str">
            <v>Nguyen Thai</v>
          </cell>
          <cell r="Z74">
            <v>42937.375925925924</v>
          </cell>
          <cell r="AA74" t="str">
            <v>Nguyen Thai</v>
          </cell>
          <cell r="AB74">
            <v>42937.374606481484</v>
          </cell>
          <cell r="AC74" t="str">
            <v>Nguyen Thai</v>
          </cell>
          <cell r="AD74" t="str">
            <v>Approval</v>
          </cell>
          <cell r="AE74">
            <v>42937.376296296294</v>
          </cell>
          <cell r="AF74">
            <v>42941.556655092594</v>
          </cell>
          <cell r="AG74">
            <v>42941.556562500002</v>
          </cell>
          <cell r="AH74" t="str">
            <v>Le Quang Thong</v>
          </cell>
          <cell r="AI74">
            <v>42941.586134259262</v>
          </cell>
          <cell r="AJ74" t="str">
            <v>Nguyen Thai</v>
          </cell>
          <cell r="AK74">
            <v>42941.58662037037</v>
          </cell>
          <cell r="AL74" t="str">
            <v>Nguyen Thai</v>
          </cell>
          <cell r="AM74">
            <v>42949.657141203701</v>
          </cell>
          <cell r="AN74" t="str">
            <v>daniel</v>
          </cell>
        </row>
        <row r="75">
          <cell r="B75" t="str">
            <v>FMSV2017050003</v>
          </cell>
          <cell r="C75" t="str">
            <v>Hoan My Da Nang Hospital</v>
          </cell>
          <cell r="D75" t="str">
            <v>South</v>
          </cell>
          <cell r="E75" t="str">
            <v>EC-250WL5</v>
          </cell>
          <cell r="F75" t="str">
            <v>1C309K068</v>
          </cell>
          <cell r="G75">
            <v>42367</v>
          </cell>
          <cell r="H75">
            <v>42733</v>
          </cell>
          <cell r="I75" t="str">
            <v/>
          </cell>
          <cell r="J75" t="str">
            <v>Completed</v>
          </cell>
          <cell r="K75" t="str">
            <v>FMSV2016120017</v>
          </cell>
          <cell r="L75">
            <v>42739</v>
          </cell>
          <cell r="M75">
            <v>42863.656458333331</v>
          </cell>
          <cell r="N75" t="str">
            <v>Nguyen Thai</v>
          </cell>
          <cell r="O75" t="str">
            <v>Repair</v>
          </cell>
          <cell r="P75">
            <v>42949.657395833332</v>
          </cell>
          <cell r="Q75">
            <v>42863.657337962963</v>
          </cell>
          <cell r="R75" t="str">
            <v>Nguyen Thai</v>
          </cell>
          <cell r="S75">
            <v>42913.333587962959</v>
          </cell>
          <cell r="T75" t="str">
            <v>UP wire was broken at OSA</v>
          </cell>
          <cell r="U75" t="str">
            <v/>
          </cell>
          <cell r="V75" t="str">
            <v>Major</v>
          </cell>
          <cell r="W75" t="str">
            <v>BSA.</v>
          </cell>
          <cell r="X75" t="str">
            <v/>
          </cell>
          <cell r="Y75" t="str">
            <v>Nguyen Thai</v>
          </cell>
          <cell r="Z75">
            <v>42913.335115740738</v>
          </cell>
          <cell r="AA75" t="str">
            <v>Nguyen Thai</v>
          </cell>
          <cell r="AB75">
            <v>42913.334988425922</v>
          </cell>
          <cell r="AC75" t="str">
            <v>Nguyen Thai</v>
          </cell>
          <cell r="AD75" t="str">
            <v>Approval</v>
          </cell>
          <cell r="AE75">
            <v>42913.335266203707</v>
          </cell>
          <cell r="AF75">
            <v>42929.658622685187</v>
          </cell>
          <cell r="AG75">
            <v>42929.658391203702</v>
          </cell>
          <cell r="AH75" t="str">
            <v>Nguyen Thai</v>
          </cell>
          <cell r="AI75">
            <v>42929.658773148149</v>
          </cell>
          <cell r="AJ75" t="str">
            <v>Nguyen Thai</v>
          </cell>
          <cell r="AK75">
            <v>42929.658993055556</v>
          </cell>
          <cell r="AL75" t="str">
            <v>Nguyen Thai</v>
          </cell>
          <cell r="AM75">
            <v>42949.657395833332</v>
          </cell>
          <cell r="AN75" t="str">
            <v>daniel</v>
          </cell>
        </row>
        <row r="76">
          <cell r="B76" t="str">
            <v>FMSV2017050004</v>
          </cell>
          <cell r="C76" t="str">
            <v>Tam Tri Da Nang Hospital</v>
          </cell>
          <cell r="D76" t="str">
            <v>South</v>
          </cell>
          <cell r="E76" t="str">
            <v>EC-201WL</v>
          </cell>
          <cell r="F76" t="str">
            <v>RC323A133</v>
          </cell>
          <cell r="G76">
            <v>41283</v>
          </cell>
          <cell r="H76">
            <v>41648</v>
          </cell>
          <cell r="I76" t="str">
            <v/>
          </cell>
          <cell r="J76" t="str">
            <v>Completed</v>
          </cell>
          <cell r="K76" t="str">
            <v>FMSV2016080015</v>
          </cell>
          <cell r="L76">
            <v>42607</v>
          </cell>
          <cell r="M76">
            <v>42867.424212962964</v>
          </cell>
          <cell r="N76" t="str">
            <v>Le Quang Thong</v>
          </cell>
          <cell r="O76" t="str">
            <v>-</v>
          </cell>
          <cell r="P76">
            <v>42949.658356481479</v>
          </cell>
          <cell r="Q76">
            <v>42867.427708333336</v>
          </cell>
          <cell r="R76" t="str">
            <v>Le Quang Thong</v>
          </cell>
          <cell r="S76">
            <v>42867.450243055559</v>
          </cell>
          <cell r="T76" t="str">
            <v>CHA was damaged &amp; scope leaked</v>
          </cell>
          <cell r="U76" t="str">
            <v/>
          </cell>
          <cell r="V76" t="str">
            <v>Major</v>
          </cell>
          <cell r="W76" t="str">
            <v>CHA.</v>
          </cell>
          <cell r="X76" t="str">
            <v/>
          </cell>
          <cell r="Y76" t="str">
            <v>Nguyen Thai</v>
          </cell>
          <cell r="Z76">
            <v>42930.416666666664</v>
          </cell>
          <cell r="AA76" t="str">
            <v>Nguyen Thai</v>
          </cell>
          <cell r="AB76">
            <v>42930.416458333333</v>
          </cell>
          <cell r="AC76" t="str">
            <v>Nguyen Thai</v>
          </cell>
          <cell r="AD76" t="str">
            <v>Approval</v>
          </cell>
          <cell r="AE76">
            <v>42930.463680555556</v>
          </cell>
          <cell r="AF76">
            <v>42937.379270833335</v>
          </cell>
          <cell r="AG76">
            <v>42937.379340277781</v>
          </cell>
          <cell r="AH76" t="str">
            <v>hoang</v>
          </cell>
          <cell r="AI76">
            <v>42937.393796296295</v>
          </cell>
          <cell r="AJ76" t="str">
            <v>Nguyen Thai</v>
          </cell>
          <cell r="AK76">
            <v>42937.397083333337</v>
          </cell>
          <cell r="AL76" t="str">
            <v>Nguyen Thai</v>
          </cell>
          <cell r="AM76">
            <v>42949.658356481479</v>
          </cell>
          <cell r="AN76" t="str">
            <v>daniel</v>
          </cell>
        </row>
        <row r="77">
          <cell r="B77" t="str">
            <v>FMSV2017050015</v>
          </cell>
          <cell r="C77" t="str">
            <v>Thai Binh Hospital</v>
          </cell>
          <cell r="D77" t="str">
            <v>North</v>
          </cell>
          <cell r="E77" t="str">
            <v>EG-530WR</v>
          </cell>
          <cell r="F77" t="str">
            <v>2G361K691</v>
          </cell>
          <cell r="G77" t="str">
            <v/>
          </cell>
          <cell r="H77">
            <v>43224</v>
          </cell>
          <cell r="I77" t="str">
            <v/>
          </cell>
          <cell r="J77" t="str">
            <v>Completed</v>
          </cell>
          <cell r="K77" t="str">
            <v/>
          </cell>
          <cell r="L77" t="str">
            <v/>
          </cell>
          <cell r="M77">
            <v>42886.592511574076</v>
          </cell>
          <cell r="N77" t="str">
            <v>Nguyen Thai</v>
          </cell>
          <cell r="O77" t="str">
            <v>Warranty-FFVN-1706015</v>
          </cell>
          <cell r="P77">
            <v>42949.659641203703</v>
          </cell>
          <cell r="Q77">
            <v>42886.593518518515</v>
          </cell>
          <cell r="R77" t="str">
            <v>Nguyen Thai</v>
          </cell>
          <cell r="S77">
            <v>42927.495011574072</v>
          </cell>
          <cell r="T77" t="str">
            <v>FCT was restriction &amp; rotation at DTA._x000D_
Good Image</v>
          </cell>
          <cell r="U77">
            <v>154</v>
          </cell>
          <cell r="V77" t="str">
            <v>Minor</v>
          </cell>
          <cell r="W77" t="str">
            <v>FCT.</v>
          </cell>
          <cell r="X77" t="str">
            <v>1] FCT unabke to pass BF out at DTE._x000D_
2] FCT is loose from pipe.</v>
          </cell>
          <cell r="Y77" t="str">
            <v>hoang</v>
          </cell>
          <cell r="Z77">
            <v>42928.401041666664</v>
          </cell>
          <cell r="AA77" t="str">
            <v>Nguyen Thai</v>
          </cell>
          <cell r="AB77">
            <v>42928.400636574072</v>
          </cell>
          <cell r="AC77" t="str">
            <v>Nguyen Thai</v>
          </cell>
          <cell r="AD77" t="str">
            <v>Approval</v>
          </cell>
          <cell r="AE77">
            <v>42928.443923611114</v>
          </cell>
          <cell r="AF77">
            <v>42930.490624999999</v>
          </cell>
          <cell r="AG77">
            <v>42930.490682870368</v>
          </cell>
          <cell r="AH77" t="str">
            <v>hoang</v>
          </cell>
          <cell r="AI77">
            <v>42930.589733796296</v>
          </cell>
          <cell r="AJ77" t="str">
            <v>Nguyen Thai</v>
          </cell>
          <cell r="AK77">
            <v>42930.589953703704</v>
          </cell>
          <cell r="AL77" t="str">
            <v>Nguyen Thai</v>
          </cell>
          <cell r="AM77">
            <v>42949.659641203703</v>
          </cell>
          <cell r="AN77" t="str">
            <v>daniel</v>
          </cell>
        </row>
        <row r="78">
          <cell r="B78" t="str">
            <v>FMSV2017060001</v>
          </cell>
          <cell r="C78" t="str">
            <v>HAI DUONG INTERNATIONAL CLINIC</v>
          </cell>
          <cell r="D78" t="str">
            <v>North</v>
          </cell>
          <cell r="E78" t="str">
            <v>VP-3500</v>
          </cell>
          <cell r="F78" t="str">
            <v>2V609K115</v>
          </cell>
          <cell r="G78">
            <v>42741</v>
          </cell>
          <cell r="H78">
            <v>43106</v>
          </cell>
          <cell r="I78" t="str">
            <v/>
          </cell>
          <cell r="J78" t="str">
            <v>Completed</v>
          </cell>
          <cell r="K78" t="str">
            <v/>
          </cell>
          <cell r="L78" t="str">
            <v/>
          </cell>
          <cell r="M78">
            <v>42900.403599537036</v>
          </cell>
          <cell r="N78" t="str">
            <v>Nguyen Thai</v>
          </cell>
          <cell r="O78" t="str">
            <v>Warranty-FFVN-1706017-Network connection not working.</v>
          </cell>
          <cell r="P78">
            <v>42949.660011574073</v>
          </cell>
          <cell r="Q78">
            <v>42900.403969907406</v>
          </cell>
          <cell r="R78" t="str">
            <v>Nguyen Thai</v>
          </cell>
          <cell r="S78">
            <v>42905.602060185185</v>
          </cell>
          <cell r="T78" t="str">
            <v>Can not connect with PC via network</v>
          </cell>
          <cell r="U78" t="str">
            <v/>
          </cell>
          <cell r="V78" t="str">
            <v>Minor</v>
          </cell>
          <cell r="W78" t="str">
            <v>PCB</v>
          </cell>
          <cell r="X78" t="str">
            <v>Network connection is not function, confirmed that Main PCB is faulty with good unit.</v>
          </cell>
          <cell r="Y78" t="str">
            <v>Nguyen Thai</v>
          </cell>
          <cell r="Z78">
            <v>42937.402627314812</v>
          </cell>
          <cell r="AA78" t="str">
            <v>Nguyen Thai</v>
          </cell>
          <cell r="AB78">
            <v>42905.611886574072</v>
          </cell>
          <cell r="AC78" t="str">
            <v>Nguyen Thai</v>
          </cell>
          <cell r="AD78" t="str">
            <v>Approval</v>
          </cell>
          <cell r="AE78">
            <v>42937.402951388889</v>
          </cell>
          <cell r="AF78">
            <v>42941.685381944444</v>
          </cell>
          <cell r="AG78">
            <v>42941.684988425928</v>
          </cell>
          <cell r="AH78" t="str">
            <v>Son Anh Doan</v>
          </cell>
          <cell r="AI78">
            <v>42941.687256944446</v>
          </cell>
          <cell r="AJ78" t="str">
            <v>Nguyen Thai</v>
          </cell>
          <cell r="AK78">
            <v>42941.68886574074</v>
          </cell>
          <cell r="AL78" t="str">
            <v>Son Anh Doan</v>
          </cell>
          <cell r="AM78">
            <v>42949.660011574073</v>
          </cell>
          <cell r="AN78" t="str">
            <v>daniel</v>
          </cell>
        </row>
        <row r="79">
          <cell r="B79" t="str">
            <v>FMSV2017060002</v>
          </cell>
          <cell r="C79" t="str">
            <v>Vietnam – Cuba Donghoi Friendship Hospital</v>
          </cell>
          <cell r="D79" t="str">
            <v>North</v>
          </cell>
          <cell r="E79" t="str">
            <v>VP-4450HD</v>
          </cell>
          <cell r="F79" t="str">
            <v>2V567K743</v>
          </cell>
          <cell r="G79">
            <v>42685</v>
          </cell>
          <cell r="H79">
            <v>43050</v>
          </cell>
          <cell r="I79" t="str">
            <v/>
          </cell>
          <cell r="J79" t="str">
            <v>Completed</v>
          </cell>
          <cell r="K79" t="str">
            <v/>
          </cell>
          <cell r="L79" t="str">
            <v/>
          </cell>
          <cell r="M79">
            <v>42905.371805555558</v>
          </cell>
          <cell r="N79" t="str">
            <v>Nguyen Thai</v>
          </cell>
          <cell r="O79" t="str">
            <v>Warranty-FFVN-1706018-Image noise.</v>
          </cell>
          <cell r="P79">
            <v>42949.660474537035</v>
          </cell>
          <cell r="Q79">
            <v>42905.37222222222</v>
          </cell>
          <cell r="R79" t="str">
            <v>Nguyen Thai</v>
          </cell>
          <cell r="S79">
            <v>42905.604548611111</v>
          </cell>
          <cell r="T79" t="str">
            <v>Image was abnormal &amp; noise</v>
          </cell>
          <cell r="U79" t="str">
            <v/>
          </cell>
          <cell r="V79" t="str">
            <v>Other</v>
          </cell>
          <cell r="W79" t="str">
            <v>PCB.</v>
          </cell>
          <cell r="X79" t="str">
            <v>Patient Circuit PCB is faulty.</v>
          </cell>
          <cell r="Y79" t="str">
            <v>Nguyen Thai</v>
          </cell>
          <cell r="Z79">
            <v>42937.40347222222</v>
          </cell>
          <cell r="AA79" t="str">
            <v>Nguyen Thai</v>
          </cell>
          <cell r="AB79">
            <v>42905.611574074072</v>
          </cell>
          <cell r="AC79" t="str">
            <v>Nguyen Thai</v>
          </cell>
          <cell r="AD79" t="str">
            <v>Approval</v>
          </cell>
          <cell r="AE79">
            <v>42941.687673611108</v>
          </cell>
          <cell r="AF79">
            <v>42941.687777777777</v>
          </cell>
          <cell r="AG79">
            <v>42941.687592592592</v>
          </cell>
          <cell r="AH79" t="str">
            <v>Son Anh Doan</v>
          </cell>
          <cell r="AI79">
            <v>42941.688148148147</v>
          </cell>
          <cell r="AJ79" t="str">
            <v>Nguyen Thai</v>
          </cell>
          <cell r="AK79">
            <v>42941.689710648148</v>
          </cell>
          <cell r="AL79" t="str">
            <v>Son Anh Doan</v>
          </cell>
          <cell r="AM79">
            <v>42949.660474537035</v>
          </cell>
          <cell r="AN79" t="str">
            <v>daniel</v>
          </cell>
        </row>
        <row r="80">
          <cell r="B80" t="str">
            <v>FMSV2017060003</v>
          </cell>
          <cell r="C80" t="str">
            <v>Northwestern Nghe An hospital</v>
          </cell>
          <cell r="D80" t="str">
            <v>North</v>
          </cell>
          <cell r="E80" t="str">
            <v>EPX-2500(230V)</v>
          </cell>
          <cell r="F80" t="str">
            <v>1V564K511</v>
          </cell>
          <cell r="G80">
            <v>42593</v>
          </cell>
          <cell r="H80">
            <v>42958</v>
          </cell>
          <cell r="I80" t="str">
            <v/>
          </cell>
          <cell r="J80" t="str">
            <v>Completed</v>
          </cell>
          <cell r="K80" t="str">
            <v/>
          </cell>
          <cell r="L80" t="str">
            <v/>
          </cell>
          <cell r="M80">
            <v>42905.419629629629</v>
          </cell>
          <cell r="N80" t="str">
            <v>Nguyen Thai</v>
          </cell>
          <cell r="O80" t="str">
            <v>Warranty-FFVN-1706016-Front Panel switched no functions.</v>
          </cell>
          <cell r="P80">
            <v>42949.661516203705</v>
          </cell>
          <cell r="Q80">
            <v>42905.42046296296</v>
          </cell>
          <cell r="R80" t="str">
            <v>Nguyen Thai</v>
          </cell>
          <cell r="S80">
            <v>42905.607465277775</v>
          </cell>
          <cell r="T80" t="str">
            <v>the system stopped work</v>
          </cell>
          <cell r="U80" t="str">
            <v/>
          </cell>
          <cell r="V80" t="str">
            <v>Other</v>
          </cell>
          <cell r="W80" t="str">
            <v>LPS.</v>
          </cell>
          <cell r="X80" t="str">
            <v>Lamp Power Supply unit is faulty.</v>
          </cell>
          <cell r="Y80" t="str">
            <v>Nguyen Thai</v>
          </cell>
          <cell r="Z80">
            <v>42937.40457175926</v>
          </cell>
          <cell r="AA80" t="str">
            <v>Nguyen Thai</v>
          </cell>
          <cell r="AB80">
            <v>42905.610844907409</v>
          </cell>
          <cell r="AC80" t="str">
            <v>Nguyen Thai</v>
          </cell>
          <cell r="AD80" t="str">
            <v>Approval</v>
          </cell>
          <cell r="AE80">
            <v>42941.688310185185</v>
          </cell>
          <cell r="AF80">
            <v>42941.688333333332</v>
          </cell>
          <cell r="AG80">
            <v>42941.688171296293</v>
          </cell>
          <cell r="AH80" t="str">
            <v>Son Anh Doan</v>
          </cell>
          <cell r="AI80">
            <v>42941.688530092593</v>
          </cell>
          <cell r="AJ80" t="str">
            <v>Nguyen Thai</v>
          </cell>
          <cell r="AK80">
            <v>42941.690474537034</v>
          </cell>
          <cell r="AL80" t="str">
            <v>Son Anh Doan</v>
          </cell>
          <cell r="AM80">
            <v>42949.661516203705</v>
          </cell>
          <cell r="AN80" t="str">
            <v>daniel</v>
          </cell>
        </row>
        <row r="81">
          <cell r="B81" t="str">
            <v>FMSV2017060006</v>
          </cell>
          <cell r="C81" t="str">
            <v>115 PEOPLE HOSPITAL</v>
          </cell>
          <cell r="D81" t="str">
            <v>South</v>
          </cell>
          <cell r="E81" t="str">
            <v>EC-600WI</v>
          </cell>
          <cell r="F81" t="str">
            <v>1C692K648</v>
          </cell>
          <cell r="G81">
            <v>42746</v>
          </cell>
          <cell r="H81">
            <v>43111</v>
          </cell>
          <cell r="I81" t="str">
            <v/>
          </cell>
          <cell r="J81" t="str">
            <v>Completed</v>
          </cell>
          <cell r="K81" t="str">
            <v/>
          </cell>
          <cell r="L81" t="str">
            <v/>
          </cell>
          <cell r="M81">
            <v>42913.335960648146</v>
          </cell>
          <cell r="N81" t="str">
            <v>Nguyen Thai</v>
          </cell>
          <cell r="O81" t="str">
            <v>Warranty FFVN-1706019=LGB is broken &amp; BSA is broken at DOWN wire.</v>
          </cell>
          <cell r="P81">
            <v>42949.662395833337</v>
          </cell>
          <cell r="Q81">
            <v>42913.336226851854</v>
          </cell>
          <cell r="R81" t="str">
            <v>Nguyen Thai</v>
          </cell>
          <cell r="S81">
            <v>42913.370081018518</v>
          </cell>
          <cell r="T81" t="str">
            <v>LGB was cracked_x000D_
BSA loosing and Spring of BSA wire is dislodged</v>
          </cell>
          <cell r="U81">
            <v>257</v>
          </cell>
          <cell r="V81" t="str">
            <v>Major</v>
          </cell>
          <cell r="W81" t="str">
            <v>LGB. BSA.</v>
          </cell>
          <cell r="X81" t="str">
            <v/>
          </cell>
          <cell r="Y81" t="str">
            <v>Nguyen Thai</v>
          </cell>
          <cell r="Z81">
            <v>42926.376331018517</v>
          </cell>
          <cell r="AA81" t="str">
            <v>Nguyen Thai</v>
          </cell>
          <cell r="AB81">
            <v>42915.482152777775</v>
          </cell>
          <cell r="AC81" t="str">
            <v>Nguyen Thai</v>
          </cell>
          <cell r="AD81" t="str">
            <v>Approval</v>
          </cell>
          <cell r="AE81">
            <v>42926.377175925925</v>
          </cell>
          <cell r="AF81">
            <v>42929.666516203702</v>
          </cell>
          <cell r="AG81">
            <v>42929.666331018518</v>
          </cell>
          <cell r="AH81" t="str">
            <v>Nguyen Thai</v>
          </cell>
          <cell r="AI81">
            <v>42929.666631944441</v>
          </cell>
          <cell r="AJ81" t="str">
            <v>Nguyen Thai</v>
          </cell>
          <cell r="AK81">
            <v>42930.586493055554</v>
          </cell>
          <cell r="AL81" t="str">
            <v>Nguyen Thai</v>
          </cell>
          <cell r="AM81">
            <v>42949.662395833337</v>
          </cell>
          <cell r="AN81" t="str">
            <v>daniel</v>
          </cell>
        </row>
        <row r="82">
          <cell r="B82" t="str">
            <v>FMSV2017060023</v>
          </cell>
          <cell r="C82" t="str">
            <v>Hue University of Medicine and Pharmacy - Ginec</v>
          </cell>
          <cell r="D82" t="str">
            <v>South</v>
          </cell>
          <cell r="E82" t="str">
            <v>EC-530WI3</v>
          </cell>
          <cell r="F82" t="str">
            <v>2C642D165</v>
          </cell>
          <cell r="G82">
            <v>41589</v>
          </cell>
          <cell r="H82">
            <v>43414</v>
          </cell>
          <cell r="I82" t="str">
            <v/>
          </cell>
          <cell r="J82" t="str">
            <v>Completed</v>
          </cell>
          <cell r="K82" t="str">
            <v>FMSV2016010002</v>
          </cell>
          <cell r="L82">
            <v>42395</v>
          </cell>
          <cell r="M82">
            <v>42915.460416666669</v>
          </cell>
          <cell r="N82" t="str">
            <v>Nguyen Thai</v>
          </cell>
          <cell r="O82" t="str">
            <v>FOC</v>
          </cell>
          <cell r="P82">
            <v>42949.662939814814</v>
          </cell>
          <cell r="Q82">
            <v>42915.46365740741</v>
          </cell>
          <cell r="R82" t="str">
            <v>Nguyen Thai</v>
          </cell>
          <cell r="S82">
            <v>42915.468391203707</v>
          </cell>
          <cell r="T82" t="str">
            <v>FCT&amp; WJ tube are leaked</v>
          </cell>
          <cell r="U82" t="str">
            <v/>
          </cell>
          <cell r="V82" t="str">
            <v>Minor</v>
          </cell>
          <cell r="W82" t="str">
            <v>WJT.</v>
          </cell>
          <cell r="X82" t="str">
            <v/>
          </cell>
          <cell r="Y82" t="str">
            <v>Nguyen Thai</v>
          </cell>
          <cell r="Z82">
            <v>42941.580914351849</v>
          </cell>
          <cell r="AA82" t="str">
            <v>Nguyen Thai</v>
          </cell>
          <cell r="AB82">
            <v>42941.579942129632</v>
          </cell>
          <cell r="AC82" t="str">
            <v>Nguyen Thai</v>
          </cell>
          <cell r="AD82" t="str">
            <v>Approval</v>
          </cell>
          <cell r="AE82">
            <v>42941.581157407411</v>
          </cell>
          <cell r="AF82">
            <v>42947.431944444441</v>
          </cell>
          <cell r="AG82">
            <v>42947.431898148148</v>
          </cell>
          <cell r="AH82" t="str">
            <v>Nguyen Thai</v>
          </cell>
          <cell r="AI82">
            <v>42947.432025462964</v>
          </cell>
          <cell r="AJ82" t="str">
            <v>Nguyen Thai</v>
          </cell>
          <cell r="AK82">
            <v>42947.432280092595</v>
          </cell>
          <cell r="AL82" t="str">
            <v>Nguyen Thai</v>
          </cell>
          <cell r="AM82">
            <v>42949.662939814814</v>
          </cell>
          <cell r="AN82" t="str">
            <v>daniel</v>
          </cell>
        </row>
        <row r="83">
          <cell r="B83" t="str">
            <v>FMSV2017060025</v>
          </cell>
          <cell r="C83" t="str">
            <v>Bai Chay Hospital</v>
          </cell>
          <cell r="D83" t="str">
            <v>North</v>
          </cell>
          <cell r="E83" t="str">
            <v>EC-600WI</v>
          </cell>
          <cell r="F83" t="str">
            <v>1C692K270</v>
          </cell>
          <cell r="G83">
            <v>42327</v>
          </cell>
          <cell r="H83">
            <v>42693</v>
          </cell>
          <cell r="I83" t="str">
            <v/>
          </cell>
          <cell r="J83" t="str">
            <v>Completed</v>
          </cell>
          <cell r="K83" t="str">
            <v>FMSV2017010003</v>
          </cell>
          <cell r="L83">
            <v>42751</v>
          </cell>
          <cell r="M83">
            <v>42916.41946759259</v>
          </cell>
          <cell r="N83" t="str">
            <v>Nguyen Thai</v>
          </cell>
          <cell r="O83" t="str">
            <v>Repair</v>
          </cell>
          <cell r="P83">
            <v>42949.663437499999</v>
          </cell>
          <cell r="Q83">
            <v>42916.419988425929</v>
          </cell>
          <cell r="R83" t="str">
            <v>Nguyen Thai</v>
          </cell>
          <cell r="S83">
            <v>42916.420405092591</v>
          </cell>
          <cell r="T83" t="str">
            <v>UP wire is broken at BSA</v>
          </cell>
          <cell r="U83" t="str">
            <v/>
          </cell>
          <cell r="V83" t="str">
            <v>Major</v>
          </cell>
          <cell r="W83" t="str">
            <v>BSA.</v>
          </cell>
          <cell r="X83" t="str">
            <v/>
          </cell>
          <cell r="Y83" t="str">
            <v>Nguyen Thai</v>
          </cell>
          <cell r="Z83">
            <v>42937.378182870372</v>
          </cell>
          <cell r="AA83" t="str">
            <v>Nguyen Thai</v>
          </cell>
          <cell r="AB83">
            <v>42937.377962962964</v>
          </cell>
          <cell r="AC83" t="str">
            <v>Nguyen Thai</v>
          </cell>
          <cell r="AD83" t="str">
            <v>Approval</v>
          </cell>
          <cell r="AE83">
            <v>42941.55740740741</v>
          </cell>
          <cell r="AF83">
            <v>42947.381041666667</v>
          </cell>
          <cell r="AG83">
            <v>42947.380995370368</v>
          </cell>
          <cell r="AH83" t="str">
            <v>Le Quang Thong</v>
          </cell>
          <cell r="AI83">
            <v>42947.399884259263</v>
          </cell>
          <cell r="AJ83" t="str">
            <v>Nguyen Thai</v>
          </cell>
          <cell r="AK83">
            <v>42947.400081018517</v>
          </cell>
          <cell r="AL83" t="str">
            <v>Nguyen Thai</v>
          </cell>
          <cell r="AM83">
            <v>42949.663437499999</v>
          </cell>
          <cell r="AN83" t="str">
            <v>daniel</v>
          </cell>
        </row>
        <row r="84">
          <cell r="B84" t="str">
            <v>FMSV2017070007</v>
          </cell>
          <cell r="C84" t="str">
            <v>Do Luong Nghe An Hospital</v>
          </cell>
          <cell r="D84" t="str">
            <v>South</v>
          </cell>
          <cell r="E84" t="str">
            <v>EG-201FP</v>
          </cell>
          <cell r="F84" t="str">
            <v>RG229A033</v>
          </cell>
          <cell r="G84" t="str">
            <v/>
          </cell>
          <cell r="H84">
            <v>41435</v>
          </cell>
          <cell r="I84" t="str">
            <v/>
          </cell>
          <cell r="J84" t="str">
            <v>Completed</v>
          </cell>
          <cell r="K84" t="str">
            <v/>
          </cell>
          <cell r="L84" t="str">
            <v/>
          </cell>
          <cell r="M84">
            <v>42934.348020833335</v>
          </cell>
          <cell r="N84" t="str">
            <v>Nguyen Thai</v>
          </cell>
          <cell r="O84" t="str">
            <v>Chargeable repair</v>
          </cell>
          <cell r="P84">
            <v>42949.664270833331</v>
          </cell>
          <cell r="Q84">
            <v>42934.348680555559</v>
          </cell>
          <cell r="R84" t="str">
            <v>Nguyen Thai</v>
          </cell>
          <cell r="S84">
            <v>42934.350324074076</v>
          </cell>
          <cell r="T84" t="str">
            <v xml:space="preserve">LGB is broken, </v>
          </cell>
          <cell r="U84" t="str">
            <v/>
          </cell>
          <cell r="V84" t="str">
            <v>Major</v>
          </cell>
          <cell r="W84" t="str">
            <v>LGB.</v>
          </cell>
          <cell r="X84" t="str">
            <v/>
          </cell>
          <cell r="Y84" t="str">
            <v>Nguyen Thai</v>
          </cell>
          <cell r="Z84">
            <v>42934.352511574078</v>
          </cell>
          <cell r="AA84" t="str">
            <v>Nguyen Thai</v>
          </cell>
          <cell r="AB84">
            <v>42934.351284722223</v>
          </cell>
          <cell r="AC84" t="str">
            <v>Nguyen Thai</v>
          </cell>
          <cell r="AD84" t="str">
            <v>Approval</v>
          </cell>
          <cell r="AE84">
            <v>42934.352719907409</v>
          </cell>
          <cell r="AF84">
            <v>42937.379583333335</v>
          </cell>
          <cell r="AG84">
            <v>42937.379513888889</v>
          </cell>
          <cell r="AH84" t="str">
            <v>Nguyen Thai</v>
          </cell>
          <cell r="AI84">
            <v>42937.379687499997</v>
          </cell>
          <cell r="AJ84" t="str">
            <v>Nguyen Thai</v>
          </cell>
          <cell r="AK84">
            <v>42937.380046296297</v>
          </cell>
          <cell r="AL84" t="str">
            <v>Nguyen Thai</v>
          </cell>
          <cell r="AM84">
            <v>42949.664270833331</v>
          </cell>
          <cell r="AN84" t="str">
            <v>daniel</v>
          </cell>
        </row>
        <row r="85">
          <cell r="B85" t="str">
            <v>FMSV2017070018</v>
          </cell>
          <cell r="C85" t="str">
            <v>FUJIFILM Vietnam Co., Ltd.</v>
          </cell>
          <cell r="D85" t="str">
            <v>Demo</v>
          </cell>
          <cell r="E85" t="str">
            <v>EN-450T5/W</v>
          </cell>
          <cell r="F85" t="str">
            <v>MC380A004</v>
          </cell>
          <cell r="G85">
            <v>41017</v>
          </cell>
          <cell r="H85" t="str">
            <v/>
          </cell>
          <cell r="I85" t="str">
            <v/>
          </cell>
          <cell r="J85" t="str">
            <v>Completed</v>
          </cell>
          <cell r="K85" t="str">
            <v/>
          </cell>
          <cell r="L85" t="str">
            <v/>
          </cell>
          <cell r="M85">
            <v>42937.462650462963</v>
          </cell>
          <cell r="N85" t="str">
            <v>Nguyen Thai</v>
          </cell>
          <cell r="O85" t="str">
            <v>FOC</v>
          </cell>
          <cell r="P85">
            <v>42949.664687500001</v>
          </cell>
          <cell r="Q85">
            <v>42937.463043981479</v>
          </cell>
          <cell r="R85" t="str">
            <v>Nguyen Thai</v>
          </cell>
          <cell r="S85">
            <v>42943.613125000003</v>
          </cell>
          <cell r="T85" t="str">
            <v>Leaked at Distal End positon</v>
          </cell>
          <cell r="U85" t="str">
            <v/>
          </cell>
          <cell r="V85" t="str">
            <v/>
          </cell>
          <cell r="W85" t="str">
            <v>Repair Leaked</v>
          </cell>
          <cell r="X85" t="str">
            <v/>
          </cell>
          <cell r="Y85" t="str">
            <v>hoang</v>
          </cell>
          <cell r="Z85">
            <v>42943.615555555552</v>
          </cell>
          <cell r="AA85" t="str">
            <v>Le Quang Thong</v>
          </cell>
          <cell r="AB85">
            <v>42943.614212962966</v>
          </cell>
          <cell r="AC85" t="str">
            <v>hoang</v>
          </cell>
          <cell r="AD85" t="str">
            <v>Approval</v>
          </cell>
          <cell r="AE85">
            <v>42944.337592592594</v>
          </cell>
          <cell r="AF85">
            <v>42947.358854166669</v>
          </cell>
          <cell r="AG85">
            <v>42947.358888888892</v>
          </cell>
          <cell r="AH85" t="str">
            <v>hoang</v>
          </cell>
          <cell r="AI85">
            <v>42947.359143518515</v>
          </cell>
          <cell r="AJ85" t="str">
            <v>hoang</v>
          </cell>
          <cell r="AK85">
            <v>42947.3593287037</v>
          </cell>
          <cell r="AL85" t="str">
            <v>hoang</v>
          </cell>
          <cell r="AM85">
            <v>42949.664687500001</v>
          </cell>
          <cell r="AN85" t="str">
            <v>daniel</v>
          </cell>
        </row>
        <row r="86">
          <cell r="B86" t="str">
            <v>FMSV2017030024</v>
          </cell>
          <cell r="C86" t="str">
            <v>Bach Mai Hospital</v>
          </cell>
          <cell r="D86" t="str">
            <v>North</v>
          </cell>
          <cell r="E86" t="str">
            <v>EG-530NW</v>
          </cell>
          <cell r="F86" t="str">
            <v>1G366K040</v>
          </cell>
          <cell r="G86">
            <v>41849</v>
          </cell>
          <cell r="H86" t="str">
            <v/>
          </cell>
          <cell r="I86" t="str">
            <v/>
          </cell>
          <cell r="J86" t="str">
            <v>Completed</v>
          </cell>
          <cell r="K86" t="str">
            <v>FMSV2016030012</v>
          </cell>
          <cell r="L86">
            <v>42522</v>
          </cell>
          <cell r="M86">
            <v>42818.499351851853</v>
          </cell>
          <cell r="N86" t="str">
            <v>Nguyen Thai</v>
          </cell>
          <cell r="O86" t="str">
            <v/>
          </cell>
          <cell r="P86">
            <v>42962.472743055558</v>
          </cell>
          <cell r="Q86">
            <v>42818.499456018515</v>
          </cell>
          <cell r="R86" t="str">
            <v>Nguyen Thai</v>
          </cell>
          <cell r="S86">
            <v>42818.504976851851</v>
          </cell>
          <cell r="T86" t="str">
            <v>black spots at 7o'clock_x000D_
scope was leaked</v>
          </cell>
          <cell r="U86" t="str">
            <v/>
          </cell>
          <cell r="V86" t="str">
            <v>Major</v>
          </cell>
          <cell r="W86" t="str">
            <v>ISA.</v>
          </cell>
          <cell r="X86" t="str">
            <v/>
          </cell>
          <cell r="Y86" t="str">
            <v>Nguyen Thai</v>
          </cell>
          <cell r="Z86">
            <v>42949.547106481485</v>
          </cell>
          <cell r="AA86" t="str">
            <v>Nguyen Thai</v>
          </cell>
          <cell r="AB86">
            <v>42949.373472222222</v>
          </cell>
          <cell r="AC86" t="str">
            <v>Le Quang Thong</v>
          </cell>
          <cell r="AD86" t="str">
            <v>Approval</v>
          </cell>
          <cell r="AE86">
            <v>42949.547256944446</v>
          </cell>
          <cell r="AF86">
            <v>42951.343912037039</v>
          </cell>
          <cell r="AG86">
            <v>42951.343842592592</v>
          </cell>
          <cell r="AH86" t="str">
            <v>Le Quang Thong</v>
          </cell>
          <cell r="AI86">
            <v>42951.384097222224</v>
          </cell>
          <cell r="AJ86" t="str">
            <v>Nguyen Thai</v>
          </cell>
          <cell r="AK86">
            <v>42951.384351851855</v>
          </cell>
          <cell r="AL86" t="str">
            <v>Nguyen Thai</v>
          </cell>
          <cell r="AM86">
            <v>42962.472743055558</v>
          </cell>
          <cell r="AN86" t="str">
            <v>daniel</v>
          </cell>
        </row>
        <row r="87">
          <cell r="B87" t="str">
            <v>FMSV2017040008</v>
          </cell>
          <cell r="C87" t="str">
            <v>Hanoi Medical University Hospital</v>
          </cell>
          <cell r="D87" t="str">
            <v>North</v>
          </cell>
          <cell r="E87" t="str">
            <v>EC-600WI</v>
          </cell>
          <cell r="F87" t="str">
            <v>1C692K470</v>
          </cell>
          <cell r="G87">
            <v>42508</v>
          </cell>
          <cell r="H87" t="str">
            <v/>
          </cell>
          <cell r="I87" t="str">
            <v/>
          </cell>
          <cell r="J87" t="str">
            <v>Completed</v>
          </cell>
          <cell r="K87" t="str">
            <v/>
          </cell>
          <cell r="L87" t="str">
            <v/>
          </cell>
          <cell r="M87">
            <v>42838.391828703701</v>
          </cell>
          <cell r="N87" t="str">
            <v>Nguyen Thai</v>
          </cell>
          <cell r="O87" t="str">
            <v xml:space="preserve">Warranty </v>
          </cell>
          <cell r="P87">
            <v>42962.473055555558</v>
          </cell>
          <cell r="Q87">
            <v>42838.392557870371</v>
          </cell>
          <cell r="R87" t="str">
            <v>Nguyen Thai</v>
          </cell>
          <cell r="S87">
            <v>42838.412141203706</v>
          </cell>
          <cell r="T87" t="str">
            <v>U/D wires were heavy torque</v>
          </cell>
          <cell r="U87" t="str">
            <v/>
          </cell>
          <cell r="V87" t="str">
            <v>Minor</v>
          </cell>
          <cell r="W87" t="str">
            <v>OSA.</v>
          </cell>
          <cell r="X87" t="str">
            <v/>
          </cell>
          <cell r="Y87" t="str">
            <v>Nguyen Thai</v>
          </cell>
          <cell r="Z87">
            <v>42957.638194444444</v>
          </cell>
          <cell r="AA87" t="str">
            <v>Nguyen Thai</v>
          </cell>
          <cell r="AB87">
            <v>42838.412800925929</v>
          </cell>
          <cell r="AC87" t="str">
            <v>Nguyen Thai</v>
          </cell>
          <cell r="AD87" t="str">
            <v>Approval</v>
          </cell>
          <cell r="AE87">
            <v>42957.638379629629</v>
          </cell>
          <cell r="AF87">
            <v>42958.448344907411</v>
          </cell>
          <cell r="AG87">
            <v>42958.448287037034</v>
          </cell>
          <cell r="AH87" t="str">
            <v>Le Quang Thong</v>
          </cell>
          <cell r="AI87">
            <v>42958.448518518519</v>
          </cell>
          <cell r="AJ87" t="str">
            <v>Le Quang Thong</v>
          </cell>
          <cell r="AK87">
            <v>42958.448888888888</v>
          </cell>
          <cell r="AL87" t="str">
            <v>Le Quang Thong</v>
          </cell>
          <cell r="AM87">
            <v>42962.473055555558</v>
          </cell>
          <cell r="AN87" t="str">
            <v>daniel</v>
          </cell>
        </row>
        <row r="88">
          <cell r="B88" t="str">
            <v>FMSV2017050013</v>
          </cell>
          <cell r="C88" t="str">
            <v>Nghe An Friendship General Hospital</v>
          </cell>
          <cell r="D88" t="str">
            <v>North</v>
          </cell>
          <cell r="E88" t="str">
            <v>EG-530WR</v>
          </cell>
          <cell r="F88" t="str">
            <v>2G361K799</v>
          </cell>
          <cell r="G88">
            <v>42788</v>
          </cell>
          <cell r="H88">
            <v>43153</v>
          </cell>
          <cell r="I88" t="str">
            <v/>
          </cell>
          <cell r="J88" t="str">
            <v>Completed</v>
          </cell>
          <cell r="K88" t="str">
            <v/>
          </cell>
          <cell r="L88" t="str">
            <v/>
          </cell>
          <cell r="M88">
            <v>42886.559560185182</v>
          </cell>
          <cell r="N88" t="str">
            <v>Nguyen Thai</v>
          </cell>
          <cell r="O88" t="str">
            <v>Warranty-FFVN-1706013</v>
          </cell>
          <cell r="P88">
            <v>42962.47347222222</v>
          </cell>
          <cell r="Q88">
            <v>42886.560335648152</v>
          </cell>
          <cell r="R88" t="str">
            <v>Nguyen Thai</v>
          </cell>
          <cell r="S88">
            <v>42916.452685185184</v>
          </cell>
          <cell r="T88" t="str">
            <v>FCT was restriction &amp; rotation nearly DTA _x000D_
Black spots on endoscpic</v>
          </cell>
          <cell r="U88">
            <v>1130</v>
          </cell>
          <cell r="V88" t="str">
            <v>Major</v>
          </cell>
          <cell r="W88" t="str">
            <v>FCT. CHA.</v>
          </cell>
          <cell r="X88" t="str">
            <v>1] Black-spot at 7 o'clock._x000D_
2] FCT is loose from pipe.</v>
          </cell>
          <cell r="Y88" t="str">
            <v>Nguyen Thai</v>
          </cell>
          <cell r="Z88">
            <v>42928.356226851851</v>
          </cell>
          <cell r="AA88" t="str">
            <v>Nguyen Thai</v>
          </cell>
          <cell r="AB88">
            <v>42916.453680555554</v>
          </cell>
          <cell r="AC88" t="str">
            <v>Nguyen Thai</v>
          </cell>
          <cell r="AD88" t="str">
            <v>Approval</v>
          </cell>
          <cell r="AE88">
            <v>42928.356412037036</v>
          </cell>
          <cell r="AF88">
            <v>42957.717303240737</v>
          </cell>
          <cell r="AG88">
            <v>42957.717326388891</v>
          </cell>
          <cell r="AH88" t="str">
            <v>hoang</v>
          </cell>
          <cell r="AI88">
            <v>42958.343275462961</v>
          </cell>
          <cell r="AJ88" t="str">
            <v>Nguyen Thai</v>
          </cell>
          <cell r="AK88">
            <v>42958.343576388892</v>
          </cell>
          <cell r="AL88" t="str">
            <v>Nguyen Thai</v>
          </cell>
          <cell r="AM88">
            <v>42962.47347222222</v>
          </cell>
          <cell r="AN88" t="str">
            <v>daniel</v>
          </cell>
        </row>
        <row r="89">
          <cell r="B89" t="str">
            <v>FMSV2017050014</v>
          </cell>
          <cell r="C89" t="str">
            <v>Nghe An Friendship General Hospital</v>
          </cell>
          <cell r="D89" t="str">
            <v>North</v>
          </cell>
          <cell r="E89" t="str">
            <v>EG-530WR</v>
          </cell>
          <cell r="F89" t="str">
            <v>2G361K829</v>
          </cell>
          <cell r="G89">
            <v>42788</v>
          </cell>
          <cell r="H89">
            <v>43153</v>
          </cell>
          <cell r="I89" t="str">
            <v/>
          </cell>
          <cell r="J89" t="str">
            <v>Completed</v>
          </cell>
          <cell r="K89" t="str">
            <v/>
          </cell>
          <cell r="L89" t="str">
            <v/>
          </cell>
          <cell r="M89">
            <v>42886.581585648149</v>
          </cell>
          <cell r="N89" t="str">
            <v>Nguyen Thai</v>
          </cell>
          <cell r="O89" t="str">
            <v>Warranty-FFVN-1706014</v>
          </cell>
          <cell r="P89">
            <v>42968.465775462966</v>
          </cell>
          <cell r="Q89">
            <v>42886.583055555559</v>
          </cell>
          <cell r="R89" t="str">
            <v>Nguyen Thai</v>
          </cell>
          <cell r="S89">
            <v>42951.416851851849</v>
          </cell>
          <cell r="T89" t="str">
            <v>FCT leaked_x000D_
Black spots on endoscopeic image</v>
          </cell>
          <cell r="U89">
            <v>1386</v>
          </cell>
          <cell r="V89" t="str">
            <v>Major</v>
          </cell>
          <cell r="W89" t="str">
            <v>FCT. CHA.</v>
          </cell>
          <cell r="X89" t="str">
            <v>1] Black-spot at 7o'clock._x000D_
2] Leakage from FCT at DTE, FCT dis-logded from pipe.</v>
          </cell>
          <cell r="Y89" t="str">
            <v>Nguyen Thai</v>
          </cell>
          <cell r="Z89">
            <v>42951.419120370374</v>
          </cell>
          <cell r="AA89" t="str">
            <v>Nguyen Thai</v>
          </cell>
          <cell r="AB89">
            <v>42951.418194444443</v>
          </cell>
          <cell r="AC89" t="str">
            <v>Nguyen Thai</v>
          </cell>
          <cell r="AD89" t="str">
            <v>Approval</v>
          </cell>
          <cell r="AE89">
            <v>42951.419340277775</v>
          </cell>
          <cell r="AF89">
            <v>42957.713275462964</v>
          </cell>
          <cell r="AG89">
            <v>42957.713206018518</v>
          </cell>
          <cell r="AH89" t="str">
            <v>Nguyen Thai</v>
          </cell>
          <cell r="AI89">
            <v>42957.713356481479</v>
          </cell>
          <cell r="AJ89" t="str">
            <v>Nguyen Thai</v>
          </cell>
          <cell r="AK89">
            <v>42957.713553240741</v>
          </cell>
          <cell r="AL89" t="str">
            <v>Nguyen Thai</v>
          </cell>
          <cell r="AM89">
            <v>42968.465775462966</v>
          </cell>
          <cell r="AN89" t="str">
            <v>daniel</v>
          </cell>
        </row>
        <row r="90">
          <cell r="B90" t="str">
            <v>FMSV2017030009</v>
          </cell>
          <cell r="C90" t="str">
            <v>Bach Mai Hospital</v>
          </cell>
          <cell r="D90" t="str">
            <v>North</v>
          </cell>
          <cell r="E90" t="str">
            <v>EN-580T</v>
          </cell>
          <cell r="F90" t="str">
            <v>1C675K021</v>
          </cell>
          <cell r="G90">
            <v>41835</v>
          </cell>
          <cell r="H90">
            <v>42201</v>
          </cell>
          <cell r="I90" t="str">
            <v/>
          </cell>
          <cell r="J90" t="str">
            <v>Completed</v>
          </cell>
          <cell r="K90" t="str">
            <v/>
          </cell>
          <cell r="L90" t="str">
            <v/>
          </cell>
          <cell r="M90">
            <v>42797.435497685183</v>
          </cell>
          <cell r="N90" t="str">
            <v>Nguyen Thai</v>
          </cell>
          <cell r="O90" t="str">
            <v/>
          </cell>
          <cell r="P90">
            <v>42968.46837962963</v>
          </cell>
          <cell r="Q90">
            <v>42797.435879629629</v>
          </cell>
          <cell r="R90" t="str">
            <v>Nguyen Thai</v>
          </cell>
          <cell r="S90">
            <v>42797.440520833334</v>
          </cell>
          <cell r="T90" t="str">
            <v/>
          </cell>
          <cell r="U90" t="str">
            <v/>
          </cell>
          <cell r="V90" t="str">
            <v>Major</v>
          </cell>
          <cell r="W90" t="str">
            <v>CHA.</v>
          </cell>
          <cell r="X90" t="str">
            <v/>
          </cell>
          <cell r="Y90" t="str">
            <v>Nguyen Thai</v>
          </cell>
          <cell r="Z90">
            <v>42951.385196759256</v>
          </cell>
          <cell r="AA90" t="str">
            <v>Nguyen Thai</v>
          </cell>
          <cell r="AB90">
            <v>42951.385011574072</v>
          </cell>
          <cell r="AC90" t="str">
            <v>Nguyen Thai</v>
          </cell>
          <cell r="AD90" t="str">
            <v>Approval</v>
          </cell>
          <cell r="AE90">
            <v>42951.385659722226</v>
          </cell>
          <cell r="AF90">
            <v>42964.336956018517</v>
          </cell>
          <cell r="AG90">
            <v>42964.336898148147</v>
          </cell>
          <cell r="AH90" t="str">
            <v>Le Quang Thong</v>
          </cell>
          <cell r="AI90">
            <v>42964.403564814813</v>
          </cell>
          <cell r="AJ90" t="str">
            <v>Nguyen Thai</v>
          </cell>
          <cell r="AK90">
            <v>42964.403749999998</v>
          </cell>
          <cell r="AL90" t="str">
            <v>Nguyen Thai</v>
          </cell>
          <cell r="AM90">
            <v>42968.46837962963</v>
          </cell>
          <cell r="AN90" t="str">
            <v>daniel</v>
          </cell>
        </row>
        <row r="91">
          <cell r="B91" t="str">
            <v>FMSV2017030010</v>
          </cell>
          <cell r="C91" t="str">
            <v>Bach Mai Hospital</v>
          </cell>
          <cell r="D91" t="str">
            <v>North</v>
          </cell>
          <cell r="E91" t="str">
            <v>EC-600WI</v>
          </cell>
          <cell r="F91" t="str">
            <v>1C692K159</v>
          </cell>
          <cell r="G91">
            <v>41923</v>
          </cell>
          <cell r="H91">
            <v>43749</v>
          </cell>
          <cell r="I91" t="str">
            <v/>
          </cell>
          <cell r="J91" t="str">
            <v>Completed</v>
          </cell>
          <cell r="K91" t="str">
            <v>FMSV2014120009</v>
          </cell>
          <cell r="L91">
            <v>42037</v>
          </cell>
          <cell r="M91">
            <v>42797.470023148147</v>
          </cell>
          <cell r="N91" t="str">
            <v>Nguyen Thai</v>
          </cell>
          <cell r="O91" t="str">
            <v/>
          </cell>
          <cell r="P91">
            <v>42968.469652777778</v>
          </cell>
          <cell r="Q91">
            <v>42797.470254629632</v>
          </cell>
          <cell r="R91" t="str">
            <v>Nguyen Thai</v>
          </cell>
          <cell r="S91">
            <v>42797.483391203707</v>
          </cell>
          <cell r="T91" t="str">
            <v>UP wire was broken at OSA</v>
          </cell>
          <cell r="U91" t="str">
            <v/>
          </cell>
          <cell r="V91" t="str">
            <v>Major</v>
          </cell>
          <cell r="W91" t="str">
            <v>BSA.</v>
          </cell>
          <cell r="X91" t="str">
            <v/>
          </cell>
          <cell r="Y91" t="str">
            <v>Nguyen Thai</v>
          </cell>
          <cell r="Z91">
            <v>42949.384201388886</v>
          </cell>
          <cell r="AA91" t="str">
            <v>Nguyen Thai</v>
          </cell>
          <cell r="AB91">
            <v>42949.379872685182</v>
          </cell>
          <cell r="AC91" t="str">
            <v>Nguyen Thai</v>
          </cell>
          <cell r="AD91" t="str">
            <v>Approval</v>
          </cell>
          <cell r="AE91">
            <v>42949.384444444448</v>
          </cell>
          <cell r="AF91">
            <v>42964.342152777775</v>
          </cell>
          <cell r="AG91">
            <v>42964.342106481483</v>
          </cell>
          <cell r="AH91" t="str">
            <v>Le Quang Thong</v>
          </cell>
          <cell r="AI91">
            <v>42964.492199074077</v>
          </cell>
          <cell r="AJ91" t="str">
            <v>Nguyen Thai</v>
          </cell>
          <cell r="AK91">
            <v>42964.492337962962</v>
          </cell>
          <cell r="AL91" t="str">
            <v>Nguyen Thai</v>
          </cell>
          <cell r="AM91">
            <v>42968.469652777778</v>
          </cell>
          <cell r="AN91" t="str">
            <v>daniel</v>
          </cell>
        </row>
        <row r="92">
          <cell r="B92" t="str">
            <v>FMSV2017060011</v>
          </cell>
          <cell r="C92" t="str">
            <v>FUJIFILM Vietnam Co., Ltd.</v>
          </cell>
          <cell r="D92" t="str">
            <v>Demo</v>
          </cell>
          <cell r="E92" t="str">
            <v>EC-530WI</v>
          </cell>
          <cell r="F92" t="str">
            <v>4C591A003</v>
          </cell>
          <cell r="G92">
            <v>41459</v>
          </cell>
          <cell r="H92">
            <v>41824</v>
          </cell>
          <cell r="I92" t="str">
            <v/>
          </cell>
          <cell r="J92" t="str">
            <v>Completed</v>
          </cell>
          <cell r="K92" t="str">
            <v>FMSV2017030016</v>
          </cell>
          <cell r="L92">
            <v>42844</v>
          </cell>
          <cell r="M92">
            <v>42913.444907407407</v>
          </cell>
          <cell r="N92" t="str">
            <v>Le Quang Thong</v>
          </cell>
          <cell r="O92" t="str">
            <v>DEMO</v>
          </cell>
          <cell r="P92">
            <v>42968.479479166665</v>
          </cell>
          <cell r="Q92">
            <v>42913.445300925923</v>
          </cell>
          <cell r="R92" t="str">
            <v>Le Quang Thong</v>
          </cell>
          <cell r="S92">
            <v>42915.671099537038</v>
          </cell>
          <cell r="T92" t="str">
            <v>FSB is cracked</v>
          </cell>
          <cell r="U92" t="str">
            <v/>
          </cell>
          <cell r="V92" t="str">
            <v>Major</v>
          </cell>
          <cell r="W92" t="str">
            <v>FSB.</v>
          </cell>
          <cell r="X92" t="str">
            <v/>
          </cell>
          <cell r="Y92" t="str">
            <v>Nguyen Thai</v>
          </cell>
          <cell r="Z92">
            <v>42957.711493055554</v>
          </cell>
          <cell r="AA92" t="str">
            <v>Nguyen Thai</v>
          </cell>
          <cell r="AB92">
            <v>42957.711354166669</v>
          </cell>
          <cell r="AC92" t="str">
            <v>Nguyen Thai</v>
          </cell>
          <cell r="AD92" t="str">
            <v>Approval</v>
          </cell>
          <cell r="AE92">
            <v>42957.711631944447</v>
          </cell>
          <cell r="AF92">
            <v>42964.702326388891</v>
          </cell>
          <cell r="AG92">
            <v>42964.702222222222</v>
          </cell>
          <cell r="AH92" t="str">
            <v>Nguyen Thai</v>
          </cell>
          <cell r="AI92">
            <v>42964.70239583333</v>
          </cell>
          <cell r="AJ92" t="str">
            <v>Nguyen Thai</v>
          </cell>
          <cell r="AK92">
            <v>42964.702615740738</v>
          </cell>
          <cell r="AL92" t="str">
            <v>Nguyen Thai</v>
          </cell>
          <cell r="AM92">
            <v>42968.479479166665</v>
          </cell>
          <cell r="AN92" t="str">
            <v>daniel</v>
          </cell>
        </row>
        <row r="93">
          <cell r="B93" t="str">
            <v>FMSV2017080001</v>
          </cell>
          <cell r="C93" t="str">
            <v>HUE Central Hospital</v>
          </cell>
          <cell r="D93" t="str">
            <v>South</v>
          </cell>
          <cell r="E93" t="str">
            <v>EG-530WR</v>
          </cell>
          <cell r="F93" t="str">
            <v>1G361K924</v>
          </cell>
          <cell r="G93">
            <v>42460</v>
          </cell>
          <cell r="H93">
            <v>42825</v>
          </cell>
          <cell r="I93" t="str">
            <v/>
          </cell>
          <cell r="J93" t="str">
            <v>Completed</v>
          </cell>
          <cell r="K93" t="str">
            <v>FMSV2017030023</v>
          </cell>
          <cell r="L93">
            <v>42899</v>
          </cell>
          <cell r="M93">
            <v>42950.395636574074</v>
          </cell>
          <cell r="N93" t="str">
            <v>Nguyen Thai</v>
          </cell>
          <cell r="O93" t="str">
            <v>Quotation</v>
          </cell>
          <cell r="P93">
            <v>42968.479780092595</v>
          </cell>
          <cell r="Q93">
            <v>42950.396099537036</v>
          </cell>
          <cell r="R93" t="str">
            <v>Nguyen Thai</v>
          </cell>
          <cell r="S93">
            <v>42950.40148148148</v>
          </cell>
          <cell r="T93" t="str">
            <v>Scope was not image &amp; error 20023</v>
          </cell>
          <cell r="U93" t="str">
            <v/>
          </cell>
          <cell r="V93" t="str">
            <v>Minor</v>
          </cell>
          <cell r="W93" t="str">
            <v>VCA.</v>
          </cell>
          <cell r="X93" t="str">
            <v/>
          </cell>
          <cell r="Y93" t="str">
            <v>Nguyen Thai</v>
          </cell>
          <cell r="Z93">
            <v>42964.40483796296</v>
          </cell>
          <cell r="AA93" t="str">
            <v>Nguyen Thai</v>
          </cell>
          <cell r="AB93">
            <v>42964.404745370368</v>
          </cell>
          <cell r="AC93" t="str">
            <v>Nguyen Thai</v>
          </cell>
          <cell r="AD93" t="str">
            <v>Approval</v>
          </cell>
          <cell r="AE93">
            <v>42964.405023148145</v>
          </cell>
          <cell r="AF93">
            <v>42964.702939814815</v>
          </cell>
          <cell r="AG93">
            <v>42964.702881944446</v>
          </cell>
          <cell r="AH93" t="str">
            <v>Nguyen Thai</v>
          </cell>
          <cell r="AI93">
            <v>42964.703020833331</v>
          </cell>
          <cell r="AJ93" t="str">
            <v>Nguyen Thai</v>
          </cell>
          <cell r="AK93">
            <v>42964.7031712963</v>
          </cell>
          <cell r="AL93" t="str">
            <v>Nguyen Thai</v>
          </cell>
          <cell r="AM93">
            <v>42968.479780092595</v>
          </cell>
          <cell r="AN93" t="str">
            <v>daniel</v>
          </cell>
        </row>
        <row r="94">
          <cell r="B94" t="str">
            <v>FMSV2017070029</v>
          </cell>
          <cell r="C94" t="str">
            <v>Hanoi Medical University Hospital</v>
          </cell>
          <cell r="D94" t="str">
            <v>North</v>
          </cell>
          <cell r="E94" t="str">
            <v>EG-600WR</v>
          </cell>
          <cell r="F94" t="str">
            <v>2G391K002</v>
          </cell>
          <cell r="G94">
            <v>42508</v>
          </cell>
          <cell r="H94" t="str">
            <v/>
          </cell>
          <cell r="I94" t="str">
            <v/>
          </cell>
          <cell r="J94" t="str">
            <v>Completed</v>
          </cell>
          <cell r="K94" t="str">
            <v>FMSV2016080009</v>
          </cell>
          <cell r="L94">
            <v>42676</v>
          </cell>
          <cell r="M94">
            <v>42943.466377314813</v>
          </cell>
          <cell r="N94" t="str">
            <v>Son Anh Doan</v>
          </cell>
          <cell r="O94" t="str">
            <v>Repair</v>
          </cell>
          <cell r="P94">
            <v>42968.734837962962</v>
          </cell>
          <cell r="Q94">
            <v>42943.46670138889</v>
          </cell>
          <cell r="R94" t="str">
            <v>Son Anh Doan</v>
          </cell>
          <cell r="S94">
            <v>42944.483414351853</v>
          </cell>
          <cell r="T94" t="str">
            <v/>
          </cell>
          <cell r="U94" t="str">
            <v/>
          </cell>
          <cell r="V94" t="str">
            <v>Minor</v>
          </cell>
          <cell r="W94" t="str">
            <v>NOZ.</v>
          </cell>
          <cell r="X94" t="str">
            <v/>
          </cell>
          <cell r="Y94" t="str">
            <v>Son Anh Doan</v>
          </cell>
          <cell r="Z94">
            <v>42947.474849537037</v>
          </cell>
          <cell r="AA94" t="str">
            <v>Nguyen Thai</v>
          </cell>
          <cell r="AB94">
            <v>42944.487453703703</v>
          </cell>
          <cell r="AC94" t="str">
            <v>Son Anh Doan</v>
          </cell>
          <cell r="AD94" t="str">
            <v>Approval</v>
          </cell>
          <cell r="AE94">
            <v>42947.459907407407</v>
          </cell>
          <cell r="AF94">
            <v>42947.56890046296</v>
          </cell>
          <cell r="AG94">
            <v>42947.568796296298</v>
          </cell>
          <cell r="AH94" t="str">
            <v>Son Anh Doan</v>
          </cell>
          <cell r="AI94">
            <v>42965.347708333335</v>
          </cell>
          <cell r="AJ94" t="str">
            <v>Nguyen Thai</v>
          </cell>
          <cell r="AK94">
            <v>42965.34784722222</v>
          </cell>
          <cell r="AL94" t="str">
            <v>Nguyen Thai</v>
          </cell>
          <cell r="AM94">
            <v>42968.734837962962</v>
          </cell>
          <cell r="AN94" t="str">
            <v>daniel</v>
          </cell>
        </row>
        <row r="95">
          <cell r="B95" t="str">
            <v>FMSV2017080003</v>
          </cell>
          <cell r="C95" t="str">
            <v>Bach Mai Hospital</v>
          </cell>
          <cell r="D95" t="str">
            <v>North</v>
          </cell>
          <cell r="E95" t="str">
            <v>EG-600WR</v>
          </cell>
          <cell r="F95" t="str">
            <v>1G391K368</v>
          </cell>
          <cell r="G95">
            <v>41923</v>
          </cell>
          <cell r="H95" t="str">
            <v/>
          </cell>
          <cell r="I95" t="str">
            <v/>
          </cell>
          <cell r="J95" t="str">
            <v>Completed</v>
          </cell>
          <cell r="K95" t="str">
            <v>FMSV2016070018</v>
          </cell>
          <cell r="L95">
            <v>42802</v>
          </cell>
          <cell r="M95">
            <v>42950.571412037039</v>
          </cell>
          <cell r="N95" t="str">
            <v>Son Anh Doan</v>
          </cell>
          <cell r="O95" t="str">
            <v>Repair</v>
          </cell>
          <cell r="P95">
            <v>42968.735173611109</v>
          </cell>
          <cell r="Q95">
            <v>42950.571689814817</v>
          </cell>
          <cell r="R95" t="str">
            <v>Son Anh Doan</v>
          </cell>
          <cell r="S95">
            <v>42964.436319444445</v>
          </cell>
          <cell r="T95" t="str">
            <v/>
          </cell>
          <cell r="U95" t="str">
            <v/>
          </cell>
          <cell r="V95" t="str">
            <v>Minor</v>
          </cell>
          <cell r="W95" t="str">
            <v>OSA.</v>
          </cell>
          <cell r="X95" t="str">
            <v/>
          </cell>
          <cell r="Y95" t="str">
            <v>Son Anh Doan</v>
          </cell>
          <cell r="Z95">
            <v>42965.353159722225</v>
          </cell>
          <cell r="AA95" t="str">
            <v>Nguyen Thai</v>
          </cell>
          <cell r="AB95">
            <v>42964.444895833331</v>
          </cell>
          <cell r="AC95" t="str">
            <v>Son Anh Doan</v>
          </cell>
          <cell r="AD95" t="str">
            <v>Approval</v>
          </cell>
          <cell r="AE95">
            <v>42965.356064814812</v>
          </cell>
          <cell r="AF95">
            <v>42965.356111111112</v>
          </cell>
          <cell r="AG95">
            <v>42965.355740740742</v>
          </cell>
          <cell r="AH95" t="str">
            <v>Son Anh Doan</v>
          </cell>
          <cell r="AI95">
            <v>42965.417939814812</v>
          </cell>
          <cell r="AJ95" t="str">
            <v>Le Quang Thong</v>
          </cell>
          <cell r="AK95">
            <v>42965.418530092589</v>
          </cell>
          <cell r="AL95" t="str">
            <v>Le Quang Thong</v>
          </cell>
          <cell r="AM95">
            <v>42968.735173611109</v>
          </cell>
          <cell r="AN95" t="str">
            <v>daniel</v>
          </cell>
        </row>
        <row r="96">
          <cell r="B96" t="str">
            <v>FMSV2017080004</v>
          </cell>
          <cell r="C96" t="str">
            <v>Hanoi Medical University Hospital</v>
          </cell>
          <cell r="D96" t="str">
            <v>North</v>
          </cell>
          <cell r="E96" t="str">
            <v>EC-600WI</v>
          </cell>
          <cell r="F96" t="str">
            <v>1C692K517</v>
          </cell>
          <cell r="G96">
            <v>42508</v>
          </cell>
          <cell r="H96" t="str">
            <v/>
          </cell>
          <cell r="I96" t="str">
            <v/>
          </cell>
          <cell r="J96" t="str">
            <v>Completed</v>
          </cell>
          <cell r="K96" t="str">
            <v>FMSV2016120011</v>
          </cell>
          <cell r="L96">
            <v>42726</v>
          </cell>
          <cell r="M96">
            <v>42957.579861111109</v>
          </cell>
          <cell r="N96" t="str">
            <v>Son Anh Doan</v>
          </cell>
          <cell r="O96" t="str">
            <v>Repair</v>
          </cell>
          <cell r="P96">
            <v>42968.735486111109</v>
          </cell>
          <cell r="Q96">
            <v>42957.580127314817</v>
          </cell>
          <cell r="R96" t="str">
            <v>Son Anh Doan</v>
          </cell>
          <cell r="S96">
            <v>42964.458032407405</v>
          </cell>
          <cell r="T96" t="str">
            <v>DWA broken, Customer don't need to replace cracked OBL</v>
          </cell>
          <cell r="U96" t="str">
            <v/>
          </cell>
          <cell r="V96" t="str">
            <v>Minor</v>
          </cell>
          <cell r="W96" t="str">
            <v>DWA.</v>
          </cell>
          <cell r="X96" t="str">
            <v/>
          </cell>
          <cell r="Y96" t="str">
            <v>Son Anh Doan</v>
          </cell>
          <cell r="Z96">
            <v>42965.348368055558</v>
          </cell>
          <cell r="AA96" t="str">
            <v>Nguyen Thai</v>
          </cell>
          <cell r="AB96">
            <v>42964.478738425925</v>
          </cell>
          <cell r="AC96" t="str">
            <v>Son Anh Doan</v>
          </cell>
          <cell r="AD96" t="str">
            <v>Approval</v>
          </cell>
          <cell r="AE96">
            <v>42965.35665509259</v>
          </cell>
          <cell r="AF96">
            <v>42965.356689814813</v>
          </cell>
          <cell r="AG96">
            <v>42965.35659722222</v>
          </cell>
          <cell r="AH96" t="str">
            <v>Son Anh Doan</v>
          </cell>
          <cell r="AI96">
            <v>42965.418715277781</v>
          </cell>
          <cell r="AJ96" t="str">
            <v>Le Quang Thong</v>
          </cell>
          <cell r="AK96">
            <v>42965.418877314813</v>
          </cell>
          <cell r="AL96" t="str">
            <v>Le Quang Thong</v>
          </cell>
          <cell r="AM96">
            <v>42968.735486111109</v>
          </cell>
          <cell r="AN96" t="str">
            <v>daniel</v>
          </cell>
        </row>
        <row r="97">
          <cell r="B97" t="str">
            <v>FMSV2017080007</v>
          </cell>
          <cell r="C97" t="str">
            <v>Hanoi Medical University Hospital</v>
          </cell>
          <cell r="D97" t="str">
            <v>North</v>
          </cell>
          <cell r="E97" t="str">
            <v>EC-600WI</v>
          </cell>
          <cell r="F97" t="str">
            <v>1C692K487</v>
          </cell>
          <cell r="G97">
            <v>42527</v>
          </cell>
          <cell r="H97">
            <v>42892</v>
          </cell>
          <cell r="I97" t="str">
            <v/>
          </cell>
          <cell r="J97" t="str">
            <v>Completed</v>
          </cell>
          <cell r="K97" t="str">
            <v>FMSV2017040009</v>
          </cell>
          <cell r="L97">
            <v>42927</v>
          </cell>
          <cell r="M97">
            <v>42964.475868055553</v>
          </cell>
          <cell r="N97" t="str">
            <v>Son Anh Doan</v>
          </cell>
          <cell r="O97" t="str">
            <v>Repair</v>
          </cell>
          <cell r="P97">
            <v>42968.735902777778</v>
          </cell>
          <cell r="Q97">
            <v>42964.476331018515</v>
          </cell>
          <cell r="R97" t="str">
            <v>Son Anh Doan</v>
          </cell>
          <cell r="S97">
            <v>42964.476458333331</v>
          </cell>
          <cell r="T97" t="str">
            <v/>
          </cell>
          <cell r="U97" t="str">
            <v/>
          </cell>
          <cell r="V97" t="str">
            <v>Minor</v>
          </cell>
          <cell r="W97" t="str">
            <v>WJT.</v>
          </cell>
          <cell r="X97" t="str">
            <v/>
          </cell>
          <cell r="Y97" t="str">
            <v>Son Anh Doan</v>
          </cell>
          <cell r="Z97">
            <v>42965.349409722221</v>
          </cell>
          <cell r="AA97" t="str">
            <v>Nguyen Thai</v>
          </cell>
          <cell r="AB97">
            <v>42964.478206018517</v>
          </cell>
          <cell r="AC97" t="str">
            <v>Son Anh Doan</v>
          </cell>
          <cell r="AD97" t="str">
            <v/>
          </cell>
          <cell r="AE97">
            <v>42965.357141203705</v>
          </cell>
          <cell r="AF97">
            <v>42965.357164351852</v>
          </cell>
          <cell r="AG97">
            <v>42965.357071759259</v>
          </cell>
          <cell r="AH97" t="str">
            <v>Son Anh Doan</v>
          </cell>
          <cell r="AI97">
            <v>42965.419178240743</v>
          </cell>
          <cell r="AJ97" t="str">
            <v>Le Quang Thong</v>
          </cell>
          <cell r="AK97">
            <v>42965.424895833334</v>
          </cell>
          <cell r="AL97" t="str">
            <v>Le Quang Thong</v>
          </cell>
          <cell r="AM97">
            <v>42968.735902777778</v>
          </cell>
          <cell r="AN97" t="str">
            <v>daniel</v>
          </cell>
        </row>
        <row r="98">
          <cell r="B98" t="str">
            <v>FMSV2017060024</v>
          </cell>
          <cell r="C98" t="str">
            <v>FUJIFILM Vietnam Co., Ltd.</v>
          </cell>
          <cell r="D98" t="str">
            <v>Demo</v>
          </cell>
          <cell r="E98" t="str">
            <v>EB-530T</v>
          </cell>
          <cell r="F98" t="str">
            <v>6B084A229</v>
          </cell>
          <cell r="G98">
            <v>41689</v>
          </cell>
          <cell r="H98">
            <v>42054</v>
          </cell>
          <cell r="I98" t="str">
            <v/>
          </cell>
          <cell r="J98" t="str">
            <v>Completed</v>
          </cell>
          <cell r="K98" t="str">
            <v>FMSV2015070006</v>
          </cell>
          <cell r="L98">
            <v>42216</v>
          </cell>
          <cell r="M98">
            <v>42915.638958333337</v>
          </cell>
          <cell r="N98" t="str">
            <v>Nguyen Thai</v>
          </cell>
          <cell r="O98" t="str">
            <v>FOC</v>
          </cell>
          <cell r="P98">
            <v>42968.790173611109</v>
          </cell>
          <cell r="Q98">
            <v>42915.639328703706</v>
          </cell>
          <cell r="R98" t="str">
            <v>Nguyen Thai</v>
          </cell>
          <cell r="S98">
            <v>42915.643287037034</v>
          </cell>
          <cell r="T98" t="str">
            <v>COVER RING is lost</v>
          </cell>
          <cell r="U98" t="str">
            <v/>
          </cell>
          <cell r="V98" t="str">
            <v>Minor</v>
          </cell>
          <cell r="W98" t="str">
            <v>OSA.</v>
          </cell>
          <cell r="X98" t="str">
            <v/>
          </cell>
          <cell r="Y98" t="str">
            <v>Nguyen Thai</v>
          </cell>
          <cell r="Z98">
            <v>42965.439837962964</v>
          </cell>
          <cell r="AA98" t="str">
            <v>Le Quang Thong</v>
          </cell>
          <cell r="AB98">
            <v>42965.439375000002</v>
          </cell>
          <cell r="AC98" t="str">
            <v>Son Anh Doan</v>
          </cell>
          <cell r="AD98" t="str">
            <v>Approval</v>
          </cell>
          <cell r="AE98">
            <v>42965.441030092596</v>
          </cell>
          <cell r="AF98">
            <v>42968.343877314815</v>
          </cell>
          <cell r="AG98">
            <v>42968.343784722223</v>
          </cell>
          <cell r="AH98" t="str">
            <v>Son Anh Doan</v>
          </cell>
          <cell r="AI98">
            <v>42968.344247685185</v>
          </cell>
          <cell r="AJ98" t="str">
            <v>Son Anh Doan</v>
          </cell>
          <cell r="AK98">
            <v>42968.34480324074</v>
          </cell>
          <cell r="AL98" t="str">
            <v>Son Anh Doan</v>
          </cell>
          <cell r="AM98">
            <v>42968.790173611109</v>
          </cell>
          <cell r="AN98" t="str">
            <v>daniel</v>
          </cell>
        </row>
        <row r="99">
          <cell r="B99" t="str">
            <v>FMSV2017060017</v>
          </cell>
          <cell r="C99" t="str">
            <v>Hanoi Medical University Hospital</v>
          </cell>
          <cell r="D99" t="str">
            <v>North</v>
          </cell>
          <cell r="E99" t="str">
            <v>EG-600WR</v>
          </cell>
          <cell r="F99" t="str">
            <v>2G391K084</v>
          </cell>
          <cell r="G99">
            <v>42527</v>
          </cell>
          <cell r="H99">
            <v>42892</v>
          </cell>
          <cell r="I99" t="str">
            <v/>
          </cell>
          <cell r="J99" t="str">
            <v>Completed</v>
          </cell>
          <cell r="K99" t="str">
            <v>FMSV2017030004</v>
          </cell>
          <cell r="L99">
            <v>42801</v>
          </cell>
          <cell r="M99">
            <v>42913.450613425928</v>
          </cell>
          <cell r="N99" t="str">
            <v>Le Quang Thong</v>
          </cell>
          <cell r="O99" t="str">
            <v>Major repair</v>
          </cell>
          <cell r="P99">
            <v>42968.790393518517</v>
          </cell>
          <cell r="Q99">
            <v>42915.345821759256</v>
          </cell>
          <cell r="R99" t="str">
            <v>Le Quang Thong</v>
          </cell>
          <cell r="S99">
            <v>42965.456122685187</v>
          </cell>
          <cell r="T99" t="str">
            <v xml:space="preserve">VCA is broken. </v>
          </cell>
          <cell r="U99" t="str">
            <v/>
          </cell>
          <cell r="V99" t="str">
            <v>Minor</v>
          </cell>
          <cell r="W99" t="str">
            <v>VCA.</v>
          </cell>
          <cell r="X99" t="str">
            <v/>
          </cell>
          <cell r="Y99" t="str">
            <v>Le Quang Thong</v>
          </cell>
          <cell r="Z99">
            <v>42965.456990740742</v>
          </cell>
          <cell r="AA99" t="str">
            <v>Le Quang Thong</v>
          </cell>
          <cell r="AB99">
            <v>42965.456388888888</v>
          </cell>
          <cell r="AC99" t="str">
            <v>Le Quang Thong</v>
          </cell>
          <cell r="AD99" t="str">
            <v>Approval</v>
          </cell>
          <cell r="AE99">
            <v>42965.457199074073</v>
          </cell>
          <cell r="AF99">
            <v>42968.347824074073</v>
          </cell>
          <cell r="AG99">
            <v>42968.347685185188</v>
          </cell>
          <cell r="AH99" t="str">
            <v>Le Quang Thong</v>
          </cell>
          <cell r="AI99">
            <v>42968.347905092596</v>
          </cell>
          <cell r="AJ99" t="str">
            <v>Le Quang Thong</v>
          </cell>
          <cell r="AK99">
            <v>42968.348090277781</v>
          </cell>
          <cell r="AL99" t="str">
            <v>Le Quang Thong</v>
          </cell>
          <cell r="AM99">
            <v>42968.790393518517</v>
          </cell>
          <cell r="AN99" t="str">
            <v>daniel</v>
          </cell>
        </row>
        <row r="100">
          <cell r="B100" t="str">
            <v>FMSV2017030021</v>
          </cell>
          <cell r="C100" t="str">
            <v>Bac Giang Hospital</v>
          </cell>
          <cell r="D100" t="str">
            <v>North</v>
          </cell>
          <cell r="E100" t="str">
            <v>EG-250WR5</v>
          </cell>
          <cell r="F100" t="str">
            <v>RG202A478</v>
          </cell>
          <cell r="G100">
            <v>40796</v>
          </cell>
          <cell r="H100">
            <v>41162</v>
          </cell>
          <cell r="I100" t="str">
            <v/>
          </cell>
          <cell r="J100" t="str">
            <v>Completed</v>
          </cell>
          <cell r="K100" t="str">
            <v>FMSV2016060013</v>
          </cell>
          <cell r="L100">
            <v>42621</v>
          </cell>
          <cell r="M100">
            <v>42804.72111111111</v>
          </cell>
          <cell r="N100" t="str">
            <v>Nguyen Thai</v>
          </cell>
          <cell r="O100" t="str">
            <v/>
          </cell>
          <cell r="P100">
            <v>42975.435428240744</v>
          </cell>
          <cell r="Q100">
            <v>42804.722962962966</v>
          </cell>
          <cell r="R100" t="str">
            <v>Nguyen Thai</v>
          </cell>
          <cell r="S100">
            <v>42842.622731481482</v>
          </cell>
          <cell r="T100" t="str">
            <v>FSA &amp; FCT were deformed by end user</v>
          </cell>
          <cell r="U100" t="str">
            <v/>
          </cell>
          <cell r="V100" t="str">
            <v>Major</v>
          </cell>
          <cell r="W100" t="str">
            <v>FSA.</v>
          </cell>
          <cell r="X100" t="str">
            <v/>
          </cell>
          <cell r="Y100" t="str">
            <v>Nguyen Thai</v>
          </cell>
          <cell r="Z100">
            <v>42971.404710648145</v>
          </cell>
          <cell r="AA100" t="str">
            <v>Nguyen Thai</v>
          </cell>
          <cell r="AB100">
            <v>42842.623831018522</v>
          </cell>
          <cell r="AC100" t="str">
            <v>Nguyen Thai</v>
          </cell>
          <cell r="AD100" t="str">
            <v>Decline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>
            <v>42971.404918981483</v>
          </cell>
          <cell r="AL100" t="str">
            <v>Nguyen Thai</v>
          </cell>
          <cell r="AM100">
            <v>42975.435428240744</v>
          </cell>
          <cell r="AN100" t="str">
            <v>daniel</v>
          </cell>
        </row>
        <row r="101">
          <cell r="B101" t="str">
            <v>FMSV2017040020</v>
          </cell>
          <cell r="C101" t="str">
            <v>Bach Mai Hospital</v>
          </cell>
          <cell r="D101" t="str">
            <v>North</v>
          </cell>
          <cell r="E101" t="str">
            <v>EG-530NW</v>
          </cell>
          <cell r="F101" t="str">
            <v>1G366K041</v>
          </cell>
          <cell r="G101">
            <v>41849</v>
          </cell>
          <cell r="H101" t="str">
            <v/>
          </cell>
          <cell r="I101" t="str">
            <v/>
          </cell>
          <cell r="J101" t="str">
            <v>Completed</v>
          </cell>
          <cell r="K101" t="str">
            <v/>
          </cell>
          <cell r="L101" t="str">
            <v/>
          </cell>
          <cell r="M101">
            <v>42852.589687500003</v>
          </cell>
          <cell r="N101" t="str">
            <v>Nguyen Thai</v>
          </cell>
          <cell r="O101" t="str">
            <v>NAGOYA</v>
          </cell>
          <cell r="P101">
            <v>42975.435752314814</v>
          </cell>
          <cell r="Q101">
            <v>42852.594039351854</v>
          </cell>
          <cell r="R101" t="str">
            <v>Nguyen Thai</v>
          </cell>
          <cell r="S101">
            <v>42852.598715277774</v>
          </cell>
          <cell r="T101" t="str">
            <v/>
          </cell>
          <cell r="U101" t="str">
            <v/>
          </cell>
          <cell r="V101" t="str">
            <v>Major</v>
          </cell>
          <cell r="W101" t="str">
            <v>ISA.</v>
          </cell>
          <cell r="X101" t="str">
            <v/>
          </cell>
          <cell r="Y101" t="str">
            <v>Nguyen Thai</v>
          </cell>
          <cell r="Z101">
            <v>42965.452789351853</v>
          </cell>
          <cell r="AA101" t="str">
            <v>Le Quang Thong</v>
          </cell>
          <cell r="AB101">
            <v>42965.452499999999</v>
          </cell>
          <cell r="AC101" t="str">
            <v>Le Quang Thong</v>
          </cell>
          <cell r="AD101" t="str">
            <v>Approval</v>
          </cell>
          <cell r="AE101">
            <v>42965.452997685185</v>
          </cell>
          <cell r="AF101">
            <v>42971.351481481484</v>
          </cell>
          <cell r="AG101">
            <v>42971.351412037038</v>
          </cell>
          <cell r="AH101" t="str">
            <v>Le Quang Thong</v>
          </cell>
          <cell r="AI101">
            <v>42971.372974537036</v>
          </cell>
          <cell r="AJ101" t="str">
            <v>Nguyen Thai</v>
          </cell>
          <cell r="AK101">
            <v>42971.373136574075</v>
          </cell>
          <cell r="AL101" t="str">
            <v>Nguyen Thai</v>
          </cell>
          <cell r="AM101">
            <v>42975.435752314814</v>
          </cell>
          <cell r="AN101" t="str">
            <v>daniel</v>
          </cell>
        </row>
        <row r="102">
          <cell r="B102" t="str">
            <v>FMSV2017050008</v>
          </cell>
          <cell r="C102" t="str">
            <v>Tuyen Quang Hospital</v>
          </cell>
          <cell r="D102" t="str">
            <v>North</v>
          </cell>
          <cell r="E102" t="str">
            <v>EG-530WR</v>
          </cell>
          <cell r="F102" t="str">
            <v>2G361K735</v>
          </cell>
          <cell r="G102">
            <v>42700</v>
          </cell>
          <cell r="H102">
            <v>43065</v>
          </cell>
          <cell r="I102" t="str">
            <v/>
          </cell>
          <cell r="J102" t="str">
            <v>Completed</v>
          </cell>
          <cell r="K102" t="str">
            <v/>
          </cell>
          <cell r="L102" t="str">
            <v/>
          </cell>
          <cell r="M102">
            <v>42878.637557870374</v>
          </cell>
          <cell r="N102" t="str">
            <v>Nguyen Thai</v>
          </cell>
          <cell r="O102" t="str">
            <v>Warranty-FFVN-1705012=Image has rainbow shadows.</v>
          </cell>
          <cell r="P102">
            <v>42975.436030092591</v>
          </cell>
          <cell r="Q102">
            <v>42878.665081018517</v>
          </cell>
          <cell r="R102" t="str">
            <v>Nguyen Thai</v>
          </cell>
          <cell r="S102">
            <v>42880.625300925924</v>
          </cell>
          <cell r="T102" t="str">
            <v>The rainbow appeared on endoscopic image</v>
          </cell>
          <cell r="U102" t="str">
            <v/>
          </cell>
          <cell r="V102" t="str">
            <v>Major</v>
          </cell>
          <cell r="W102" t="str">
            <v>CHA.</v>
          </cell>
          <cell r="X102" t="str">
            <v/>
          </cell>
          <cell r="Y102" t="str">
            <v>Nguyen Thai</v>
          </cell>
          <cell r="Z102">
            <v>42937.399236111109</v>
          </cell>
          <cell r="AA102" t="str">
            <v>Nguyen Thai</v>
          </cell>
          <cell r="AB102">
            <v>42937.399039351854</v>
          </cell>
          <cell r="AC102" t="str">
            <v>Nguyen Thai</v>
          </cell>
          <cell r="AD102" t="str">
            <v>Approval</v>
          </cell>
          <cell r="AE102">
            <v>42964.558194444442</v>
          </cell>
          <cell r="AF102">
            <v>42969.36010416667</v>
          </cell>
          <cell r="AG102">
            <v>42969.360173611109</v>
          </cell>
          <cell r="AH102" t="str">
            <v>hoang</v>
          </cell>
          <cell r="AI102">
            <v>42971.371168981481</v>
          </cell>
          <cell r="AJ102" t="str">
            <v>Nguyen Thai</v>
          </cell>
          <cell r="AK102">
            <v>42971.371377314812</v>
          </cell>
          <cell r="AL102" t="str">
            <v>Nguyen Thai</v>
          </cell>
          <cell r="AM102">
            <v>42975.436030092591</v>
          </cell>
          <cell r="AN102" t="str">
            <v>daniel</v>
          </cell>
        </row>
        <row r="103">
          <cell r="B103" t="str">
            <v>FMSV2017070005</v>
          </cell>
          <cell r="C103" t="str">
            <v>Thang Long Hospital</v>
          </cell>
          <cell r="D103" t="str">
            <v>South</v>
          </cell>
          <cell r="E103" t="str">
            <v>EG-201FP</v>
          </cell>
          <cell r="F103" t="str">
            <v>RG229D428</v>
          </cell>
          <cell r="G103" t="str">
            <v/>
          </cell>
          <cell r="H103">
            <v>42895</v>
          </cell>
          <cell r="I103" t="str">
            <v/>
          </cell>
          <cell r="J103" t="str">
            <v>Completed</v>
          </cell>
          <cell r="K103" t="str">
            <v/>
          </cell>
          <cell r="L103" t="str">
            <v/>
          </cell>
          <cell r="M103">
            <v>42930.669745370367</v>
          </cell>
          <cell r="N103" t="str">
            <v>Nguyen Thai</v>
          </cell>
          <cell r="O103" t="str">
            <v>chargeable repair</v>
          </cell>
          <cell r="P103">
            <v>42975.436180555553</v>
          </cell>
          <cell r="Q103">
            <v>42930.671388888892</v>
          </cell>
          <cell r="R103" t="str">
            <v>Nguyen Thai</v>
          </cell>
          <cell r="S103">
            <v>42930.676631944443</v>
          </cell>
          <cell r="T103" t="str">
            <v>No image</v>
          </cell>
          <cell r="U103" t="str">
            <v/>
          </cell>
          <cell r="V103" t="str">
            <v>Major</v>
          </cell>
          <cell r="W103" t="str">
            <v>CHA.</v>
          </cell>
          <cell r="X103" t="str">
            <v/>
          </cell>
          <cell r="Y103" t="str">
            <v>Nguyen Thai</v>
          </cell>
          <cell r="Z103">
            <v>42971.353310185186</v>
          </cell>
          <cell r="AA103" t="str">
            <v>Nguyen Thai</v>
          </cell>
          <cell r="AB103">
            <v>42971.353194444448</v>
          </cell>
          <cell r="AC103" t="str">
            <v>Nguyen Thai</v>
          </cell>
          <cell r="AD103" t="str">
            <v>Cancel</v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>
            <v>42971.353449074071</v>
          </cell>
          <cell r="AL103" t="str">
            <v>Nguyen Thai</v>
          </cell>
          <cell r="AM103">
            <v>42975.436180555553</v>
          </cell>
          <cell r="AN103" t="str">
            <v>daniel</v>
          </cell>
        </row>
        <row r="104">
          <cell r="B104" t="str">
            <v>FMSV2017070008</v>
          </cell>
          <cell r="C104" t="str">
            <v>Hue University of Medicine and Pharmacy - Ginec</v>
          </cell>
          <cell r="D104" t="str">
            <v>South</v>
          </cell>
          <cell r="E104" t="str">
            <v>EG-530UR2</v>
          </cell>
          <cell r="F104" t="str">
            <v>RU039A058</v>
          </cell>
          <cell r="G104">
            <v>41589</v>
          </cell>
          <cell r="H104" t="str">
            <v/>
          </cell>
          <cell r="I104" t="str">
            <v/>
          </cell>
          <cell r="J104" t="str">
            <v>Completed</v>
          </cell>
          <cell r="K104" t="str">
            <v>FMSV2016110004</v>
          </cell>
          <cell r="L104">
            <v>42870</v>
          </cell>
          <cell r="M104">
            <v>42936.423657407409</v>
          </cell>
          <cell r="N104" t="str">
            <v>Le Quang Thong</v>
          </cell>
          <cell r="O104" t="str">
            <v>leaked</v>
          </cell>
          <cell r="P104">
            <v>42975.436435185184</v>
          </cell>
          <cell r="Q104">
            <v>42936.424062500002</v>
          </cell>
          <cell r="R104" t="str">
            <v>Le Quang Thong</v>
          </cell>
          <cell r="S104">
            <v>42971.700856481482</v>
          </cell>
          <cell r="T104" t="str">
            <v/>
          </cell>
          <cell r="U104" t="str">
            <v/>
          </cell>
          <cell r="V104" t="str">
            <v>Minor</v>
          </cell>
          <cell r="W104" t="str">
            <v>Others</v>
          </cell>
          <cell r="X104" t="str">
            <v/>
          </cell>
          <cell r="Y104" t="str">
            <v>Nguyen Thai</v>
          </cell>
          <cell r="Z104">
            <v>42971.702372685184</v>
          </cell>
          <cell r="AA104" t="str">
            <v>Nguyen Thai</v>
          </cell>
          <cell r="AB104">
            <v>42971.702303240738</v>
          </cell>
          <cell r="AC104" t="str">
            <v>Nguyen Thai</v>
          </cell>
          <cell r="AD104" t="str">
            <v>Approval</v>
          </cell>
          <cell r="AE104">
            <v>42971.702523148146</v>
          </cell>
          <cell r="AF104">
            <v>42971.702534722222</v>
          </cell>
          <cell r="AG104">
            <v>42971.702488425923</v>
          </cell>
          <cell r="AH104" t="str">
            <v>Nguyen Thai</v>
          </cell>
          <cell r="AI104">
            <v>42971.702581018515</v>
          </cell>
          <cell r="AJ104" t="str">
            <v>Nguyen Thai</v>
          </cell>
          <cell r="AK104">
            <v>42971.70275462963</v>
          </cell>
          <cell r="AL104" t="str">
            <v>Nguyen Thai</v>
          </cell>
          <cell r="AM104">
            <v>42975.436435185184</v>
          </cell>
          <cell r="AN104" t="str">
            <v>daniel</v>
          </cell>
        </row>
        <row r="105">
          <cell r="B105" t="str">
            <v>FMSV2017070009</v>
          </cell>
          <cell r="C105" t="str">
            <v>Hue University of Medicine and Pharmacy - Ginec</v>
          </cell>
          <cell r="D105" t="str">
            <v>South</v>
          </cell>
          <cell r="E105" t="str">
            <v>EG-530NW</v>
          </cell>
          <cell r="F105" t="str">
            <v>2G366D118</v>
          </cell>
          <cell r="G105">
            <v>41589</v>
          </cell>
          <cell r="H105" t="str">
            <v/>
          </cell>
          <cell r="I105" t="str">
            <v/>
          </cell>
          <cell r="J105" t="str">
            <v>Completed</v>
          </cell>
          <cell r="K105" t="str">
            <v>FMSV2016070030</v>
          </cell>
          <cell r="L105">
            <v>42606</v>
          </cell>
          <cell r="M105">
            <v>42936.569456018522</v>
          </cell>
          <cell r="N105" t="str">
            <v>Le Quang Thong</v>
          </cell>
          <cell r="O105" t="str">
            <v>leaked</v>
          </cell>
          <cell r="P105">
            <v>42975.436666666668</v>
          </cell>
          <cell r="Q105">
            <v>42936.569803240738</v>
          </cell>
          <cell r="R105" t="str">
            <v>Le Quang Thong</v>
          </cell>
          <cell r="S105">
            <v>42951.454467592594</v>
          </cell>
          <cell r="T105" t="str">
            <v>RBS is leaked</v>
          </cell>
          <cell r="U105" t="str">
            <v/>
          </cell>
          <cell r="V105" t="str">
            <v>Minor</v>
          </cell>
          <cell r="W105" t="str">
            <v>RBS.</v>
          </cell>
          <cell r="X105" t="str">
            <v/>
          </cell>
          <cell r="Y105" t="str">
            <v>Nguyen Thai</v>
          </cell>
          <cell r="Z105">
            <v>42969.359895833331</v>
          </cell>
          <cell r="AA105" t="str">
            <v>Nguyen Thai</v>
          </cell>
          <cell r="AB105">
            <v>42969.359780092593</v>
          </cell>
          <cell r="AC105" t="str">
            <v>Nguyen Thai</v>
          </cell>
          <cell r="AD105" t="str">
            <v>Approval</v>
          </cell>
          <cell r="AE105">
            <v>42969.360023148147</v>
          </cell>
          <cell r="AF105">
            <v>42971.707951388889</v>
          </cell>
          <cell r="AG105">
            <v>42971.707905092589</v>
          </cell>
          <cell r="AH105" t="str">
            <v>Nguyen Thai</v>
          </cell>
          <cell r="AI105">
            <v>42971.708009259259</v>
          </cell>
          <cell r="AJ105" t="str">
            <v>Nguyen Thai</v>
          </cell>
          <cell r="AK105">
            <v>42971.708148148151</v>
          </cell>
          <cell r="AL105" t="str">
            <v>Nguyen Thai</v>
          </cell>
          <cell r="AM105">
            <v>42975.436666666668</v>
          </cell>
          <cell r="AN105" t="str">
            <v>daniel</v>
          </cell>
        </row>
        <row r="106">
          <cell r="B106" t="str">
            <v>FMSV2017080005</v>
          </cell>
          <cell r="C106" t="str">
            <v>Van Hanh Hospital</v>
          </cell>
          <cell r="D106" t="str">
            <v>South</v>
          </cell>
          <cell r="E106" t="str">
            <v>EC-201WL</v>
          </cell>
          <cell r="F106" t="str">
            <v>RC323A218</v>
          </cell>
          <cell r="G106">
            <v>42356</v>
          </cell>
          <cell r="H106">
            <v>42721</v>
          </cell>
          <cell r="I106" t="str">
            <v/>
          </cell>
          <cell r="J106" t="str">
            <v>Completed</v>
          </cell>
          <cell r="K106" t="str">
            <v>FMSV2016090016</v>
          </cell>
          <cell r="L106">
            <v>42640</v>
          </cell>
          <cell r="M106">
            <v>42957.695787037039</v>
          </cell>
          <cell r="N106" t="str">
            <v>hoang</v>
          </cell>
          <cell r="O106" t="str">
            <v>NA</v>
          </cell>
          <cell r="P106">
            <v>42975.436944444446</v>
          </cell>
          <cell r="Q106">
            <v>42957.697916666664</v>
          </cell>
          <cell r="R106" t="str">
            <v>hoang</v>
          </cell>
          <cell r="S106">
            <v>42957.720324074071</v>
          </cell>
          <cell r="T106" t="str">
            <v>Drum wire U-D is broken</v>
          </cell>
          <cell r="U106" t="str">
            <v/>
          </cell>
          <cell r="V106" t="str">
            <v>Minor</v>
          </cell>
          <cell r="W106" t="str">
            <v>DWA.</v>
          </cell>
          <cell r="X106" t="str">
            <v/>
          </cell>
          <cell r="Y106" t="str">
            <v>hoang</v>
          </cell>
          <cell r="Z106">
            <v>42965.474618055552</v>
          </cell>
          <cell r="AA106" t="str">
            <v>Le Quang Thong</v>
          </cell>
          <cell r="AB106">
            <v>42965.474363425928</v>
          </cell>
          <cell r="AC106" t="str">
            <v>Le Quang Thong</v>
          </cell>
          <cell r="AD106" t="str">
            <v>Approval</v>
          </cell>
          <cell r="AE106">
            <v>42969.359039351853</v>
          </cell>
          <cell r="AF106">
            <v>42971.335173611114</v>
          </cell>
          <cell r="AG106">
            <v>42971.335185185184</v>
          </cell>
          <cell r="AH106" t="str">
            <v>hoang</v>
          </cell>
          <cell r="AI106">
            <v>42971.352349537039</v>
          </cell>
          <cell r="AJ106" t="str">
            <v>Nguyen Thai</v>
          </cell>
          <cell r="AK106">
            <v>42971.352569444447</v>
          </cell>
          <cell r="AL106" t="str">
            <v>Nguyen Thai</v>
          </cell>
          <cell r="AM106">
            <v>42975.436944444446</v>
          </cell>
          <cell r="AN106" t="str">
            <v>daniel</v>
          </cell>
        </row>
        <row r="107">
          <cell r="B107" t="str">
            <v>FMSV2017080009</v>
          </cell>
          <cell r="C107" t="str">
            <v>No 10 medic (VAN PHUC HOSPITAL)</v>
          </cell>
          <cell r="D107" t="str">
            <v>South</v>
          </cell>
          <cell r="E107" t="str">
            <v>EG-530NW</v>
          </cell>
          <cell r="F107" t="str">
            <v>1G366D054</v>
          </cell>
          <cell r="G107">
            <v>41183</v>
          </cell>
          <cell r="H107">
            <v>41548</v>
          </cell>
          <cell r="I107" t="str">
            <v/>
          </cell>
          <cell r="J107" t="str">
            <v>Completed</v>
          </cell>
          <cell r="K107" t="str">
            <v>FMSV2016100008</v>
          </cell>
          <cell r="L107">
            <v>42676</v>
          </cell>
          <cell r="M107">
            <v>42965.579895833333</v>
          </cell>
          <cell r="N107" t="str">
            <v>Le Quang Thong</v>
          </cell>
          <cell r="O107" t="str">
            <v>.</v>
          </cell>
          <cell r="P107">
            <v>42975.437141203707</v>
          </cell>
          <cell r="Q107">
            <v>42965.580208333333</v>
          </cell>
          <cell r="R107" t="str">
            <v>Le Quang Thong</v>
          </cell>
          <cell r="S107">
            <v>42965.604803240742</v>
          </cell>
          <cell r="T107" t="str">
            <v>1. FSA WAS DEFORMED AT 20 &amp; 60 CM FROM DTA_x000D_
2. DOWN BENDING WIRE IS BROKEN_x000D_
3. FCT IS RESTRICTED_x000D_
4. LEAKED</v>
          </cell>
          <cell r="U107" t="str">
            <v/>
          </cell>
          <cell r="V107" t="str">
            <v>Major</v>
          </cell>
          <cell r="W107" t="str">
            <v>FSA. BSA. ISA.</v>
          </cell>
          <cell r="X107" t="str">
            <v/>
          </cell>
          <cell r="Y107" t="str">
            <v>Le Quang Thong</v>
          </cell>
          <cell r="Z107">
            <v>42972.359525462962</v>
          </cell>
          <cell r="AA107" t="str">
            <v>Nguyen Thai</v>
          </cell>
          <cell r="AB107">
            <v>42972.3594212963</v>
          </cell>
          <cell r="AC107" t="str">
            <v>Nguyen Thai</v>
          </cell>
          <cell r="AD107" t="str">
            <v>Cancel</v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>
            <v>42972.359629629631</v>
          </cell>
          <cell r="AL107" t="str">
            <v>Nguyen Thai</v>
          </cell>
          <cell r="AM107">
            <v>42975.437141203707</v>
          </cell>
          <cell r="AN107" t="str">
            <v>daniel</v>
          </cell>
        </row>
        <row r="108">
          <cell r="B108" t="str">
            <v>FMSV2017080010</v>
          </cell>
          <cell r="C108" t="str">
            <v>Hue University of Medicine and Pharmacy - Ginec</v>
          </cell>
          <cell r="D108" t="str">
            <v>South</v>
          </cell>
          <cell r="E108" t="str">
            <v>EG-530CT</v>
          </cell>
          <cell r="F108" t="str">
            <v>4G375A101</v>
          </cell>
          <cell r="G108">
            <v>41589</v>
          </cell>
          <cell r="H108" t="str">
            <v/>
          </cell>
          <cell r="I108" t="str">
            <v/>
          </cell>
          <cell r="J108" t="str">
            <v>Completed</v>
          </cell>
          <cell r="K108" t="str">
            <v>FMSV2016060003</v>
          </cell>
          <cell r="L108">
            <v>42585</v>
          </cell>
          <cell r="M108">
            <v>42968.619432870371</v>
          </cell>
          <cell r="N108" t="str">
            <v>Le Quang Thong</v>
          </cell>
          <cell r="O108" t="str">
            <v>.</v>
          </cell>
          <cell r="P108">
            <v>42975.437361111108</v>
          </cell>
          <cell r="Q108">
            <v>42968.620162037034</v>
          </cell>
          <cell r="R108" t="str">
            <v>Le Quang Thong</v>
          </cell>
          <cell r="S108">
            <v>42968.623171296298</v>
          </cell>
          <cell r="T108" t="str">
            <v>U/D BSA WIRES ARE LOOSEN</v>
          </cell>
          <cell r="U108" t="str">
            <v/>
          </cell>
          <cell r="V108" t="str">
            <v>Minor</v>
          </cell>
          <cell r="W108" t="str">
            <v>OSA.</v>
          </cell>
          <cell r="X108" t="str">
            <v/>
          </cell>
          <cell r="Y108" t="str">
            <v>Le Quang Thong</v>
          </cell>
          <cell r="Z108">
            <v>42968.624085648145</v>
          </cell>
          <cell r="AA108" t="str">
            <v>Le Quang Thong</v>
          </cell>
          <cell r="AB108">
            <v>42968.623287037037</v>
          </cell>
          <cell r="AC108" t="str">
            <v>Le Quang Thong</v>
          </cell>
          <cell r="AD108" t="str">
            <v>Approval</v>
          </cell>
          <cell r="AE108">
            <v>42969.364340277774</v>
          </cell>
          <cell r="AF108">
            <v>42971.354027777779</v>
          </cell>
          <cell r="AG108">
            <v>42971.353958333333</v>
          </cell>
          <cell r="AH108" t="str">
            <v>Nguyen Thai</v>
          </cell>
          <cell r="AI108">
            <v>42971.35434027778</v>
          </cell>
          <cell r="AJ108" t="str">
            <v>Nguyen Thai</v>
          </cell>
          <cell r="AK108">
            <v>42971.35465277778</v>
          </cell>
          <cell r="AL108" t="str">
            <v>Nguyen Thai</v>
          </cell>
          <cell r="AM108">
            <v>42975.437361111108</v>
          </cell>
          <cell r="AN108" t="str">
            <v>daniel</v>
          </cell>
        </row>
        <row r="109">
          <cell r="B109" t="str">
            <v>FMSV2017080011</v>
          </cell>
          <cell r="C109" t="str">
            <v>Dong Nai Pediatric Hospital</v>
          </cell>
          <cell r="D109" t="str">
            <v>South</v>
          </cell>
          <cell r="E109" t="str">
            <v>EG-530NW</v>
          </cell>
          <cell r="F109" t="str">
            <v>1G366D061</v>
          </cell>
          <cell r="G109">
            <v>40990</v>
          </cell>
          <cell r="H109" t="str">
            <v/>
          </cell>
          <cell r="I109" t="str">
            <v/>
          </cell>
          <cell r="J109" t="str">
            <v>Completed</v>
          </cell>
          <cell r="K109" t="str">
            <v>FMSV2014030001</v>
          </cell>
          <cell r="L109">
            <v>41745</v>
          </cell>
          <cell r="M109">
            <v>42968.644270833334</v>
          </cell>
          <cell r="N109" t="str">
            <v>Nguyen Thai</v>
          </cell>
          <cell r="O109" t="str">
            <v>Quotation</v>
          </cell>
          <cell r="P109">
            <v>42975.437592592592</v>
          </cell>
          <cell r="Q109">
            <v>42968.645439814813</v>
          </cell>
          <cell r="R109" t="str">
            <v>Nguyen Thai</v>
          </cell>
          <cell r="S109">
            <v>42968.647106481483</v>
          </cell>
          <cell r="T109" t="str">
            <v>No image</v>
          </cell>
          <cell r="U109" t="str">
            <v/>
          </cell>
          <cell r="V109" t="str">
            <v>Major</v>
          </cell>
          <cell r="W109" t="str">
            <v>ISA.</v>
          </cell>
          <cell r="X109" t="str">
            <v/>
          </cell>
          <cell r="Y109" t="str">
            <v>Nguyen Thai</v>
          </cell>
          <cell r="Z109">
            <v>42968.648553240739</v>
          </cell>
          <cell r="AA109" t="str">
            <v>Nguyen Thai</v>
          </cell>
          <cell r="AB109">
            <v>42968.648333333331</v>
          </cell>
          <cell r="AC109" t="str">
            <v>Nguyen Thai</v>
          </cell>
          <cell r="AD109" t="str">
            <v>Approval</v>
          </cell>
          <cell r="AE109">
            <v>42968.649224537039</v>
          </cell>
          <cell r="AF109">
            <v>42971.355914351851</v>
          </cell>
          <cell r="AG109">
            <v>42971.355868055558</v>
          </cell>
          <cell r="AH109" t="str">
            <v>Nguyen Thai</v>
          </cell>
          <cell r="AI109">
            <v>42971.356238425928</v>
          </cell>
          <cell r="AJ109" t="str">
            <v>Nguyen Thai</v>
          </cell>
          <cell r="AK109">
            <v>42971.356342592589</v>
          </cell>
          <cell r="AL109" t="str">
            <v>Nguyen Thai</v>
          </cell>
          <cell r="AM109">
            <v>42975.437592592592</v>
          </cell>
          <cell r="AN109" t="str">
            <v>daniel</v>
          </cell>
        </row>
        <row r="110">
          <cell r="B110" t="str">
            <v>FMSV2017080006</v>
          </cell>
          <cell r="C110" t="str">
            <v>Hoan My Sai Gon Premier Hospital</v>
          </cell>
          <cell r="D110" t="str">
            <v>South</v>
          </cell>
          <cell r="E110" t="str">
            <v>EG-530WR</v>
          </cell>
          <cell r="F110" t="str">
            <v>2G361K911</v>
          </cell>
          <cell r="G110" t="str">
            <v/>
          </cell>
          <cell r="H110">
            <v>43319</v>
          </cell>
          <cell r="I110" t="str">
            <v/>
          </cell>
          <cell r="J110" t="str">
            <v>Completed</v>
          </cell>
          <cell r="K110" t="str">
            <v/>
          </cell>
          <cell r="L110" t="str">
            <v/>
          </cell>
          <cell r="M110">
            <v>42963.633819444447</v>
          </cell>
          <cell r="N110" t="str">
            <v>Son Anh Doan</v>
          </cell>
          <cell r="O110" t="str">
            <v>WTY-FFVN-1708031-Black-spot in CHA &amp; FCT leak when bending.</v>
          </cell>
          <cell r="P110">
            <v>42985.449108796296</v>
          </cell>
          <cell r="Q110">
            <v>42963.634953703702</v>
          </cell>
          <cell r="R110" t="str">
            <v>Son Anh Doan</v>
          </cell>
          <cell r="S110">
            <v>42968.656782407408</v>
          </cell>
          <cell r="T110" t="str">
            <v>Black spot at 7' position &amp; stain_x000D_
Scope leaked</v>
          </cell>
          <cell r="U110">
            <v>523</v>
          </cell>
          <cell r="V110" t="str">
            <v>Major</v>
          </cell>
          <cell r="W110" t="str">
            <v>ISA.</v>
          </cell>
          <cell r="X110" t="str">
            <v>Suspected FCT dislocated from DTA pipe.</v>
          </cell>
          <cell r="Y110" t="str">
            <v>Nguyen Thai</v>
          </cell>
          <cell r="Z110">
            <v>42975.627881944441</v>
          </cell>
          <cell r="AA110" t="str">
            <v>Son Anh Doan</v>
          </cell>
          <cell r="AB110">
            <v>42975.626921296294</v>
          </cell>
          <cell r="AC110" t="str">
            <v>Son Anh Doan</v>
          </cell>
          <cell r="AD110" t="str">
            <v>Approval</v>
          </cell>
          <cell r="AE110">
            <v>42977.337870370371</v>
          </cell>
          <cell r="AF110">
            <v>42979.631666666668</v>
          </cell>
          <cell r="AG110">
            <v>42979.631712962961</v>
          </cell>
          <cell r="AH110" t="str">
            <v>hoang</v>
          </cell>
          <cell r="AI110">
            <v>42983.704942129632</v>
          </cell>
          <cell r="AJ110" t="str">
            <v>hoang</v>
          </cell>
          <cell r="AK110">
            <v>42983.71162037037</v>
          </cell>
          <cell r="AL110" t="str">
            <v>hoang</v>
          </cell>
          <cell r="AM110">
            <v>42985.449108796296</v>
          </cell>
          <cell r="AN110" t="str">
            <v>daniel</v>
          </cell>
        </row>
        <row r="111">
          <cell r="B111" t="str">
            <v>FMSV2017030006</v>
          </cell>
          <cell r="C111" t="str">
            <v>Bach Mai Hospital</v>
          </cell>
          <cell r="D111" t="str">
            <v>North</v>
          </cell>
          <cell r="E111" t="str">
            <v>ED-530XT</v>
          </cell>
          <cell r="F111" t="str">
            <v>1D102K035</v>
          </cell>
          <cell r="G111">
            <v>41849</v>
          </cell>
          <cell r="H111" t="str">
            <v/>
          </cell>
          <cell r="I111" t="str">
            <v/>
          </cell>
          <cell r="J111" t="str">
            <v>Completed</v>
          </cell>
          <cell r="K111" t="str">
            <v>FMSV2016070029</v>
          </cell>
          <cell r="L111">
            <v>42698</v>
          </cell>
          <cell r="M111">
            <v>42796.69121527778</v>
          </cell>
          <cell r="N111" t="str">
            <v>Nguyen Thai</v>
          </cell>
          <cell r="O111" t="str">
            <v/>
          </cell>
          <cell r="P111">
            <v>42985.449918981481</v>
          </cell>
          <cell r="Q111">
            <v>42796.694039351853</v>
          </cell>
          <cell r="R111" t="str">
            <v>Nguyen Thai</v>
          </cell>
          <cell r="S111">
            <v>42796.718344907407</v>
          </cell>
          <cell r="T111" t="str">
            <v>Black spots on endoscope image_x000D_
FCT was restriction_x000D_
No leak</v>
          </cell>
          <cell r="U111" t="str">
            <v/>
          </cell>
          <cell r="V111" t="str">
            <v>Major</v>
          </cell>
          <cell r="W111" t="str">
            <v>CHA. FCT.</v>
          </cell>
          <cell r="X111" t="str">
            <v/>
          </cell>
          <cell r="Y111" t="str">
            <v>Nguyen Thai</v>
          </cell>
          <cell r="Z111">
            <v>42971.704421296294</v>
          </cell>
          <cell r="AA111" t="str">
            <v>Nguyen Thai</v>
          </cell>
          <cell r="AB111">
            <v>42971.704351851855</v>
          </cell>
          <cell r="AC111" t="str">
            <v>Nguyen Thai</v>
          </cell>
          <cell r="AD111" t="str">
            <v>Approval</v>
          </cell>
          <cell r="AE111">
            <v>42983.448622685188</v>
          </cell>
          <cell r="AF111">
            <v>42984.691192129627</v>
          </cell>
          <cell r="AG111">
            <v>42984.691319444442</v>
          </cell>
          <cell r="AH111" t="str">
            <v>hoang</v>
          </cell>
          <cell r="AI111">
            <v>42984.694641203707</v>
          </cell>
          <cell r="AJ111" t="str">
            <v>Nguyen Thai</v>
          </cell>
          <cell r="AK111">
            <v>42984.695173611108</v>
          </cell>
          <cell r="AL111" t="str">
            <v>Nguyen Thai</v>
          </cell>
          <cell r="AM111">
            <v>42985.449918981481</v>
          </cell>
          <cell r="AN111" t="str">
            <v>daniel</v>
          </cell>
        </row>
        <row r="112">
          <cell r="B112" t="str">
            <v>FMSV2017070010</v>
          </cell>
          <cell r="C112" t="str">
            <v>Hoan My Minh Hai</v>
          </cell>
          <cell r="D112" t="str">
            <v>South</v>
          </cell>
          <cell r="E112" t="str">
            <v>EG-530NW</v>
          </cell>
          <cell r="F112" t="str">
            <v>1G366K096</v>
          </cell>
          <cell r="G112">
            <v>42738</v>
          </cell>
          <cell r="H112">
            <v>43110</v>
          </cell>
          <cell r="I112" t="str">
            <v/>
          </cell>
          <cell r="J112" t="str">
            <v>Completed</v>
          </cell>
          <cell r="K112" t="str">
            <v/>
          </cell>
          <cell r="L112" t="str">
            <v/>
          </cell>
          <cell r="M112">
            <v>42937.351956018516</v>
          </cell>
          <cell r="N112" t="str">
            <v>Le Quang Thong</v>
          </cell>
          <cell r="O112" t="str">
            <v>WTY-FFVN-1707028-BSA wire broken in Down wire.</v>
          </cell>
          <cell r="P112">
            <v>42985.450138888889</v>
          </cell>
          <cell r="Q112">
            <v>42937.352337962962</v>
          </cell>
          <cell r="R112" t="str">
            <v>Le Quang Thong</v>
          </cell>
          <cell r="S112">
            <v>42940.608148148145</v>
          </cell>
          <cell r="T112" t="str">
            <v/>
          </cell>
          <cell r="U112" t="str">
            <v/>
          </cell>
          <cell r="V112" t="str">
            <v>Major</v>
          </cell>
          <cell r="W112" t="str">
            <v>ISA.</v>
          </cell>
          <cell r="X112" t="str">
            <v/>
          </cell>
          <cell r="Y112" t="str">
            <v>Le Quang Thong</v>
          </cell>
          <cell r="Z112">
            <v>42977.332719907405</v>
          </cell>
          <cell r="AA112" t="str">
            <v>Le Quang Thong</v>
          </cell>
          <cell r="AB112">
            <v>42969.360451388886</v>
          </cell>
          <cell r="AC112" t="str">
            <v>Nguyen Thai</v>
          </cell>
          <cell r="AD112" t="str">
            <v>Approval</v>
          </cell>
          <cell r="AE112">
            <v>42979.350798611114</v>
          </cell>
          <cell r="AF112">
            <v>42979.630486111113</v>
          </cell>
          <cell r="AG112">
            <v>42979.630532407406</v>
          </cell>
          <cell r="AH112" t="str">
            <v>hoang</v>
          </cell>
          <cell r="AI112">
            <v>42983.691979166666</v>
          </cell>
          <cell r="AJ112" t="str">
            <v>hoang</v>
          </cell>
          <cell r="AK112">
            <v>42983.693842592591</v>
          </cell>
          <cell r="AL112" t="str">
            <v>hoang</v>
          </cell>
          <cell r="AM112">
            <v>42985.450138888889</v>
          </cell>
          <cell r="AN112" t="str">
            <v>daniel</v>
          </cell>
        </row>
        <row r="113">
          <cell r="B113" t="str">
            <v>FMSV2017030019</v>
          </cell>
          <cell r="C113" t="str">
            <v>Bach Mai Hospital</v>
          </cell>
          <cell r="D113" t="str">
            <v>North</v>
          </cell>
          <cell r="E113" t="str">
            <v>EG-530WR</v>
          </cell>
          <cell r="F113" t="str">
            <v>4G361A317</v>
          </cell>
          <cell r="G113">
            <v>41492</v>
          </cell>
          <cell r="H113">
            <v>41857</v>
          </cell>
          <cell r="I113" t="str">
            <v/>
          </cell>
          <cell r="J113" t="str">
            <v>Completed</v>
          </cell>
          <cell r="K113" t="str">
            <v>FMSV2015070003</v>
          </cell>
          <cell r="L113">
            <v>42250</v>
          </cell>
          <cell r="M113">
            <v>42803.578032407408</v>
          </cell>
          <cell r="N113" t="str">
            <v>Nguyen Thai</v>
          </cell>
          <cell r="O113" t="str">
            <v/>
          </cell>
          <cell r="P113">
            <v>42989.673854166664</v>
          </cell>
          <cell r="Q113">
            <v>42803.578622685185</v>
          </cell>
          <cell r="R113" t="str">
            <v>Nguyen Thai</v>
          </cell>
          <cell r="S113">
            <v>42979.331574074073</v>
          </cell>
          <cell r="T113" t="str">
            <v xml:space="preserve">U/D loosing, FCT restriction_x000D_
</v>
          </cell>
          <cell r="U113" t="str">
            <v/>
          </cell>
          <cell r="V113" t="str">
            <v>Major</v>
          </cell>
          <cell r="W113" t="str">
            <v>BSA.</v>
          </cell>
          <cell r="X113" t="str">
            <v/>
          </cell>
          <cell r="Y113" t="str">
            <v>Nguyen Thai</v>
          </cell>
          <cell r="Z113">
            <v>42979.334166666667</v>
          </cell>
          <cell r="AA113" t="str">
            <v>Nguyen Thai</v>
          </cell>
          <cell r="AB113">
            <v>42979.333761574075</v>
          </cell>
          <cell r="AC113" t="str">
            <v>Nguyen Thai</v>
          </cell>
          <cell r="AD113" t="str">
            <v>Approval</v>
          </cell>
          <cell r="AE113">
            <v>42979.334768518522</v>
          </cell>
          <cell r="AF113">
            <v>42986.530532407407</v>
          </cell>
          <cell r="AG113">
            <v>42986.530428240738</v>
          </cell>
          <cell r="AH113" t="str">
            <v>Nguyen Thai</v>
          </cell>
          <cell r="AI113">
            <v>42986.530891203707</v>
          </cell>
          <cell r="AJ113" t="str">
            <v>Nguyen Thai</v>
          </cell>
          <cell r="AK113">
            <v>42986.531087962961</v>
          </cell>
          <cell r="AL113" t="str">
            <v>Nguyen Thai</v>
          </cell>
          <cell r="AM113">
            <v>42989.673854166664</v>
          </cell>
          <cell r="AN113" t="str">
            <v>daniel</v>
          </cell>
        </row>
        <row r="114">
          <cell r="B114" t="str">
            <v>FMSV2017030007</v>
          </cell>
          <cell r="C114" t="str">
            <v>Bach Mai Hospital</v>
          </cell>
          <cell r="D114" t="str">
            <v>North</v>
          </cell>
          <cell r="E114" t="str">
            <v>ED-530XT</v>
          </cell>
          <cell r="F114" t="str">
            <v>1D102K034</v>
          </cell>
          <cell r="G114">
            <v>41849</v>
          </cell>
          <cell r="H114" t="str">
            <v/>
          </cell>
          <cell r="I114" t="str">
            <v/>
          </cell>
          <cell r="J114" t="str">
            <v>Completed</v>
          </cell>
          <cell r="K114" t="str">
            <v/>
          </cell>
          <cell r="L114" t="str">
            <v/>
          </cell>
          <cell r="M114">
            <v>42796.694814814815</v>
          </cell>
          <cell r="N114" t="str">
            <v>Nguyen Thai</v>
          </cell>
          <cell r="O114" t="str">
            <v/>
          </cell>
          <cell r="P114">
            <v>43003.765138888892</v>
          </cell>
          <cell r="Q114">
            <v>42796.695254629631</v>
          </cell>
          <cell r="R114" t="str">
            <v>Nguyen Thai</v>
          </cell>
          <cell r="S114">
            <v>42796.714305555557</v>
          </cell>
          <cell r="T114" t="str">
            <v>Black spots on endoscopic image_x000D_
FCT was restriction</v>
          </cell>
          <cell r="U114" t="str">
            <v/>
          </cell>
          <cell r="V114" t="str">
            <v>Major</v>
          </cell>
          <cell r="W114" t="str">
            <v>CHA. FCT.</v>
          </cell>
          <cell r="X114" t="str">
            <v/>
          </cell>
          <cell r="Y114" t="str">
            <v>Nguyen Thai</v>
          </cell>
          <cell r="Z114">
            <v>42971.705543981479</v>
          </cell>
          <cell r="AA114" t="str">
            <v>Nguyen Thai</v>
          </cell>
          <cell r="AB114">
            <v>42971.705405092594</v>
          </cell>
          <cell r="AC114" t="str">
            <v>Nguyen Thai</v>
          </cell>
          <cell r="AD114" t="str">
            <v>Approval</v>
          </cell>
          <cell r="AE114">
            <v>42977.374421296299</v>
          </cell>
          <cell r="AF114">
            <v>42989.674386574072</v>
          </cell>
          <cell r="AG114">
            <v>42989.67428240741</v>
          </cell>
          <cell r="AH114" t="str">
            <v>Le Quang Thong</v>
          </cell>
          <cell r="AI114">
            <v>42990.437314814815</v>
          </cell>
          <cell r="AJ114" t="str">
            <v>hoang</v>
          </cell>
          <cell r="AK114">
            <v>42991.448622685188</v>
          </cell>
          <cell r="AL114" t="str">
            <v>Nguyen Thai</v>
          </cell>
          <cell r="AM114">
            <v>43003.765138888892</v>
          </cell>
          <cell r="AN114" t="str">
            <v>daniel</v>
          </cell>
        </row>
        <row r="115">
          <cell r="B115" t="str">
            <v>FMSV2017060007</v>
          </cell>
          <cell r="C115" t="str">
            <v>Dr.Phuong Clinic (144 Nguyen An Ninh clinic)</v>
          </cell>
          <cell r="D115" t="str">
            <v>South</v>
          </cell>
          <cell r="E115" t="str">
            <v>EG-530NW</v>
          </cell>
          <cell r="F115" t="str">
            <v>2G366D035</v>
          </cell>
          <cell r="G115">
            <v>41353</v>
          </cell>
          <cell r="H115" t="str">
            <v/>
          </cell>
          <cell r="I115" t="str">
            <v/>
          </cell>
          <cell r="J115" t="str">
            <v>Completed</v>
          </cell>
          <cell r="K115" t="str">
            <v>FMSV2014100007</v>
          </cell>
          <cell r="L115">
            <v>41985</v>
          </cell>
          <cell r="M115">
            <v>42913.440810185188</v>
          </cell>
          <cell r="N115" t="str">
            <v>Le Quang Thong</v>
          </cell>
          <cell r="O115" t="str">
            <v>DEMO</v>
          </cell>
          <cell r="P115">
            <v>43003.765370370369</v>
          </cell>
          <cell r="Q115">
            <v>42937.344849537039</v>
          </cell>
          <cell r="R115" t="str">
            <v>Nguyen Thai</v>
          </cell>
          <cell r="S115">
            <v>43000.363125000003</v>
          </cell>
          <cell r="T115" t="str">
            <v>no image</v>
          </cell>
          <cell r="U115" t="str">
            <v/>
          </cell>
          <cell r="V115" t="str">
            <v>Major</v>
          </cell>
          <cell r="W115" t="str">
            <v>ISA.</v>
          </cell>
          <cell r="X115" t="str">
            <v/>
          </cell>
          <cell r="Y115" t="str">
            <v>Nguyen Thai</v>
          </cell>
          <cell r="Z115">
            <v>43000.363981481481</v>
          </cell>
          <cell r="AA115" t="str">
            <v>Nguyen Thai</v>
          </cell>
          <cell r="AB115">
            <v>43000.363888888889</v>
          </cell>
          <cell r="AC115" t="str">
            <v>Nguyen Thai</v>
          </cell>
          <cell r="AD115" t="str">
            <v>Decline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>
            <v>43000.364236111112</v>
          </cell>
          <cell r="AL115" t="str">
            <v>Nguyen Thai</v>
          </cell>
          <cell r="AM115">
            <v>43003.765370370369</v>
          </cell>
          <cell r="AN115" t="str">
            <v>daniel</v>
          </cell>
        </row>
        <row r="116">
          <cell r="B116" t="str">
            <v>FMSV2017060008</v>
          </cell>
          <cell r="C116" t="str">
            <v>FUJIFILM Vietnam Co., Ltd.</v>
          </cell>
          <cell r="D116" t="str">
            <v>Demo</v>
          </cell>
          <cell r="E116" t="str">
            <v>EG-530NW</v>
          </cell>
          <cell r="F116" t="str">
            <v>1G366D060</v>
          </cell>
          <cell r="G116">
            <v>40989</v>
          </cell>
          <cell r="H116">
            <v>41353</v>
          </cell>
          <cell r="I116" t="str">
            <v/>
          </cell>
          <cell r="J116" t="str">
            <v>Completed</v>
          </cell>
          <cell r="K116" t="str">
            <v>FMSV2015050009</v>
          </cell>
          <cell r="L116">
            <v>42524</v>
          </cell>
          <cell r="M116">
            <v>42913.442187499997</v>
          </cell>
          <cell r="N116" t="str">
            <v>Le Quang Thong</v>
          </cell>
          <cell r="O116" t="str">
            <v>DEMO</v>
          </cell>
          <cell r="P116">
            <v>43003.765567129631</v>
          </cell>
          <cell r="Q116">
            <v>42913.442604166667</v>
          </cell>
          <cell r="R116" t="str">
            <v>Le Quang Thong</v>
          </cell>
          <cell r="S116">
            <v>42915.709652777776</v>
          </cell>
          <cell r="T116" t="str">
            <v>No image</v>
          </cell>
          <cell r="U116" t="str">
            <v/>
          </cell>
          <cell r="V116" t="str">
            <v>Major</v>
          </cell>
          <cell r="W116" t="str">
            <v>ISA.</v>
          </cell>
          <cell r="X116" t="str">
            <v/>
          </cell>
          <cell r="Y116" t="str">
            <v>Nguyen Thai</v>
          </cell>
          <cell r="Z116">
            <v>43000.366226851853</v>
          </cell>
          <cell r="AA116" t="str">
            <v>Nguyen Thai</v>
          </cell>
          <cell r="AB116">
            <v>43000.366122685184</v>
          </cell>
          <cell r="AC116" t="str">
            <v>Nguyen Thai</v>
          </cell>
          <cell r="AD116" t="str">
            <v>Decline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>
            <v>43000.366342592592</v>
          </cell>
          <cell r="AL116" t="str">
            <v>Nguyen Thai</v>
          </cell>
          <cell r="AM116">
            <v>43003.765567129631</v>
          </cell>
          <cell r="AN116" t="str">
            <v>daniel</v>
          </cell>
        </row>
        <row r="117">
          <cell r="B117" t="str">
            <v>FMSV2017060009</v>
          </cell>
          <cell r="C117" t="str">
            <v>FUJIFILM Vietnam Co., Ltd.</v>
          </cell>
          <cell r="D117" t="str">
            <v>Demo</v>
          </cell>
          <cell r="E117" t="str">
            <v>EG-590WR</v>
          </cell>
          <cell r="F117" t="str">
            <v>3G348A376</v>
          </cell>
          <cell r="G117">
            <v>40989</v>
          </cell>
          <cell r="H117">
            <v>41353</v>
          </cell>
          <cell r="I117" t="str">
            <v/>
          </cell>
          <cell r="J117" t="str">
            <v>Completed</v>
          </cell>
          <cell r="K117" t="str">
            <v>FMSV2014110001</v>
          </cell>
          <cell r="L117">
            <v>42037</v>
          </cell>
          <cell r="M117">
            <v>42913.443182870367</v>
          </cell>
          <cell r="N117" t="str">
            <v>Le Quang Thong</v>
          </cell>
          <cell r="O117" t="str">
            <v>DEMO</v>
          </cell>
          <cell r="P117">
            <v>43003.765775462962</v>
          </cell>
          <cell r="Q117">
            <v>42913.443495370368</v>
          </cell>
          <cell r="R117" t="str">
            <v>Le Quang Thong</v>
          </cell>
          <cell r="S117">
            <v>42915.713101851848</v>
          </cell>
          <cell r="T117" t="str">
            <v>The rainbow appeared on endoscopic image</v>
          </cell>
          <cell r="U117" t="str">
            <v/>
          </cell>
          <cell r="V117" t="str">
            <v>Major</v>
          </cell>
          <cell r="W117" t="str">
            <v>ISA.</v>
          </cell>
          <cell r="X117" t="str">
            <v/>
          </cell>
          <cell r="Y117" t="str">
            <v>Nguyen Thai</v>
          </cell>
          <cell r="Z117">
            <v>43000.366898148146</v>
          </cell>
          <cell r="AA117" t="str">
            <v>Nguyen Thai</v>
          </cell>
          <cell r="AB117">
            <v>43000.366782407407</v>
          </cell>
          <cell r="AC117" t="str">
            <v>Nguyen Thai</v>
          </cell>
          <cell r="AD117" t="str">
            <v>Decline</v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>
            <v>43000.367025462961</v>
          </cell>
          <cell r="AL117" t="str">
            <v>Nguyen Thai</v>
          </cell>
          <cell r="AM117">
            <v>43003.765775462962</v>
          </cell>
          <cell r="AN117" t="str">
            <v>daniel</v>
          </cell>
        </row>
        <row r="118">
          <cell r="B118" t="str">
            <v>FMSV2017060010</v>
          </cell>
          <cell r="C118" t="str">
            <v>FUJIFILM Vietnam Co., Ltd.</v>
          </cell>
          <cell r="D118" t="str">
            <v>Demo</v>
          </cell>
          <cell r="E118" t="str">
            <v>EC-201WI</v>
          </cell>
          <cell r="F118" t="str">
            <v>RC328A035</v>
          </cell>
          <cell r="G118">
            <v>41689</v>
          </cell>
          <cell r="H118">
            <v>42054</v>
          </cell>
          <cell r="I118" t="str">
            <v/>
          </cell>
          <cell r="J118" t="str">
            <v>Completed</v>
          </cell>
          <cell r="K118" t="str">
            <v/>
          </cell>
          <cell r="L118" t="str">
            <v/>
          </cell>
          <cell r="M118">
            <v>42913.443969907406</v>
          </cell>
          <cell r="N118" t="str">
            <v>Le Quang Thong</v>
          </cell>
          <cell r="O118" t="str">
            <v>DEMO</v>
          </cell>
          <cell r="P118">
            <v>43003.766018518516</v>
          </cell>
          <cell r="Q118">
            <v>42913.444444444445</v>
          </cell>
          <cell r="R118" t="str">
            <v>Le Quang Thong</v>
          </cell>
          <cell r="S118">
            <v>42915.649780092594</v>
          </cell>
          <cell r="T118" t="str">
            <v xml:space="preserve">BSA&amp; FSB and plastic cover are aging_x000D_
ISA is aging and flabby because of long time use </v>
          </cell>
          <cell r="U118" t="str">
            <v/>
          </cell>
          <cell r="V118" t="str">
            <v>Major</v>
          </cell>
          <cell r="W118" t="str">
            <v>BSA. FSB.</v>
          </cell>
          <cell r="X118" t="str">
            <v/>
          </cell>
          <cell r="Y118" t="str">
            <v>Nguyen Thai</v>
          </cell>
          <cell r="Z118">
            <v>43000.367384259262</v>
          </cell>
          <cell r="AA118" t="str">
            <v>Nguyen Thai</v>
          </cell>
          <cell r="AB118">
            <v>43000.367280092592</v>
          </cell>
          <cell r="AC118" t="str">
            <v>Nguyen Thai</v>
          </cell>
          <cell r="AD118" t="str">
            <v>Decline</v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>
            <v>43000.367511574077</v>
          </cell>
          <cell r="AL118" t="str">
            <v>Nguyen Thai</v>
          </cell>
          <cell r="AM118">
            <v>43003.766018518516</v>
          </cell>
          <cell r="AN118" t="str">
            <v>daniel</v>
          </cell>
        </row>
        <row r="119">
          <cell r="B119" t="str">
            <v>FMSV2017060022</v>
          </cell>
          <cell r="C119" t="str">
            <v>Hanoi Medical University Hospital</v>
          </cell>
          <cell r="D119" t="str">
            <v>North</v>
          </cell>
          <cell r="E119" t="str">
            <v>EG-600WR</v>
          </cell>
          <cell r="F119" t="str">
            <v>2G391K206</v>
          </cell>
          <cell r="G119" t="str">
            <v/>
          </cell>
          <cell r="H119">
            <v>42934</v>
          </cell>
          <cell r="I119" t="str">
            <v/>
          </cell>
          <cell r="J119" t="str">
            <v>Completed</v>
          </cell>
          <cell r="K119" t="str">
            <v/>
          </cell>
          <cell r="L119" t="str">
            <v/>
          </cell>
          <cell r="M119">
            <v>42913.57230324074</v>
          </cell>
          <cell r="N119" t="str">
            <v>Le Quang Thong</v>
          </cell>
          <cell r="O119" t="str">
            <v>Warranty FFVN-1706020=Black spots at 7 o'clock.</v>
          </cell>
          <cell r="P119">
            <v>43003.766469907408</v>
          </cell>
          <cell r="Q119">
            <v>42913.572835648149</v>
          </cell>
          <cell r="R119" t="str">
            <v>Le Quang Thong</v>
          </cell>
          <cell r="S119">
            <v>42913.575381944444</v>
          </cell>
          <cell r="T119" t="str">
            <v>BLACK SPOTS AT 7 O'CLOCK</v>
          </cell>
          <cell r="U119" t="str">
            <v/>
          </cell>
          <cell r="V119" t="str">
            <v>Major</v>
          </cell>
          <cell r="W119" t="str">
            <v>ISA.</v>
          </cell>
          <cell r="X119" t="str">
            <v/>
          </cell>
          <cell r="Y119" t="str">
            <v>Le Quang Thong</v>
          </cell>
          <cell r="Z119">
            <v>42990.368483796294</v>
          </cell>
          <cell r="AA119" t="str">
            <v>Nguyen Thai</v>
          </cell>
          <cell r="AB119">
            <v>42990.368310185186</v>
          </cell>
          <cell r="AC119" t="str">
            <v>Nguyen Thai</v>
          </cell>
          <cell r="AD119" t="str">
            <v>Approval</v>
          </cell>
          <cell r="AE119">
            <v>42990.369641203702</v>
          </cell>
          <cell r="AF119">
            <v>42992.422800925924</v>
          </cell>
          <cell r="AG119">
            <v>42992.422719907408</v>
          </cell>
          <cell r="AH119" t="str">
            <v>Le Quang Thong</v>
          </cell>
          <cell r="AI119">
            <v>42992.447129629632</v>
          </cell>
          <cell r="AJ119" t="str">
            <v>hoang</v>
          </cell>
          <cell r="AK119">
            <v>42992.468240740738</v>
          </cell>
          <cell r="AL119" t="str">
            <v>hoang</v>
          </cell>
          <cell r="AM119">
            <v>43003.766469907408</v>
          </cell>
          <cell r="AN119" t="str">
            <v>daniel</v>
          </cell>
        </row>
        <row r="120">
          <cell r="B120" t="str">
            <v>FMSV2017060026</v>
          </cell>
          <cell r="C120" t="str">
            <v>FUJIFILM Vietnam Co., Ltd.</v>
          </cell>
          <cell r="D120" t="str">
            <v>Demo</v>
          </cell>
          <cell r="E120" t="str">
            <v>EC-530WI</v>
          </cell>
          <cell r="F120" t="str">
            <v>3C591A005</v>
          </cell>
          <cell r="G120">
            <v>40841</v>
          </cell>
          <cell r="H120" t="str">
            <v/>
          </cell>
          <cell r="I120" t="str">
            <v/>
          </cell>
          <cell r="J120" t="str">
            <v>Completed</v>
          </cell>
          <cell r="K120" t="str">
            <v>FMSV2012120001</v>
          </cell>
          <cell r="L120">
            <v>41260</v>
          </cell>
          <cell r="M120">
            <v>42916.423009259262</v>
          </cell>
          <cell r="N120" t="str">
            <v>Nguyen Thai</v>
          </cell>
          <cell r="O120" t="str">
            <v>Repair</v>
          </cell>
          <cell r="P120">
            <v>43003.766655092593</v>
          </cell>
          <cell r="Q120">
            <v>42916.423680555556</v>
          </cell>
          <cell r="R120" t="str">
            <v>Nguyen Thai</v>
          </cell>
          <cell r="S120">
            <v>42916.429409722223</v>
          </cell>
          <cell r="T120" t="str">
            <v>Bending failed, LG is broken 40%_x000D_
VCA rusty, RBS leakage_x000D_
Awjet is clogged.</v>
          </cell>
          <cell r="U120" t="str">
            <v/>
          </cell>
          <cell r="V120" t="str">
            <v>Major</v>
          </cell>
          <cell r="W120" t="str">
            <v>ISA. VCA.</v>
          </cell>
          <cell r="X120" t="str">
            <v/>
          </cell>
          <cell r="Y120" t="str">
            <v>Nguyen Thai</v>
          </cell>
          <cell r="Z120">
            <v>43000.369618055556</v>
          </cell>
          <cell r="AA120" t="str">
            <v>Nguyen Thai</v>
          </cell>
          <cell r="AB120">
            <v>43000.368090277778</v>
          </cell>
          <cell r="AC120" t="str">
            <v>Nguyen Thai</v>
          </cell>
          <cell r="AD120" t="str">
            <v>Decline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>
            <v>43000.369722222225</v>
          </cell>
          <cell r="AL120" t="str">
            <v>Nguyen Thai</v>
          </cell>
          <cell r="AM120">
            <v>43003.766655092593</v>
          </cell>
          <cell r="AN120" t="str">
            <v>daniel</v>
          </cell>
        </row>
        <row r="121">
          <cell r="B121" t="str">
            <v>FMSV2017060027</v>
          </cell>
          <cell r="C121" t="str">
            <v>FUJIFILM Vietnam Co., Ltd.</v>
          </cell>
          <cell r="D121" t="str">
            <v>Demo</v>
          </cell>
          <cell r="E121" t="str">
            <v>EG-530FP</v>
          </cell>
          <cell r="F121" t="str">
            <v>3G374A277</v>
          </cell>
          <cell r="G121">
            <v>40907</v>
          </cell>
          <cell r="H121">
            <v>41272</v>
          </cell>
          <cell r="I121" t="str">
            <v/>
          </cell>
          <cell r="J121" t="str">
            <v>Completed</v>
          </cell>
          <cell r="K121" t="str">
            <v>FMSV2013010003L</v>
          </cell>
          <cell r="L121">
            <v>41410</v>
          </cell>
          <cell r="M121">
            <v>42916.430243055554</v>
          </cell>
          <cell r="N121" t="str">
            <v>Nguyen Thai</v>
          </cell>
          <cell r="O121" t="str">
            <v>Repair</v>
          </cell>
          <cell r="P121">
            <v>43003.766898148147</v>
          </cell>
          <cell r="Q121">
            <v>42916.430601851855</v>
          </cell>
          <cell r="R121" t="str">
            <v>Nguyen Thai</v>
          </cell>
          <cell r="S121">
            <v>42916.436574074076</v>
          </cell>
          <cell r="T121" t="str">
            <v>Image foggy_x000D_
Big scratch on FSB_x000D_
U, D, L, R are loosen</v>
          </cell>
          <cell r="U121" t="str">
            <v/>
          </cell>
          <cell r="V121" t="str">
            <v>Major</v>
          </cell>
          <cell r="W121" t="str">
            <v>ISA. FSB.</v>
          </cell>
          <cell r="X121" t="str">
            <v/>
          </cell>
          <cell r="Y121" t="str">
            <v>Nguyen Thai</v>
          </cell>
          <cell r="Z121">
            <v>43000.370081018518</v>
          </cell>
          <cell r="AA121" t="str">
            <v>Nguyen Thai</v>
          </cell>
          <cell r="AB121">
            <v>43000.37</v>
          </cell>
          <cell r="AC121" t="str">
            <v>Nguyen Thai</v>
          </cell>
          <cell r="AD121" t="str">
            <v>Decline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 t="str">
            <v/>
          </cell>
          <cell r="AJ121" t="str">
            <v/>
          </cell>
          <cell r="AK121">
            <v>43000.370208333334</v>
          </cell>
          <cell r="AL121" t="str">
            <v>Nguyen Thai</v>
          </cell>
          <cell r="AM121">
            <v>43003.766898148147</v>
          </cell>
          <cell r="AN121" t="str">
            <v>daniel</v>
          </cell>
        </row>
        <row r="122">
          <cell r="B122" t="str">
            <v>FMSV2017060028</v>
          </cell>
          <cell r="C122" t="str">
            <v>FUJIFILM Vietnam Co., Ltd.</v>
          </cell>
          <cell r="D122" t="str">
            <v>Demo</v>
          </cell>
          <cell r="E122" t="str">
            <v>EG-530N</v>
          </cell>
          <cell r="F122" t="str">
            <v>4G250B043</v>
          </cell>
          <cell r="G122">
            <v>40841</v>
          </cell>
          <cell r="H122" t="str">
            <v/>
          </cell>
          <cell r="I122" t="str">
            <v/>
          </cell>
          <cell r="J122" t="str">
            <v>Completed</v>
          </cell>
          <cell r="K122" t="str">
            <v/>
          </cell>
          <cell r="L122" t="str">
            <v/>
          </cell>
          <cell r="M122">
            <v>42916.437615740739</v>
          </cell>
          <cell r="N122" t="str">
            <v>Nguyen Thai</v>
          </cell>
          <cell r="O122" t="str">
            <v>FOC</v>
          </cell>
          <cell r="P122">
            <v>43003.767152777778</v>
          </cell>
          <cell r="Q122">
            <v>42916.438287037039</v>
          </cell>
          <cell r="R122" t="str">
            <v>Nguyen Thai</v>
          </cell>
          <cell r="S122">
            <v>42916.440891203703</v>
          </cell>
          <cell r="T122" t="str">
            <v>Camera faulty, bending broken, VCA corrosive</v>
          </cell>
          <cell r="U122" t="str">
            <v/>
          </cell>
          <cell r="V122" t="str">
            <v>Major</v>
          </cell>
          <cell r="W122" t="str">
            <v>ISA. VCA.</v>
          </cell>
          <cell r="X122" t="str">
            <v/>
          </cell>
          <cell r="Y122" t="str">
            <v>Nguyen Thai</v>
          </cell>
          <cell r="Z122">
            <v>43000.37059027778</v>
          </cell>
          <cell r="AA122" t="str">
            <v>Nguyen Thai</v>
          </cell>
          <cell r="AB122">
            <v>43000.370486111111</v>
          </cell>
          <cell r="AC122" t="str">
            <v>Nguyen Thai</v>
          </cell>
          <cell r="AD122" t="str">
            <v>Decline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 t="str">
            <v/>
          </cell>
          <cell r="AJ122" t="str">
            <v/>
          </cell>
          <cell r="AK122">
            <v>43000.370706018519</v>
          </cell>
          <cell r="AL122" t="str">
            <v>Nguyen Thai</v>
          </cell>
          <cell r="AM122">
            <v>43003.767152777778</v>
          </cell>
          <cell r="AN122" t="str">
            <v>daniel</v>
          </cell>
        </row>
        <row r="123">
          <cell r="B123" t="str">
            <v>FMSV2017060029</v>
          </cell>
          <cell r="C123" t="str">
            <v>FUJIFILM Vietnam Co., Ltd.</v>
          </cell>
          <cell r="D123" t="str">
            <v>Demo</v>
          </cell>
          <cell r="E123" t="str">
            <v>EG-590WR</v>
          </cell>
          <cell r="F123" t="str">
            <v>5G348A549</v>
          </cell>
          <cell r="G123">
            <v>41275</v>
          </cell>
          <cell r="H123">
            <v>41640</v>
          </cell>
          <cell r="I123" t="str">
            <v/>
          </cell>
          <cell r="J123" t="str">
            <v>Completed</v>
          </cell>
          <cell r="K123" t="str">
            <v/>
          </cell>
          <cell r="L123" t="str">
            <v/>
          </cell>
          <cell r="M123">
            <v>42916.441365740742</v>
          </cell>
          <cell r="N123" t="str">
            <v>Nguyen Thai</v>
          </cell>
          <cell r="O123" t="str">
            <v>FOC</v>
          </cell>
          <cell r="P123">
            <v>43003.782557870371</v>
          </cell>
          <cell r="Q123">
            <v>42916.442326388889</v>
          </cell>
          <cell r="R123" t="str">
            <v>Nguyen Thai</v>
          </cell>
          <cell r="S123">
            <v>42916.444930555554</v>
          </cell>
          <cell r="T123" t="str">
            <v>VCA lock is loosen_x000D_
Camera is dark, no image_x000D_
U, D,L, R is loosen</v>
          </cell>
          <cell r="U123" t="str">
            <v/>
          </cell>
          <cell r="V123" t="str">
            <v>Major</v>
          </cell>
          <cell r="W123" t="str">
            <v>ISA. VCA.</v>
          </cell>
          <cell r="X123" t="str">
            <v/>
          </cell>
          <cell r="Y123" t="str">
            <v>Nguyen Thai</v>
          </cell>
          <cell r="Z123">
            <v>43000.371087962965</v>
          </cell>
          <cell r="AA123" t="str">
            <v>Nguyen Thai</v>
          </cell>
          <cell r="AB123">
            <v>43000.370995370373</v>
          </cell>
          <cell r="AC123" t="str">
            <v>Nguyen Thai</v>
          </cell>
          <cell r="AD123" t="str">
            <v>Decline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>
            <v>43000.371215277781</v>
          </cell>
          <cell r="AL123" t="str">
            <v>Nguyen Thai</v>
          </cell>
          <cell r="AM123">
            <v>43003.782557870371</v>
          </cell>
          <cell r="AN123" t="str">
            <v>daniel</v>
          </cell>
        </row>
        <row r="124">
          <cell r="B124" t="str">
            <v>FMSV2017060030</v>
          </cell>
          <cell r="C124" t="str">
            <v>FUJIFILM Vietnam Co., Ltd.</v>
          </cell>
          <cell r="D124" t="str">
            <v>Demo</v>
          </cell>
          <cell r="E124" t="str">
            <v>EG-590WR</v>
          </cell>
          <cell r="F124" t="str">
            <v>9G246A009</v>
          </cell>
          <cell r="G124">
            <v>40841</v>
          </cell>
          <cell r="H124" t="str">
            <v/>
          </cell>
          <cell r="I124" t="str">
            <v/>
          </cell>
          <cell r="J124" t="str">
            <v>Completed</v>
          </cell>
          <cell r="K124" t="str">
            <v/>
          </cell>
          <cell r="L124" t="str">
            <v/>
          </cell>
          <cell r="M124">
            <v>42916.445428240739</v>
          </cell>
          <cell r="N124" t="str">
            <v>Nguyen Thai</v>
          </cell>
          <cell r="O124" t="str">
            <v>FOC</v>
          </cell>
          <cell r="P124">
            <v>43003.783252314817</v>
          </cell>
          <cell r="Q124">
            <v>42916.446458333332</v>
          </cell>
          <cell r="R124" t="str">
            <v>Nguyen Thai</v>
          </cell>
          <cell r="S124">
            <v>42916.447905092595</v>
          </cell>
          <cell r="T124" t="str">
            <v>Bending failed cause of long time use._x000D_
CCD faulty make image noisy</v>
          </cell>
          <cell r="U124" t="str">
            <v/>
          </cell>
          <cell r="V124" t="str">
            <v>Major</v>
          </cell>
          <cell r="W124" t="str">
            <v>ISA.</v>
          </cell>
          <cell r="X124" t="str">
            <v/>
          </cell>
          <cell r="Y124" t="str">
            <v>Nguyen Thai</v>
          </cell>
          <cell r="Z124">
            <v>43000.372465277775</v>
          </cell>
          <cell r="AA124" t="str">
            <v>Nguyen Thai</v>
          </cell>
          <cell r="AB124">
            <v>43000.372361111113</v>
          </cell>
          <cell r="AC124" t="str">
            <v>Nguyen Thai</v>
          </cell>
          <cell r="AD124" t="str">
            <v>Decline</v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>
            <v>43000.37259259259</v>
          </cell>
          <cell r="AL124" t="str">
            <v>Nguyen Thai</v>
          </cell>
          <cell r="AM124">
            <v>43003.783252314817</v>
          </cell>
          <cell r="AN124" t="str">
            <v>daniel</v>
          </cell>
        </row>
        <row r="125">
          <cell r="B125" t="str">
            <v>FMSV2017060031</v>
          </cell>
          <cell r="C125" t="str">
            <v>FUJIFILM Vietnam Co., Ltd.</v>
          </cell>
          <cell r="D125" t="str">
            <v>Demo</v>
          </cell>
          <cell r="E125" t="str">
            <v>EG-590WR</v>
          </cell>
          <cell r="F125" t="str">
            <v>9G246A145</v>
          </cell>
          <cell r="G125">
            <v>40841</v>
          </cell>
          <cell r="H125" t="str">
            <v/>
          </cell>
          <cell r="I125" t="str">
            <v/>
          </cell>
          <cell r="J125" t="str">
            <v>Completed</v>
          </cell>
          <cell r="K125" t="str">
            <v/>
          </cell>
          <cell r="L125" t="str">
            <v/>
          </cell>
          <cell r="M125">
            <v>42916.449525462966</v>
          </cell>
          <cell r="N125" t="str">
            <v>Nguyen Thai</v>
          </cell>
          <cell r="O125" t="str">
            <v>FOC</v>
          </cell>
          <cell r="P125">
            <v>43003.783472222225</v>
          </cell>
          <cell r="Q125">
            <v>42916.449942129628</v>
          </cell>
          <cell r="R125" t="str">
            <v>Nguyen Thai</v>
          </cell>
          <cell r="S125">
            <v>42916.450162037036</v>
          </cell>
          <cell r="T125" t="str">
            <v>Bending failed cause of long time use._x000D_
CCD faulty make image noisy</v>
          </cell>
          <cell r="U125" t="str">
            <v/>
          </cell>
          <cell r="V125" t="str">
            <v>Major</v>
          </cell>
          <cell r="W125" t="str">
            <v>ISA.</v>
          </cell>
          <cell r="X125" t="str">
            <v/>
          </cell>
          <cell r="Y125" t="str">
            <v>Nguyen Thai</v>
          </cell>
          <cell r="Z125">
            <v>43000.372997685183</v>
          </cell>
          <cell r="AA125" t="str">
            <v>Nguyen Thai</v>
          </cell>
          <cell r="AB125">
            <v>43000.372870370367</v>
          </cell>
          <cell r="AC125" t="str">
            <v>Nguyen Thai</v>
          </cell>
          <cell r="AD125" t="str">
            <v>Decline</v>
          </cell>
          <cell r="AE125" t="str">
            <v/>
          </cell>
          <cell r="AF125" t="str">
            <v/>
          </cell>
          <cell r="AG125" t="str">
            <v/>
          </cell>
          <cell r="AH125" t="str">
            <v/>
          </cell>
          <cell r="AI125" t="str">
            <v/>
          </cell>
          <cell r="AJ125" t="str">
            <v/>
          </cell>
          <cell r="AK125">
            <v>43000.373171296298</v>
          </cell>
          <cell r="AL125" t="str">
            <v>Nguyen Thai</v>
          </cell>
          <cell r="AM125">
            <v>43003.783472222225</v>
          </cell>
          <cell r="AN125" t="str">
            <v>daniel</v>
          </cell>
        </row>
        <row r="126">
          <cell r="B126" t="str">
            <v>FMSV2017070001</v>
          </cell>
          <cell r="C126" t="str">
            <v>MINH DUC HOSPITAL</v>
          </cell>
          <cell r="D126" t="str">
            <v>South</v>
          </cell>
          <cell r="E126" t="str">
            <v>EG-530NW</v>
          </cell>
          <cell r="F126" t="str">
            <v>1G366K242</v>
          </cell>
          <cell r="G126">
            <v>42833</v>
          </cell>
          <cell r="H126">
            <v>43198</v>
          </cell>
          <cell r="I126" t="str">
            <v/>
          </cell>
          <cell r="J126" t="str">
            <v>Completed</v>
          </cell>
          <cell r="K126" t="str">
            <v>FMSV2017050010</v>
          </cell>
          <cell r="L126">
            <v>42899</v>
          </cell>
          <cell r="M126">
            <v>42927.565868055557</v>
          </cell>
          <cell r="N126" t="str">
            <v>Nguyen Thai</v>
          </cell>
          <cell r="O126" t="str">
            <v>warranty-FFVN-1707025-BSA wire DOWN broken.</v>
          </cell>
          <cell r="P126">
            <v>43003.784039351849</v>
          </cell>
          <cell r="Q126">
            <v>42927.566631944443</v>
          </cell>
          <cell r="R126" t="str">
            <v>Nguyen Thai</v>
          </cell>
          <cell r="S126">
            <v>42930.712789351855</v>
          </cell>
          <cell r="T126" t="str">
            <v>DOWN wire is  broken</v>
          </cell>
          <cell r="U126" t="str">
            <v/>
          </cell>
          <cell r="V126" t="str">
            <v>Major</v>
          </cell>
          <cell r="W126" t="str">
            <v>ISA.</v>
          </cell>
          <cell r="X126" t="str">
            <v>ISA request for NW model, due to repair skill not enough in FFVN.</v>
          </cell>
          <cell r="Y126" t="str">
            <v>Nguyen Thai</v>
          </cell>
          <cell r="Z126">
            <v>42979.385439814818</v>
          </cell>
          <cell r="AA126" t="str">
            <v>Nguyen Thai</v>
          </cell>
          <cell r="AB126">
            <v>42979.385300925926</v>
          </cell>
          <cell r="AC126" t="str">
            <v>Nguyen Thai</v>
          </cell>
          <cell r="AD126" t="str">
            <v>Approval</v>
          </cell>
          <cell r="AE126">
            <v>42990.428460648145</v>
          </cell>
          <cell r="AF126">
            <v>42993.360277777778</v>
          </cell>
          <cell r="AG126">
            <v>42993.360312500001</v>
          </cell>
          <cell r="AH126" t="str">
            <v>hoang</v>
          </cell>
          <cell r="AI126">
            <v>42993.370335648149</v>
          </cell>
          <cell r="AJ126" t="str">
            <v>Nguyen Thai</v>
          </cell>
          <cell r="AK126">
            <v>42993.37059027778</v>
          </cell>
          <cell r="AL126" t="str">
            <v>Nguyen Thai</v>
          </cell>
          <cell r="AM126">
            <v>43003.784039351849</v>
          </cell>
          <cell r="AN126" t="str">
            <v>daniel</v>
          </cell>
        </row>
        <row r="127">
          <cell r="B127" t="str">
            <v>FMSV2017070006</v>
          </cell>
          <cell r="C127" t="str">
            <v>FUJIFILM Vietnam Co., Ltd.</v>
          </cell>
          <cell r="D127" t="str">
            <v>Demo</v>
          </cell>
          <cell r="E127" t="str">
            <v>EG-530NW</v>
          </cell>
          <cell r="F127" t="str">
            <v>2G366D121</v>
          </cell>
          <cell r="G127">
            <v>41689</v>
          </cell>
          <cell r="H127">
            <v>42054</v>
          </cell>
          <cell r="I127" t="str">
            <v/>
          </cell>
          <cell r="J127" t="str">
            <v>Completed</v>
          </cell>
          <cell r="K127" t="str">
            <v>FMSV2016080016</v>
          </cell>
          <cell r="L127">
            <v>42655</v>
          </cell>
          <cell r="M127">
            <v>42930.696006944447</v>
          </cell>
          <cell r="N127" t="str">
            <v>Son Anh Doan</v>
          </cell>
          <cell r="O127" t="str">
            <v>minor repair</v>
          </cell>
          <cell r="P127">
            <v>43003.784247685187</v>
          </cell>
          <cell r="Q127">
            <v>42930.697465277779</v>
          </cell>
          <cell r="R127" t="str">
            <v>Son Anh Doan</v>
          </cell>
          <cell r="S127">
            <v>43000.373993055553</v>
          </cell>
          <cell r="T127" t="str">
            <v>Up,Down loosen._x000D_
VCA is leakage by scratch</v>
          </cell>
          <cell r="U127" t="str">
            <v/>
          </cell>
          <cell r="V127" t="str">
            <v>Minor</v>
          </cell>
          <cell r="W127" t="str">
            <v>OSA. VCA.</v>
          </cell>
          <cell r="X127" t="str">
            <v/>
          </cell>
          <cell r="Y127" t="str">
            <v>Nguyen Thai</v>
          </cell>
          <cell r="Z127">
            <v>43000.374537037038</v>
          </cell>
          <cell r="AA127" t="str">
            <v>Nguyen Thai</v>
          </cell>
          <cell r="AB127">
            <v>43000.374456018515</v>
          </cell>
          <cell r="AC127" t="str">
            <v>Nguyen Thai</v>
          </cell>
          <cell r="AD127" t="str">
            <v>Decline</v>
          </cell>
          <cell r="AE127" t="str">
            <v/>
          </cell>
          <cell r="AF127" t="str">
            <v/>
          </cell>
          <cell r="AG127" t="str">
            <v/>
          </cell>
          <cell r="AH127" t="str">
            <v/>
          </cell>
          <cell r="AI127" t="str">
            <v/>
          </cell>
          <cell r="AJ127" t="str">
            <v/>
          </cell>
          <cell r="AK127">
            <v>43000.374652777777</v>
          </cell>
          <cell r="AL127" t="str">
            <v>Nguyen Thai</v>
          </cell>
          <cell r="AM127">
            <v>43003.784247685187</v>
          </cell>
          <cell r="AN127" t="str">
            <v>daniel</v>
          </cell>
        </row>
        <row r="128">
          <cell r="B128" t="str">
            <v>FMSV2017070011</v>
          </cell>
          <cell r="C128" t="str">
            <v>Ha Tinh General Hospital</v>
          </cell>
          <cell r="D128" t="str">
            <v>North</v>
          </cell>
          <cell r="E128" t="str">
            <v>EG-530NW</v>
          </cell>
          <cell r="F128" t="str">
            <v>1G366K153</v>
          </cell>
          <cell r="G128">
            <v>42363</v>
          </cell>
          <cell r="H128" t="str">
            <v/>
          </cell>
          <cell r="I128" t="str">
            <v/>
          </cell>
          <cell r="J128" t="str">
            <v>Completed</v>
          </cell>
          <cell r="K128" t="str">
            <v>FMSV2016070007</v>
          </cell>
          <cell r="L128">
            <v>42565</v>
          </cell>
          <cell r="M128">
            <v>42937.354247685187</v>
          </cell>
          <cell r="N128" t="str">
            <v>Le Quang Thong</v>
          </cell>
          <cell r="O128" t="str">
            <v>-</v>
          </cell>
          <cell r="P128">
            <v>43003.78465277778</v>
          </cell>
          <cell r="Q128">
            <v>42937.354687500003</v>
          </cell>
          <cell r="R128" t="str">
            <v>Le Quang Thong</v>
          </cell>
          <cell r="S128">
            <v>42951.497430555559</v>
          </cell>
          <cell r="T128" t="str">
            <v>BSA loosing at DOWN wire</v>
          </cell>
          <cell r="U128" t="str">
            <v/>
          </cell>
          <cell r="V128" t="str">
            <v>Major</v>
          </cell>
          <cell r="W128" t="str">
            <v>BSA.</v>
          </cell>
          <cell r="X128" t="str">
            <v/>
          </cell>
          <cell r="Y128" t="str">
            <v>Nguyen Thai</v>
          </cell>
          <cell r="Z128">
            <v>42965.450671296298</v>
          </cell>
          <cell r="AA128" t="str">
            <v>Le Quang Thong</v>
          </cell>
          <cell r="AB128">
            <v>42965.450578703705</v>
          </cell>
          <cell r="AC128" t="str">
            <v>Le Quang Thong</v>
          </cell>
          <cell r="AD128" t="str">
            <v>Approval</v>
          </cell>
          <cell r="AE128">
            <v>42965.450879629629</v>
          </cell>
          <cell r="AF128">
            <v>42986.393553240741</v>
          </cell>
          <cell r="AG128">
            <v>42986.393333333333</v>
          </cell>
          <cell r="AH128" t="str">
            <v>Le Quang Thong</v>
          </cell>
          <cell r="AI128">
            <v>42992.406817129631</v>
          </cell>
          <cell r="AJ128" t="str">
            <v>Le Quang Thong</v>
          </cell>
          <cell r="AK128">
            <v>42992.414467592593</v>
          </cell>
          <cell r="AL128" t="str">
            <v>Le Quang Thong</v>
          </cell>
          <cell r="AM128">
            <v>43003.78465277778</v>
          </cell>
          <cell r="AN128" t="str">
            <v>daniel</v>
          </cell>
        </row>
        <row r="129">
          <cell r="B129" t="str">
            <v>FMSV2017070021</v>
          </cell>
          <cell r="C129" t="str">
            <v>Bai Chay Hospital</v>
          </cell>
          <cell r="D129" t="str">
            <v>North</v>
          </cell>
          <cell r="E129" t="str">
            <v>EG-600WR</v>
          </cell>
          <cell r="F129" t="str">
            <v>2G391K293</v>
          </cell>
          <cell r="G129">
            <v>42562</v>
          </cell>
          <cell r="H129">
            <v>43113</v>
          </cell>
          <cell r="I129" t="str">
            <v/>
          </cell>
          <cell r="J129" t="str">
            <v>Completed</v>
          </cell>
          <cell r="K129" t="str">
            <v/>
          </cell>
          <cell r="L129" t="str">
            <v/>
          </cell>
          <cell r="M129">
            <v>42941.706504629627</v>
          </cell>
          <cell r="N129" t="str">
            <v>Le Quang Thong</v>
          </cell>
          <cell r="O129" t="str">
            <v>-</v>
          </cell>
          <cell r="P129">
            <v>43003.785034722219</v>
          </cell>
          <cell r="Q129">
            <v>42943.353344907409</v>
          </cell>
          <cell r="R129" t="str">
            <v>Son Anh Doan</v>
          </cell>
          <cell r="S129">
            <v>42979.395335648151</v>
          </cell>
          <cell r="T129" t="str">
            <v>Vertical lines appeared on endoscopic image</v>
          </cell>
          <cell r="U129" t="str">
            <v/>
          </cell>
          <cell r="V129" t="str">
            <v>Minor</v>
          </cell>
          <cell r="W129" t="str">
            <v>VCA.</v>
          </cell>
          <cell r="X129" t="str">
            <v/>
          </cell>
          <cell r="Y129" t="str">
            <v>Nguyen Thai</v>
          </cell>
          <cell r="Z129">
            <v>42993.426736111112</v>
          </cell>
          <cell r="AA129" t="str">
            <v>Nguyen Thai</v>
          </cell>
          <cell r="AB129">
            <v>42993.426574074074</v>
          </cell>
          <cell r="AC129" t="str">
            <v>Nguyen Thai</v>
          </cell>
          <cell r="AD129" t="str">
            <v>Approval</v>
          </cell>
          <cell r="AE129">
            <v>42993.428946759261</v>
          </cell>
          <cell r="AF129">
            <v>42993.428981481484</v>
          </cell>
          <cell r="AG129">
            <v>42993.428819444445</v>
          </cell>
          <cell r="AH129" t="str">
            <v>Nguyen Thai</v>
          </cell>
          <cell r="AI129">
            <v>42993.429085648146</v>
          </cell>
          <cell r="AJ129" t="str">
            <v>Nguyen Thai</v>
          </cell>
          <cell r="AK129">
            <v>42993.431909722225</v>
          </cell>
          <cell r="AL129" t="str">
            <v>Nguyen Thai</v>
          </cell>
          <cell r="AM129">
            <v>43003.785034722219</v>
          </cell>
          <cell r="AN129" t="str">
            <v>daniel</v>
          </cell>
        </row>
        <row r="130">
          <cell r="B130" t="str">
            <v>FMSV2017070022</v>
          </cell>
          <cell r="C130" t="str">
            <v>Bach Mai Hospital</v>
          </cell>
          <cell r="D130" t="str">
            <v>North</v>
          </cell>
          <cell r="E130" t="str">
            <v>EG-590WR</v>
          </cell>
          <cell r="F130" t="str">
            <v>1G348K547</v>
          </cell>
          <cell r="G130">
            <v>42297</v>
          </cell>
          <cell r="H130">
            <v>42662</v>
          </cell>
          <cell r="I130" t="str">
            <v/>
          </cell>
          <cell r="J130" t="str">
            <v>Completed</v>
          </cell>
          <cell r="K130" t="str">
            <v>FMSV2016090008</v>
          </cell>
          <cell r="L130">
            <v>42802</v>
          </cell>
          <cell r="M130">
            <v>42943.357465277775</v>
          </cell>
          <cell r="N130" t="str">
            <v>Son Anh Doan</v>
          </cell>
          <cell r="O130" t="str">
            <v>Quotation/Repair/Return</v>
          </cell>
          <cell r="P130">
            <v>43003.785358796296</v>
          </cell>
          <cell r="Q130">
            <v>42943.358298611114</v>
          </cell>
          <cell r="R130" t="str">
            <v>Son Anh Doan</v>
          </cell>
          <cell r="S130">
            <v>42951.369884259257</v>
          </cell>
          <cell r="T130" t="str">
            <v/>
          </cell>
          <cell r="U130" t="str">
            <v/>
          </cell>
          <cell r="V130" t="str">
            <v>Major</v>
          </cell>
          <cell r="W130" t="str">
            <v>FCT.</v>
          </cell>
          <cell r="X130" t="str">
            <v/>
          </cell>
          <cell r="Y130" t="str">
            <v>Son Anh Doan</v>
          </cell>
          <cell r="Z130">
            <v>42997.380381944444</v>
          </cell>
          <cell r="AA130" t="str">
            <v>Nguyen Thai</v>
          </cell>
          <cell r="AB130">
            <v>42997.376770833333</v>
          </cell>
          <cell r="AC130" t="str">
            <v>hoang</v>
          </cell>
          <cell r="AD130" t="str">
            <v>Approval</v>
          </cell>
          <cell r="AE130">
            <v>42997.386134259257</v>
          </cell>
          <cell r="AF130">
            <v>43000.370358796295</v>
          </cell>
          <cell r="AG130">
            <v>43000.370428240742</v>
          </cell>
          <cell r="AH130" t="str">
            <v>hoang</v>
          </cell>
          <cell r="AI130">
            <v>43000.380636574075</v>
          </cell>
          <cell r="AJ130" t="str">
            <v>Nguyen Thai</v>
          </cell>
          <cell r="AK130">
            <v>43000.380833333336</v>
          </cell>
          <cell r="AL130" t="str">
            <v>Nguyen Thai</v>
          </cell>
          <cell r="AM130">
            <v>43003.785358796296</v>
          </cell>
          <cell r="AN130" t="str">
            <v>daniel</v>
          </cell>
        </row>
        <row r="131">
          <cell r="B131" t="str">
            <v>FMSV2017070024</v>
          </cell>
          <cell r="C131" t="str">
            <v>FUJIFILM Vietnam Co., Ltd.</v>
          </cell>
          <cell r="D131" t="str">
            <v>Demo</v>
          </cell>
          <cell r="E131" t="str">
            <v>EG-530WR</v>
          </cell>
          <cell r="F131" t="str">
            <v>3G361A552</v>
          </cell>
          <cell r="G131">
            <v>41367</v>
          </cell>
          <cell r="H131">
            <v>41732</v>
          </cell>
          <cell r="I131" t="str">
            <v/>
          </cell>
          <cell r="J131" t="str">
            <v>Completed</v>
          </cell>
          <cell r="K131" t="str">
            <v>FMSV2015120001</v>
          </cell>
          <cell r="L131">
            <v>42345</v>
          </cell>
          <cell r="M131">
            <v>42943.378703703704</v>
          </cell>
          <cell r="N131" t="str">
            <v>Le Quang Thong</v>
          </cell>
          <cell r="O131" t="str">
            <v>.</v>
          </cell>
          <cell r="P131">
            <v>43003.785543981481</v>
          </cell>
          <cell r="Q131">
            <v>42991.451296296298</v>
          </cell>
          <cell r="R131" t="str">
            <v>Nguyen Thai</v>
          </cell>
          <cell r="S131">
            <v>43000.36451388889</v>
          </cell>
          <cell r="T131" t="str">
            <v>no image</v>
          </cell>
          <cell r="U131" t="str">
            <v/>
          </cell>
          <cell r="V131" t="str">
            <v>Major</v>
          </cell>
          <cell r="W131" t="str">
            <v>ISA.</v>
          </cell>
          <cell r="X131" t="str">
            <v/>
          </cell>
          <cell r="Y131" t="str">
            <v>Nguyen Thai</v>
          </cell>
          <cell r="Z131">
            <v>43000.365532407406</v>
          </cell>
          <cell r="AA131" t="str">
            <v>Nguyen Thai</v>
          </cell>
          <cell r="AB131">
            <v>43000.365416666667</v>
          </cell>
          <cell r="AC131" t="str">
            <v>Nguyen Thai</v>
          </cell>
          <cell r="AD131" t="str">
            <v>Decline</v>
          </cell>
          <cell r="AE131" t="str">
            <v/>
          </cell>
          <cell r="AF131" t="str">
            <v/>
          </cell>
          <cell r="AG131" t="str">
            <v/>
          </cell>
          <cell r="AH131" t="str">
            <v/>
          </cell>
          <cell r="AI131" t="str">
            <v/>
          </cell>
          <cell r="AJ131" t="str">
            <v/>
          </cell>
          <cell r="AK131">
            <v>43000.365856481483</v>
          </cell>
          <cell r="AL131" t="str">
            <v>Nguyen Thai</v>
          </cell>
          <cell r="AM131">
            <v>43003.785543981481</v>
          </cell>
          <cell r="AN131" t="str">
            <v>daniel</v>
          </cell>
        </row>
        <row r="132">
          <cell r="B132" t="str">
            <v>FMSV2017070026</v>
          </cell>
          <cell r="C132" t="str">
            <v>Hanoi Medical University Hospital</v>
          </cell>
          <cell r="D132" t="str">
            <v>North</v>
          </cell>
          <cell r="E132" t="str">
            <v>EG-600WR</v>
          </cell>
          <cell r="F132" t="str">
            <v>2G391K782</v>
          </cell>
          <cell r="G132">
            <v>42870</v>
          </cell>
          <cell r="H132">
            <v>43235</v>
          </cell>
          <cell r="I132" t="str">
            <v/>
          </cell>
          <cell r="J132" t="str">
            <v>Completed</v>
          </cell>
          <cell r="K132" t="str">
            <v/>
          </cell>
          <cell r="L132" t="str">
            <v/>
          </cell>
          <cell r="M132">
            <v>42943.388553240744</v>
          </cell>
          <cell r="N132" t="str">
            <v>Le Quang Thong</v>
          </cell>
          <cell r="O132" t="str">
            <v>.</v>
          </cell>
          <cell r="P132">
            <v>43003.785960648151</v>
          </cell>
          <cell r="Q132">
            <v>42984.697465277779</v>
          </cell>
          <cell r="R132" t="str">
            <v>Nguyen Thai</v>
          </cell>
          <cell r="S132">
            <v>42984.697743055556</v>
          </cell>
          <cell r="T132" t="str">
            <v>VCA wire broken</v>
          </cell>
          <cell r="U132" t="str">
            <v/>
          </cell>
          <cell r="V132" t="str">
            <v>Minor</v>
          </cell>
          <cell r="W132" t="str">
            <v>VCA.</v>
          </cell>
          <cell r="X132" t="str">
            <v/>
          </cell>
          <cell r="Y132" t="str">
            <v>Nguyen Thai</v>
          </cell>
          <cell r="Z132">
            <v>42984.715115740742</v>
          </cell>
          <cell r="AA132" t="str">
            <v>Nguyen Thai</v>
          </cell>
          <cell r="AB132">
            <v>42984.714861111112</v>
          </cell>
          <cell r="AC132" t="str">
            <v>Nguyen Thai</v>
          </cell>
          <cell r="AD132" t="str">
            <v>Approval</v>
          </cell>
          <cell r="AE132">
            <v>42986.66375</v>
          </cell>
          <cell r="AF132">
            <v>42986.663773148146</v>
          </cell>
          <cell r="AG132">
            <v>42986.663645833331</v>
          </cell>
          <cell r="AH132" t="str">
            <v>Son Anh Doan</v>
          </cell>
          <cell r="AI132">
            <v>43000.381504629629</v>
          </cell>
          <cell r="AJ132" t="str">
            <v>Nguyen Thai</v>
          </cell>
          <cell r="AK132">
            <v>43000.381678240738</v>
          </cell>
          <cell r="AL132" t="str">
            <v>Nguyen Thai</v>
          </cell>
          <cell r="AM132">
            <v>43003.785960648151</v>
          </cell>
          <cell r="AN132" t="str">
            <v>daniel</v>
          </cell>
        </row>
        <row r="133">
          <cell r="B133" t="str">
            <v>FMSV2017070032</v>
          </cell>
          <cell r="C133" t="str">
            <v>Hoan My Da Nang Hospital</v>
          </cell>
          <cell r="D133" t="str">
            <v>South</v>
          </cell>
          <cell r="E133" t="str">
            <v>EC-250WL5</v>
          </cell>
          <cell r="F133" t="str">
            <v>6C309A176</v>
          </cell>
          <cell r="G133">
            <v>40354</v>
          </cell>
          <cell r="H133" t="str">
            <v/>
          </cell>
          <cell r="I133" t="str">
            <v/>
          </cell>
          <cell r="J133" t="str">
            <v>Completed</v>
          </cell>
          <cell r="K133" t="str">
            <v>FMSV2015110001</v>
          </cell>
          <cell r="L133">
            <v>42327</v>
          </cell>
          <cell r="M133">
            <v>42944.707638888889</v>
          </cell>
          <cell r="N133" t="str">
            <v>Le Quang Thong</v>
          </cell>
          <cell r="O133" t="str">
            <v>.</v>
          </cell>
          <cell r="P133">
            <v>43003.78628472222</v>
          </cell>
          <cell r="Q133">
            <v>42944.707997685182</v>
          </cell>
          <cell r="R133" t="str">
            <v>Le Quang Thong</v>
          </cell>
          <cell r="S133">
            <v>42993.454062500001</v>
          </cell>
          <cell r="T133" t="str">
            <v>U/D was scratched</v>
          </cell>
          <cell r="U133" t="str">
            <v/>
          </cell>
          <cell r="V133" t="str">
            <v>Minor</v>
          </cell>
          <cell r="W133" t="str">
            <v>DWA.</v>
          </cell>
          <cell r="X133" t="str">
            <v/>
          </cell>
          <cell r="Y133" t="str">
            <v>Nguyen Thai</v>
          </cell>
          <cell r="Z133">
            <v>42993.462743055556</v>
          </cell>
          <cell r="AA133" t="str">
            <v>Nguyen Thai</v>
          </cell>
          <cell r="AB133">
            <v>42993.456423611111</v>
          </cell>
          <cell r="AC133" t="str">
            <v>Nguyen Thai</v>
          </cell>
          <cell r="AD133" t="str">
            <v>Approval</v>
          </cell>
          <cell r="AE133">
            <v>42993.464525462965</v>
          </cell>
          <cell r="AF133">
            <v>42993.464560185188</v>
          </cell>
          <cell r="AG133">
            <v>42993.464456018519</v>
          </cell>
          <cell r="AH133" t="str">
            <v>Nguyen Thai</v>
          </cell>
          <cell r="AI133">
            <v>42993.471724537034</v>
          </cell>
          <cell r="AJ133" t="str">
            <v>Nguyen Thai</v>
          </cell>
          <cell r="AK133">
            <v>42993.471967592595</v>
          </cell>
          <cell r="AL133" t="str">
            <v>Nguyen Thai</v>
          </cell>
          <cell r="AM133">
            <v>43003.78628472222</v>
          </cell>
          <cell r="AN133" t="str">
            <v>daniel</v>
          </cell>
        </row>
        <row r="134">
          <cell r="B134" t="str">
            <v>FMSV2017070033</v>
          </cell>
          <cell r="C134" t="str">
            <v>National Hospital of Tropical Diseases</v>
          </cell>
          <cell r="D134" t="str">
            <v>North</v>
          </cell>
          <cell r="E134" t="str">
            <v>EG-530WR</v>
          </cell>
          <cell r="F134" t="str">
            <v>1G361K705</v>
          </cell>
          <cell r="G134">
            <v>42225</v>
          </cell>
          <cell r="H134">
            <v>42590</v>
          </cell>
          <cell r="I134" t="str">
            <v/>
          </cell>
          <cell r="J134" t="str">
            <v>Completed</v>
          </cell>
          <cell r="K134" t="str">
            <v>FMSV2016110003</v>
          </cell>
          <cell r="L134">
            <v>42844</v>
          </cell>
          <cell r="M134">
            <v>42944.708518518521</v>
          </cell>
          <cell r="N134" t="str">
            <v>Le Quang Thong</v>
          </cell>
          <cell r="O134" t="str">
            <v>.</v>
          </cell>
          <cell r="P134">
            <v>43003.786678240744</v>
          </cell>
          <cell r="Q134">
            <v>42944.708923611113</v>
          </cell>
          <cell r="R134" t="str">
            <v>Le Quang Thong</v>
          </cell>
          <cell r="S134">
            <v>42984.685868055552</v>
          </cell>
          <cell r="T134" t="str">
            <v/>
          </cell>
          <cell r="U134" t="str">
            <v/>
          </cell>
          <cell r="V134" t="str">
            <v>Major</v>
          </cell>
          <cell r="W134" t="str">
            <v>LGB. OSA.</v>
          </cell>
          <cell r="X134" t="str">
            <v/>
          </cell>
          <cell r="Y134" t="str">
            <v>hoang</v>
          </cell>
          <cell r="Z134">
            <v>42990.370405092595</v>
          </cell>
          <cell r="AA134" t="str">
            <v>Nguyen Thai</v>
          </cell>
          <cell r="AB134">
            <v>42990.370208333334</v>
          </cell>
          <cell r="AC134" t="str">
            <v>Nguyen Thai</v>
          </cell>
          <cell r="AD134" t="str">
            <v>Approval</v>
          </cell>
          <cell r="AE134">
            <v>42990.370613425926</v>
          </cell>
          <cell r="AF134">
            <v>42993.356527777774</v>
          </cell>
          <cell r="AG134">
            <v>42993.356446759259</v>
          </cell>
          <cell r="AH134" t="str">
            <v>Nguyen Thai</v>
          </cell>
          <cell r="AI134">
            <v>42993.356689814813</v>
          </cell>
          <cell r="AJ134" t="str">
            <v>Nguyen Thai</v>
          </cell>
          <cell r="AK134">
            <v>42993.356944444444</v>
          </cell>
          <cell r="AL134" t="str">
            <v>Nguyen Thai</v>
          </cell>
          <cell r="AM134">
            <v>43003.786678240744</v>
          </cell>
          <cell r="AN134" t="str">
            <v>daniel</v>
          </cell>
        </row>
        <row r="135">
          <cell r="B135" t="str">
            <v>FMSV2017090002</v>
          </cell>
          <cell r="C135" t="str">
            <v>Van Hanh Hospital</v>
          </cell>
          <cell r="D135" t="str">
            <v>South</v>
          </cell>
          <cell r="E135" t="str">
            <v>EG-250WR5</v>
          </cell>
          <cell r="F135" t="str">
            <v>1G202K353</v>
          </cell>
          <cell r="G135">
            <v>42663</v>
          </cell>
          <cell r="H135">
            <v>43028</v>
          </cell>
          <cell r="I135" t="str">
            <v/>
          </cell>
          <cell r="J135" t="str">
            <v>Completed</v>
          </cell>
          <cell r="K135" t="str">
            <v/>
          </cell>
          <cell r="L135" t="str">
            <v/>
          </cell>
          <cell r="M135">
            <v>42983.49077546296</v>
          </cell>
          <cell r="N135" t="str">
            <v>hoang</v>
          </cell>
          <cell r="O135" t="str">
            <v>NA</v>
          </cell>
          <cell r="P135">
            <v>43003.787083333336</v>
          </cell>
          <cell r="Q135">
            <v>42983.598993055559</v>
          </cell>
          <cell r="R135" t="str">
            <v>hoang</v>
          </cell>
          <cell r="S135">
            <v>42983.637916666667</v>
          </cell>
          <cell r="T135" t="str">
            <v/>
          </cell>
          <cell r="U135" t="str">
            <v/>
          </cell>
          <cell r="V135" t="str">
            <v>Minor</v>
          </cell>
          <cell r="W135" t="str">
            <v>RBS. OSA.</v>
          </cell>
          <cell r="X135" t="str">
            <v xml:space="preserve"> </v>
          </cell>
          <cell r="Y135" t="str">
            <v>hoang</v>
          </cell>
          <cell r="Z135">
            <v>42984.38789351852</v>
          </cell>
          <cell r="AA135" t="str">
            <v>Nguyen Thai</v>
          </cell>
          <cell r="AB135">
            <v>42983.640486111108</v>
          </cell>
          <cell r="AC135" t="str">
            <v>hoang</v>
          </cell>
          <cell r="AD135" t="str">
            <v>Approval</v>
          </cell>
          <cell r="AE135">
            <v>42991.395324074074</v>
          </cell>
          <cell r="AF135">
            <v>42993.35864583333</v>
          </cell>
          <cell r="AG135">
            <v>42993.358576388891</v>
          </cell>
          <cell r="AH135" t="str">
            <v>Nguyen Thai</v>
          </cell>
          <cell r="AI135">
            <v>42993.358854166669</v>
          </cell>
          <cell r="AJ135" t="str">
            <v>Nguyen Thai</v>
          </cell>
          <cell r="AK135">
            <v>42993.359189814815</v>
          </cell>
          <cell r="AL135" t="str">
            <v>Nguyen Thai</v>
          </cell>
          <cell r="AM135">
            <v>43003.787083333336</v>
          </cell>
          <cell r="AN135" t="str">
            <v>daniel</v>
          </cell>
        </row>
        <row r="136">
          <cell r="B136" t="str">
            <v>FMSV2017090008</v>
          </cell>
          <cell r="C136" t="str">
            <v>HAT-MED Medical Company</v>
          </cell>
          <cell r="D136" t="str">
            <v>North</v>
          </cell>
          <cell r="E136" t="str">
            <v>EG-250WR5</v>
          </cell>
          <cell r="F136" t="str">
            <v>1G202K087</v>
          </cell>
          <cell r="G136">
            <v>42297</v>
          </cell>
          <cell r="H136">
            <v>42663</v>
          </cell>
          <cell r="I136" t="str">
            <v/>
          </cell>
          <cell r="J136" t="str">
            <v>Completed</v>
          </cell>
          <cell r="K136" t="str">
            <v/>
          </cell>
          <cell r="L136" t="str">
            <v/>
          </cell>
          <cell r="M136">
            <v>42990.417013888888</v>
          </cell>
          <cell r="N136" t="str">
            <v>Nguyen Thai</v>
          </cell>
          <cell r="O136" t="str">
            <v>Chargeable repair</v>
          </cell>
          <cell r="P136">
            <v>43003.787499999999</v>
          </cell>
          <cell r="Q136">
            <v>42990.417511574073</v>
          </cell>
          <cell r="R136" t="str">
            <v>Nguyen Thai</v>
          </cell>
          <cell r="S136">
            <v>42990.420590277776</v>
          </cell>
          <cell r="T136" t="str">
            <v>BSA was broken , FCT restriction</v>
          </cell>
          <cell r="U136" t="str">
            <v/>
          </cell>
          <cell r="V136" t="str">
            <v>Major</v>
          </cell>
          <cell r="W136" t="str">
            <v>BSA.</v>
          </cell>
          <cell r="X136" t="str">
            <v/>
          </cell>
          <cell r="Y136" t="str">
            <v>Nguyen Thai</v>
          </cell>
          <cell r="Z136">
            <v>42990.425115740742</v>
          </cell>
          <cell r="AA136" t="str">
            <v>Nguyen Thai</v>
          </cell>
          <cell r="AB136">
            <v>42990.423530092594</v>
          </cell>
          <cell r="AC136" t="str">
            <v>Nguyen Thai</v>
          </cell>
          <cell r="AD136" t="str">
            <v>Approval</v>
          </cell>
          <cell r="AE136">
            <v>42990.425370370373</v>
          </cell>
          <cell r="AF136">
            <v>42993.357638888891</v>
          </cell>
          <cell r="AG136">
            <v>42993.357581018521</v>
          </cell>
          <cell r="AH136" t="str">
            <v>Nguyen Thai</v>
          </cell>
          <cell r="AI136">
            <v>42993.357731481483</v>
          </cell>
          <cell r="AJ136" t="str">
            <v>Nguyen Thai</v>
          </cell>
          <cell r="AK136">
            <v>42993.35796296296</v>
          </cell>
          <cell r="AL136" t="str">
            <v>Nguyen Thai</v>
          </cell>
          <cell r="AM136">
            <v>43003.787499999999</v>
          </cell>
          <cell r="AN136" t="str">
            <v>daniel</v>
          </cell>
        </row>
        <row r="137">
          <cell r="B137" t="str">
            <v>FMSV2017090010</v>
          </cell>
          <cell r="C137" t="str">
            <v>Tuyen Quang Hospital</v>
          </cell>
          <cell r="D137" t="str">
            <v>North</v>
          </cell>
          <cell r="E137" t="str">
            <v>EG-600WR</v>
          </cell>
          <cell r="F137" t="str">
            <v>1G391K698</v>
          </cell>
          <cell r="G137">
            <v>42244</v>
          </cell>
          <cell r="H137">
            <v>42609</v>
          </cell>
          <cell r="I137" t="str">
            <v/>
          </cell>
          <cell r="J137" t="str">
            <v>Completed</v>
          </cell>
          <cell r="K137" t="str">
            <v>FMSV2016070026</v>
          </cell>
          <cell r="L137">
            <v>42676</v>
          </cell>
          <cell r="M137">
            <v>42997.362430555557</v>
          </cell>
          <cell r="N137" t="str">
            <v>Nguyen Thai</v>
          </cell>
          <cell r="O137" t="str">
            <v>Chargeable repair</v>
          </cell>
          <cell r="P137">
            <v>43003.787824074076</v>
          </cell>
          <cell r="Q137">
            <v>42997.364108796297</v>
          </cell>
          <cell r="R137" t="str">
            <v>Nguyen Thai</v>
          </cell>
          <cell r="S137">
            <v>42997.373032407406</v>
          </cell>
          <cell r="T137" t="str">
            <v>UP wire was heavy torque</v>
          </cell>
          <cell r="U137">
            <v>3450</v>
          </cell>
          <cell r="V137" t="str">
            <v>Major</v>
          </cell>
          <cell r="W137" t="str">
            <v>BSA.</v>
          </cell>
          <cell r="X137" t="str">
            <v/>
          </cell>
          <cell r="Y137" t="str">
            <v>Nguyen Thai</v>
          </cell>
          <cell r="Z137">
            <v>42997.374247685184</v>
          </cell>
          <cell r="AA137" t="str">
            <v>Nguyen Thai</v>
          </cell>
          <cell r="AB137">
            <v>42997.374074074076</v>
          </cell>
          <cell r="AC137" t="str">
            <v>Nguyen Thai</v>
          </cell>
          <cell r="AD137" t="str">
            <v>Approval</v>
          </cell>
          <cell r="AE137">
            <v>42997.374467592592</v>
          </cell>
          <cell r="AF137">
            <v>43000.361932870372</v>
          </cell>
          <cell r="AG137">
            <v>43000.361886574072</v>
          </cell>
          <cell r="AH137" t="str">
            <v>Nguyen Thai</v>
          </cell>
          <cell r="AI137">
            <v>43000.362013888887</v>
          </cell>
          <cell r="AJ137" t="str">
            <v>Nguyen Thai</v>
          </cell>
          <cell r="AK137">
            <v>43000.362164351849</v>
          </cell>
          <cell r="AL137" t="str">
            <v>Nguyen Thai</v>
          </cell>
          <cell r="AM137">
            <v>43003.787824074076</v>
          </cell>
          <cell r="AN137" t="str">
            <v>daniel</v>
          </cell>
        </row>
        <row r="138">
          <cell r="B138" t="str">
            <v>FMSV2017090013</v>
          </cell>
          <cell r="C138" t="str">
            <v>Thanh Vu medic</v>
          </cell>
          <cell r="D138" t="str">
            <v>South</v>
          </cell>
          <cell r="E138" t="str">
            <v>EC-590WI</v>
          </cell>
          <cell r="F138" t="str">
            <v>3C460A008</v>
          </cell>
          <cell r="G138">
            <v>42552</v>
          </cell>
          <cell r="H138">
            <v>43282</v>
          </cell>
          <cell r="I138" t="str">
            <v/>
          </cell>
          <cell r="J138" t="str">
            <v>Completed</v>
          </cell>
          <cell r="K138" t="str">
            <v/>
          </cell>
          <cell r="L138" t="str">
            <v/>
          </cell>
          <cell r="M138">
            <v>42997.575937499998</v>
          </cell>
          <cell r="N138" t="str">
            <v>Nguyen Thai</v>
          </cell>
          <cell r="O138" t="str">
            <v>Chargeable repair</v>
          </cell>
          <cell r="P138">
            <v>43003.788229166668</v>
          </cell>
          <cell r="Q138">
            <v>42997.580972222226</v>
          </cell>
          <cell r="R138" t="str">
            <v>Nguyen Thai</v>
          </cell>
          <cell r="S138">
            <v>42997.582037037035</v>
          </cell>
          <cell r="T138" t="str">
            <v>has no image</v>
          </cell>
          <cell r="U138" t="str">
            <v/>
          </cell>
          <cell r="V138" t="str">
            <v>Minor</v>
          </cell>
          <cell r="W138" t="str">
            <v>PCB.</v>
          </cell>
          <cell r="X138" t="str">
            <v/>
          </cell>
          <cell r="Y138" t="str">
            <v>Nguyen Thai</v>
          </cell>
          <cell r="Z138">
            <v>42997.586817129632</v>
          </cell>
          <cell r="AA138" t="str">
            <v>Nguyen Thai</v>
          </cell>
          <cell r="AB138">
            <v>42997.58662037037</v>
          </cell>
          <cell r="AC138" t="str">
            <v>Nguyen Thai</v>
          </cell>
          <cell r="AD138" t="str">
            <v>Approval</v>
          </cell>
          <cell r="AE138">
            <v>42997.588020833333</v>
          </cell>
          <cell r="AF138">
            <v>43000.360902777778</v>
          </cell>
          <cell r="AG138">
            <v>43000.360821759263</v>
          </cell>
          <cell r="AH138" t="str">
            <v>Nguyen Thai</v>
          </cell>
          <cell r="AI138">
            <v>43000.361111111109</v>
          </cell>
          <cell r="AJ138" t="str">
            <v>Nguyen Thai</v>
          </cell>
          <cell r="AK138">
            <v>43000.36136574074</v>
          </cell>
          <cell r="AL138" t="str">
            <v>Nguyen Thai</v>
          </cell>
          <cell r="AM138">
            <v>43003.788229166668</v>
          </cell>
          <cell r="AN138" t="str">
            <v>daniel</v>
          </cell>
        </row>
        <row r="139">
          <cell r="B139" t="str">
            <v>FMSV2017090014</v>
          </cell>
          <cell r="C139" t="str">
            <v>GIA DINH PEOPLE HOSPITAL</v>
          </cell>
          <cell r="D139" t="str">
            <v>South</v>
          </cell>
          <cell r="E139" t="str">
            <v>EC-600WI</v>
          </cell>
          <cell r="F139" t="str">
            <v>1C692K638</v>
          </cell>
          <cell r="G139">
            <v>42874</v>
          </cell>
          <cell r="H139">
            <v>43239</v>
          </cell>
          <cell r="I139" t="str">
            <v/>
          </cell>
          <cell r="J139" t="str">
            <v>Completed</v>
          </cell>
          <cell r="K139" t="str">
            <v/>
          </cell>
          <cell r="L139" t="str">
            <v/>
          </cell>
          <cell r="M139">
            <v>42997.591006944444</v>
          </cell>
          <cell r="N139" t="str">
            <v>Nguyen Thai</v>
          </cell>
          <cell r="O139" t="str">
            <v>Warranty</v>
          </cell>
          <cell r="P139">
            <v>43003.788831018515</v>
          </cell>
          <cell r="Q139">
            <v>42997.592106481483</v>
          </cell>
          <cell r="R139" t="str">
            <v>Nguyen Thai</v>
          </cell>
          <cell r="S139">
            <v>42997.592210648145</v>
          </cell>
          <cell r="T139" t="str">
            <v xml:space="preserve">UP wire ( DWA) is broken </v>
          </cell>
          <cell r="U139" t="str">
            <v/>
          </cell>
          <cell r="V139" t="str">
            <v>Minor</v>
          </cell>
          <cell r="W139" t="str">
            <v>DWA.</v>
          </cell>
          <cell r="X139" t="str">
            <v/>
          </cell>
          <cell r="Y139" t="str">
            <v>Nguyen Thai</v>
          </cell>
          <cell r="Z139">
            <v>42997.598634259259</v>
          </cell>
          <cell r="AA139" t="str">
            <v>Nguyen Thai</v>
          </cell>
          <cell r="AB139">
            <v>42997.598171296297</v>
          </cell>
          <cell r="AC139" t="str">
            <v>Nguyen Thai</v>
          </cell>
          <cell r="AD139" t="str">
            <v>Approval</v>
          </cell>
          <cell r="AE139">
            <v>42997.599664351852</v>
          </cell>
          <cell r="AF139">
            <v>43000.362615740742</v>
          </cell>
          <cell r="AG139">
            <v>43000.362546296295</v>
          </cell>
          <cell r="AH139" t="str">
            <v>Nguyen Thai</v>
          </cell>
          <cell r="AI139">
            <v>43000.362685185188</v>
          </cell>
          <cell r="AJ139" t="str">
            <v>Nguyen Thai</v>
          </cell>
          <cell r="AK139">
            <v>43000.362835648149</v>
          </cell>
          <cell r="AL139" t="str">
            <v>Nguyen Thai</v>
          </cell>
          <cell r="AM139">
            <v>43003.788831018515</v>
          </cell>
          <cell r="AN139" t="str">
            <v>daniel</v>
          </cell>
        </row>
        <row r="140">
          <cell r="B140" t="str">
            <v>FMSV2017080012</v>
          </cell>
          <cell r="C140" t="str">
            <v>NGUYEN DINH CHIEU HOSPITAL</v>
          </cell>
          <cell r="D140" t="str">
            <v>South</v>
          </cell>
          <cell r="E140" t="str">
            <v>EG-530WR</v>
          </cell>
          <cell r="F140" t="str">
            <v>2G361K782</v>
          </cell>
          <cell r="G140">
            <v>42733</v>
          </cell>
          <cell r="H140">
            <v>43098</v>
          </cell>
          <cell r="I140" t="str">
            <v/>
          </cell>
          <cell r="J140" t="str">
            <v>Completed</v>
          </cell>
          <cell r="K140" t="str">
            <v/>
          </cell>
          <cell r="L140" t="str">
            <v/>
          </cell>
          <cell r="M140">
            <v>42969.377083333333</v>
          </cell>
          <cell r="N140" t="str">
            <v>Le Quang Thong</v>
          </cell>
          <cell r="O140" t="str">
            <v>WTY-FFVN-1708030-Black-spot in CHA &amp; FCT leakage when bending.</v>
          </cell>
          <cell r="P140">
            <v>43011.556550925925</v>
          </cell>
          <cell r="Q140">
            <v>42969.377870370372</v>
          </cell>
          <cell r="R140" t="str">
            <v>Le Quang Thong</v>
          </cell>
          <cell r="S140">
            <v>42971.375243055554</v>
          </cell>
          <cell r="T140" t="str">
            <v/>
          </cell>
          <cell r="U140" t="str">
            <v/>
          </cell>
          <cell r="V140" t="str">
            <v>Major</v>
          </cell>
          <cell r="W140" t="str">
            <v>CHA.</v>
          </cell>
          <cell r="X140" t="str">
            <v>Suspected FCT dislocated from DTA pipe.</v>
          </cell>
          <cell r="Y140" t="str">
            <v>Nguyen Thai</v>
          </cell>
          <cell r="Z140">
            <v>43005.707291666666</v>
          </cell>
          <cell r="AA140" t="str">
            <v>Nguyen Thai</v>
          </cell>
          <cell r="AB140">
            <v>42971.376469907409</v>
          </cell>
          <cell r="AC140" t="str">
            <v>Nguyen Thai</v>
          </cell>
          <cell r="AD140" t="str">
            <v>Approval</v>
          </cell>
          <cell r="AE140">
            <v>43006.415914351855</v>
          </cell>
          <cell r="AF140">
            <v>43007.349236111113</v>
          </cell>
          <cell r="AG140">
            <v>43007.349270833336</v>
          </cell>
          <cell r="AH140" t="str">
            <v>hoang</v>
          </cell>
          <cell r="AI140">
            <v>43007.351724537039</v>
          </cell>
          <cell r="AJ140" t="str">
            <v>Nguyen Thai</v>
          </cell>
          <cell r="AK140">
            <v>43007.351956018516</v>
          </cell>
          <cell r="AL140" t="str">
            <v>Nguyen Thai</v>
          </cell>
          <cell r="AM140">
            <v>43011.556550925925</v>
          </cell>
          <cell r="AN140" t="str">
            <v>daniel</v>
          </cell>
        </row>
        <row r="141">
          <cell r="B141" t="str">
            <v>FMSV2017090009</v>
          </cell>
          <cell r="C141" t="str">
            <v>TUAN GIAO HEALTHCARE CENTER</v>
          </cell>
          <cell r="D141" t="str">
            <v>North</v>
          </cell>
          <cell r="E141" t="str">
            <v>EG-201FP</v>
          </cell>
          <cell r="F141" t="str">
            <v>3G229A698</v>
          </cell>
          <cell r="G141">
            <v>40436</v>
          </cell>
          <cell r="H141">
            <v>40801</v>
          </cell>
          <cell r="I141" t="str">
            <v/>
          </cell>
          <cell r="J141" t="str">
            <v>Completed</v>
          </cell>
          <cell r="K141" t="str">
            <v/>
          </cell>
          <cell r="L141" t="str">
            <v/>
          </cell>
          <cell r="M141">
            <v>42993.364618055559</v>
          </cell>
          <cell r="N141" t="str">
            <v>Le Quang Thong</v>
          </cell>
          <cell r="O141" t="str">
            <v>.</v>
          </cell>
          <cell r="P141">
            <v>43011.55673611111</v>
          </cell>
          <cell r="Q141">
            <v>42993.37672453704</v>
          </cell>
          <cell r="R141" t="str">
            <v>Le Quang Thong</v>
          </cell>
          <cell r="S141">
            <v>42993.620532407411</v>
          </cell>
          <cell r="T141" t="str">
            <v>1. CHA IS DAMAGED, NO IMAGE_x000D_
2. LEAKED AT KNOB SECTION_x000D_
3. L/R BENDING ARE LOOSEN</v>
          </cell>
          <cell r="U141" t="str">
            <v/>
          </cell>
          <cell r="V141" t="str">
            <v>Major</v>
          </cell>
          <cell r="W141" t="str">
            <v>ISA. ANGL. BSA.</v>
          </cell>
          <cell r="X141" t="str">
            <v/>
          </cell>
          <cell r="Y141" t="str">
            <v>Le Quang Thong</v>
          </cell>
          <cell r="Z141">
            <v>43006.346030092594</v>
          </cell>
          <cell r="AA141" t="str">
            <v>Le Quang Thong</v>
          </cell>
          <cell r="AB141">
            <v>43000.661122685182</v>
          </cell>
          <cell r="AC141" t="str">
            <v>Le Quang Thong</v>
          </cell>
          <cell r="AD141" t="str">
            <v>Decline</v>
          </cell>
          <cell r="AE141" t="str">
            <v/>
          </cell>
          <cell r="AF141" t="str">
            <v/>
          </cell>
          <cell r="AG141" t="str">
            <v/>
          </cell>
          <cell r="AH141" t="str">
            <v/>
          </cell>
          <cell r="AI141" t="str">
            <v/>
          </cell>
          <cell r="AJ141" t="str">
            <v/>
          </cell>
          <cell r="AK141">
            <v>43006.346724537034</v>
          </cell>
          <cell r="AL141" t="str">
            <v>Le Quang Thong</v>
          </cell>
          <cell r="AM141">
            <v>43011.55673611111</v>
          </cell>
          <cell r="AN141" t="str">
            <v>daniel</v>
          </cell>
        </row>
        <row r="142">
          <cell r="B142" t="str">
            <v>FMSV2017090016</v>
          </cell>
          <cell r="C142" t="str">
            <v>CA MAU GENERAL HOSPITAL</v>
          </cell>
          <cell r="D142" t="str">
            <v>South</v>
          </cell>
          <cell r="E142" t="str">
            <v>XL-4400</v>
          </cell>
          <cell r="F142" t="str">
            <v>1S088A426</v>
          </cell>
          <cell r="G142">
            <v>40179</v>
          </cell>
          <cell r="H142" t="str">
            <v/>
          </cell>
          <cell r="I142" t="str">
            <v/>
          </cell>
          <cell r="J142" t="str">
            <v>Completed</v>
          </cell>
          <cell r="K142" t="str">
            <v/>
          </cell>
          <cell r="L142" t="str">
            <v/>
          </cell>
          <cell r="M142">
            <v>42998.429351851853</v>
          </cell>
          <cell r="N142" t="str">
            <v>Le Quang Thong</v>
          </cell>
          <cell r="O142" t="str">
            <v>.</v>
          </cell>
          <cell r="P142">
            <v>43011.557106481479</v>
          </cell>
          <cell r="Q142">
            <v>42998.429583333331</v>
          </cell>
          <cell r="R142" t="str">
            <v>Le Quang Thong</v>
          </cell>
          <cell r="S142">
            <v>43000.64638888889</v>
          </cell>
          <cell r="T142" t="str">
            <v/>
          </cell>
          <cell r="U142" t="str">
            <v/>
          </cell>
          <cell r="V142" t="str">
            <v>Minor</v>
          </cell>
          <cell r="W142" t="str">
            <v>Cleaning</v>
          </cell>
          <cell r="X142" t="str">
            <v/>
          </cell>
          <cell r="Y142" t="str">
            <v>hoang</v>
          </cell>
          <cell r="Z142">
            <v>43007.353263888886</v>
          </cell>
          <cell r="AA142" t="str">
            <v>Nguyen Thai</v>
          </cell>
          <cell r="AB142">
            <v>43000.677881944444</v>
          </cell>
          <cell r="AC142" t="str">
            <v>hoang</v>
          </cell>
          <cell r="AD142" t="str">
            <v>Approval</v>
          </cell>
          <cell r="AE142">
            <v>43007.35361111111</v>
          </cell>
          <cell r="AF142">
            <v>43007.354131944441</v>
          </cell>
          <cell r="AG142">
            <v>43007.354062500002</v>
          </cell>
          <cell r="AH142" t="str">
            <v>Le Quang Thong</v>
          </cell>
          <cell r="AI142">
            <v>43007.356076388889</v>
          </cell>
          <cell r="AJ142" t="str">
            <v>Nguyen Thai</v>
          </cell>
          <cell r="AK142">
            <v>43007.356261574074</v>
          </cell>
          <cell r="AL142" t="str">
            <v>Nguyen Thai</v>
          </cell>
          <cell r="AM142">
            <v>43011.557106481479</v>
          </cell>
          <cell r="AN142" t="str">
            <v>daniel</v>
          </cell>
        </row>
        <row r="143">
          <cell r="B143" t="str">
            <v>FMSV2017090026</v>
          </cell>
          <cell r="C143" t="str">
            <v>TRUNG VUONG HOSPITAL</v>
          </cell>
          <cell r="D143" t="str">
            <v>South</v>
          </cell>
          <cell r="E143" t="str">
            <v>EG-530FP</v>
          </cell>
          <cell r="F143" t="str">
            <v>4G314A147</v>
          </cell>
          <cell r="G143">
            <v>40767</v>
          </cell>
          <cell r="H143">
            <v>41317</v>
          </cell>
          <cell r="I143" t="str">
            <v/>
          </cell>
          <cell r="J143" t="str">
            <v>Completed</v>
          </cell>
          <cell r="K143" t="str">
            <v>FMSV2016090009</v>
          </cell>
          <cell r="L143">
            <v>42676</v>
          </cell>
          <cell r="M143">
            <v>43006.481423611112</v>
          </cell>
          <cell r="N143" t="str">
            <v>Nguyen Thai</v>
          </cell>
          <cell r="O143" t="str">
            <v>Chargeable repair</v>
          </cell>
          <cell r="P143">
            <v>43011.559050925927</v>
          </cell>
          <cell r="Q143">
            <v>43006.546724537038</v>
          </cell>
          <cell r="R143" t="str">
            <v>Nguyen Thai</v>
          </cell>
          <cell r="S143">
            <v>43006.546851851854</v>
          </cell>
          <cell r="T143" t="str">
            <v>No Image</v>
          </cell>
          <cell r="U143" t="str">
            <v/>
          </cell>
          <cell r="V143" t="str">
            <v>Minor</v>
          </cell>
          <cell r="W143" t="str">
            <v>VCA.</v>
          </cell>
          <cell r="X143" t="str">
            <v/>
          </cell>
          <cell r="Y143" t="str">
            <v>Nguyen Thai</v>
          </cell>
          <cell r="Z143">
            <v>43007.355115740742</v>
          </cell>
          <cell r="AA143" t="str">
            <v>Nguyen Thai</v>
          </cell>
          <cell r="AB143">
            <v>43007.354166666664</v>
          </cell>
          <cell r="AC143" t="str">
            <v>Nguyen Thai</v>
          </cell>
          <cell r="AD143" t="str">
            <v>Approval</v>
          </cell>
          <cell r="AE143">
            <v>43007.355312500003</v>
          </cell>
          <cell r="AF143">
            <v>43007.355324074073</v>
          </cell>
          <cell r="AG143">
            <v>43007.355266203704</v>
          </cell>
          <cell r="AH143" t="str">
            <v>Nguyen Thai</v>
          </cell>
          <cell r="AI143">
            <v>43007.355555555558</v>
          </cell>
          <cell r="AJ143" t="str">
            <v>Nguyen Thai</v>
          </cell>
          <cell r="AK143">
            <v>43007.355879629627</v>
          </cell>
          <cell r="AL143" t="str">
            <v>Nguyen Thai</v>
          </cell>
          <cell r="AM143">
            <v>43011.559050925927</v>
          </cell>
          <cell r="AN143" t="str">
            <v>daniel</v>
          </cell>
        </row>
        <row r="144">
          <cell r="B144" t="str">
            <v>FMSV2017070003</v>
          </cell>
          <cell r="C144" t="str">
            <v>HUE Central Hospital</v>
          </cell>
          <cell r="D144" t="str">
            <v>South</v>
          </cell>
          <cell r="E144" t="str">
            <v>EG-530WR</v>
          </cell>
          <cell r="F144" t="str">
            <v>2G361K528</v>
          </cell>
          <cell r="G144">
            <v>42605</v>
          </cell>
          <cell r="H144">
            <v>42970</v>
          </cell>
          <cell r="I144" t="str">
            <v/>
          </cell>
          <cell r="J144" t="str">
            <v>Completed</v>
          </cell>
          <cell r="K144" t="str">
            <v/>
          </cell>
          <cell r="L144" t="str">
            <v/>
          </cell>
          <cell r="M144">
            <v>42930.600428240738</v>
          </cell>
          <cell r="N144" t="str">
            <v>Nguyen Thai</v>
          </cell>
          <cell r="O144" t="str">
            <v>Warranty-FFVN-1707024-CHA black-spot due to FCT loose at DTE pipe.</v>
          </cell>
          <cell r="P144">
            <v>43017.458055555559</v>
          </cell>
          <cell r="Q144">
            <v>42930.601030092592</v>
          </cell>
          <cell r="R144" t="str">
            <v>Nguyen Thai</v>
          </cell>
          <cell r="S144">
            <v>42930.65121527778</v>
          </cell>
          <cell r="T144" t="str">
            <v>Black spots &amp; ghost appreared on endoscopic image_x000D_
FCT is leaked at DTE</v>
          </cell>
          <cell r="U144" t="str">
            <v/>
          </cell>
          <cell r="V144" t="str">
            <v>Major</v>
          </cell>
          <cell r="W144" t="str">
            <v>CHA.</v>
          </cell>
          <cell r="X144" t="str">
            <v/>
          </cell>
          <cell r="Y144" t="str">
            <v>Nguyen Thai</v>
          </cell>
          <cell r="Z144">
            <v>43010.410763888889</v>
          </cell>
          <cell r="AA144" t="str">
            <v>Nguyen Thai</v>
          </cell>
          <cell r="AB144">
            <v>43010.41064814815</v>
          </cell>
          <cell r="AC144" t="str">
            <v>Nguyen Thai</v>
          </cell>
          <cell r="AD144" t="str">
            <v>Approval</v>
          </cell>
          <cell r="AE144">
            <v>43010.411006944443</v>
          </cell>
          <cell r="AF144">
            <v>43013.418842592589</v>
          </cell>
          <cell r="AG144">
            <v>43013.418865740743</v>
          </cell>
          <cell r="AH144" t="str">
            <v>hoang</v>
          </cell>
          <cell r="AI144">
            <v>43013.419166666667</v>
          </cell>
          <cell r="AJ144" t="str">
            <v>Nguyen Thai</v>
          </cell>
          <cell r="AK144">
            <v>43013.419629629629</v>
          </cell>
          <cell r="AL144" t="str">
            <v>Nguyen Thai</v>
          </cell>
          <cell r="AM144">
            <v>43017.458055555559</v>
          </cell>
          <cell r="AN144" t="str">
            <v>daniel</v>
          </cell>
        </row>
        <row r="145">
          <cell r="B145" t="str">
            <v>FMSV2017080008</v>
          </cell>
          <cell r="C145" t="str">
            <v>Thai Binh Hospital</v>
          </cell>
          <cell r="D145" t="str">
            <v>North</v>
          </cell>
          <cell r="E145" t="str">
            <v>EC-530WL3</v>
          </cell>
          <cell r="F145" t="str">
            <v>1C643K924</v>
          </cell>
          <cell r="G145" t="str">
            <v/>
          </cell>
          <cell r="H145">
            <v>43224</v>
          </cell>
          <cell r="I145" t="str">
            <v/>
          </cell>
          <cell r="J145" t="str">
            <v>Completed</v>
          </cell>
          <cell r="K145" t="str">
            <v/>
          </cell>
          <cell r="L145" t="str">
            <v/>
          </cell>
          <cell r="M145">
            <v>42964.555127314816</v>
          </cell>
          <cell r="N145" t="str">
            <v>Nguyen Thai</v>
          </cell>
          <cell r="O145" t="str">
            <v>WTY-FFVN-1708032-Image have glue line at lower screen.</v>
          </cell>
          <cell r="P145">
            <v>43017.458310185182</v>
          </cell>
          <cell r="Q145">
            <v>42964.555613425924</v>
          </cell>
          <cell r="R145" t="str">
            <v>Nguyen Thai</v>
          </cell>
          <cell r="S145">
            <v>42969.370972222219</v>
          </cell>
          <cell r="T145" t="str">
            <v>Prism seperation</v>
          </cell>
          <cell r="U145" t="str">
            <v/>
          </cell>
          <cell r="V145" t="str">
            <v>Major</v>
          </cell>
          <cell r="W145" t="str">
            <v>CHA.</v>
          </cell>
          <cell r="X145" t="str">
            <v>No leakage in scope, No external damage, DTE cap is good conditions.</v>
          </cell>
          <cell r="Y145" t="str">
            <v>Nguyen Thai</v>
          </cell>
          <cell r="Z145">
            <v>43013.416307870371</v>
          </cell>
          <cell r="AA145" t="str">
            <v>Nguyen Thai</v>
          </cell>
          <cell r="AB145">
            <v>43013.381354166668</v>
          </cell>
          <cell r="AC145" t="str">
            <v>Nguyen Thai</v>
          </cell>
          <cell r="AD145" t="str">
            <v>Approval</v>
          </cell>
          <cell r="AE145">
            <v>43013.416481481479</v>
          </cell>
          <cell r="AF145">
            <v>43014.436400462961</v>
          </cell>
          <cell r="AG145">
            <v>43014.436284722222</v>
          </cell>
          <cell r="AH145" t="str">
            <v>Nguyen Thai</v>
          </cell>
          <cell r="AI145">
            <v>43014.44940972222</v>
          </cell>
          <cell r="AJ145" t="str">
            <v>Nguyen Thai</v>
          </cell>
          <cell r="AK145">
            <v>43014.450636574074</v>
          </cell>
          <cell r="AL145" t="str">
            <v>Nguyen Thai</v>
          </cell>
          <cell r="AM145">
            <v>43017.458310185182</v>
          </cell>
          <cell r="AN145" t="str">
            <v>daniel</v>
          </cell>
        </row>
        <row r="146">
          <cell r="B146" t="str">
            <v>FMSV2017090018</v>
          </cell>
          <cell r="C146" t="str">
            <v>Quang Tri General Hospital</v>
          </cell>
          <cell r="D146" t="str">
            <v>North</v>
          </cell>
          <cell r="E146" t="str">
            <v>VP-4400</v>
          </cell>
          <cell r="F146" t="str">
            <v>MV492A285</v>
          </cell>
          <cell r="G146">
            <v>41222</v>
          </cell>
          <cell r="H146">
            <v>41587</v>
          </cell>
          <cell r="I146" t="str">
            <v/>
          </cell>
          <cell r="J146" t="str">
            <v>Completed</v>
          </cell>
          <cell r="K146" t="str">
            <v/>
          </cell>
          <cell r="L146" t="str">
            <v/>
          </cell>
          <cell r="M146">
            <v>42998.546053240738</v>
          </cell>
          <cell r="N146" t="str">
            <v>Nguyen Thai</v>
          </cell>
          <cell r="O146" t="str">
            <v>Chargeable repair</v>
          </cell>
          <cell r="P146">
            <v>43017.45857638889</v>
          </cell>
          <cell r="Q146">
            <v>42998.546354166669</v>
          </cell>
          <cell r="R146" t="str">
            <v>Nguyen Thai</v>
          </cell>
          <cell r="S146">
            <v>42998.550023148149</v>
          </cell>
          <cell r="T146" t="str">
            <v>No Image</v>
          </cell>
          <cell r="U146" t="str">
            <v/>
          </cell>
          <cell r="V146" t="str">
            <v>Other</v>
          </cell>
          <cell r="W146" t="str">
            <v>PCB.</v>
          </cell>
          <cell r="X146" t="str">
            <v/>
          </cell>
          <cell r="Y146" t="str">
            <v>Nguyen Thai</v>
          </cell>
          <cell r="Z146">
            <v>43014.452581018515</v>
          </cell>
          <cell r="AA146" t="str">
            <v>Nguyen Thai</v>
          </cell>
          <cell r="AB146">
            <v>42998.551770833335</v>
          </cell>
          <cell r="AC146" t="str">
            <v>Nguyen Thai</v>
          </cell>
          <cell r="AD146" t="str">
            <v>Approval</v>
          </cell>
          <cell r="AE146">
            <v>43014.452766203707</v>
          </cell>
          <cell r="AF146">
            <v>43014.452777777777</v>
          </cell>
          <cell r="AG146">
            <v>43014.452708333331</v>
          </cell>
          <cell r="AH146" t="str">
            <v>Nguyen Thai</v>
          </cell>
          <cell r="AI146">
            <v>43014.452905092592</v>
          </cell>
          <cell r="AJ146" t="str">
            <v>Nguyen Thai</v>
          </cell>
          <cell r="AK146">
            <v>43014.453946759262</v>
          </cell>
          <cell r="AL146" t="str">
            <v>Nguyen Thai</v>
          </cell>
          <cell r="AM146">
            <v>43017.45857638889</v>
          </cell>
          <cell r="AN146" t="str">
            <v>daniel</v>
          </cell>
        </row>
        <row r="147">
          <cell r="B147" t="str">
            <v>FMSV2017070004</v>
          </cell>
          <cell r="C147" t="str">
            <v>Nghe An Friendship General Hospital</v>
          </cell>
          <cell r="D147" t="str">
            <v>North</v>
          </cell>
          <cell r="E147" t="str">
            <v>EG-530WR</v>
          </cell>
          <cell r="F147" t="str">
            <v>2G361K831</v>
          </cell>
          <cell r="G147">
            <v>42788</v>
          </cell>
          <cell r="H147">
            <v>43153</v>
          </cell>
          <cell r="I147" t="str">
            <v/>
          </cell>
          <cell r="J147" t="str">
            <v>Completed</v>
          </cell>
          <cell r="K147" t="str">
            <v/>
          </cell>
          <cell r="L147" t="str">
            <v/>
          </cell>
          <cell r="M147">
            <v>42930.654270833336</v>
          </cell>
          <cell r="N147" t="str">
            <v>Nguyen Thai</v>
          </cell>
          <cell r="O147" t="str">
            <v>Warranty-FFVN-1707023-FCT loose at DTE pipe.</v>
          </cell>
          <cell r="P147">
            <v>43019.442488425928</v>
          </cell>
          <cell r="Q147">
            <v>42930.654629629629</v>
          </cell>
          <cell r="R147" t="str">
            <v>Nguyen Thai</v>
          </cell>
          <cell r="S147">
            <v>42930.659502314818</v>
          </cell>
          <cell r="T147" t="str">
            <v>FCT leaked &amp; easy to take out from pipe.</v>
          </cell>
          <cell r="U147" t="str">
            <v/>
          </cell>
          <cell r="V147" t="str">
            <v>Minor</v>
          </cell>
          <cell r="W147" t="str">
            <v>FCT.</v>
          </cell>
          <cell r="X147" t="str">
            <v/>
          </cell>
          <cell r="Y147" t="str">
            <v>Nguyen Thai</v>
          </cell>
          <cell r="Z147">
            <v>43013.368819444448</v>
          </cell>
          <cell r="AA147" t="str">
            <v>Nguyen Thai</v>
          </cell>
          <cell r="AB147">
            <v>43013.368703703702</v>
          </cell>
          <cell r="AC147" t="str">
            <v>Nguyen Thai</v>
          </cell>
          <cell r="AD147" t="str">
            <v>Approval</v>
          </cell>
          <cell r="AE147">
            <v>43013.368958333333</v>
          </cell>
          <cell r="AF147">
            <v>43018.374224537038</v>
          </cell>
          <cell r="AG147">
            <v>43018.374166666668</v>
          </cell>
          <cell r="AH147" t="str">
            <v>Nguyen Thai</v>
          </cell>
          <cell r="AI147">
            <v>43018.374305555553</v>
          </cell>
          <cell r="AJ147" t="str">
            <v>Nguyen Thai</v>
          </cell>
          <cell r="AK147">
            <v>43018.38009259259</v>
          </cell>
          <cell r="AL147" t="str">
            <v>Nguyen Thai</v>
          </cell>
          <cell r="AM147">
            <v>43019.442488425928</v>
          </cell>
          <cell r="AN147" t="str">
            <v>daniel</v>
          </cell>
        </row>
        <row r="148">
          <cell r="B148" t="str">
            <v>FMSV2017100002</v>
          </cell>
          <cell r="C148" t="str">
            <v>Bai Chay Hospital</v>
          </cell>
          <cell r="D148" t="str">
            <v>North</v>
          </cell>
          <cell r="E148" t="str">
            <v>EC-600WI</v>
          </cell>
          <cell r="F148" t="str">
            <v>1C692K270</v>
          </cell>
          <cell r="G148">
            <v>42327</v>
          </cell>
          <cell r="H148">
            <v>42693</v>
          </cell>
          <cell r="I148" t="str">
            <v/>
          </cell>
          <cell r="J148" t="str">
            <v>Completed</v>
          </cell>
          <cell r="K148" t="str">
            <v>FMSV2017060025</v>
          </cell>
          <cell r="L148">
            <v>42949</v>
          </cell>
          <cell r="M148">
            <v>43010.589305555557</v>
          </cell>
          <cell r="N148" t="str">
            <v>Son Anh Doan</v>
          </cell>
          <cell r="O148" t="str">
            <v>Repair</v>
          </cell>
          <cell r="P148">
            <v>43019.442766203705</v>
          </cell>
          <cell r="Q148">
            <v>43010.589861111112</v>
          </cell>
          <cell r="R148" t="str">
            <v>Son Anh Doan</v>
          </cell>
          <cell r="S148">
            <v>43010.590104166666</v>
          </cell>
          <cell r="T148" t="str">
            <v>Up wire of BSA is stretched. Need to adjust and replace nut.</v>
          </cell>
          <cell r="U148" t="str">
            <v/>
          </cell>
          <cell r="V148" t="str">
            <v>Minor</v>
          </cell>
          <cell r="W148" t="str">
            <v>OSA.</v>
          </cell>
          <cell r="X148" t="str">
            <v/>
          </cell>
          <cell r="Y148" t="str">
            <v>Son Anh Doan</v>
          </cell>
          <cell r="Z148">
            <v>43013.365439814814</v>
          </cell>
          <cell r="AA148" t="str">
            <v>Nguyen Thai</v>
          </cell>
          <cell r="AB148">
            <v>43010.593981481485</v>
          </cell>
          <cell r="AC148" t="str">
            <v>Son Anh Doan</v>
          </cell>
          <cell r="AD148" t="str">
            <v>Approval</v>
          </cell>
          <cell r="AE148">
            <v>43017.711435185185</v>
          </cell>
          <cell r="AF148">
            <v>43017.711446759262</v>
          </cell>
          <cell r="AG148">
            <v>43017.711331018516</v>
          </cell>
          <cell r="AH148" t="str">
            <v>Son Anh Doan</v>
          </cell>
          <cell r="AI148">
            <v>43018.385057870371</v>
          </cell>
          <cell r="AJ148" t="str">
            <v>Nguyen Thai</v>
          </cell>
          <cell r="AK148">
            <v>43018.389988425923</v>
          </cell>
          <cell r="AL148" t="str">
            <v>Nguyen Thai</v>
          </cell>
          <cell r="AM148">
            <v>43019.442766203705</v>
          </cell>
          <cell r="AN148" t="str">
            <v>daniel</v>
          </cell>
        </row>
        <row r="149">
          <cell r="B149" t="str">
            <v>FMSV2017100003</v>
          </cell>
          <cell r="C149" t="str">
            <v>Hoang Long Clinic</v>
          </cell>
          <cell r="D149" t="str">
            <v>North</v>
          </cell>
          <cell r="E149" t="str">
            <v>EC-L590ZW</v>
          </cell>
          <cell r="F149" t="str">
            <v>1C678K024</v>
          </cell>
          <cell r="G149">
            <v>42375</v>
          </cell>
          <cell r="H149">
            <v>42741</v>
          </cell>
          <cell r="I149" t="str">
            <v/>
          </cell>
          <cell r="J149" t="str">
            <v>Completed</v>
          </cell>
          <cell r="K149" t="str">
            <v/>
          </cell>
          <cell r="L149" t="str">
            <v/>
          </cell>
          <cell r="M149">
            <v>43020.443773148145</v>
          </cell>
          <cell r="N149" t="str">
            <v>Nguyen Thai</v>
          </cell>
          <cell r="O149" t="str">
            <v>FOC</v>
          </cell>
          <cell r="P149">
            <v>43027.426666666666</v>
          </cell>
          <cell r="Q149">
            <v>43020.444120370368</v>
          </cell>
          <cell r="R149" t="str">
            <v>Nguyen Thai</v>
          </cell>
          <cell r="S149">
            <v>43020.44431712963</v>
          </cell>
          <cell r="T149" t="str">
            <v>DWA is broken at UP wire</v>
          </cell>
          <cell r="U149" t="str">
            <v/>
          </cell>
          <cell r="V149" t="str">
            <v>Minor</v>
          </cell>
          <cell r="W149" t="str">
            <v>DWA.</v>
          </cell>
          <cell r="X149" t="str">
            <v/>
          </cell>
          <cell r="Y149" t="str">
            <v>Nguyen Thai</v>
          </cell>
          <cell r="Z149">
            <v>43020.446030092593</v>
          </cell>
          <cell r="AA149" t="str">
            <v>Nguyen Thai</v>
          </cell>
          <cell r="AB149">
            <v>43020.445925925924</v>
          </cell>
          <cell r="AC149" t="str">
            <v>Nguyen Thai</v>
          </cell>
          <cell r="AD149" t="str">
            <v>Approval</v>
          </cell>
          <cell r="AE149">
            <v>43020.44636574074</v>
          </cell>
          <cell r="AF149">
            <v>43020.570694444446</v>
          </cell>
          <cell r="AG149">
            <v>43020.570648148147</v>
          </cell>
          <cell r="AH149" t="str">
            <v>Nguyen Thai</v>
          </cell>
          <cell r="AI149">
            <v>43020.570763888885</v>
          </cell>
          <cell r="AJ149" t="str">
            <v>Nguyen Thai</v>
          </cell>
          <cell r="AK149">
            <v>43020.570937500001</v>
          </cell>
          <cell r="AL149" t="str">
            <v>Nguyen Thai</v>
          </cell>
          <cell r="AM149">
            <v>43027.426666666666</v>
          </cell>
          <cell r="AN149" t="str">
            <v>daniel</v>
          </cell>
        </row>
        <row r="150">
          <cell r="B150" t="str">
            <v>FMSV2017070014</v>
          </cell>
          <cell r="C150" t="str">
            <v>Bach Mai Hospital</v>
          </cell>
          <cell r="D150" t="str">
            <v>North</v>
          </cell>
          <cell r="E150" t="str">
            <v>EC-600WI</v>
          </cell>
          <cell r="F150" t="str">
            <v>1C692K645</v>
          </cell>
          <cell r="G150">
            <v>42664</v>
          </cell>
          <cell r="H150">
            <v>43029</v>
          </cell>
          <cell r="I150" t="str">
            <v/>
          </cell>
          <cell r="J150" t="str">
            <v>Completed</v>
          </cell>
          <cell r="K150" t="str">
            <v/>
          </cell>
          <cell r="L150" t="str">
            <v/>
          </cell>
          <cell r="M150">
            <v>42937.377766203703</v>
          </cell>
          <cell r="N150" t="str">
            <v>Le Quang Thong</v>
          </cell>
          <cell r="O150" t="str">
            <v>WTY-FFVN-1707029-Intermittent image turn blue during procedures.</v>
          </cell>
          <cell r="P150">
            <v>43027.427824074075</v>
          </cell>
          <cell r="Q150">
            <v>42943.354942129627</v>
          </cell>
          <cell r="R150" t="str">
            <v>Son Anh Doan</v>
          </cell>
          <cell r="S150">
            <v>42947.67633101852</v>
          </cell>
          <cell r="T150" t="str">
            <v>Blue image appeared during examination</v>
          </cell>
          <cell r="U150" t="str">
            <v/>
          </cell>
          <cell r="V150" t="str">
            <v>Major</v>
          </cell>
          <cell r="W150" t="str">
            <v>CHA.</v>
          </cell>
          <cell r="X150" t="str">
            <v>Image intermittent. _x000D_
No leakage in scope. _x000D_
DTE, RBS, PCB wire is good conditions.</v>
          </cell>
          <cell r="Y150" t="str">
            <v>Nguyen Thai</v>
          </cell>
          <cell r="Z150">
            <v>43019.355509259258</v>
          </cell>
          <cell r="AA150" t="str">
            <v>Nguyen Thai</v>
          </cell>
          <cell r="AB150">
            <v>43019.355370370373</v>
          </cell>
          <cell r="AC150" t="str">
            <v>Nguyen Thai</v>
          </cell>
          <cell r="AD150" t="str">
            <v>Approval</v>
          </cell>
          <cell r="AE150">
            <v>43019.590844907405</v>
          </cell>
          <cell r="AF150">
            <v>43020.461099537039</v>
          </cell>
          <cell r="AG150">
            <v>43020.461122685185</v>
          </cell>
          <cell r="AH150" t="str">
            <v>hoang</v>
          </cell>
          <cell r="AI150">
            <v>43020.571388888886</v>
          </cell>
          <cell r="AJ150" t="str">
            <v>Nguyen Thai</v>
          </cell>
          <cell r="AK150">
            <v>43020.571597222224</v>
          </cell>
          <cell r="AL150" t="str">
            <v>Nguyen Thai</v>
          </cell>
          <cell r="AM150">
            <v>43027.427824074075</v>
          </cell>
          <cell r="AN150" t="str">
            <v>daniel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d &amp; co Fdr Tds01-02"/>
      <sheetName val="mdd &amp; co Fdr  Feb02)"/>
      <sheetName val="Company ICD"/>
      <sheetName val="mdd &amp; co Fdr jan.02 "/>
      <sheetName val="TDS sCH"/>
      <sheetName val="mdd &amp; co Fdr Tds00-01"/>
      <sheetName val="money doubling"/>
    </sheetNames>
    <sheetDataSet>
      <sheetData sheetId="0"/>
      <sheetData sheetId="1"/>
      <sheetData sheetId="2"/>
      <sheetData sheetId="3">
        <row r="33">
          <cell r="C33">
            <v>2500000</v>
          </cell>
          <cell r="J33">
            <v>834392.70785440668</v>
          </cell>
        </row>
        <row r="35">
          <cell r="A35" t="str">
            <v>P &amp; S Bank,Ghaziabad Br.</v>
          </cell>
        </row>
        <row r="36">
          <cell r="A36">
            <v>1</v>
          </cell>
          <cell r="B36">
            <v>569215</v>
          </cell>
          <cell r="C36">
            <v>500000</v>
          </cell>
          <cell r="D36">
            <v>10</v>
          </cell>
          <cell r="E36">
            <v>36779</v>
          </cell>
          <cell r="F36">
            <v>37965</v>
          </cell>
          <cell r="G36">
            <v>509</v>
          </cell>
          <cell r="H36">
            <v>5.5780821917808217</v>
          </cell>
          <cell r="J36">
            <v>73837.078681478277</v>
          </cell>
        </row>
        <row r="37">
          <cell r="A37">
            <v>2</v>
          </cell>
          <cell r="B37">
            <v>317416</v>
          </cell>
          <cell r="C37">
            <v>500000</v>
          </cell>
          <cell r="D37">
            <v>10</v>
          </cell>
          <cell r="E37">
            <v>36912</v>
          </cell>
          <cell r="F37">
            <v>38098</v>
          </cell>
          <cell r="G37">
            <v>376</v>
          </cell>
          <cell r="H37">
            <v>4.1205479452054794</v>
          </cell>
          <cell r="J37">
            <v>53551.721647092956</v>
          </cell>
        </row>
        <row r="38">
          <cell r="C38">
            <v>1000000</v>
          </cell>
          <cell r="J38">
            <v>127388.80032857123</v>
          </cell>
        </row>
        <row r="40">
          <cell r="C40">
            <v>948720099</v>
          </cell>
          <cell r="D40" t="str">
            <v>current FDR</v>
          </cell>
          <cell r="E40">
            <v>544720099</v>
          </cell>
          <cell r="I40">
            <v>12678383.458619684</v>
          </cell>
          <cell r="J40">
            <v>202842985.45861968</v>
          </cell>
        </row>
        <row r="42">
          <cell r="F42">
            <v>4140027.458619684</v>
          </cell>
          <cell r="G42" t="str">
            <v>Int. Acc For The Month</v>
          </cell>
        </row>
        <row r="43">
          <cell r="A43" t="str">
            <v>MOTHER DAIRYFRUIT &amp; VEGETABLE LIMITED</v>
          </cell>
        </row>
        <row r="45">
          <cell r="A45" t="str">
            <v>STAEMENT OF  FIXED DEPOSITS WITH State Bank of India</v>
          </cell>
        </row>
        <row r="47">
          <cell r="J47">
            <v>37287</v>
          </cell>
        </row>
        <row r="48">
          <cell r="A48" t="str">
            <v>SN.</v>
          </cell>
          <cell r="B48" t="str">
            <v>FDRN.</v>
          </cell>
          <cell r="C48" t="str">
            <v>AMT.OF FDR</v>
          </cell>
          <cell r="D48" t="str">
            <v>INT.RT.</v>
          </cell>
          <cell r="E48" t="str">
            <v>Issue Dt</v>
          </cell>
          <cell r="F48" t="str">
            <v>Maturity Dt</v>
          </cell>
          <cell r="G48" t="str">
            <v>DAYS</v>
          </cell>
          <cell r="H48" t="str">
            <v>QTR.</v>
          </cell>
          <cell r="I48" t="str">
            <v>Maturity Day</v>
          </cell>
          <cell r="J48" t="str">
            <v>INT.ACC.RS.</v>
          </cell>
        </row>
        <row r="49">
          <cell r="A49">
            <v>1</v>
          </cell>
          <cell r="B49" t="str">
            <v>Under B/G</v>
          </cell>
          <cell r="C49">
            <v>15000</v>
          </cell>
          <cell r="D49">
            <v>9.5</v>
          </cell>
          <cell r="E49">
            <v>36731</v>
          </cell>
          <cell r="F49">
            <v>37735</v>
          </cell>
          <cell r="G49">
            <v>557</v>
          </cell>
          <cell r="H49">
            <v>6.1041095890410961</v>
          </cell>
          <cell r="J49">
            <v>2310.7558815618613</v>
          </cell>
        </row>
        <row r="50">
          <cell r="A50">
            <v>2</v>
          </cell>
          <cell r="B50" t="str">
            <v>Under B/G</v>
          </cell>
          <cell r="C50">
            <v>30000</v>
          </cell>
          <cell r="D50">
            <v>10</v>
          </cell>
          <cell r="E50">
            <v>36949</v>
          </cell>
          <cell r="F50">
            <v>38134</v>
          </cell>
          <cell r="G50">
            <v>339</v>
          </cell>
          <cell r="H50">
            <v>3.7150684931506848</v>
          </cell>
          <cell r="J50">
            <v>2882.2213992476609</v>
          </cell>
        </row>
        <row r="51">
          <cell r="A51">
            <v>3</v>
          </cell>
          <cell r="B51" t="str">
            <v>Under B/G</v>
          </cell>
          <cell r="C51">
            <v>15000</v>
          </cell>
          <cell r="D51">
            <v>10</v>
          </cell>
          <cell r="E51">
            <v>36949</v>
          </cell>
          <cell r="F51">
            <v>38134</v>
          </cell>
          <cell r="G51">
            <v>339</v>
          </cell>
          <cell r="H51">
            <v>3.7150684931506848</v>
          </cell>
          <cell r="J51">
            <v>1441.1106996238304</v>
          </cell>
        </row>
        <row r="52">
          <cell r="A52">
            <v>4</v>
          </cell>
          <cell r="B52" t="str">
            <v>Under B/G</v>
          </cell>
          <cell r="C52">
            <v>15000</v>
          </cell>
          <cell r="D52">
            <v>9.5</v>
          </cell>
          <cell r="E52">
            <v>36622</v>
          </cell>
          <cell r="F52">
            <v>38448</v>
          </cell>
          <cell r="G52">
            <v>666</v>
          </cell>
          <cell r="H52">
            <v>7.2986301369863016</v>
          </cell>
          <cell r="J52">
            <v>2802.9869133477841</v>
          </cell>
        </row>
        <row r="53">
          <cell r="A53">
            <v>5</v>
          </cell>
          <cell r="B53" t="str">
            <v>Under B/G</v>
          </cell>
          <cell r="C53">
            <v>2000000</v>
          </cell>
          <cell r="D53">
            <v>9.5</v>
          </cell>
          <cell r="E53">
            <v>36634</v>
          </cell>
          <cell r="F53">
            <v>38490</v>
          </cell>
          <cell r="G53">
            <v>654</v>
          </cell>
          <cell r="H53">
            <v>7.1671232876712327</v>
          </cell>
          <cell r="J53">
            <v>366415.70872788364</v>
          </cell>
        </row>
        <row r="54">
          <cell r="A54">
            <v>6</v>
          </cell>
          <cell r="B54">
            <v>201072</v>
          </cell>
          <cell r="C54">
            <v>10000000</v>
          </cell>
          <cell r="D54">
            <v>10.75</v>
          </cell>
          <cell r="E54">
            <v>36878</v>
          </cell>
          <cell r="F54">
            <v>37973</v>
          </cell>
          <cell r="G54">
            <v>410</v>
          </cell>
          <cell r="H54">
            <v>4.493150684931507</v>
          </cell>
          <cell r="J54">
            <v>1265493.620353153</v>
          </cell>
        </row>
        <row r="55">
          <cell r="A55">
            <v>7</v>
          </cell>
          <cell r="B55">
            <v>201201</v>
          </cell>
          <cell r="C55">
            <v>250000000</v>
          </cell>
          <cell r="D55">
            <v>10.75</v>
          </cell>
          <cell r="E55">
            <v>36930</v>
          </cell>
          <cell r="F55">
            <v>38025</v>
          </cell>
          <cell r="G55">
            <v>358</v>
          </cell>
          <cell r="H55">
            <v>3.9232876712328766</v>
          </cell>
          <cell r="J55">
            <v>27412988.772712409</v>
          </cell>
        </row>
        <row r="56">
          <cell r="A56">
            <v>8</v>
          </cell>
          <cell r="B56">
            <v>201240</v>
          </cell>
          <cell r="C56">
            <v>150000000</v>
          </cell>
          <cell r="D56">
            <v>10.75</v>
          </cell>
          <cell r="E56">
            <v>36942</v>
          </cell>
          <cell r="F56">
            <v>38037</v>
          </cell>
          <cell r="G56">
            <v>346</v>
          </cell>
          <cell r="H56">
            <v>3.7917808219178082</v>
          </cell>
          <cell r="J56">
            <v>15868302.831289113</v>
          </cell>
        </row>
        <row r="57">
          <cell r="A57">
            <v>9</v>
          </cell>
          <cell r="B57">
            <v>201476</v>
          </cell>
          <cell r="C57">
            <v>100000000</v>
          </cell>
          <cell r="D57">
            <v>9.5</v>
          </cell>
          <cell r="E57">
            <v>37070</v>
          </cell>
          <cell r="F57">
            <v>38166</v>
          </cell>
          <cell r="G57">
            <v>218</v>
          </cell>
          <cell r="H57">
            <v>2.3890410958904109</v>
          </cell>
          <cell r="J57">
            <v>5767851.2187951058</v>
          </cell>
        </row>
        <row r="58">
          <cell r="B58" t="str">
            <v>TOTAL</v>
          </cell>
          <cell r="C58">
            <v>512075000</v>
          </cell>
          <cell r="J58">
            <v>50690489.226771444</v>
          </cell>
        </row>
        <row r="60">
          <cell r="A60" t="str">
            <v>STAEMENT OF  FIXED DEPOSITS WITH PNB,Mumbai</v>
          </cell>
        </row>
        <row r="63">
          <cell r="A63">
            <v>1</v>
          </cell>
          <cell r="B63">
            <v>450879</v>
          </cell>
          <cell r="C63">
            <v>30000000</v>
          </cell>
          <cell r="D63">
            <v>9.5</v>
          </cell>
          <cell r="E63">
            <v>36975</v>
          </cell>
          <cell r="F63">
            <v>38071</v>
          </cell>
          <cell r="G63">
            <v>313</v>
          </cell>
          <cell r="H63">
            <v>3.43013698630137</v>
          </cell>
          <cell r="J63">
            <v>2515301.0072933994</v>
          </cell>
        </row>
        <row r="67">
          <cell r="A67" t="str">
            <v>STAEMENT OF  FIXED DEPOSITS WITH ICICI Bank, C.P. N.Delhi</v>
          </cell>
        </row>
        <row r="70">
          <cell r="A70">
            <v>1</v>
          </cell>
          <cell r="B70">
            <v>50680617</v>
          </cell>
          <cell r="C70">
            <v>150000000</v>
          </cell>
          <cell r="D70">
            <v>7.9</v>
          </cell>
          <cell r="E70">
            <v>37243</v>
          </cell>
          <cell r="F70">
            <v>37291</v>
          </cell>
          <cell r="G70">
            <v>45</v>
          </cell>
          <cell r="H70">
            <v>0.49315068493150682</v>
          </cell>
          <cell r="J70">
            <v>1453718.2577444017</v>
          </cell>
        </row>
        <row r="71">
          <cell r="A71">
            <v>2</v>
          </cell>
          <cell r="C71">
            <v>100000000</v>
          </cell>
          <cell r="D71">
            <v>8</v>
          </cell>
          <cell r="E71">
            <v>37257</v>
          </cell>
          <cell r="F71">
            <v>37305</v>
          </cell>
          <cell r="G71">
            <v>31</v>
          </cell>
          <cell r="H71">
            <v>0.33972602739726027</v>
          </cell>
          <cell r="J71">
            <v>675014.81472331285</v>
          </cell>
        </row>
        <row r="72">
          <cell r="B72" t="str">
            <v>TOTAL</v>
          </cell>
          <cell r="C72">
            <v>250000000</v>
          </cell>
          <cell r="J72">
            <v>2128733.0724677145</v>
          </cell>
        </row>
        <row r="74">
          <cell r="B74" t="str">
            <v>Grand total</v>
          </cell>
          <cell r="C74">
            <v>792075000</v>
          </cell>
          <cell r="I74">
            <v>17412911.306532562</v>
          </cell>
          <cell r="J74">
            <v>55334523.306532562</v>
          </cell>
        </row>
        <row r="75">
          <cell r="F75">
            <v>6872655.3065325618</v>
          </cell>
          <cell r="G75" t="str">
            <v>Int. Acc For The Month</v>
          </cell>
        </row>
        <row r="77">
          <cell r="B77" t="str">
            <v>Grand total</v>
          </cell>
          <cell r="D77" t="str">
            <v>Overall avg YTM 9.75% P.A.</v>
          </cell>
        </row>
        <row r="78">
          <cell r="B78" t="str">
            <v>Co &amp; MDD (current)</v>
          </cell>
          <cell r="C78">
            <v>133.6795099</v>
          </cell>
        </row>
        <row r="121">
          <cell r="A121" t="str">
            <v>STAEMENT OF  FIXED DEPOSITS WITH State Bank of India</v>
          </cell>
        </row>
        <row r="124">
          <cell r="A124" t="str">
            <v>MOTHER DAIRY DELHI</v>
          </cell>
        </row>
        <row r="127">
          <cell r="J127">
            <v>37134</v>
          </cell>
        </row>
        <row r="128">
          <cell r="A128" t="str">
            <v>SN.</v>
          </cell>
          <cell r="B128" t="str">
            <v>FDRN.</v>
          </cell>
          <cell r="C128" t="str">
            <v>AMT.OF FDR</v>
          </cell>
          <cell r="D128" t="str">
            <v>INT.RT.</v>
          </cell>
          <cell r="E128" t="str">
            <v>Issue Dt</v>
          </cell>
          <cell r="F128" t="str">
            <v>Maturity Dt</v>
          </cell>
          <cell r="G128" t="str">
            <v>DAYS</v>
          </cell>
          <cell r="H128" t="str">
            <v>QTR.</v>
          </cell>
          <cell r="I128" t="str">
            <v>Maturity Day</v>
          </cell>
          <cell r="J128" t="str">
            <v>INT.ACC.RS.</v>
          </cell>
        </row>
        <row r="129">
          <cell r="A129" t="str">
            <v>SBI,Mother Dairy Br.</v>
          </cell>
        </row>
        <row r="130">
          <cell r="A130">
            <v>1</v>
          </cell>
          <cell r="C130">
            <v>100000000</v>
          </cell>
          <cell r="D130">
            <v>12.5</v>
          </cell>
          <cell r="E130">
            <v>36057</v>
          </cell>
          <cell r="F130">
            <v>37153</v>
          </cell>
          <cell r="G130">
            <v>1097</v>
          </cell>
          <cell r="H130">
            <v>12.021917808219179</v>
          </cell>
          <cell r="I130" t="str">
            <v>Wednesday</v>
          </cell>
          <cell r="J130">
            <v>44763957.590823114</v>
          </cell>
        </row>
        <row r="131">
          <cell r="A131">
            <v>2</v>
          </cell>
          <cell r="C131">
            <v>100000000</v>
          </cell>
          <cell r="D131">
            <v>12.5</v>
          </cell>
          <cell r="E131">
            <v>36078</v>
          </cell>
          <cell r="F131">
            <v>37174</v>
          </cell>
          <cell r="G131">
            <v>1097</v>
          </cell>
          <cell r="H131">
            <v>12.021917808219179</v>
          </cell>
          <cell r="I131" t="str">
            <v>Wednesday</v>
          </cell>
          <cell r="J131">
            <v>44763957.590823114</v>
          </cell>
        </row>
        <row r="132">
          <cell r="A132">
            <v>3</v>
          </cell>
          <cell r="C132">
            <v>144000000</v>
          </cell>
          <cell r="D132">
            <v>9.5</v>
          </cell>
          <cell r="E132">
            <v>37108</v>
          </cell>
          <cell r="F132">
            <v>38204</v>
          </cell>
          <cell r="G132">
            <v>180</v>
          </cell>
          <cell r="H132">
            <v>1.9726027397260273</v>
          </cell>
          <cell r="I132" t="str">
            <v>Monday</v>
          </cell>
          <cell r="J132">
            <v>6824202.0425110459</v>
          </cell>
        </row>
        <row r="133">
          <cell r="A133">
            <v>4</v>
          </cell>
          <cell r="C133">
            <v>100000000</v>
          </cell>
          <cell r="D133">
            <v>12.5</v>
          </cell>
          <cell r="E133">
            <v>36035</v>
          </cell>
          <cell r="F133">
            <v>37223</v>
          </cell>
          <cell r="G133">
            <v>1189</v>
          </cell>
          <cell r="H133">
            <v>13.03013698630137</v>
          </cell>
          <cell r="I133" t="str">
            <v>Wednesday</v>
          </cell>
          <cell r="J133">
            <v>49325593.581976354</v>
          </cell>
        </row>
        <row r="136">
          <cell r="B136" t="str">
            <v>Total</v>
          </cell>
          <cell r="C136">
            <v>444000000</v>
          </cell>
          <cell r="J136">
            <v>145677710.80613363</v>
          </cell>
        </row>
        <row r="139">
          <cell r="A139" t="str">
            <v>MOTHER DAIRY FRUIT&amp; VEGETABLE LIMITED</v>
          </cell>
        </row>
        <row r="142">
          <cell r="A142" t="str">
            <v>SN.</v>
          </cell>
          <cell r="B142" t="str">
            <v>FDRN.</v>
          </cell>
          <cell r="C142" t="str">
            <v>AMT.OF FDR</v>
          </cell>
          <cell r="D142" t="str">
            <v>INT.RT.</v>
          </cell>
          <cell r="E142" t="str">
            <v>Issue Dt</v>
          </cell>
          <cell r="F142" t="str">
            <v>Maturity Dt</v>
          </cell>
          <cell r="G142" t="str">
            <v>DAYS</v>
          </cell>
          <cell r="H142" t="str">
            <v>QTR.</v>
          </cell>
          <cell r="I142" t="str">
            <v>Maturity Day</v>
          </cell>
          <cell r="J142" t="str">
            <v>INT.ACC.RS.</v>
          </cell>
        </row>
        <row r="143">
          <cell r="A143">
            <v>1</v>
          </cell>
          <cell r="C143">
            <v>15000</v>
          </cell>
          <cell r="D143">
            <v>9.5</v>
          </cell>
          <cell r="E143">
            <v>36731</v>
          </cell>
          <cell r="F143">
            <v>37735</v>
          </cell>
          <cell r="G143">
            <v>557</v>
          </cell>
          <cell r="H143">
            <v>6.1041095890410961</v>
          </cell>
          <cell r="J143">
            <v>2310.7558815618613</v>
          </cell>
        </row>
        <row r="144">
          <cell r="A144">
            <v>2</v>
          </cell>
          <cell r="C144">
            <v>15000</v>
          </cell>
          <cell r="D144">
            <v>9.5</v>
          </cell>
          <cell r="E144">
            <v>36622</v>
          </cell>
          <cell r="F144">
            <v>38448</v>
          </cell>
          <cell r="G144">
            <v>666</v>
          </cell>
          <cell r="H144">
            <v>7.2986301369863016</v>
          </cell>
          <cell r="J144">
            <v>2802.9869133477841</v>
          </cell>
        </row>
        <row r="145">
          <cell r="A145">
            <v>3</v>
          </cell>
          <cell r="C145">
            <v>2000000</v>
          </cell>
          <cell r="D145">
            <v>9.5</v>
          </cell>
          <cell r="E145">
            <v>36634</v>
          </cell>
          <cell r="F145">
            <v>38490</v>
          </cell>
          <cell r="G145">
            <v>654</v>
          </cell>
          <cell r="H145">
            <v>7.1671232876712327</v>
          </cell>
          <cell r="J145">
            <v>366415.70872788364</v>
          </cell>
        </row>
        <row r="146">
          <cell r="A146">
            <v>4</v>
          </cell>
          <cell r="C146">
            <v>10000000</v>
          </cell>
          <cell r="D146">
            <v>10.75</v>
          </cell>
          <cell r="E146">
            <v>36878</v>
          </cell>
          <cell r="F146">
            <v>37973</v>
          </cell>
          <cell r="G146">
            <v>410</v>
          </cell>
          <cell r="H146">
            <v>4.493150684931507</v>
          </cell>
          <cell r="J146">
            <v>1265493.620353153</v>
          </cell>
        </row>
        <row r="147">
          <cell r="A147">
            <v>5</v>
          </cell>
          <cell r="C147">
            <v>250000000</v>
          </cell>
          <cell r="D147">
            <v>10.75</v>
          </cell>
          <cell r="E147">
            <v>36930</v>
          </cell>
          <cell r="F147">
            <v>38025</v>
          </cell>
          <cell r="G147">
            <v>358</v>
          </cell>
          <cell r="H147">
            <v>3.9232876712328766</v>
          </cell>
          <cell r="J147">
            <v>27412988.772712409</v>
          </cell>
        </row>
      </sheetData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flow workings (2)"/>
      <sheetName val="cash flow"/>
      <sheetName val="final segment"/>
      <sheetName val="For notes Segment in Rs. ('000)"/>
      <sheetName val="segment final break up"/>
      <sheetName val="Part 4"/>
      <sheetName val="EPS"/>
      <sheetName val="BS"/>
      <sheetName val="P&amp;L"/>
      <sheetName val="1"/>
      <sheetName val="2"/>
      <sheetName val="5"/>
      <sheetName val="6"/>
      <sheetName val="8"/>
      <sheetName val="10"/>
      <sheetName val="12"/>
      <sheetName val="14"/>
      <sheetName val="4"/>
      <sheetName val="Unit wise consol "/>
      <sheetName val=" Tax provision"/>
      <sheetName val="Tax provision workings"/>
      <sheetName val="IT Depreciation 01-02"/>
      <sheetName val="Inter unit set off"/>
      <sheetName val="Sheet1"/>
      <sheetName val="Co Depreciation 01-02 (2)"/>
      <sheetName val="Interest cost capitalised"/>
      <sheetName val="Rounded off"/>
      <sheetName val="NOTES -1"/>
      <sheetName val="NOTES-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>
        <row r="7">
          <cell r="C7">
            <v>-557907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idated"/>
      <sheetName val="Detailed dep sch"/>
      <sheetName val="XREF"/>
      <sheetName val="Tickmarks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"/>
      <sheetName val="P&amp;L"/>
      <sheetName val="1"/>
      <sheetName val="2"/>
      <sheetName val="6"/>
      <sheetName val="8"/>
      <sheetName val="10"/>
      <sheetName val="12"/>
      <sheetName val="14"/>
      <sheetName val="4"/>
      <sheetName val="Unit wise consol "/>
      <sheetName val="Rounded off"/>
      <sheetName val="NOTES -1"/>
      <sheetName val="NOTES-2"/>
      <sheetName val=" Tax provision"/>
      <sheetName val="XREF"/>
      <sheetName val="Inter unit for consolidation"/>
      <sheetName val="Sheet4"/>
      <sheetName val="Sheet3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"/>
    </sheetNames>
    <sheetDataSet>
      <sheetData sheetId="0">
        <row r="127">
          <cell r="B127" t="str">
            <v>Data series 3</v>
          </cell>
        </row>
        <row r="128">
          <cell r="B128" t="str">
            <v>Data series 4</v>
          </cell>
          <cell r="C128">
            <v>15</v>
          </cell>
          <cell r="D128">
            <v>10</v>
          </cell>
          <cell r="E128">
            <v>12</v>
          </cell>
          <cell r="F128">
            <v>15</v>
          </cell>
          <cell r="G128">
            <v>12</v>
          </cell>
          <cell r="H128">
            <v>12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DF19B-F430-4DB3-928F-15ACE3CADBD7}" name="Table1" displayName="Table1" ref="A2:R92" totalsRowShown="0" headerRowDxfId="202">
  <autoFilter ref="A2:R92" xr:uid="{9C4DF19B-F430-4DB3-928F-15ACE3CADBD7}"/>
  <tableColumns count="18">
    <tableColumn id="1" xr3:uid="{5F99B9B8-4C08-462F-9352-41345C314809}" name="No.">
      <calculatedColumnFormula>SUBTOTAL(103,$B$3:B3)</calculatedColumnFormula>
    </tableColumn>
    <tableColumn id="2" xr3:uid="{AB1A5750-061D-4FE2-9918-0098D08074E4}" name="RMA"/>
    <tableColumn id="3" xr3:uid="{81E1355D-95A2-4ED3-834D-35CE0AE59646}" name="Customer">
      <calculatedColumnFormula>IF(INDEX(mlist,MATCH($B3,mNo,0),MATCH('4. Waiting confirm'!C$2,mTitle,0))="","",INDEX(mlist,MATCH($B3,mNo,0),MATCH('4. Waiting confirm'!C$2,mTitle,0)))</calculatedColumnFormula>
    </tableColumn>
    <tableColumn id="16" xr3:uid="{9040E953-48BB-461B-B9CE-9C9847233265}" name="Location">
      <calculatedColumnFormula>IF(INDEX(mlist,MATCH($B3,mNo,0),MATCH('4. Waiting confirm'!D$2,mTitle,0))="","",INDEX(mlist,MATCH($B3,mNo,0),MATCH('4. Waiting confirm'!D$2,mTitle,0)))</calculatedColumnFormula>
    </tableColumn>
    <tableColumn id="4" xr3:uid="{F709ECAE-7B29-497C-B52A-9177500E0CD6}" name="Model">
      <calculatedColumnFormula>IF(INDEX(mlist,MATCH($B3,mNo,0),MATCH('4. Waiting confirm'!E$2,mTitle,0))="","",INDEX(mlist,MATCH($B3,mNo,0),MATCH('4. Waiting confirm'!E$2,mTitle,0)))</calculatedColumnFormula>
    </tableColumn>
    <tableColumn id="5" xr3:uid="{7D4CC33A-3B43-467E-80ED-661149F327A5}" name="sn">
      <calculatedColumnFormula>IF(INDEX(mlist,MATCH($B3,mNo,0),MATCH('4. Waiting confirm'!F$2,mTitle,0))="","",INDEX(mlist,MATCH($B3,mNo,0),MATCH('4. Waiting confirm'!F$2,mTitle,0)))</calculatedColumnFormula>
    </tableColumn>
    <tableColumn id="6" xr3:uid="{DFA9739D-85E3-4530-A5FB-C4819E9B87CE}" name="receive" dataDxfId="201" dataCellStyle="Normal 4">
      <calculatedColumnFormula>IF(INDEX(mlist,MATCH($B3,mNo,0),MATCH('4. Waiting confirm'!G$2,mTitle,0))="","",INDEX(mlist,MATCH($B3,mNo,0),MATCH('4. Waiting confirm'!G$2,mTitle,0)))</calculatedColumnFormula>
    </tableColumn>
    <tableColumn id="7" xr3:uid="{C4E26E6C-C6E6-446D-AA64-64C5B9ABE4C8}" name="inspection" dataDxfId="200" dataCellStyle="Normal 4">
      <calculatedColumnFormula>IF(INDEX(mlist,MATCH($B3,mNo,0),MATCH('4. Waiting confirm'!H$2,mTitle,0))="","",INDEX(mlist,MATCH($B3,mNo,0),MATCH('4. Waiting confirm'!H$2,mTitle,0)))</calculatedColumnFormula>
    </tableColumn>
    <tableColumn id="8" xr3:uid="{59C2BD2D-422F-4FB5-8C58-6B261B5F4F07}" name="repair_size">
      <calculatedColumnFormula>IF(INDEX(mlist,MATCH($B3,mNo,0),MATCH('4. Waiting confirm'!I$2,mTitle,0))="","",INDEX(mlist,MATCH($B3,mNo,0),MATCH('4. Waiting confirm'!I$2,mTitle,0)))</calculatedColumnFormula>
    </tableColumn>
    <tableColumn id="9" xr3:uid="{F98CC0F2-6E64-426C-B113-AB9453B6ECAF}" name="issue">
      <calculatedColumnFormula>IF(INDEX(mlist,MATCH($B3,mNo,0),MATCH('4. Waiting confirm'!J$2,mTitle,0))="","",INDEX(mlist,MATCH($B3,mNo,0),MATCH('4. Waiting confirm'!J$2,mTitle,0)))</calculatedColumnFormula>
    </tableColumn>
    <tableColumn id="10" xr3:uid="{E0CC91DD-10B2-4A01-BD4F-CE12D7F871EC}" name="price" dataDxfId="199">
      <calculatedColumnFormula>IF(INDEX(mlist,MATCH($B3,mNo,0),MATCH('4. Waiting confirm'!K$2,mTitle,0))="","",INDEX(mlist,MATCH($B3,mNo,0),MATCH('4. Waiting confirm'!K$2,mTitle,0)))</calculatedColumnFormula>
    </tableColumn>
    <tableColumn id="11" xr3:uid="{121B10A1-11D9-4593-9909-11C91C7E6828}" name="quotation" dataDxfId="198" dataCellStyle="Normal 4">
      <calculatedColumnFormula>IF(INDEX(mlist,MATCH($B3,mNo,0),MATCH('4. Waiting confirm'!L$2,mTitle,0))="","",INDEX(mlist,MATCH($B3,mNo,0),MATCH('4. Waiting confirm'!L$2,mTitle,0)))</calculatedColumnFormula>
    </tableColumn>
    <tableColumn id="12" xr3:uid="{A853693C-6BAA-4181-9C20-2667478D0906}" name="note">
      <calculatedColumnFormula>IF(INDEX(mlist,MATCH($B3,mNo,0),MATCH('4. Waiting confirm'!M$2,mTitle,0))="","",INDEX(mlist,MATCH($B3,mNo,0),MATCH('4. Waiting confirm'!M$2,mTitle,0)))</calculatedColumnFormula>
    </tableColumn>
    <tableColumn id="18" xr3:uid="{187A5372-30D5-4BAB-AE6D-9BFC3369E989}" name="note2">
      <calculatedColumnFormula>IF(INDEX(mlist,MATCH($B3,mNo,0),MATCH('4. Waiting confirm'!N$2,mTitle,0))="","",INDEX(mlist,MATCH($B3,mNo,0),MATCH('4. Waiting confirm'!N$2,mTitle,0)))</calculatedColumnFormula>
    </tableColumn>
    <tableColumn id="13" xr3:uid="{6B3CD2B0-904F-4AD7-B049-C7A1E581EA8F}" name="1"/>
    <tableColumn id="14" xr3:uid="{B8BA6644-E183-4F74-84BE-C01676BBB8E3}" name="2"/>
    <tableColumn id="15" xr3:uid="{4345244F-D981-45DF-9144-473557C1E0B6}" name="3"/>
    <tableColumn id="17" xr3:uid="{C2225A85-4783-4E63-8175-40F8872F21B3}" name="Progress" dataDxfId="197" dataCellStyle="Percent">
      <calculatedColumnFormula>COUNTA(O3:Q3)/3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ユーザー定義 1">
    <a:dk1>
      <a:sysClr val="windowText" lastClr="000000"/>
    </a:dk1>
    <a:lt1>
      <a:sysClr val="window" lastClr="FFFFFF"/>
    </a:lt1>
    <a:dk2>
      <a:srgbClr val="01916D"/>
    </a:dk2>
    <a:lt2>
      <a:srgbClr val="FB0020"/>
    </a:lt2>
    <a:accent1>
      <a:srgbClr val="01916D"/>
    </a:accent1>
    <a:accent2>
      <a:srgbClr val="67BDA7"/>
    </a:accent2>
    <a:accent3>
      <a:srgbClr val="CCE9E2"/>
    </a:accent3>
    <a:accent4>
      <a:srgbClr val="014937"/>
    </a:accent4>
    <a:accent5>
      <a:srgbClr val="858585"/>
    </a:accent5>
    <a:accent6>
      <a:srgbClr val="D6D6D6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ユーザー定義 1">
    <a:dk1>
      <a:sysClr val="windowText" lastClr="000000"/>
    </a:dk1>
    <a:lt1>
      <a:sysClr val="window" lastClr="FFFFFF"/>
    </a:lt1>
    <a:dk2>
      <a:srgbClr val="01916D"/>
    </a:dk2>
    <a:lt2>
      <a:srgbClr val="FB0020"/>
    </a:lt2>
    <a:accent1>
      <a:srgbClr val="01916D"/>
    </a:accent1>
    <a:accent2>
      <a:srgbClr val="67BDA7"/>
    </a:accent2>
    <a:accent3>
      <a:srgbClr val="CCE9E2"/>
    </a:accent3>
    <a:accent4>
      <a:srgbClr val="014937"/>
    </a:accent4>
    <a:accent5>
      <a:srgbClr val="858585"/>
    </a:accent5>
    <a:accent6>
      <a:srgbClr val="D6D6D6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ユーザー定義 1">
    <a:dk1>
      <a:sysClr val="windowText" lastClr="000000"/>
    </a:dk1>
    <a:lt1>
      <a:sysClr val="window" lastClr="FFFFFF"/>
    </a:lt1>
    <a:dk2>
      <a:srgbClr val="01916D"/>
    </a:dk2>
    <a:lt2>
      <a:srgbClr val="FB0020"/>
    </a:lt2>
    <a:accent1>
      <a:srgbClr val="01916D"/>
    </a:accent1>
    <a:accent2>
      <a:srgbClr val="67BDA7"/>
    </a:accent2>
    <a:accent3>
      <a:srgbClr val="CCE9E2"/>
    </a:accent3>
    <a:accent4>
      <a:srgbClr val="014937"/>
    </a:accent4>
    <a:accent5>
      <a:srgbClr val="858585"/>
    </a:accent5>
    <a:accent6>
      <a:srgbClr val="D6D6D6"/>
    </a:accent6>
    <a:hlink>
      <a:srgbClr val="0000FF"/>
    </a:hlink>
    <a:folHlink>
      <a:srgbClr val="800080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7618-D092-4556-8E63-637ED5DC324A}">
  <sheetPr codeName="Sheet2"/>
  <dimension ref="A1:J29"/>
  <sheetViews>
    <sheetView showGridLines="0" zoomScaleNormal="100" zoomScaleSheetLayoutView="100" workbookViewId="0">
      <selection activeCell="J13" sqref="J13:J15"/>
    </sheetView>
  </sheetViews>
  <sheetFormatPr defaultRowHeight="15"/>
  <cols>
    <col min="1" max="1" width="29.85546875" customWidth="1"/>
    <col min="3" max="3" width="3" customWidth="1"/>
    <col min="4" max="4" width="12.42578125" customWidth="1"/>
    <col min="9" max="9" width="9" customWidth="1"/>
    <col min="10" max="10" width="14" style="82" customWidth="1"/>
    <col min="11" max="11" width="2.5703125" customWidth="1"/>
    <col min="12" max="12" width="2.42578125" customWidth="1"/>
    <col min="13" max="13" width="2.7109375" customWidth="1"/>
    <col min="14" max="14" width="11.28515625" customWidth="1"/>
    <col min="15" max="15" width="9.42578125" customWidth="1"/>
    <col min="16" max="16" width="10.85546875" customWidth="1"/>
    <col min="17" max="17" width="3.7109375" customWidth="1"/>
    <col min="18" max="18" width="4.140625" customWidth="1"/>
    <col min="19" max="19" width="14" bestFit="1" customWidth="1"/>
    <col min="20" max="20" width="4.42578125" customWidth="1"/>
    <col min="21" max="21" width="3.85546875" customWidth="1"/>
    <col min="22" max="22" width="13.5703125" customWidth="1"/>
  </cols>
  <sheetData>
    <row r="1" spans="1:10" ht="59.25" customHeight="1">
      <c r="A1" s="280" t="s">
        <v>6314</v>
      </c>
    </row>
    <row r="2" spans="1:10">
      <c r="J2" s="281" t="s">
        <v>6038</v>
      </c>
    </row>
    <row r="3" spans="1:10">
      <c r="J3" s="325">
        <f>COUNTIF('Summary 1-Sep'!F:F,"H*")</f>
        <v>0</v>
      </c>
    </row>
    <row r="4" spans="1:10">
      <c r="J4" s="325"/>
    </row>
    <row r="5" spans="1:10">
      <c r="J5" s="325"/>
    </row>
    <row r="7" spans="1:10">
      <c r="J7" s="281" t="s">
        <v>6039</v>
      </c>
    </row>
    <row r="8" spans="1:10">
      <c r="J8" s="326">
        <f>SUM(FFAP!H7:J8)</f>
        <v>23</v>
      </c>
    </row>
    <row r="9" spans="1:10">
      <c r="J9" s="326"/>
    </row>
    <row r="10" spans="1:10">
      <c r="J10" s="326"/>
    </row>
    <row r="12" spans="1:10">
      <c r="J12" s="281" t="s">
        <v>6036</v>
      </c>
    </row>
    <row r="13" spans="1:10">
      <c r="J13" s="327">
        <f>SUM('Summary 1-Sep'!C:D)</f>
        <v>316258.73419631948</v>
      </c>
    </row>
    <row r="14" spans="1:10">
      <c r="J14" s="327"/>
    </row>
    <row r="15" spans="1:10">
      <c r="J15" s="327"/>
    </row>
    <row r="17" spans="1:10">
      <c r="J17" s="281" t="s">
        <v>6037</v>
      </c>
    </row>
    <row r="18" spans="1:10">
      <c r="J18" s="328">
        <f>COUNTIF('1.MasterPendingList'!AE:AE,"*Plan*")</f>
        <v>3</v>
      </c>
    </row>
    <row r="19" spans="1:10">
      <c r="J19" s="328"/>
    </row>
    <row r="20" spans="1:10">
      <c r="J20" s="328"/>
    </row>
    <row r="28" spans="1:10" ht="14.25" customHeight="1"/>
    <row r="29" spans="1:10" ht="18.75">
      <c r="A29" s="278" t="str">
        <f>"*"&amp;'Summary 1-Sep'!A1</f>
        <v>*Received: Hanoi 0 - 0 HCM</v>
      </c>
    </row>
  </sheetData>
  <mergeCells count="4">
    <mergeCell ref="J3:J5"/>
    <mergeCell ref="J8:J10"/>
    <mergeCell ref="J13:J15"/>
    <mergeCell ref="J18:J20"/>
  </mergeCells>
  <conditionalFormatting sqref="A47:F48 C34:F46 C30:C33">
    <cfRule type="expression" dxfId="196" priority="1">
      <formula>A30&lt;&gt;""</formula>
    </cfRule>
  </conditionalFormatting>
  <pageMargins left="0.7" right="0.7" top="0.75" bottom="0.75" header="0.3" footer="0.3"/>
  <pageSetup paperSize="260" orientation="landscape" horizontalDpi="300" verticalDpi="300" r:id="rId1"/>
  <rowBreaks count="1" manualBreakCount="1">
    <brk id="2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3"/>
  <dimension ref="A1:Q74"/>
  <sheetViews>
    <sheetView tabSelected="1" topLeftCell="A20" zoomScaleNormal="100" workbookViewId="0">
      <selection activeCell="D71" sqref="D71"/>
    </sheetView>
  </sheetViews>
  <sheetFormatPr defaultColWidth="9.28515625" defaultRowHeight="15"/>
  <cols>
    <col min="1" max="1" width="43" customWidth="1"/>
    <col min="2" max="2" width="13.28515625" customWidth="1"/>
    <col min="3" max="3" width="41.140625" customWidth="1"/>
    <col min="4" max="4" width="33.42578125" customWidth="1"/>
    <col min="5" max="5" width="32" customWidth="1"/>
    <col min="6" max="6" width="31" customWidth="1"/>
    <col min="7" max="7" width="29.5703125" customWidth="1"/>
    <col min="8" max="8" width="24.42578125" customWidth="1"/>
    <col min="9" max="9" width="26.7109375" customWidth="1"/>
    <col min="10" max="10" width="23.5703125" customWidth="1"/>
    <col min="13" max="13" width="25.42578125" customWidth="1"/>
  </cols>
  <sheetData>
    <row r="1" spans="1:17" ht="19.5">
      <c r="A1" s="76" t="str">
        <f>"Received: Hanoi "&amp;COUNTIF(F:F,"Hanoi")&amp;" - "&amp;COUNTIF(F:F,"HCM")&amp;" HCM"</f>
        <v>Received: Hanoi 0 - 0 HCM</v>
      </c>
      <c r="B1" s="76"/>
      <c r="D1" s="137" t="s">
        <v>1243</v>
      </c>
      <c r="E1" s="9"/>
      <c r="G1" s="104"/>
    </row>
    <row r="2" spans="1:17">
      <c r="A2" s="317" t="s">
        <v>6</v>
      </c>
      <c r="B2" s="317" t="s">
        <v>7</v>
      </c>
      <c r="C2" s="317" t="s">
        <v>73</v>
      </c>
      <c r="D2" s="317" t="s">
        <v>69</v>
      </c>
      <c r="E2" s="317" t="s">
        <v>13</v>
      </c>
      <c r="F2" s="318" t="s">
        <v>11</v>
      </c>
      <c r="G2" s="317" t="s">
        <v>9</v>
      </c>
    </row>
    <row r="3" spans="1:17">
      <c r="A3" s="319" t="s">
        <v>21</v>
      </c>
      <c r="B3" s="319" t="s">
        <v>47</v>
      </c>
      <c r="C3" s="319" t="s">
        <v>6351</v>
      </c>
      <c r="D3" s="320">
        <v>45168.523356481484</v>
      </c>
      <c r="E3" s="320" t="s">
        <v>129</v>
      </c>
      <c r="F3" s="320" t="s">
        <v>2671</v>
      </c>
      <c r="G3" s="319"/>
    </row>
    <row r="4" spans="1:17">
      <c r="A4" s="319" t="s">
        <v>1100</v>
      </c>
      <c r="B4" s="319" t="s">
        <v>30</v>
      </c>
      <c r="C4" s="319" t="s">
        <v>1648</v>
      </c>
      <c r="D4" s="320">
        <v>45168.809571759259</v>
      </c>
      <c r="E4" s="320" t="s">
        <v>129</v>
      </c>
      <c r="F4" s="320" t="s">
        <v>2671</v>
      </c>
      <c r="G4" s="319"/>
    </row>
    <row r="5" spans="1:17">
      <c r="A5" s="319" t="s">
        <v>41</v>
      </c>
      <c r="B5" s="319" t="s">
        <v>34</v>
      </c>
      <c r="C5" s="319" t="s">
        <v>5071</v>
      </c>
      <c r="D5" s="320">
        <v>45168.80900040509</v>
      </c>
      <c r="E5" s="320" t="s">
        <v>129</v>
      </c>
      <c r="F5" s="321" t="s">
        <v>1053</v>
      </c>
      <c r="G5" s="319"/>
    </row>
    <row r="6" spans="1:17">
      <c r="A6" s="319" t="s">
        <v>5424</v>
      </c>
      <c r="B6" s="319" t="s">
        <v>34</v>
      </c>
      <c r="C6" s="319" t="s">
        <v>1250</v>
      </c>
      <c r="D6" s="320">
        <v>45169.510119351849</v>
      </c>
      <c r="E6" s="320" t="s">
        <v>22</v>
      </c>
      <c r="F6" s="321" t="s">
        <v>300</v>
      </c>
      <c r="G6" s="319" t="s">
        <v>3859</v>
      </c>
    </row>
    <row r="7" spans="1:17">
      <c r="A7" s="319" t="s">
        <v>1119</v>
      </c>
      <c r="B7" s="319" t="s">
        <v>38</v>
      </c>
      <c r="C7" s="319" t="s">
        <v>1940</v>
      </c>
      <c r="D7" s="320">
        <v>45168.819434027777</v>
      </c>
      <c r="E7" s="320" t="s">
        <v>129</v>
      </c>
      <c r="F7" s="321" t="s">
        <v>1053</v>
      </c>
      <c r="G7" s="319"/>
    </row>
    <row r="8" spans="1:17">
      <c r="A8" s="319" t="s">
        <v>1119</v>
      </c>
      <c r="B8" s="319" t="s">
        <v>38</v>
      </c>
      <c r="C8" s="319" t="s">
        <v>6359</v>
      </c>
      <c r="D8" s="320">
        <v>45168.81007540509</v>
      </c>
      <c r="E8" s="320" t="s">
        <v>129</v>
      </c>
      <c r="F8" s="321" t="s">
        <v>1053</v>
      </c>
      <c r="G8" s="319"/>
    </row>
    <row r="9" spans="1:17">
      <c r="A9" s="322" t="s">
        <v>4795</v>
      </c>
      <c r="B9" s="322" t="s">
        <v>49</v>
      </c>
      <c r="C9" s="322" t="s">
        <v>6330</v>
      </c>
      <c r="D9" s="323">
        <v>45167.452638888892</v>
      </c>
      <c r="E9" s="323" t="s">
        <v>129</v>
      </c>
      <c r="F9" s="324" t="s">
        <v>2611</v>
      </c>
      <c r="G9" s="322" t="s">
        <v>6361</v>
      </c>
    </row>
    <row r="10" spans="1:17">
      <c r="A10" s="75"/>
      <c r="B10" s="75"/>
      <c r="C10" s="75"/>
      <c r="D10" s="75"/>
      <c r="E10" s="8"/>
      <c r="G10" s="75"/>
    </row>
    <row r="11" spans="1:17" ht="19.5">
      <c r="A11" s="105" t="s">
        <v>2595</v>
      </c>
      <c r="B11" s="105"/>
      <c r="C11" s="106"/>
    </row>
    <row r="12" spans="1:17">
      <c r="A12" s="317" t="s">
        <v>74</v>
      </c>
      <c r="B12" s="317" t="s">
        <v>75</v>
      </c>
      <c r="C12" s="317" t="s">
        <v>76</v>
      </c>
      <c r="D12" s="317" t="s">
        <v>5841</v>
      </c>
      <c r="E12" s="317" t="s">
        <v>98</v>
      </c>
      <c r="F12" s="318" t="s">
        <v>5716</v>
      </c>
      <c r="G12" s="317" t="s">
        <v>92</v>
      </c>
      <c r="H12" s="317" t="s">
        <v>10</v>
      </c>
      <c r="J12" s="317" t="s">
        <v>77</v>
      </c>
      <c r="K12" s="317" t="s">
        <v>5715</v>
      </c>
      <c r="L12" s="318" t="s">
        <v>5839</v>
      </c>
      <c r="M12" s="318" t="s">
        <v>5717</v>
      </c>
      <c r="N12" s="318" t="s">
        <v>2408</v>
      </c>
      <c r="O12" s="318" t="s">
        <v>3057</v>
      </c>
    </row>
    <row r="13" spans="1:17">
      <c r="A13" s="319" t="s">
        <v>4795</v>
      </c>
      <c r="B13" s="319" t="s">
        <v>49</v>
      </c>
      <c r="C13" s="319" t="s">
        <v>6330</v>
      </c>
      <c r="D13" s="320" t="s">
        <v>3</v>
      </c>
      <c r="E13" s="320">
        <v>45167.452638888892</v>
      </c>
      <c r="F13" s="320"/>
      <c r="G13" s="319" t="s">
        <v>6349</v>
      </c>
      <c r="H13" s="319" t="s">
        <v>54</v>
      </c>
      <c r="J13" s="319" t="s">
        <v>6361</v>
      </c>
      <c r="K13" s="320" t="s">
        <v>6329</v>
      </c>
      <c r="L13" s="320">
        <v>45167.483738425923</v>
      </c>
      <c r="M13" s="320"/>
      <c r="N13" s="320"/>
      <c r="O13" s="320" t="s">
        <v>129</v>
      </c>
    </row>
    <row r="14" spans="1:17">
      <c r="A14" s="322" t="s">
        <v>2933</v>
      </c>
      <c r="B14" s="322" t="s">
        <v>1123</v>
      </c>
      <c r="C14" s="322" t="s">
        <v>5764</v>
      </c>
      <c r="D14" s="323" t="s">
        <v>2</v>
      </c>
      <c r="E14" s="323">
        <v>45118.572476851848</v>
      </c>
      <c r="F14" s="323" t="s">
        <v>6364</v>
      </c>
      <c r="G14" s="322" t="s">
        <v>5820</v>
      </c>
      <c r="H14" s="322" t="s">
        <v>6365</v>
      </c>
      <c r="J14" s="322" t="s">
        <v>6333</v>
      </c>
      <c r="K14" s="323" t="s">
        <v>5763</v>
      </c>
      <c r="L14" s="323">
        <v>45125.800347222219</v>
      </c>
      <c r="M14" s="323" t="s">
        <v>6366</v>
      </c>
      <c r="N14" s="323"/>
      <c r="O14" s="323" t="s">
        <v>129</v>
      </c>
      <c r="P14" s="181"/>
      <c r="Q14" s="8"/>
    </row>
    <row r="15" spans="1:17" ht="15.75">
      <c r="A15" s="138"/>
      <c r="B15" s="138"/>
      <c r="D15" s="75"/>
      <c r="E15" s="75"/>
    </row>
    <row r="16" spans="1:17" ht="19.5">
      <c r="A16" s="105" t="str">
        <f>"Scope Waiting confirm BreakDown: (Total " &amp; SUM(B18:C20) &amp;")"</f>
        <v>Scope Waiting confirm BreakDown: (Total 93)</v>
      </c>
      <c r="B16" s="105"/>
      <c r="E16" s="75"/>
    </row>
    <row r="17" spans="1:15" ht="19.5">
      <c r="A17" s="289" t="s">
        <v>11</v>
      </c>
      <c r="B17" s="282" t="s">
        <v>3198</v>
      </c>
      <c r="C17" s="282" t="s">
        <v>3199</v>
      </c>
      <c r="E17" s="75"/>
      <c r="I17" s="75"/>
      <c r="J17" s="8"/>
      <c r="K17" s="8"/>
      <c r="L17" s="8"/>
      <c r="M17" s="8"/>
      <c r="N17" s="8"/>
      <c r="O17" s="8"/>
    </row>
    <row r="18" spans="1:15" ht="15.75">
      <c r="A18" s="290" t="s">
        <v>6203</v>
      </c>
      <c r="B18" s="291">
        <f>COUNTIFS('1.MasterPendingList'!$AE:$AE,"waiting confirm",'1.MasterPendingList'!$AG:$AG,$A18,'1.MasterPendingList'!$C:$C,B$17)</f>
        <v>6</v>
      </c>
      <c r="C18" s="291">
        <f>COUNTIFS('1.MasterPendingList'!$AE:$AE,"waiting confirm",'1.MasterPendingList'!$AG:$AG,$A18,'1.MasterPendingList'!$C:$C,C$17)</f>
        <v>9</v>
      </c>
      <c r="E18" s="75"/>
      <c r="G18" s="296"/>
    </row>
    <row r="19" spans="1:15" ht="15.75">
      <c r="A19" s="290" t="s">
        <v>6204</v>
      </c>
      <c r="B19" s="291">
        <f>COUNTIFS('1.MasterPendingList'!$AE:$AE,"waiting confirm",'1.MasterPendingList'!$AG:$AG,$A19,'1.MasterPendingList'!$C:$C,B$17)</f>
        <v>7</v>
      </c>
      <c r="C19" s="291">
        <f>COUNTIFS('1.MasterPendingList'!$AE:$AE,"waiting confirm",'1.MasterPendingList'!$AG:$AG,$A19,'1.MasterPendingList'!$C:$C,C$17)</f>
        <v>52</v>
      </c>
      <c r="E19" s="75"/>
      <c r="G19" s="296"/>
    </row>
    <row r="20" spans="1:15" ht="15.75">
      <c r="A20" s="290" t="s">
        <v>6313</v>
      </c>
      <c r="B20" s="291">
        <f>COUNTIFS('1.MasterPendingList'!$AE:$AE,"waiting confirm",'1.MasterPendingList'!$AG:$AG,$A20,'1.MasterPendingList'!$C:$C,B$17)</f>
        <v>2</v>
      </c>
      <c r="C20" s="291">
        <f>COUNTIFS('1.MasterPendingList'!$AE:$AE,"waiting confirm",'1.MasterPendingList'!$AG:$AG,$A20,'1.MasterPendingList'!$C:$C,C$17)</f>
        <v>17</v>
      </c>
      <c r="E20" s="75"/>
    </row>
    <row r="21" spans="1:15" ht="15.75">
      <c r="A21" s="138"/>
      <c r="B21" s="138"/>
      <c r="C21" s="139"/>
      <c r="D21" s="75"/>
      <c r="E21" s="75"/>
    </row>
    <row r="22" spans="1:15" ht="19.5">
      <c r="A22" s="106" t="str">
        <f>"Inspection this week ("&amp;SUM(COUNTIFS(G:G,{"Minor","Major","Other","Maintain"}))&amp;" items)"</f>
        <v>Inspection this week (16 items)</v>
      </c>
      <c r="B22" s="106"/>
      <c r="C22" s="75"/>
      <c r="D22" s="75"/>
      <c r="E22" s="75"/>
    </row>
    <row r="23" spans="1:15">
      <c r="A23" s="317" t="s">
        <v>74</v>
      </c>
      <c r="B23" s="322"/>
      <c r="C23" s="317" t="s">
        <v>75</v>
      </c>
      <c r="D23" s="317" t="s">
        <v>76</v>
      </c>
      <c r="E23" s="317" t="s">
        <v>98</v>
      </c>
      <c r="F23" s="317" t="s">
        <v>68</v>
      </c>
      <c r="G23" s="318" t="s">
        <v>5841</v>
      </c>
      <c r="H23" s="317" t="s">
        <v>92</v>
      </c>
      <c r="I23" s="317" t="s">
        <v>10</v>
      </c>
      <c r="J23" s="317" t="s">
        <v>77</v>
      </c>
      <c r="K23" s="317" t="s">
        <v>3057</v>
      </c>
    </row>
    <row r="24" spans="1:15">
      <c r="A24" s="319" t="s">
        <v>2854</v>
      </c>
      <c r="B24" s="322"/>
      <c r="C24" s="319" t="s">
        <v>16</v>
      </c>
      <c r="D24" s="319" t="s">
        <v>2855</v>
      </c>
      <c r="E24" s="320">
        <v>45159.437002314815</v>
      </c>
      <c r="F24" s="320">
        <v>45166.720185185186</v>
      </c>
      <c r="G24" s="320" t="s">
        <v>2</v>
      </c>
      <c r="H24" s="319" t="s">
        <v>6328</v>
      </c>
      <c r="I24" s="319" t="s">
        <v>33</v>
      </c>
      <c r="J24" s="319"/>
      <c r="K24" s="320" t="s">
        <v>129</v>
      </c>
    </row>
    <row r="25" spans="1:15">
      <c r="A25" s="319" t="s">
        <v>37</v>
      </c>
      <c r="B25" s="322"/>
      <c r="C25" s="319" t="s">
        <v>1704</v>
      </c>
      <c r="D25" s="319" t="s">
        <v>6183</v>
      </c>
      <c r="E25" s="320">
        <v>45159.462523148148</v>
      </c>
      <c r="F25" s="320">
        <v>45166.826967592591</v>
      </c>
      <c r="G25" s="320" t="s">
        <v>4</v>
      </c>
      <c r="H25" s="319" t="s">
        <v>1093</v>
      </c>
      <c r="I25" s="319" t="s">
        <v>33</v>
      </c>
      <c r="J25" s="319"/>
      <c r="K25" s="320" t="s">
        <v>129</v>
      </c>
    </row>
    <row r="26" spans="1:15">
      <c r="A26" s="319" t="s">
        <v>21</v>
      </c>
      <c r="B26" s="322"/>
      <c r="C26" s="319" t="s">
        <v>34</v>
      </c>
      <c r="D26" s="319" t="s">
        <v>5632</v>
      </c>
      <c r="E26" s="320">
        <v>45159.724004629628</v>
      </c>
      <c r="F26" s="320">
        <v>45168.493703703702</v>
      </c>
      <c r="G26" s="321" t="s">
        <v>3</v>
      </c>
      <c r="H26" s="319" t="s">
        <v>6346</v>
      </c>
      <c r="I26" s="319" t="s">
        <v>53</v>
      </c>
      <c r="J26" s="319" t="s">
        <v>6362</v>
      </c>
      <c r="K26" s="320" t="s">
        <v>129</v>
      </c>
    </row>
    <row r="27" spans="1:15">
      <c r="A27" s="319" t="s">
        <v>21</v>
      </c>
      <c r="B27" s="322"/>
      <c r="C27" s="319" t="s">
        <v>58</v>
      </c>
      <c r="D27" s="319" t="s">
        <v>1258</v>
      </c>
      <c r="E27" s="320">
        <v>45159.724560185183</v>
      </c>
      <c r="F27" s="320">
        <v>45168.748518414352</v>
      </c>
      <c r="G27" s="321" t="s">
        <v>2</v>
      </c>
      <c r="H27" s="319" t="s">
        <v>6347</v>
      </c>
      <c r="I27" s="319" t="s">
        <v>54</v>
      </c>
      <c r="J27" s="319"/>
      <c r="K27" s="320" t="s">
        <v>129</v>
      </c>
    </row>
    <row r="28" spans="1:15">
      <c r="A28" s="319" t="s">
        <v>3049</v>
      </c>
      <c r="B28" s="322"/>
      <c r="C28" s="319" t="s">
        <v>16</v>
      </c>
      <c r="D28" s="319" t="s">
        <v>6255</v>
      </c>
      <c r="E28" s="320">
        <v>45169.691296296296</v>
      </c>
      <c r="F28" s="320">
        <v>45169.70186134259</v>
      </c>
      <c r="G28" s="321" t="s">
        <v>2</v>
      </c>
      <c r="H28" s="319" t="s">
        <v>6348</v>
      </c>
      <c r="I28" s="319" t="s">
        <v>20</v>
      </c>
      <c r="J28" s="319"/>
      <c r="K28" s="320" t="s">
        <v>22</v>
      </c>
    </row>
    <row r="29" spans="1:15">
      <c r="A29" s="319" t="s">
        <v>2767</v>
      </c>
      <c r="B29" s="322"/>
      <c r="C29" s="319" t="s">
        <v>51</v>
      </c>
      <c r="D29" s="319" t="s">
        <v>6258</v>
      </c>
      <c r="E29" s="320">
        <v>45161.792939814812</v>
      </c>
      <c r="F29" s="320">
        <v>45169.67627314815</v>
      </c>
      <c r="G29" s="321" t="s">
        <v>2</v>
      </c>
      <c r="H29" s="319" t="s">
        <v>6297</v>
      </c>
      <c r="I29" s="319" t="s">
        <v>53</v>
      </c>
      <c r="J29" s="319" t="s">
        <v>3859</v>
      </c>
      <c r="K29" s="320" t="s">
        <v>129</v>
      </c>
    </row>
    <row r="30" spans="1:15">
      <c r="A30" s="319" t="s">
        <v>1077</v>
      </c>
      <c r="B30" s="322"/>
      <c r="C30" s="319" t="s">
        <v>58</v>
      </c>
      <c r="D30" s="319" t="s">
        <v>2482</v>
      </c>
      <c r="E30" s="320">
        <v>45168.798298611109</v>
      </c>
      <c r="F30" s="320">
        <v>45168.799085648148</v>
      </c>
      <c r="G30" s="321" t="s">
        <v>3</v>
      </c>
      <c r="H30" s="319" t="s">
        <v>2153</v>
      </c>
      <c r="I30" s="319" t="s">
        <v>18</v>
      </c>
      <c r="J30" s="319" t="s">
        <v>6362</v>
      </c>
      <c r="K30" s="320" t="s">
        <v>22</v>
      </c>
    </row>
    <row r="31" spans="1:15">
      <c r="A31" s="319" t="s">
        <v>40</v>
      </c>
      <c r="B31" s="322"/>
      <c r="C31" s="319" t="s">
        <v>56</v>
      </c>
      <c r="D31" s="319" t="s">
        <v>6300</v>
      </c>
      <c r="E31" s="320">
        <v>45162.805277777778</v>
      </c>
      <c r="F31" s="320">
        <v>45166.801979166667</v>
      </c>
      <c r="G31" s="321" t="s">
        <v>2</v>
      </c>
      <c r="H31" s="319" t="s">
        <v>4787</v>
      </c>
      <c r="I31" s="319" t="s">
        <v>6367</v>
      </c>
      <c r="J31" s="319"/>
      <c r="K31" s="320" t="s">
        <v>129</v>
      </c>
    </row>
    <row r="32" spans="1:15">
      <c r="A32" s="319" t="s">
        <v>40</v>
      </c>
      <c r="B32" s="322"/>
      <c r="C32" s="319" t="s">
        <v>1123</v>
      </c>
      <c r="D32" s="319" t="s">
        <v>6302</v>
      </c>
      <c r="E32" s="320">
        <v>45162.805868055555</v>
      </c>
      <c r="F32" s="320">
        <v>45167.664907407408</v>
      </c>
      <c r="G32" s="321" t="s">
        <v>3</v>
      </c>
      <c r="H32" s="319" t="s">
        <v>1485</v>
      </c>
      <c r="I32" s="319" t="s">
        <v>1277</v>
      </c>
      <c r="J32" s="319"/>
      <c r="K32" s="320" t="s">
        <v>129</v>
      </c>
    </row>
    <row r="33" spans="1:11">
      <c r="A33" s="319" t="s">
        <v>40</v>
      </c>
      <c r="B33" s="322"/>
      <c r="C33" s="319" t="s">
        <v>49</v>
      </c>
      <c r="D33" s="319" t="s">
        <v>5381</v>
      </c>
      <c r="E33" s="320">
        <v>45162.80641203704</v>
      </c>
      <c r="F33" s="320">
        <v>45167.460821759261</v>
      </c>
      <c r="G33" s="321" t="s">
        <v>3</v>
      </c>
      <c r="H33" s="319" t="s">
        <v>2153</v>
      </c>
      <c r="I33" s="319" t="s">
        <v>1277</v>
      </c>
      <c r="J33" s="319" t="s">
        <v>5697</v>
      </c>
      <c r="K33" s="320" t="s">
        <v>129</v>
      </c>
    </row>
    <row r="34" spans="1:11">
      <c r="A34" s="319" t="s">
        <v>41</v>
      </c>
      <c r="B34" s="322"/>
      <c r="C34" s="319" t="s">
        <v>30</v>
      </c>
      <c r="D34" s="319" t="s">
        <v>1722</v>
      </c>
      <c r="E34" s="320">
        <v>45162.809363425928</v>
      </c>
      <c r="F34" s="320">
        <v>45167.752807719909</v>
      </c>
      <c r="G34" s="321" t="s">
        <v>2</v>
      </c>
      <c r="H34" s="319" t="s">
        <v>5277</v>
      </c>
      <c r="I34" s="319" t="s">
        <v>1102</v>
      </c>
      <c r="J34" s="319"/>
      <c r="K34" s="319" t="s">
        <v>129</v>
      </c>
    </row>
    <row r="35" spans="1:11">
      <c r="A35" s="319" t="s">
        <v>41</v>
      </c>
      <c r="B35" s="322"/>
      <c r="C35" s="319" t="s">
        <v>1115</v>
      </c>
      <c r="D35" s="319" t="s">
        <v>1228</v>
      </c>
      <c r="E35" s="320">
        <v>45163.574490740742</v>
      </c>
      <c r="F35" s="320">
        <v>45168.519221435185</v>
      </c>
      <c r="G35" s="321" t="s">
        <v>3</v>
      </c>
      <c r="H35" s="319" t="s">
        <v>1666</v>
      </c>
      <c r="I35" s="319" t="s">
        <v>1102</v>
      </c>
      <c r="J35" s="319"/>
      <c r="K35" s="319" t="s">
        <v>129</v>
      </c>
    </row>
    <row r="36" spans="1:11">
      <c r="A36" s="319" t="s">
        <v>4795</v>
      </c>
      <c r="B36" s="322"/>
      <c r="C36" s="319" t="s">
        <v>49</v>
      </c>
      <c r="D36" s="319" t="s">
        <v>6330</v>
      </c>
      <c r="E36" s="320">
        <v>45167.452638888892</v>
      </c>
      <c r="F36" s="320">
        <v>45167.483738425923</v>
      </c>
      <c r="G36" s="321" t="s">
        <v>3</v>
      </c>
      <c r="H36" s="319" t="s">
        <v>6349</v>
      </c>
      <c r="I36" s="319" t="s">
        <v>54</v>
      </c>
      <c r="J36" s="319" t="s">
        <v>6361</v>
      </c>
      <c r="K36" s="319" t="s">
        <v>129</v>
      </c>
    </row>
    <row r="37" spans="1:11">
      <c r="A37" s="319" t="s">
        <v>21</v>
      </c>
      <c r="B37" s="322"/>
      <c r="C37" s="319" t="s">
        <v>47</v>
      </c>
      <c r="D37" s="319" t="s">
        <v>6351</v>
      </c>
      <c r="E37" s="320">
        <v>45168.523356481484</v>
      </c>
      <c r="F37" s="320">
        <v>45168.750156909722</v>
      </c>
      <c r="G37" s="321" t="s">
        <v>2</v>
      </c>
      <c r="H37" s="319" t="s">
        <v>6352</v>
      </c>
      <c r="I37" s="319" t="s">
        <v>1102</v>
      </c>
      <c r="J37" s="319"/>
      <c r="K37" s="319" t="s">
        <v>129</v>
      </c>
    </row>
    <row r="38" spans="1:11">
      <c r="A38" s="319" t="s">
        <v>5424</v>
      </c>
      <c r="B38" s="322"/>
      <c r="C38" s="319" t="s">
        <v>34</v>
      </c>
      <c r="D38" s="319" t="s">
        <v>1250</v>
      </c>
      <c r="E38" s="320">
        <v>45169.510119351849</v>
      </c>
      <c r="F38" s="320">
        <v>45168.786562499998</v>
      </c>
      <c r="G38" s="321" t="s">
        <v>2</v>
      </c>
      <c r="H38" s="319" t="s">
        <v>6354</v>
      </c>
      <c r="I38" s="319" t="s">
        <v>287</v>
      </c>
      <c r="J38" s="319" t="s">
        <v>3859</v>
      </c>
      <c r="K38" s="319" t="s">
        <v>22</v>
      </c>
    </row>
    <row r="39" spans="1:11">
      <c r="A39" s="322" t="s">
        <v>1100</v>
      </c>
      <c r="B39" s="322"/>
      <c r="C39" s="322" t="s">
        <v>30</v>
      </c>
      <c r="D39" s="322" t="s">
        <v>1648</v>
      </c>
      <c r="E39" s="323">
        <v>45168.809571759259</v>
      </c>
      <c r="F39" s="323">
        <v>45169.798268055558</v>
      </c>
      <c r="G39" s="324" t="s">
        <v>2</v>
      </c>
      <c r="H39" s="322" t="s">
        <v>6357</v>
      </c>
      <c r="I39" s="322" t="s">
        <v>1102</v>
      </c>
      <c r="J39" s="322"/>
      <c r="K39" s="322" t="s">
        <v>129</v>
      </c>
    </row>
    <row r="40" spans="1:11" ht="15.75">
      <c r="A40" s="138"/>
      <c r="B40" s="138"/>
    </row>
    <row r="41" spans="1:11" ht="19.5">
      <c r="A41" s="105" t="str">
        <f>"Completed repair: " &amp;COUNTIF(E:E,"Major")&amp; " Major, "&amp;COUNTIF(E:E,"Minor")&amp; " Minor, "&amp;COUNTIF(E:E,"Other")&amp; " Other"</f>
        <v>Completed repair: 1 Major, 10 Minor, 0 Other</v>
      </c>
      <c r="B41" s="105"/>
      <c r="F41" s="8"/>
    </row>
    <row r="42" spans="1:11" s="335" customFormat="1" ht="13.5">
      <c r="A42" s="355" t="s">
        <v>74</v>
      </c>
      <c r="B42" s="355" t="s">
        <v>75</v>
      </c>
      <c r="C42" s="355" t="s">
        <v>76</v>
      </c>
      <c r="D42" s="355" t="s">
        <v>3057</v>
      </c>
      <c r="E42" s="355" t="s">
        <v>5841</v>
      </c>
      <c r="F42" s="334" t="s">
        <v>92</v>
      </c>
      <c r="G42" s="355" t="s">
        <v>5960</v>
      </c>
      <c r="H42" s="355" t="s">
        <v>77</v>
      </c>
    </row>
    <row r="43" spans="1:11" s="335" customFormat="1" ht="13.5">
      <c r="A43" s="355" t="s">
        <v>41</v>
      </c>
      <c r="B43" s="355" t="s">
        <v>63</v>
      </c>
      <c r="C43" s="356" t="s">
        <v>4986</v>
      </c>
      <c r="D43" s="355" t="s">
        <v>129</v>
      </c>
      <c r="E43" s="356" t="s">
        <v>3</v>
      </c>
      <c r="F43" s="356" t="s">
        <v>1666</v>
      </c>
      <c r="G43" s="355" t="s">
        <v>1102</v>
      </c>
      <c r="H43" s="355"/>
    </row>
    <row r="44" spans="1:11" s="335" customFormat="1" ht="13.5">
      <c r="A44" s="355" t="s">
        <v>37</v>
      </c>
      <c r="B44" s="355" t="s">
        <v>34</v>
      </c>
      <c r="C44" s="356" t="s">
        <v>4688</v>
      </c>
      <c r="D44" s="355" t="s">
        <v>129</v>
      </c>
      <c r="E44" s="356" t="s">
        <v>3</v>
      </c>
      <c r="F44" s="356" t="s">
        <v>6129</v>
      </c>
      <c r="G44" s="355" t="s">
        <v>1277</v>
      </c>
      <c r="H44" s="355" t="s">
        <v>6335</v>
      </c>
    </row>
    <row r="45" spans="1:11" s="335" customFormat="1" ht="13.5">
      <c r="A45" s="355" t="s">
        <v>2370</v>
      </c>
      <c r="B45" s="355" t="s">
        <v>56</v>
      </c>
      <c r="C45" s="356" t="s">
        <v>6146</v>
      </c>
      <c r="D45" s="355" t="s">
        <v>22</v>
      </c>
      <c r="E45" s="356" t="s">
        <v>3</v>
      </c>
      <c r="F45" s="334" t="s">
        <v>514</v>
      </c>
      <c r="G45" s="355" t="s">
        <v>18</v>
      </c>
      <c r="H45" s="355" t="s">
        <v>6203</v>
      </c>
    </row>
    <row r="46" spans="1:11" s="335" customFormat="1" ht="13.5">
      <c r="A46" s="355" t="s">
        <v>37</v>
      </c>
      <c r="B46" s="355" t="s">
        <v>30</v>
      </c>
      <c r="C46" s="356" t="s">
        <v>2634</v>
      </c>
      <c r="D46" s="355" t="s">
        <v>129</v>
      </c>
      <c r="E46" s="356" t="s">
        <v>3</v>
      </c>
      <c r="F46" s="334" t="s">
        <v>5296</v>
      </c>
      <c r="G46" s="355" t="s">
        <v>1102</v>
      </c>
      <c r="H46" s="355"/>
    </row>
    <row r="47" spans="1:11" s="335" customFormat="1" ht="13.5">
      <c r="A47" s="355" t="s">
        <v>21</v>
      </c>
      <c r="B47" s="355" t="s">
        <v>30</v>
      </c>
      <c r="C47" s="356" t="s">
        <v>6229</v>
      </c>
      <c r="D47" s="355" t="s">
        <v>129</v>
      </c>
      <c r="E47" s="356" t="s">
        <v>3</v>
      </c>
      <c r="F47" s="334" t="s">
        <v>6293</v>
      </c>
      <c r="G47" s="355" t="s">
        <v>1120</v>
      </c>
      <c r="H47" s="355" t="s">
        <v>6306</v>
      </c>
    </row>
    <row r="48" spans="1:11" s="335" customFormat="1" ht="13.5">
      <c r="A48" s="355" t="s">
        <v>21</v>
      </c>
      <c r="B48" s="355" t="s">
        <v>34</v>
      </c>
      <c r="C48" s="356" t="s">
        <v>5632</v>
      </c>
      <c r="D48" s="355" t="s">
        <v>129</v>
      </c>
      <c r="E48" s="356" t="s">
        <v>3</v>
      </c>
      <c r="F48" s="334" t="s">
        <v>6346</v>
      </c>
      <c r="G48" s="355" t="s">
        <v>33</v>
      </c>
      <c r="H48" s="355" t="s">
        <v>6362</v>
      </c>
    </row>
    <row r="49" spans="1:8" s="335" customFormat="1" ht="13.5">
      <c r="A49" s="355" t="s">
        <v>2767</v>
      </c>
      <c r="B49" s="355" t="s">
        <v>51</v>
      </c>
      <c r="C49" s="356" t="s">
        <v>6258</v>
      </c>
      <c r="D49" s="355" t="s">
        <v>129</v>
      </c>
      <c r="E49" s="356" t="s">
        <v>3</v>
      </c>
      <c r="F49" s="334" t="s">
        <v>6297</v>
      </c>
      <c r="G49" s="355" t="s">
        <v>125</v>
      </c>
      <c r="H49" s="355" t="s">
        <v>3859</v>
      </c>
    </row>
    <row r="50" spans="1:8" s="335" customFormat="1" ht="13.5">
      <c r="A50" s="355" t="s">
        <v>1077</v>
      </c>
      <c r="B50" s="355" t="s">
        <v>58</v>
      </c>
      <c r="C50" s="356" t="s">
        <v>2482</v>
      </c>
      <c r="D50" s="355" t="s">
        <v>22</v>
      </c>
      <c r="E50" s="356" t="s">
        <v>3</v>
      </c>
      <c r="F50" s="334" t="s">
        <v>2153</v>
      </c>
      <c r="G50" s="355"/>
      <c r="H50" s="355" t="s">
        <v>6407</v>
      </c>
    </row>
    <row r="51" spans="1:8" s="335" customFormat="1" ht="13.5">
      <c r="A51" s="355" t="s">
        <v>40</v>
      </c>
      <c r="B51" s="355" t="s">
        <v>1123</v>
      </c>
      <c r="C51" s="356" t="s">
        <v>6302</v>
      </c>
      <c r="D51" s="355" t="s">
        <v>129</v>
      </c>
      <c r="E51" s="356" t="s">
        <v>3</v>
      </c>
      <c r="F51" s="334" t="s">
        <v>1485</v>
      </c>
      <c r="G51" s="355" t="s">
        <v>1277</v>
      </c>
      <c r="H51" s="355"/>
    </row>
    <row r="52" spans="1:8" s="335" customFormat="1" ht="13.5">
      <c r="A52" s="355" t="s">
        <v>40</v>
      </c>
      <c r="B52" s="355" t="s">
        <v>49</v>
      </c>
      <c r="C52" s="356" t="s">
        <v>5381</v>
      </c>
      <c r="D52" s="355" t="s">
        <v>129</v>
      </c>
      <c r="E52" s="356" t="s">
        <v>3</v>
      </c>
      <c r="F52" s="334" t="s">
        <v>2153</v>
      </c>
      <c r="G52" s="355" t="s">
        <v>1277</v>
      </c>
      <c r="H52" s="355" t="s">
        <v>5697</v>
      </c>
    </row>
    <row r="53" spans="1:8" s="335" customFormat="1" ht="13.5">
      <c r="A53" s="355" t="s">
        <v>5424</v>
      </c>
      <c r="B53" s="355" t="s">
        <v>34</v>
      </c>
      <c r="C53" s="356" t="s">
        <v>1250</v>
      </c>
      <c r="D53" s="355" t="s">
        <v>22</v>
      </c>
      <c r="E53" s="356" t="s">
        <v>2</v>
      </c>
      <c r="F53" s="334" t="s">
        <v>6354</v>
      </c>
      <c r="G53" s="355"/>
      <c r="H53" s="355" t="s">
        <v>2411</v>
      </c>
    </row>
    <row r="54" spans="1:8">
      <c r="A54" s="75"/>
      <c r="B54" s="75"/>
      <c r="C54" s="75"/>
      <c r="D54" s="8"/>
      <c r="E54" s="75"/>
      <c r="F54" s="8"/>
      <c r="H54" s="75"/>
    </row>
    <row r="55" spans="1:8">
      <c r="A55" s="75"/>
      <c r="B55" s="75"/>
      <c r="F55" s="8"/>
    </row>
    <row r="56" spans="1:8" ht="19.5">
      <c r="A56" s="105" t="s">
        <v>3010</v>
      </c>
      <c r="B56" s="105"/>
      <c r="C56" s="104"/>
      <c r="D56" s="104"/>
      <c r="E56" s="104"/>
      <c r="F56" s="104"/>
      <c r="G56" s="104"/>
      <c r="H56" s="104"/>
    </row>
    <row r="57" spans="1:8" ht="19.5">
      <c r="A57" s="73"/>
      <c r="B57" s="73"/>
      <c r="D57" s="188"/>
      <c r="G57" s="207"/>
    </row>
    <row r="58" spans="1:8">
      <c r="A58" s="75"/>
      <c r="B58" s="75"/>
      <c r="D58" s="104"/>
    </row>
    <row r="59" spans="1:8" ht="30">
      <c r="A59" s="351" t="s">
        <v>6395</v>
      </c>
      <c r="B59" s="351" t="s">
        <v>6406</v>
      </c>
      <c r="C59" s="352" t="s">
        <v>6396</v>
      </c>
      <c r="D59" s="353" t="s">
        <v>10</v>
      </c>
      <c r="E59" s="352" t="s">
        <v>6397</v>
      </c>
      <c r="F59" s="352" t="s">
        <v>3576</v>
      </c>
      <c r="G59" s="104"/>
      <c r="H59" s="104"/>
    </row>
    <row r="60" spans="1:8" ht="15" customHeight="1">
      <c r="A60" s="336" t="s">
        <v>6392</v>
      </c>
      <c r="B60" s="343">
        <f>COUNTIF('1.MasterPendingList'!$AF:$AF,'Summary 1-Sep'!A60)</f>
        <v>2</v>
      </c>
      <c r="C60" s="337" t="s">
        <v>6371</v>
      </c>
      <c r="D60" s="337" t="s">
        <v>6372</v>
      </c>
      <c r="E60" s="337" t="s">
        <v>6398</v>
      </c>
      <c r="F60" s="346" t="s">
        <v>6399</v>
      </c>
      <c r="G60" s="360"/>
      <c r="H60" s="104"/>
    </row>
    <row r="61" spans="1:8">
      <c r="A61" s="336" t="s">
        <v>6383</v>
      </c>
      <c r="B61" s="343">
        <f>COUNTIF('1.MasterPendingList'!$AF:$AF,'Summary 1-Sep'!A61)</f>
        <v>9</v>
      </c>
      <c r="C61" s="337" t="s">
        <v>6373</v>
      </c>
      <c r="D61" s="337" t="s">
        <v>1058</v>
      </c>
      <c r="E61" s="337" t="s">
        <v>6400</v>
      </c>
      <c r="F61" s="346"/>
      <c r="G61" s="360"/>
      <c r="H61" s="104"/>
    </row>
    <row r="62" spans="1:8">
      <c r="A62" s="336" t="s">
        <v>6391</v>
      </c>
      <c r="B62" s="343">
        <f>COUNTIF('1.MasterPendingList'!$AF:$AF,'Summary 1-Sep'!A62)</f>
        <v>7</v>
      </c>
      <c r="C62" s="337" t="s">
        <v>6374</v>
      </c>
      <c r="D62" s="347" t="s">
        <v>6375</v>
      </c>
      <c r="E62" s="337" t="s">
        <v>6205</v>
      </c>
      <c r="F62" s="346"/>
      <c r="G62" s="104"/>
      <c r="H62" s="104"/>
    </row>
    <row r="63" spans="1:8">
      <c r="A63" s="336" t="s">
        <v>6388</v>
      </c>
      <c r="B63" s="343">
        <f>COUNTIF('1.MasterPendingList'!$AF:$AF,'Summary 1-Sep'!A63)</f>
        <v>41</v>
      </c>
      <c r="C63" s="337" t="s">
        <v>6376</v>
      </c>
      <c r="D63" s="347" t="s">
        <v>6377</v>
      </c>
      <c r="E63" s="337" t="s">
        <v>6205</v>
      </c>
      <c r="F63" s="346"/>
      <c r="H63" s="104"/>
    </row>
    <row r="64" spans="1:8" ht="19.5" customHeight="1">
      <c r="A64" s="338" t="s">
        <v>6386</v>
      </c>
      <c r="B64" s="344">
        <f>COUNTIF('1.MasterPendingList'!$AF:$AF,'Summary 1-Sep'!A64)</f>
        <v>12</v>
      </c>
      <c r="C64" s="339" t="s">
        <v>6378</v>
      </c>
      <c r="D64" s="339" t="s">
        <v>6379</v>
      </c>
      <c r="E64" s="348" t="s">
        <v>6401</v>
      </c>
      <c r="F64" s="349" t="s">
        <v>6402</v>
      </c>
      <c r="G64" s="207"/>
      <c r="H64" s="104"/>
    </row>
    <row r="65" spans="1:8" ht="15" customHeight="1">
      <c r="A65" s="340" t="s">
        <v>6389</v>
      </c>
      <c r="B65" s="344">
        <f>COUNTIF('1.MasterPendingList'!$AF:$AF,'Summary 1-Sep'!A65)</f>
        <v>33</v>
      </c>
      <c r="C65" s="339" t="s">
        <v>6378</v>
      </c>
      <c r="D65" s="339" t="s">
        <v>6379</v>
      </c>
      <c r="E65" s="348" t="s">
        <v>6401</v>
      </c>
      <c r="F65" s="349"/>
      <c r="G65" s="208"/>
      <c r="H65" s="208"/>
    </row>
    <row r="66" spans="1:8" ht="15" customHeight="1">
      <c r="A66" s="340" t="s">
        <v>6393</v>
      </c>
      <c r="B66" s="344">
        <f>COUNTIF('1.MasterPendingList'!$AF:$AF,'Summary 1-Sep'!A66)</f>
        <v>3</v>
      </c>
      <c r="C66" s="341" t="s">
        <v>6403</v>
      </c>
      <c r="D66" s="339" t="s">
        <v>6379</v>
      </c>
      <c r="E66" s="348" t="s">
        <v>6401</v>
      </c>
      <c r="F66" s="349"/>
      <c r="G66" s="208"/>
      <c r="H66" s="104"/>
    </row>
    <row r="67" spans="1:8" ht="15" customHeight="1">
      <c r="A67" s="340" t="s">
        <v>6390</v>
      </c>
      <c r="B67" s="344">
        <f>COUNTIF('1.MasterPendingList'!$AF:$AF,'Summary 1-Sep'!A67)</f>
        <v>1</v>
      </c>
      <c r="C67" s="339" t="s">
        <v>6378</v>
      </c>
      <c r="D67" s="339" t="s">
        <v>6379</v>
      </c>
      <c r="E67" s="348" t="s">
        <v>6401</v>
      </c>
      <c r="F67" s="349"/>
      <c r="G67" s="208"/>
      <c r="H67" s="104"/>
    </row>
    <row r="68" spans="1:8">
      <c r="A68" s="336" t="s">
        <v>6387</v>
      </c>
      <c r="B68" s="343">
        <f>COUNTIF('1.MasterPendingList'!$AF:$AF,'Summary 1-Sep'!A68)</f>
        <v>38</v>
      </c>
      <c r="C68" s="337" t="s">
        <v>6380</v>
      </c>
      <c r="D68" s="337" t="s">
        <v>6381</v>
      </c>
      <c r="E68" s="348" t="s">
        <v>6404</v>
      </c>
      <c r="F68" s="350"/>
      <c r="G68" s="208"/>
      <c r="H68" s="104"/>
    </row>
    <row r="69" spans="1:8">
      <c r="A69" s="336" t="s">
        <v>6382</v>
      </c>
      <c r="B69" s="343">
        <f>COUNTIF('1.MasterPendingList'!$AF:$AF,'Summary 1-Sep'!A69)</f>
        <v>1</v>
      </c>
      <c r="C69" s="337" t="s">
        <v>6373</v>
      </c>
      <c r="D69" s="337" t="s">
        <v>1058</v>
      </c>
      <c r="E69" s="337" t="s">
        <v>6400</v>
      </c>
      <c r="F69" s="350"/>
      <c r="G69" s="208"/>
      <c r="H69" s="104"/>
    </row>
    <row r="70" spans="1:8">
      <c r="A70" s="342" t="s">
        <v>6384</v>
      </c>
      <c r="B70" s="345">
        <f>COUNTIF('1.MasterPendingList'!$AF:$AF,'Summary 1-Sep'!A70)</f>
        <v>11</v>
      </c>
      <c r="C70" s="337" t="s">
        <v>6373</v>
      </c>
      <c r="D70" s="337" t="s">
        <v>1058</v>
      </c>
      <c r="E70" s="337" t="s">
        <v>6405</v>
      </c>
      <c r="F70" s="350"/>
      <c r="G70" s="208"/>
      <c r="H70" s="104"/>
    </row>
    <row r="71" spans="1:8" ht="30">
      <c r="A71" s="358" t="s">
        <v>6370</v>
      </c>
      <c r="B71" s="345">
        <f>COUNTIF('1.MasterPendingList'!$AF:$AF,'Summary 1-Sep'!A71)</f>
        <v>26</v>
      </c>
      <c r="C71" s="334"/>
      <c r="D71" s="334"/>
      <c r="E71" s="334"/>
      <c r="F71" s="324"/>
      <c r="G71" s="104"/>
      <c r="H71" s="104"/>
    </row>
    <row r="72" spans="1:8">
      <c r="A72" s="357" t="s">
        <v>1</v>
      </c>
      <c r="B72" s="359">
        <f>SUM(B60:B71)</f>
        <v>184</v>
      </c>
      <c r="C72" s="354"/>
      <c r="D72" s="354"/>
      <c r="E72" s="335"/>
    </row>
    <row r="74" spans="1:8">
      <c r="F74" s="104"/>
    </row>
  </sheetData>
  <dataConsolidate/>
  <mergeCells count="3">
    <mergeCell ref="F60:F63"/>
    <mergeCell ref="F64:F67"/>
    <mergeCell ref="G60:G61"/>
  </mergeCells>
  <phoneticPr fontId="36" type="noConversion"/>
  <conditionalFormatting sqref="G64:G70 G57 A15:B15 A1:B1 A11:C11 A17:B22 A40:B41">
    <cfRule type="containsText" dxfId="195" priority="2852" operator="containsText" text="plan">
      <formula>NOT(ISERROR(SEARCH("plan",A1)))</formula>
    </cfRule>
    <cfRule type="containsText" dxfId="194" priority="2853" operator="containsText" text="BreakDown">
      <formula>NOT(ISERROR(SEARCH("BreakDown",A1)))</formula>
    </cfRule>
    <cfRule type="containsText" dxfId="193" priority="2854" operator="containsText" text="Completed">
      <formula>NOT(ISERROR(SEARCH("Completed",A1)))</formula>
    </cfRule>
    <cfRule type="containsText" dxfId="192" priority="2855" operator="containsText" text="transfer">
      <formula>NOT(ISERROR(SEARCH("transfer",A1)))</formula>
    </cfRule>
    <cfRule type="containsText" dxfId="191" priority="2856" operator="containsText" text="Received:">
      <formula>NOT(ISERROR(SEARCH("Received:",A1)))</formula>
    </cfRule>
  </conditionalFormatting>
  <conditionalFormatting sqref="A56:B56">
    <cfRule type="containsText" dxfId="190" priority="2847" operator="containsText" text="plan">
      <formula>NOT(ISERROR(SEARCH("plan",A56)))</formula>
    </cfRule>
    <cfRule type="containsText" dxfId="189" priority="2848" operator="containsText" text="Inspect">
      <formula>NOT(ISERROR(SEARCH("Inspect",A56)))</formula>
    </cfRule>
    <cfRule type="containsText" dxfId="188" priority="2849" operator="containsText" text="Completed">
      <formula>NOT(ISERROR(SEARCH("Completed",A56)))</formula>
    </cfRule>
    <cfRule type="containsText" dxfId="187" priority="2850" operator="containsText" text="transfer">
      <formula>NOT(ISERROR(SEARCH("transfer",A56)))</formula>
    </cfRule>
    <cfRule type="containsText" dxfId="186" priority="2851" operator="containsText" text="Received:">
      <formula>NOT(ISERROR(SEARCH("Received:",A56)))</formula>
    </cfRule>
  </conditionalFormatting>
  <conditionalFormatting sqref="A16:B16">
    <cfRule type="containsText" dxfId="185" priority="1185" operator="containsText" text="plan">
      <formula>NOT(ISERROR(SEARCH("plan",A16)))</formula>
    </cfRule>
    <cfRule type="containsText" dxfId="184" priority="1186" operator="containsText" text="BreakDown">
      <formula>NOT(ISERROR(SEARCH("BreakDown",A16)))</formula>
    </cfRule>
    <cfRule type="containsText" dxfId="183" priority="1187" operator="containsText" text="Completed">
      <formula>NOT(ISERROR(SEARCH("Completed",A16)))</formula>
    </cfRule>
    <cfRule type="containsText" dxfId="182" priority="1188" operator="containsText" text="transfer">
      <formula>NOT(ISERROR(SEARCH("transfer",A16)))</formula>
    </cfRule>
    <cfRule type="containsText" dxfId="181" priority="1189" operator="containsText" text="Received:">
      <formula>NOT(ISERROR(SEARCH("Received:",A16)))</formula>
    </cfRule>
  </conditionalFormatting>
  <conditionalFormatting sqref="D15">
    <cfRule type="duplicateValues" dxfId="180" priority="1190"/>
  </conditionalFormatting>
  <conditionalFormatting sqref="D1">
    <cfRule type="expression" dxfId="179" priority="8752">
      <formula>IF(SEARCH("Received",#REF!),1,0)</formula>
    </cfRule>
    <cfRule type="expression" dxfId="178" priority="8753">
      <formula>IF(SEARCH("under inspection",#REF!),1,0)</formula>
    </cfRule>
    <cfRule type="expression" dxfId="177" priority="8754">
      <formula>IF(SEARCH("prepairing quotation",#REF!),1,0)</formula>
    </cfRule>
    <cfRule type="expression" dxfId="176" priority="8755">
      <formula>IF(SEARCH("waiting confirm",#REF!),1,0)</formula>
    </cfRule>
    <cfRule type="expression" dxfId="175" priority="8756">
      <formula>IF(SEARCH("waiting approved",#REF!),1,0)</formula>
    </cfRule>
    <cfRule type="expression" dxfId="174" priority="8757">
      <formula>IF(SEARCH("waiting for part",#REF!),1,0)</formula>
    </cfRule>
    <cfRule type="expression" dxfId="173" priority="8758">
      <formula>IF(SEARCH("under repair",#REF!),1,0)</formula>
    </cfRule>
    <cfRule type="expression" dxfId="172" priority="8759">
      <formula>IF(SEARCH("waiting for repair",#REF!),1,0)</formula>
    </cfRule>
    <cfRule type="expression" dxfId="171" priority="8760">
      <formula>IF(SEARCH("Completed repair",#REF!),1,0)</formula>
    </cfRule>
    <cfRule type="expression" dxfId="170" priority="8761">
      <formula>IF(SEARCH("Transfer to sale team",#REF!),1,0)</formula>
    </cfRule>
    <cfRule type="expression" dxfId="169" priority="8762">
      <formula>MOD($A1,2)</formula>
    </cfRule>
  </conditionalFormatting>
  <conditionalFormatting sqref="G59:G60 G62">
    <cfRule type="expression" dxfId="168" priority="17053">
      <formula>IF(SEARCH("Received",#REF!),1,0)</formula>
    </cfRule>
    <cfRule type="expression" dxfId="167" priority="17054">
      <formula>IF(SEARCH("under inspection",#REF!),1,0)</formula>
    </cfRule>
    <cfRule type="expression" dxfId="166" priority="17055">
      <formula>IF(SEARCH("prepairing quotation",#REF!),1,0)</formula>
    </cfRule>
    <cfRule type="expression" dxfId="165" priority="17056">
      <formula>IF(SEARCH("waiting confirm",#REF!),1,0)</formula>
    </cfRule>
    <cfRule type="expression" dxfId="164" priority="17057">
      <formula>IF(SEARCH("waiting approved",#REF!),1,0)</formula>
    </cfRule>
    <cfRule type="expression" dxfId="163" priority="17058">
      <formula>IF(SEARCH("waiting for part",#REF!),1,0)</formula>
    </cfRule>
    <cfRule type="expression" dxfId="162" priority="17059">
      <formula>IF(SEARCH("under repair",#REF!),1,0)</formula>
    </cfRule>
    <cfRule type="expression" dxfId="161" priority="17060">
      <formula>IF(SEARCH("waiting for repair",#REF!),1,0)</formula>
    </cfRule>
    <cfRule type="expression" dxfId="160" priority="17061">
      <formula>IF(SEARCH("Completed repair",#REF!),1,0)</formula>
    </cfRule>
    <cfRule type="expression" dxfId="159" priority="17062">
      <formula>IF(SEARCH("Transfer to sale team",#REF!),1,0)</formula>
    </cfRule>
    <cfRule type="expression" dxfId="158" priority="17063">
      <formula>MOD(#REF!,2)</formula>
    </cfRule>
  </conditionalFormatting>
  <conditionalFormatting sqref="D10:D11">
    <cfRule type="duplicateValues" dxfId="157" priority="18786"/>
  </conditionalFormatting>
  <conditionalFormatting sqref="D57">
    <cfRule type="expression" dxfId="156" priority="18873">
      <formula>IF(SEARCH("Received",#REF!),1,0)</formula>
    </cfRule>
    <cfRule type="expression" dxfId="155" priority="18874">
      <formula>IF(SEARCH("under inspection",#REF!),1,0)</formula>
    </cfRule>
    <cfRule type="expression" dxfId="154" priority="18875">
      <formula>IF(SEARCH("prepairing quotation",#REF!),1,0)</formula>
    </cfRule>
    <cfRule type="expression" dxfId="153" priority="18876">
      <formula>IF(SEARCH("waiting confirm",#REF!),1,0)</formula>
    </cfRule>
    <cfRule type="expression" dxfId="152" priority="18877">
      <formula>IF(SEARCH("waiting approved",#REF!),1,0)</formula>
    </cfRule>
    <cfRule type="expression" dxfId="151" priority="18878">
      <formula>IF(SEARCH("waiting for part",#REF!),1,0)</formula>
    </cfRule>
    <cfRule type="expression" dxfId="150" priority="18879">
      <formula>IF(SEARCH("under repair",#REF!),1,0)</formula>
    </cfRule>
    <cfRule type="expression" dxfId="149" priority="18880">
      <formula>IF(SEARCH("waiting for repair",#REF!),1,0)</formula>
    </cfRule>
    <cfRule type="expression" dxfId="148" priority="18881">
      <formula>IF(SEARCH("Completed repair",#REF!),1,0)</formula>
    </cfRule>
    <cfRule type="expression" dxfId="147" priority="18882">
      <formula>IF(SEARCH("Transfer to sale team",#REF!),1,0)</formula>
    </cfRule>
    <cfRule type="expression" dxfId="146" priority="18883">
      <formula>MOD($G64,2)</formula>
    </cfRule>
  </conditionalFormatting>
  <conditionalFormatting sqref="A2">
    <cfRule type="containsText" dxfId="134" priority="33" operator="containsText" text="plan">
      <formula>NOT(ISERROR(SEARCH("plan",A2)))</formula>
    </cfRule>
    <cfRule type="containsText" dxfId="133" priority="34" operator="containsText" text="Inspect">
      <formula>NOT(ISERROR(SEARCH("Inspect",A2)))</formula>
    </cfRule>
    <cfRule type="containsText" dxfId="132" priority="35" operator="containsText" text="Completed">
      <formula>NOT(ISERROR(SEARCH("Completed",A2)))</formula>
    </cfRule>
    <cfRule type="containsText" dxfId="131" priority="36" operator="containsText" text="transfer">
      <formula>NOT(ISERROR(SEARCH("transfer",A2)))</formula>
    </cfRule>
    <cfRule type="containsText" dxfId="130" priority="37" operator="containsText" text="Received:">
      <formula>NOT(ISERROR(SEARCH("Received:",A2)))</formula>
    </cfRule>
  </conditionalFormatting>
  <conditionalFormatting sqref="C2:C9">
    <cfRule type="duplicateValues" dxfId="129" priority="32"/>
  </conditionalFormatting>
  <conditionalFormatting sqref="C3:C9">
    <cfRule type="duplicateValues" dxfId="128" priority="38"/>
  </conditionalFormatting>
  <conditionalFormatting sqref="C2">
    <cfRule type="duplicateValues" dxfId="127" priority="39"/>
  </conditionalFormatting>
  <conditionalFormatting sqref="A12">
    <cfRule type="containsText" dxfId="126" priority="25" operator="containsText" text="plan">
      <formula>NOT(ISERROR(SEARCH("plan",A12)))</formula>
    </cfRule>
    <cfRule type="containsText" dxfId="125" priority="26" operator="containsText" text="Inspect">
      <formula>NOT(ISERROR(SEARCH("Inspect",A12)))</formula>
    </cfRule>
    <cfRule type="containsText" dxfId="124" priority="27" operator="containsText" text="Completed">
      <formula>NOT(ISERROR(SEARCH("Completed",A12)))</formula>
    </cfRule>
    <cfRule type="containsText" dxfId="123" priority="28" operator="containsText" text="transfer">
      <formula>NOT(ISERROR(SEARCH("transfer",A12)))</formula>
    </cfRule>
    <cfRule type="containsText" dxfId="122" priority="29" operator="containsText" text="Received:">
      <formula>NOT(ISERROR(SEARCH("Received:",A12)))</formula>
    </cfRule>
  </conditionalFormatting>
  <conditionalFormatting sqref="C12:C14">
    <cfRule type="duplicateValues" dxfId="121" priority="24"/>
  </conditionalFormatting>
  <conditionalFormatting sqref="C13:C14">
    <cfRule type="duplicateValues" dxfId="120" priority="30"/>
  </conditionalFormatting>
  <conditionalFormatting sqref="C12">
    <cfRule type="duplicateValues" dxfId="119" priority="31"/>
  </conditionalFormatting>
  <conditionalFormatting sqref="A23:B23">
    <cfRule type="containsText" dxfId="118" priority="17" operator="containsText" text="plan">
      <formula>NOT(ISERROR(SEARCH("plan",A23)))</formula>
    </cfRule>
    <cfRule type="containsText" dxfId="117" priority="18" operator="containsText" text="Inspect">
      <formula>NOT(ISERROR(SEARCH("Inspect",A23)))</formula>
    </cfRule>
    <cfRule type="containsText" dxfId="116" priority="19" operator="containsText" text="Completed">
      <formula>NOT(ISERROR(SEARCH("Completed",A23)))</formula>
    </cfRule>
    <cfRule type="containsText" dxfId="115" priority="20" operator="containsText" text="transfer">
      <formula>NOT(ISERROR(SEARCH("transfer",A23)))</formula>
    </cfRule>
    <cfRule type="containsText" dxfId="114" priority="21" operator="containsText" text="Received:">
      <formula>NOT(ISERROR(SEARCH("Received:",A23)))</formula>
    </cfRule>
  </conditionalFormatting>
  <conditionalFormatting sqref="D23:D39">
    <cfRule type="duplicateValues" dxfId="113" priority="16"/>
  </conditionalFormatting>
  <conditionalFormatting sqref="D24:D39">
    <cfRule type="duplicateValues" dxfId="112" priority="22"/>
  </conditionalFormatting>
  <conditionalFormatting sqref="D23">
    <cfRule type="duplicateValues" dxfId="111" priority="23"/>
  </conditionalFormatting>
  <conditionalFormatting sqref="B42">
    <cfRule type="duplicateValues" dxfId="98" priority="3"/>
  </conditionalFormatting>
  <conditionalFormatting sqref="B42:B53">
    <cfRule type="duplicateValues" dxfId="97" priority="1"/>
  </conditionalFormatting>
  <conditionalFormatting sqref="B43:B53">
    <cfRule type="duplicateValues" dxfId="96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40"/>
  <sheetViews>
    <sheetView zoomScale="90" zoomScaleNormal="90" workbookViewId="0">
      <selection activeCell="J30" sqref="J30"/>
    </sheetView>
  </sheetViews>
  <sheetFormatPr defaultRowHeight="15"/>
  <cols>
    <col min="1" max="1" width="7.28515625" style="109" bestFit="1" customWidth="1"/>
    <col min="2" max="2" width="29.42578125" style="136" customWidth="1"/>
    <col min="3" max="3" width="7.28515625" style="136" bestFit="1" customWidth="1"/>
    <col min="9" max="9" width="18" customWidth="1"/>
    <col min="18" max="18" width="11.7109375" customWidth="1"/>
    <col min="19" max="19" width="11.5703125" bestFit="1" customWidth="1"/>
  </cols>
  <sheetData>
    <row r="1" spans="1:22" ht="15.75">
      <c r="A1" s="107" t="s">
        <v>272</v>
      </c>
      <c r="B1" s="107" t="s">
        <v>1814</v>
      </c>
      <c r="C1" s="108" t="s">
        <v>5718</v>
      </c>
      <c r="K1" t="s">
        <v>5719</v>
      </c>
    </row>
    <row r="2" spans="1:22">
      <c r="B2" s="110" t="s">
        <v>1815</v>
      </c>
      <c r="C2"/>
      <c r="R2" t="s">
        <v>6118</v>
      </c>
      <c r="S2" s="8">
        <v>45152</v>
      </c>
      <c r="T2" t="s">
        <v>1815</v>
      </c>
      <c r="V2" t="s">
        <v>6121</v>
      </c>
    </row>
    <row r="3" spans="1:22" ht="18.75">
      <c r="A3" s="111"/>
      <c r="B3" s="112" t="s">
        <v>1816</v>
      </c>
      <c r="C3" s="113"/>
      <c r="O3" s="1"/>
      <c r="R3" t="s">
        <v>6119</v>
      </c>
      <c r="S3" s="283">
        <f>S2-7</f>
        <v>45145</v>
      </c>
      <c r="T3">
        <f>MONTH(S3)</f>
        <v>8</v>
      </c>
      <c r="U3">
        <f>DAY(S3)</f>
        <v>7</v>
      </c>
      <c r="V3" t="str">
        <f ca="1">IF(T3&lt;&gt;T4,S3&amp;" - "&amp;S4&amp;", "&amp;YEAR(TODAY()),S3&amp;" - "&amp;U4&amp;", "&amp;YEAR(TODAY()))</f>
        <v>45145 - 11, 2023</v>
      </c>
    </row>
    <row r="4" spans="1:22" ht="18.75">
      <c r="A4" s="107" t="s">
        <v>129</v>
      </c>
      <c r="B4" s="114" t="s">
        <v>1817</v>
      </c>
      <c r="C4" s="114" cm="1">
        <f t="array" ref="C4">COUNTIF('1.MasterPendingList'!F:F,"Hanoi")-SUM(COUNTIFS('1.MasterPendingList'!F:F,FFAP!$A$4,'1.MasterPendingList'!AE:AE,{"*completed*"}))</f>
        <v>135</v>
      </c>
      <c r="K4" s="190" t="s">
        <v>5819</v>
      </c>
      <c r="O4" s="1"/>
      <c r="R4" t="s">
        <v>6120</v>
      </c>
      <c r="S4" s="283">
        <f>S2-3</f>
        <v>45149</v>
      </c>
      <c r="T4">
        <f>MONTH(S4)</f>
        <v>8</v>
      </c>
      <c r="U4">
        <f>DAY(S4)</f>
        <v>11</v>
      </c>
    </row>
    <row r="5" spans="1:22" ht="18.75">
      <c r="A5" s="329" t="s">
        <v>1818</v>
      </c>
      <c r="B5" s="115" t="s">
        <v>1819</v>
      </c>
      <c r="C5" s="116">
        <f>COUNTIF('Summary 1-Sep'!F:F,FFAP!$A$4)</f>
        <v>0</v>
      </c>
      <c r="H5" s="189">
        <f>COUNTIF('Summary 1-Sep'!F:F,"H*")</f>
        <v>0</v>
      </c>
      <c r="I5">
        <f>COUNTIF('Summary 1-Sep'!F:F,"Hanoi")</f>
        <v>0</v>
      </c>
      <c r="J5">
        <f>COUNTIF('Summary 1-Sep'!F:F,"HCM")</f>
        <v>0</v>
      </c>
      <c r="K5" s="191" t="str">
        <f>"1. In-coming: "&amp;H5&amp;" items (Hanoi "&amp;I5&amp;" - "&amp;J5&amp;" HCM)"</f>
        <v>1. In-coming: 0 items (Hanoi 0 - 0 HCM)</v>
      </c>
      <c r="O5" s="1"/>
    </row>
    <row r="6" spans="1:22">
      <c r="A6" s="330"/>
      <c r="B6" s="117" t="s">
        <v>1820</v>
      </c>
      <c r="C6" s="118" cm="1">
        <f t="array" ref="C6">SUM(COUNTIFS('1.MasterPendingList'!F:F,FFAP!$A$4,'1.MasterPendingList'!AE:AE,{"*Completed*"}))</f>
        <v>8</v>
      </c>
      <c r="J6" s="189">
        <f>SUM(H7:J8)</f>
        <v>23</v>
      </c>
      <c r="K6" s="191" t="str">
        <f>"2. Outgoing: "&amp;J6&amp;" items"</f>
        <v>2. Outgoing: 23 items</v>
      </c>
    </row>
    <row r="7" spans="1:22">
      <c r="A7" s="330"/>
      <c r="B7" s="119" t="s">
        <v>1821</v>
      </c>
      <c r="C7" s="120"/>
      <c r="G7">
        <f>SUM(COUNTIF('Summary 1-Sep'!E:E,"Major"),COUNTIF('Summary 1-Sep'!E:E,"Minor"),COUNTIF('Summary 1-Sep'!E:E,"Other"))</f>
        <v>11</v>
      </c>
      <c r="H7">
        <f>COUNTIF('Summary 1-Sep'!E:E,"Major")</f>
        <v>1</v>
      </c>
      <c r="I7">
        <f>COUNTIF('Summary 1-Sep'!E:E,"Minor")</f>
        <v>10</v>
      </c>
      <c r="J7">
        <f>COUNTIF('Summary 1-Sep'!E:E,"Other")</f>
        <v>0</v>
      </c>
      <c r="K7" s="191" t="str">
        <f>"         A. Completed repair: "&amp;G7&amp;" items ("&amp;H7&amp;" Major - "&amp;I7&amp;" Minor - "&amp;J7&amp;" Other)"</f>
        <v>         A. Completed repair: 11 items (1 Major - 10 Minor - 0 Other)</v>
      </c>
      <c r="V7" s="283"/>
    </row>
    <row r="8" spans="1:22">
      <c r="A8" s="330"/>
      <c r="B8" s="121" t="s">
        <v>1822</v>
      </c>
      <c r="C8" s="121" cm="1">
        <f t="array" ref="C8">SUM(COUNTIFS('1.MasterPendingList'!F:F,FFAP!$A$4,'1.MasterPendingList'!AE:AE,{"*Received","*Under inspection","*quotation"}))</f>
        <v>28</v>
      </c>
      <c r="D8" t="str">
        <f>IF(E8&gt;0,"(included "&amp;E8&amp;" items ""prepairing quotation"")","")</f>
        <v>(included 8 items "prepairing quotation")</v>
      </c>
      <c r="E8" cm="1">
        <f t="array" ref="E8">SUM(COUNTIFS('1.MasterPendingList'!F:F,FFAP!$A$4,'1.MasterPendingList'!AE:AE,{"*quotation"}))</f>
        <v>8</v>
      </c>
      <c r="J8">
        <v>12</v>
      </c>
      <c r="K8" s="191" t="str">
        <f>"    B. Transfer to sale last week: "&amp;J8&amp;" items"</f>
        <v>    B. Transfer to sale last week: 12 items</v>
      </c>
    </row>
    <row r="9" spans="1:22" ht="15.75">
      <c r="A9" s="330"/>
      <c r="B9" s="121" t="s">
        <v>1823</v>
      </c>
      <c r="C9" s="121" cm="1">
        <f t="array" ref="C9">SUM(COUNTIFS('1.MasterPendingList'!F:F,FFAP!$A$4,'1.MasterPendingList'!AE:AE,{"*confirm","*approved"}))</f>
        <v>76</v>
      </c>
      <c r="D9" t="str">
        <f>IF(E10=0,"","(included "&amp;E10&amp;" items ""waiting approved"")")</f>
        <v>(included 2 items "waiting approved")</v>
      </c>
      <c r="H9" s="192">
        <v>189</v>
      </c>
      <c r="I9" s="189">
        <f>MAX('1.MasterPendingList'!A:A)</f>
        <v>184</v>
      </c>
      <c r="J9">
        <f>I9-COUNTIF('1.MasterPendingList'!AE:AE,"LP/*")</f>
        <v>171</v>
      </c>
      <c r="K9" s="191" t="str">
        <f>"Pending: "&amp;H9&amp;" (last week)  + "&amp;H5&amp;" - "&amp;J6&amp;" = "&amp;I9&amp;" items ("&amp;J9&amp;" scopes)"</f>
        <v>Pending: 189 (last week)  + 0 - 23 = 184 items (171 scopes)</v>
      </c>
    </row>
    <row r="10" spans="1:22">
      <c r="A10" s="330"/>
      <c r="B10" s="121" t="s">
        <v>1824</v>
      </c>
      <c r="C10" s="121" cm="1">
        <f t="array" ref="C10">SUM(COUNTIFS('1.MasterPendingList'!F:F,FFAP!$A$4,'1.MasterPendingList'!AE:AE,{"*waiting for part"}))</f>
        <v>25</v>
      </c>
      <c r="E10" cm="1">
        <f t="array" ref="E10">SUM(COUNTIFS('1.MasterPendingList'!F:F,FFAP!$A$4,'1.MasterPendingList'!AE:AE,{"*approved"}))</f>
        <v>2</v>
      </c>
    </row>
    <row r="11" spans="1:22">
      <c r="A11" s="330"/>
      <c r="B11" s="121" t="s">
        <v>1825</v>
      </c>
      <c r="C11" s="121" cm="1">
        <f t="array" ref="C11">SUM(COUNTIFS('1.MasterPendingList'!F:F,FFAP!$A$4,'1.MasterPendingList'!AE:AE,{"*waiting for repair"}))</f>
        <v>4</v>
      </c>
    </row>
    <row r="12" spans="1:22">
      <c r="A12" s="330"/>
      <c r="B12" s="121" t="s">
        <v>1826</v>
      </c>
      <c r="C12" s="121" cm="1">
        <f t="array" ref="C12">SUM(COUNTIFS('1.MasterPendingList'!F:F,FFAP!$A$4,'1.MasterPendingList'!AE:AE,{"*completed repair"}))</f>
        <v>8</v>
      </c>
    </row>
    <row r="13" spans="1:22">
      <c r="A13" s="330"/>
      <c r="B13" s="121" t="s">
        <v>1827</v>
      </c>
      <c r="C13" s="121" cm="1">
        <f t="array" ref="C13">SUM(COUNTIFS('1.MasterPendingList'!F:F,FFAP!$A$4,'1.MasterPendingList'!AE:AE,{"*transfer to sale team"}))</f>
        <v>2</v>
      </c>
    </row>
    <row r="14" spans="1:22" ht="15.75">
      <c r="A14" s="331"/>
      <c r="B14" s="114" t="s">
        <v>1828</v>
      </c>
      <c r="C14" s="114">
        <f>C4</f>
        <v>135</v>
      </c>
      <c r="K14" s="190"/>
    </row>
    <row r="15" spans="1:22">
      <c r="A15" s="122"/>
      <c r="B15" s="123"/>
      <c r="C15" s="124"/>
      <c r="I15" t="s">
        <v>6</v>
      </c>
      <c r="K15" s="191"/>
      <c r="L15" t="s">
        <v>5818</v>
      </c>
      <c r="M15" t="s">
        <v>22</v>
      </c>
      <c r="N15" t="s">
        <v>129</v>
      </c>
    </row>
    <row r="16" spans="1:22">
      <c r="A16" s="125"/>
      <c r="B16" s="126" t="s">
        <v>1829</v>
      </c>
      <c r="C16" s="127" cm="1">
        <f t="array" ref="C16">SUM(COUNTIFS('1.MasterPendingList'!F:F,FFAP!$A$4,'1.MasterPendingList'!AE:AE,{"*Plan for next week"}))</f>
        <v>0</v>
      </c>
      <c r="I16" t="s">
        <v>21</v>
      </c>
      <c r="J16">
        <v>9</v>
      </c>
      <c r="K16" s="191"/>
      <c r="L16" t="s">
        <v>2</v>
      </c>
      <c r="M16">
        <f>COUNTIFS('Summary 1-Sep'!$F:$F,FFAP!$L16,'Summary 1-Sep'!$E:$E,FFAP!M$15)</f>
        <v>0</v>
      </c>
      <c r="N16">
        <f>COUNTIFS('Summary 1-Sep'!$F:$F,FFAP!$L16,'Summary 1-Sep'!$E:$E,FFAP!N$15)</f>
        <v>0</v>
      </c>
    </row>
    <row r="17" spans="1:14">
      <c r="A17" s="128"/>
      <c r="B17" s="129"/>
      <c r="C17" s="130"/>
      <c r="I17" t="s">
        <v>41</v>
      </c>
      <c r="J17">
        <v>5</v>
      </c>
      <c r="K17" s="191"/>
      <c r="L17" t="s">
        <v>3</v>
      </c>
      <c r="M17">
        <f>COUNTIFS('Summary 1-Sep'!$F:$F,FFAP!$L17,'Summary 1-Sep'!$E:$E,FFAP!M$15)</f>
        <v>0</v>
      </c>
      <c r="N17">
        <f>COUNTIFS('Summary 1-Sep'!$F:$F,FFAP!$L17,'Summary 1-Sep'!$E:$E,FFAP!N$15)</f>
        <v>0</v>
      </c>
    </row>
    <row r="18" spans="1:14">
      <c r="A18" s="131"/>
      <c r="B18" s="131" t="s">
        <v>1830</v>
      </c>
      <c r="C18" s="132"/>
      <c r="I18" t="s">
        <v>40</v>
      </c>
      <c r="J18">
        <v>3</v>
      </c>
      <c r="K18" s="191"/>
      <c r="L18" t="s">
        <v>4</v>
      </c>
      <c r="M18">
        <f>COUNTIFS('Summary 1-Sep'!$F:$F,FFAP!$L18,'Summary 1-Sep'!$E:$E,FFAP!M$15)</f>
        <v>0</v>
      </c>
      <c r="N18">
        <f>COUNTIFS('Summary 1-Sep'!$F:$F,FFAP!$L18,'Summary 1-Sep'!$E:$E,FFAP!N$15)</f>
        <v>0</v>
      </c>
    </row>
    <row r="19" spans="1:14">
      <c r="A19" s="133"/>
      <c r="B19" s="133" t="s">
        <v>1831</v>
      </c>
      <c r="C19" s="134">
        <v>3</v>
      </c>
      <c r="I19" t="s">
        <v>1714</v>
      </c>
      <c r="J19">
        <v>1</v>
      </c>
      <c r="K19" s="191"/>
    </row>
    <row r="20" spans="1:14">
      <c r="A20" s="133"/>
      <c r="B20" s="133" t="s">
        <v>1832</v>
      </c>
      <c r="C20" s="133">
        <v>2</v>
      </c>
      <c r="I20" t="s">
        <v>6197</v>
      </c>
      <c r="J20">
        <v>8</v>
      </c>
    </row>
    <row r="21" spans="1:14">
      <c r="A21" s="135"/>
      <c r="B21" s="133" t="s">
        <v>1833</v>
      </c>
      <c r="C21" s="133">
        <v>0</v>
      </c>
    </row>
    <row r="22" spans="1:14">
      <c r="B22" s="110"/>
      <c r="C22" s="110"/>
    </row>
    <row r="23" spans="1:14" ht="15.75">
      <c r="A23" s="107" t="s">
        <v>22</v>
      </c>
      <c r="B23" s="114" t="s">
        <v>1817</v>
      </c>
      <c r="C23" s="114" cm="1">
        <f t="array" ref="C23">COUNTIF('1.MasterPendingList'!F:F,"HCM")-SUM(COUNTIFS('1.MasterPendingList'!F:F,FFAP!$A$23,'1.MasterPendingList'!AE:AE,{"*completed*"}))</f>
        <v>38</v>
      </c>
      <c r="I23" t="s">
        <v>6197</v>
      </c>
      <c r="J23">
        <v>14</v>
      </c>
    </row>
    <row r="24" spans="1:14">
      <c r="A24" s="329" t="s">
        <v>1818</v>
      </c>
      <c r="B24" s="115" t="s">
        <v>1819</v>
      </c>
      <c r="C24" s="116">
        <f>COUNTIF('Summary 1-Sep'!F:F,FFAP!$A$23)</f>
        <v>0</v>
      </c>
    </row>
    <row r="25" spans="1:14">
      <c r="A25" s="330"/>
      <c r="B25" s="117" t="s">
        <v>1820</v>
      </c>
      <c r="C25" s="118" cm="1">
        <f t="array" ref="C25">SUM(COUNTIFS('1.MasterPendingList'!F:F,FFAP!$A$23,'1.MasterPendingList'!AE:AE,{"*Completed*"}))</f>
        <v>3</v>
      </c>
    </row>
    <row r="26" spans="1:14">
      <c r="A26" s="330"/>
      <c r="B26" s="119" t="s">
        <v>1821</v>
      </c>
      <c r="C26" s="120"/>
    </row>
    <row r="27" spans="1:14">
      <c r="A27" s="330"/>
      <c r="B27" s="121" t="s">
        <v>1822</v>
      </c>
      <c r="C27" s="121" cm="1">
        <f t="array" ref="C27">SUM(COUNTIFS('1.MasterPendingList'!F:F,FFAP!$A$23,'1.MasterPendingList'!AE:AE,{"*Received","*Under inspection","*quotation"}))</f>
        <v>1</v>
      </c>
      <c r="D27" t="str">
        <f>IF(E27&gt;0,"(included "&amp;E27&amp;" items ""prepairing quotation"")","")</f>
        <v/>
      </c>
      <c r="E27" cm="1">
        <f t="array" ref="E27">SUM(COUNTIFS('1.MasterPendingList'!F:F,FFAP!$A$23,'1.MasterPendingList'!AE:AE,{"*quotation"}))</f>
        <v>0</v>
      </c>
    </row>
    <row r="28" spans="1:14">
      <c r="A28" s="330"/>
      <c r="B28" s="121" t="s">
        <v>1823</v>
      </c>
      <c r="C28" s="121" cm="1">
        <f t="array" ref="C28">SUM(COUNTIFS('1.MasterPendingList'!F:F,FFAP!$A$23,'1.MasterPendingList'!AE:AE,{"*confirm","*approved"}))</f>
        <v>30</v>
      </c>
      <c r="D28" t="str">
        <f>IF(E29=0,"","(included " &amp; E29&amp; " items ""waiting approved"")")</f>
        <v>(included 4 items "waiting approved")</v>
      </c>
    </row>
    <row r="29" spans="1:14">
      <c r="A29" s="330"/>
      <c r="B29" s="121" t="s">
        <v>1824</v>
      </c>
      <c r="C29" s="121" cm="1">
        <f t="array" ref="C29">SUM(COUNTIFS('1.MasterPendingList'!F:F,FFAP!$A$23,'1.MasterPendingList'!AE:AE,{"*waiting for part"}))</f>
        <v>3</v>
      </c>
      <c r="E29" cm="1">
        <f t="array" ref="E29">SUM(COUNTIFS('1.MasterPendingList'!F:F,FFAP!$A$23,'1.MasterPendingList'!AE:AE,{"*approved"}))</f>
        <v>4</v>
      </c>
    </row>
    <row r="30" spans="1:14">
      <c r="A30" s="330"/>
      <c r="B30" s="121" t="s">
        <v>1825</v>
      </c>
      <c r="C30" s="121" cm="1">
        <f t="array" ref="C30">SUM(COUNTIFS('1.MasterPendingList'!F:F,FFAP!$A$23,'1.MasterPendingList'!AE:AE,{"*waiting for repair"}))</f>
        <v>1</v>
      </c>
    </row>
    <row r="31" spans="1:14">
      <c r="A31" s="330"/>
      <c r="B31" s="121" t="s">
        <v>1826</v>
      </c>
      <c r="C31" s="121" cm="1">
        <f t="array" ref="C31">SUM(COUNTIFS('1.MasterPendingList'!F:F,FFAP!$A$23,'1.MasterPendingList'!AE:AE,{"*completed repair"}))</f>
        <v>3</v>
      </c>
    </row>
    <row r="32" spans="1:14">
      <c r="A32" s="330"/>
      <c r="B32" s="121" t="s">
        <v>1827</v>
      </c>
      <c r="C32" s="121" cm="1">
        <f t="array" ref="C32">SUM(COUNTIFS('1.MasterPendingList'!F:F,FFAP!$A$23,'1.MasterPendingList'!AE:AE,{"*transfer to sale team"}))</f>
        <v>0</v>
      </c>
    </row>
    <row r="33" spans="1:3">
      <c r="A33" s="331"/>
      <c r="B33" s="114" t="s">
        <v>1828</v>
      </c>
      <c r="C33" s="114">
        <f>C23</f>
        <v>38</v>
      </c>
    </row>
    <row r="34" spans="1:3">
      <c r="A34" s="122"/>
      <c r="B34" s="123"/>
      <c r="C34" s="124"/>
    </row>
    <row r="35" spans="1:3">
      <c r="A35" s="125"/>
      <c r="B35" s="126" t="s">
        <v>1829</v>
      </c>
      <c r="C35" s="127" cm="1">
        <f t="array" ref="C35">SUM(COUNTIFS('1.MasterPendingList'!F:F,FFAP!$A$23,'1.MasterPendingList'!AE:AE,{"*Plan for next week"}))</f>
        <v>3</v>
      </c>
    </row>
    <row r="36" spans="1:3">
      <c r="A36" s="128"/>
      <c r="B36" s="129"/>
      <c r="C36" s="130"/>
    </row>
    <row r="37" spans="1:3">
      <c r="A37" s="131"/>
      <c r="B37" s="131" t="s">
        <v>1830</v>
      </c>
      <c r="C37" s="132"/>
    </row>
    <row r="38" spans="1:3">
      <c r="A38" s="133"/>
      <c r="B38" s="133" t="s">
        <v>1831</v>
      </c>
      <c r="C38" s="134">
        <v>3</v>
      </c>
    </row>
    <row r="39" spans="1:3">
      <c r="A39" s="133"/>
      <c r="B39" s="133" t="s">
        <v>1832</v>
      </c>
      <c r="C39" s="133">
        <v>1</v>
      </c>
    </row>
    <row r="40" spans="1:3">
      <c r="A40" s="135"/>
      <c r="B40" s="133" t="s">
        <v>1833</v>
      </c>
      <c r="C40" s="133">
        <v>0</v>
      </c>
    </row>
  </sheetData>
  <mergeCells count="2">
    <mergeCell ref="A5:A14"/>
    <mergeCell ref="A24:A33"/>
  </mergeCells>
  <conditionalFormatting sqref="I15:J31">
    <cfRule type="expression" dxfId="95" priority="2">
      <formula>I15&lt;&gt;""</formula>
    </cfRule>
  </conditionalFormatting>
  <conditionalFormatting sqref="L15:N18">
    <cfRule type="expression" dxfId="94" priority="1">
      <formula>L15&lt;&gt;""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V135"/>
  <sheetViews>
    <sheetView zoomScale="110" zoomScaleNormal="110" zoomScaleSheetLayoutView="50" workbookViewId="0">
      <selection activeCell="A2" sqref="A2"/>
    </sheetView>
  </sheetViews>
  <sheetFormatPr defaultRowHeight="15"/>
  <cols>
    <col min="1" max="1" width="22.140625" style="75" customWidth="1"/>
    <col min="2" max="2" width="24.28515625" style="75" customWidth="1"/>
    <col min="3" max="3" width="10.42578125" style="75" bestFit="1" customWidth="1"/>
    <col min="4" max="4" width="12.5703125" style="75" customWidth="1"/>
    <col min="5" max="5" width="15.7109375" style="75" customWidth="1"/>
    <col min="6" max="6" width="20.28515625" customWidth="1"/>
    <col min="7" max="7" width="18" style="75" customWidth="1"/>
    <col min="8" max="8" width="17.42578125" style="75" customWidth="1"/>
    <col min="9" max="9" width="18.42578125" style="75" customWidth="1"/>
    <col min="10" max="10" width="9.7109375" style="75" customWidth="1"/>
    <col min="11" max="11" width="10.7109375" customWidth="1"/>
    <col min="12" max="12" width="9.28515625" customWidth="1"/>
    <col min="13" max="13" width="10.7109375" customWidth="1"/>
    <col min="14" max="14" width="9.28515625" customWidth="1"/>
    <col min="15" max="15" width="10.42578125" bestFit="1" customWidth="1"/>
    <col min="16" max="16" width="10.7109375" style="181" bestFit="1" customWidth="1"/>
  </cols>
  <sheetData>
    <row r="1" spans="1:22" s="9" customFormat="1" ht="48.75" customHeight="1">
      <c r="A1" s="100" t="s">
        <v>67</v>
      </c>
      <c r="B1" s="74">
        <f>COUNTA($B$3:$B$72)</f>
        <v>0</v>
      </c>
      <c r="C1" s="15" t="str">
        <f>VLOOKUP(A1,Sheet1!A1:C19,3,0)</f>
        <v xml:space="preserve">esql select  rma,customer,model, sn,repair_size,issue,pic,note,location,receive,quotation,confirmation,part_order_date, part_received_date,start_repair,qc_date,return_date from mlist where status like'%Completed repair' order by rma </v>
      </c>
      <c r="D1" s="85" t="s">
        <v>6363</v>
      </c>
      <c r="E1" s="73"/>
      <c r="G1" s="73"/>
      <c r="H1" s="73"/>
      <c r="I1" s="73"/>
      <c r="J1" s="73"/>
      <c r="P1" s="181"/>
    </row>
    <row r="2" spans="1:22" s="152" customFormat="1">
      <c r="A2" s="160" t="s">
        <v>5715</v>
      </c>
      <c r="B2" s="160" t="s">
        <v>74</v>
      </c>
      <c r="C2" s="160" t="s">
        <v>75</v>
      </c>
      <c r="D2" s="160" t="s">
        <v>76</v>
      </c>
      <c r="E2" s="160" t="s">
        <v>5841</v>
      </c>
      <c r="F2" s="152" t="s">
        <v>92</v>
      </c>
      <c r="G2" s="160" t="s">
        <v>5960</v>
      </c>
      <c r="H2" s="160" t="s">
        <v>77</v>
      </c>
      <c r="I2" s="160" t="s">
        <v>3057</v>
      </c>
      <c r="J2" s="160" t="s">
        <v>98</v>
      </c>
      <c r="K2" s="152" t="s">
        <v>5716</v>
      </c>
      <c r="L2" s="152" t="s">
        <v>2408</v>
      </c>
      <c r="M2" s="152" t="s">
        <v>5842</v>
      </c>
      <c r="N2" s="152" t="s">
        <v>5954</v>
      </c>
      <c r="O2" s="152" t="s">
        <v>5957</v>
      </c>
      <c r="P2" s="181" t="s">
        <v>5958</v>
      </c>
      <c r="Q2" s="152" t="s">
        <v>5959</v>
      </c>
    </row>
    <row r="3" spans="1:22">
      <c r="D3" s="8"/>
      <c r="E3" s="8"/>
      <c r="F3" s="8"/>
      <c r="J3" s="8"/>
      <c r="K3" s="8"/>
      <c r="L3" s="8"/>
      <c r="M3" s="8"/>
      <c r="N3" s="8"/>
      <c r="O3" s="8"/>
      <c r="Q3" s="8"/>
      <c r="V3" s="8"/>
    </row>
    <row r="4" spans="1:22">
      <c r="D4" s="8"/>
      <c r="E4" s="8"/>
      <c r="F4" s="8"/>
      <c r="J4" s="8"/>
      <c r="K4" s="8"/>
      <c r="L4" s="8"/>
      <c r="M4" s="8"/>
      <c r="N4" s="8"/>
      <c r="O4" s="8"/>
      <c r="Q4" s="8"/>
      <c r="V4" s="8"/>
    </row>
    <row r="5" spans="1:22">
      <c r="D5" s="8"/>
      <c r="E5" s="8"/>
      <c r="J5" s="8"/>
      <c r="K5" s="8"/>
      <c r="L5" s="8"/>
      <c r="M5" s="8"/>
      <c r="N5" s="8"/>
      <c r="O5" s="8"/>
      <c r="Q5" s="8"/>
      <c r="V5" s="8"/>
    </row>
    <row r="6" spans="1:22">
      <c r="D6" s="8"/>
      <c r="E6" s="8"/>
      <c r="J6" s="8"/>
      <c r="K6" s="8"/>
      <c r="L6" s="8"/>
      <c r="M6" s="8"/>
      <c r="N6" s="8"/>
      <c r="O6" s="8"/>
      <c r="Q6" s="8"/>
      <c r="V6" s="8"/>
    </row>
    <row r="7" spans="1:22">
      <c r="D7" s="8"/>
      <c r="E7" s="8"/>
      <c r="J7" s="8"/>
      <c r="K7" s="8"/>
      <c r="L7" s="8"/>
      <c r="M7" s="8"/>
      <c r="N7" s="8"/>
      <c r="O7" s="8"/>
      <c r="Q7" s="8"/>
      <c r="V7" s="8"/>
    </row>
    <row r="8" spans="1:22">
      <c r="D8" s="8"/>
      <c r="E8" s="8"/>
      <c r="J8" s="8"/>
      <c r="K8" s="8"/>
      <c r="L8" s="8"/>
      <c r="M8" s="8"/>
      <c r="N8" s="8"/>
      <c r="O8" s="8"/>
      <c r="Q8" s="8"/>
      <c r="V8" s="8"/>
    </row>
    <row r="9" spans="1:22">
      <c r="D9" s="8"/>
      <c r="E9" s="8"/>
      <c r="J9" s="8"/>
      <c r="K9" s="8"/>
      <c r="L9" s="8"/>
      <c r="M9" s="8"/>
      <c r="N9" s="8"/>
      <c r="O9" s="8"/>
      <c r="Q9" s="8"/>
      <c r="V9" s="8"/>
    </row>
    <row r="10" spans="1:22">
      <c r="D10" s="8"/>
      <c r="E10" s="8"/>
      <c r="J10" s="8"/>
      <c r="K10" s="8"/>
      <c r="L10" s="8"/>
      <c r="M10" s="8"/>
      <c r="N10" s="8"/>
      <c r="O10" s="8"/>
      <c r="Q10" s="8"/>
      <c r="V10" s="8"/>
    </row>
    <row r="11" spans="1:22">
      <c r="D11" s="8"/>
      <c r="E11" s="8"/>
      <c r="J11" s="8"/>
      <c r="K11" s="8"/>
      <c r="L11" s="8"/>
      <c r="M11" s="8"/>
      <c r="N11" s="8"/>
      <c r="O11" s="8"/>
      <c r="Q11" s="8"/>
      <c r="V11" s="8"/>
    </row>
    <row r="12" spans="1:22">
      <c r="D12" s="8"/>
      <c r="E12" s="8"/>
      <c r="J12" s="8"/>
      <c r="K12" s="8"/>
      <c r="L12" s="8"/>
      <c r="M12" s="8"/>
      <c r="N12" s="8"/>
      <c r="O12" s="8"/>
      <c r="Q12" s="8"/>
      <c r="V12" s="8"/>
    </row>
    <row r="13" spans="1:22">
      <c r="D13" s="8"/>
      <c r="E13" s="8"/>
      <c r="K13" s="8"/>
      <c r="M13" s="8"/>
    </row>
    <row r="14" spans="1:22">
      <c r="D14" s="8"/>
      <c r="E14" s="8"/>
      <c r="K14" s="8"/>
      <c r="M14" s="8"/>
    </row>
    <row r="15" spans="1:22">
      <c r="D15" s="8"/>
      <c r="E15" s="8"/>
      <c r="K15" s="8"/>
      <c r="M15" s="8"/>
    </row>
    <row r="16" spans="1:22">
      <c r="D16" s="8"/>
      <c r="E16" s="8"/>
      <c r="K16" s="8"/>
      <c r="M16" s="8"/>
    </row>
    <row r="17" spans="4:13">
      <c r="D17" s="8"/>
      <c r="E17" s="8"/>
      <c r="K17" s="8"/>
      <c r="M17" s="8"/>
    </row>
    <row r="18" spans="4:13">
      <c r="D18" s="8"/>
      <c r="E18" s="8"/>
      <c r="K18" s="8"/>
      <c r="M18" s="8"/>
    </row>
    <row r="19" spans="4:13">
      <c r="D19" s="8"/>
      <c r="E19" s="8"/>
      <c r="K19" s="8"/>
      <c r="M19" s="8"/>
    </row>
    <row r="20" spans="4:13">
      <c r="D20" s="8"/>
      <c r="E20" s="8"/>
      <c r="K20" s="8"/>
      <c r="M20" s="8"/>
    </row>
    <row r="21" spans="4:13">
      <c r="D21" s="8"/>
      <c r="E21" s="8"/>
      <c r="K21" s="8"/>
      <c r="M21" s="8"/>
    </row>
    <row r="22" spans="4:13">
      <c r="D22" s="8"/>
      <c r="E22" s="8"/>
      <c r="K22" s="8"/>
      <c r="M22" s="8"/>
    </row>
    <row r="23" spans="4:13">
      <c r="D23" s="8"/>
      <c r="E23" s="8"/>
      <c r="K23" s="8"/>
      <c r="M23" s="8"/>
    </row>
    <row r="24" spans="4:13">
      <c r="D24" s="8"/>
      <c r="E24" s="8"/>
      <c r="K24" s="8"/>
      <c r="M24" s="8"/>
    </row>
    <row r="25" spans="4:13">
      <c r="D25" s="8"/>
      <c r="E25" s="8"/>
      <c r="K25" s="8"/>
      <c r="M25" s="8"/>
    </row>
    <row r="26" spans="4:13">
      <c r="D26" s="8"/>
      <c r="E26" s="8"/>
      <c r="K26" s="8"/>
      <c r="M26" s="8"/>
    </row>
    <row r="27" spans="4:13">
      <c r="D27" s="8"/>
      <c r="E27" s="8"/>
      <c r="K27" s="8"/>
      <c r="M27" s="8"/>
    </row>
    <row r="28" spans="4:13">
      <c r="D28" s="8"/>
      <c r="E28" s="8"/>
      <c r="K28" s="8"/>
      <c r="M28" s="8"/>
    </row>
    <row r="29" spans="4:13">
      <c r="D29" s="8"/>
      <c r="E29" s="8"/>
      <c r="K29" s="8"/>
      <c r="M29" s="8"/>
    </row>
    <row r="30" spans="4:13">
      <c r="D30" s="8"/>
      <c r="E30" s="8"/>
      <c r="K30" s="8"/>
      <c r="M30" s="8"/>
    </row>
    <row r="31" spans="4:13">
      <c r="D31" s="8"/>
      <c r="E31" s="8"/>
      <c r="K31" s="8"/>
      <c r="M31" s="8"/>
    </row>
    <row r="32" spans="4:13">
      <c r="D32" s="8"/>
      <c r="E32" s="8"/>
      <c r="K32" s="8"/>
      <c r="M32" s="8"/>
    </row>
    <row r="33" spans="4:13">
      <c r="D33" s="8"/>
      <c r="E33" s="8"/>
      <c r="K33" s="8"/>
      <c r="M33" s="8"/>
    </row>
    <row r="34" spans="4:13">
      <c r="D34" s="8"/>
      <c r="E34" s="8"/>
      <c r="K34" s="8"/>
      <c r="M34" s="8"/>
    </row>
    <row r="35" spans="4:13">
      <c r="D35" s="8"/>
      <c r="E35" s="8"/>
      <c r="K35" s="8"/>
      <c r="M35" s="8"/>
    </row>
    <row r="36" spans="4:13">
      <c r="D36" s="8"/>
      <c r="E36" s="8"/>
      <c r="K36" s="8"/>
      <c r="M36" s="8"/>
    </row>
    <row r="37" spans="4:13">
      <c r="D37" s="8"/>
      <c r="E37" s="8"/>
      <c r="K37" s="8"/>
      <c r="M37" s="8"/>
    </row>
    <row r="38" spans="4:13">
      <c r="D38" s="8"/>
      <c r="E38" s="8"/>
      <c r="K38" s="8"/>
      <c r="M38" s="8"/>
    </row>
    <row r="39" spans="4:13">
      <c r="D39" s="8"/>
      <c r="E39" s="8"/>
      <c r="K39" s="8"/>
      <c r="M39" s="8"/>
    </row>
    <row r="40" spans="4:13">
      <c r="D40" s="8"/>
      <c r="E40" s="8"/>
      <c r="K40" s="8"/>
      <c r="M40" s="8"/>
    </row>
    <row r="41" spans="4:13">
      <c r="D41" s="8"/>
      <c r="E41" s="8"/>
      <c r="K41" s="8"/>
      <c r="M41" s="8"/>
    </row>
    <row r="42" spans="4:13">
      <c r="D42" s="8"/>
      <c r="E42" s="8"/>
      <c r="K42" s="8"/>
      <c r="M42" s="8"/>
    </row>
    <row r="43" spans="4:13">
      <c r="D43" s="8"/>
      <c r="E43" s="8"/>
      <c r="K43" s="8"/>
      <c r="M43" s="8"/>
    </row>
    <row r="44" spans="4:13">
      <c r="D44" s="8"/>
      <c r="E44" s="8"/>
      <c r="K44" s="8"/>
      <c r="M44" s="8"/>
    </row>
    <row r="45" spans="4:13">
      <c r="D45" s="8"/>
    </row>
    <row r="46" spans="4:13">
      <c r="D46" s="8"/>
    </row>
    <row r="47" spans="4:13">
      <c r="D47" s="8"/>
    </row>
    <row r="48" spans="4:13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/>
    </row>
    <row r="54" spans="4:4">
      <c r="D54" s="8"/>
    </row>
    <row r="55" spans="4:4">
      <c r="D55" s="8"/>
    </row>
    <row r="56" spans="4:4">
      <c r="D56" s="8"/>
    </row>
    <row r="57" spans="4:4">
      <c r="D57" s="8"/>
    </row>
    <row r="58" spans="4:4">
      <c r="D58" s="8"/>
    </row>
    <row r="59" spans="4:4">
      <c r="D59" s="8"/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  <row r="65" spans="4:4">
      <c r="D65" s="8"/>
    </row>
    <row r="66" spans="4:4">
      <c r="D66" s="8"/>
    </row>
    <row r="67" spans="4:4">
      <c r="D67" s="8"/>
    </row>
    <row r="68" spans="4:4">
      <c r="D68" s="8"/>
    </row>
    <row r="69" spans="4:4">
      <c r="D69" s="8"/>
    </row>
    <row r="70" spans="4:4">
      <c r="D70" s="8"/>
    </row>
    <row r="71" spans="4:4">
      <c r="D71" s="8"/>
    </row>
    <row r="72" spans="4:4">
      <c r="D72" s="8"/>
    </row>
    <row r="73" spans="4:4">
      <c r="D73" s="8"/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spans="4:4">
      <c r="D82" s="8"/>
    </row>
    <row r="83" spans="4:4">
      <c r="D83" s="8"/>
    </row>
    <row r="84" spans="4:4">
      <c r="D84" s="8"/>
    </row>
    <row r="85" spans="4:4">
      <c r="D85" s="8"/>
    </row>
    <row r="86" spans="4:4">
      <c r="D86" s="8"/>
    </row>
    <row r="87" spans="4:4">
      <c r="D87" s="8"/>
    </row>
    <row r="88" spans="4:4">
      <c r="D88" s="8"/>
    </row>
    <row r="89" spans="4:4">
      <c r="D89" s="8"/>
    </row>
    <row r="90" spans="4:4">
      <c r="D90" s="8"/>
    </row>
    <row r="91" spans="4:4">
      <c r="D91" s="8"/>
    </row>
    <row r="92" spans="4:4">
      <c r="D92" s="8"/>
    </row>
    <row r="93" spans="4:4">
      <c r="D93" s="8"/>
    </row>
    <row r="94" spans="4:4">
      <c r="D94" s="8"/>
    </row>
    <row r="95" spans="4:4">
      <c r="D95" s="8"/>
    </row>
    <row r="96" spans="4:4">
      <c r="D96" s="8"/>
    </row>
    <row r="97" spans="4:4">
      <c r="D97" s="8"/>
    </row>
    <row r="98" spans="4:4">
      <c r="D98" s="8"/>
    </row>
    <row r="99" spans="4:4">
      <c r="D99" s="8"/>
    </row>
    <row r="100" spans="4:4">
      <c r="D100" s="8"/>
    </row>
    <row r="101" spans="4:4">
      <c r="D101" s="8"/>
    </row>
    <row r="102" spans="4:4">
      <c r="D102" s="8"/>
    </row>
    <row r="103" spans="4:4">
      <c r="D103" s="8"/>
    </row>
    <row r="104" spans="4:4">
      <c r="D104" s="8"/>
    </row>
    <row r="105" spans="4:4">
      <c r="D105" s="8"/>
    </row>
    <row r="106" spans="4:4">
      <c r="D106" s="8"/>
    </row>
    <row r="107" spans="4:4">
      <c r="D107" s="8"/>
    </row>
    <row r="108" spans="4:4">
      <c r="D108" s="8"/>
    </row>
    <row r="109" spans="4:4">
      <c r="D109" s="8"/>
    </row>
    <row r="110" spans="4:4">
      <c r="D110" s="8"/>
    </row>
    <row r="111" spans="4:4">
      <c r="D111" s="8"/>
    </row>
    <row r="112" spans="4:4">
      <c r="D112" s="8"/>
    </row>
    <row r="113" spans="4:4">
      <c r="D113" s="8"/>
    </row>
    <row r="114" spans="4:4">
      <c r="D114" s="8"/>
    </row>
    <row r="115" spans="4:4">
      <c r="D115" s="8"/>
    </row>
    <row r="116" spans="4:4">
      <c r="D116" s="8"/>
    </row>
    <row r="117" spans="4:4">
      <c r="D117" s="8"/>
    </row>
    <row r="118" spans="4:4">
      <c r="D118" s="8"/>
    </row>
    <row r="119" spans="4:4">
      <c r="D119" s="8"/>
    </row>
    <row r="120" spans="4:4">
      <c r="D120" s="8"/>
    </row>
    <row r="121" spans="4:4">
      <c r="D121" s="8"/>
    </row>
    <row r="122" spans="4:4">
      <c r="D122" s="8"/>
    </row>
    <row r="123" spans="4:4">
      <c r="D123" s="8"/>
    </row>
    <row r="124" spans="4:4">
      <c r="D124" s="8"/>
    </row>
    <row r="125" spans="4:4">
      <c r="D125" s="8"/>
    </row>
    <row r="126" spans="4:4">
      <c r="D126" s="8"/>
    </row>
    <row r="127" spans="4:4">
      <c r="D127" s="8"/>
    </row>
    <row r="128" spans="4:4">
      <c r="D128" s="8"/>
    </row>
    <row r="129" spans="4:4">
      <c r="D129" s="8"/>
    </row>
    <row r="130" spans="4:4">
      <c r="D130" s="8"/>
    </row>
    <row r="131" spans="4:4">
      <c r="D131" s="8"/>
    </row>
    <row r="132" spans="4:4">
      <c r="D132" s="8"/>
    </row>
    <row r="133" spans="4:4">
      <c r="D133" s="8"/>
    </row>
    <row r="134" spans="4:4">
      <c r="D134" s="8"/>
    </row>
    <row r="135" spans="4:4">
      <c r="D135" s="8"/>
    </row>
  </sheetData>
  <phoneticPr fontId="23"/>
  <conditionalFormatting sqref="A2">
    <cfRule type="containsText" dxfId="93" priority="6" operator="containsText" text="plan">
      <formula>NOT(ISERROR(SEARCH("plan",A2)))</formula>
    </cfRule>
    <cfRule type="containsText" dxfId="92" priority="7" operator="containsText" text="Inspect">
      <formula>NOT(ISERROR(SEARCH("Inspect",A2)))</formula>
    </cfRule>
    <cfRule type="containsText" dxfId="91" priority="8" operator="containsText" text="Completed">
      <formula>NOT(ISERROR(SEARCH("Completed",A2)))</formula>
    </cfRule>
    <cfRule type="containsText" dxfId="90" priority="9" operator="containsText" text="transfer">
      <formula>NOT(ISERROR(SEARCH("transfer",A2)))</formula>
    </cfRule>
    <cfRule type="containsText" dxfId="89" priority="10" operator="containsText" text="Received:">
      <formula>NOT(ISERROR(SEARCH("Received:",A2)))</formula>
    </cfRule>
  </conditionalFormatting>
  <conditionalFormatting sqref="C1:C1048576">
    <cfRule type="duplicateValues" dxfId="88" priority="1"/>
  </conditionalFormatting>
  <conditionalFormatting sqref="C3:C1048576 C1">
    <cfRule type="duplicateValues" dxfId="87" priority="6185"/>
  </conditionalFormatting>
  <conditionalFormatting sqref="C2">
    <cfRule type="duplicateValues" dxfId="86" priority="6824"/>
  </conditionalFormatting>
  <dataValidations count="1">
    <dataValidation showInputMessage="1" showErrorMessage="1" sqref="B1:H1" xr:uid="{00000000-0002-0000-0400-000000000000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Sheet1!$A$2:$A$15</xm:f>
          </x14:formula1>
          <xm:sqref>A1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0676-444F-4B30-AC26-784A6CDF4DDD}">
  <sheetPr codeName="Sheet8"/>
  <dimension ref="A3:M52"/>
  <sheetViews>
    <sheetView topLeftCell="A6" zoomScaleNormal="100" workbookViewId="0">
      <selection activeCell="B30" sqref="B30"/>
    </sheetView>
  </sheetViews>
  <sheetFormatPr defaultRowHeight="15"/>
  <cols>
    <col min="1" max="1" width="4.5703125" customWidth="1"/>
    <col min="2" max="2" width="31" customWidth="1"/>
    <col min="3" max="4" width="12.5703125" customWidth="1"/>
    <col min="9" max="9" width="12.5703125" customWidth="1"/>
    <col min="11" max="11" width="17.7109375" customWidth="1"/>
    <col min="12" max="12" width="14.28515625" bestFit="1" customWidth="1"/>
    <col min="13" max="13" width="22" bestFit="1" customWidth="1"/>
  </cols>
  <sheetData>
    <row r="3" spans="1:13">
      <c r="B3" s="153"/>
      <c r="C3" s="154" t="s">
        <v>1</v>
      </c>
      <c r="D3" s="155">
        <v>44736</v>
      </c>
      <c r="E3" s="155">
        <v>44743</v>
      </c>
      <c r="F3" s="155">
        <v>44750</v>
      </c>
      <c r="G3" s="155">
        <v>44757</v>
      </c>
      <c r="H3" s="155">
        <v>44764</v>
      </c>
      <c r="I3" s="155">
        <v>44771</v>
      </c>
      <c r="J3" s="155">
        <v>44778</v>
      </c>
      <c r="K3" s="155">
        <v>44785</v>
      </c>
      <c r="L3" s="164"/>
    </row>
    <row r="4" spans="1:13" ht="18.75">
      <c r="B4" s="152" t="s">
        <v>3506</v>
      </c>
      <c r="C4" s="156">
        <f>SUM(D4:M4)</f>
        <v>33</v>
      </c>
      <c r="D4" s="157">
        <v>1</v>
      </c>
      <c r="E4" s="157">
        <v>8</v>
      </c>
      <c r="F4" s="157">
        <v>6</v>
      </c>
      <c r="G4" s="157">
        <v>7</v>
      </c>
      <c r="H4" s="157">
        <v>3</v>
      </c>
      <c r="I4" s="157">
        <v>6</v>
      </c>
      <c r="J4" s="161">
        <v>1</v>
      </c>
      <c r="K4" s="161">
        <v>1</v>
      </c>
      <c r="L4" s="165"/>
    </row>
    <row r="6" spans="1:13" ht="30.75" customHeight="1">
      <c r="A6" s="152" t="s">
        <v>94</v>
      </c>
      <c r="B6" s="158" t="s">
        <v>3382</v>
      </c>
      <c r="C6" s="158" t="s">
        <v>3383</v>
      </c>
      <c r="D6" s="158" t="s">
        <v>3384</v>
      </c>
      <c r="E6" s="332" t="s">
        <v>3385</v>
      </c>
      <c r="F6" s="332"/>
      <c r="G6" s="332"/>
      <c r="H6" s="332"/>
      <c r="I6" s="158" t="s">
        <v>3386</v>
      </c>
      <c r="J6" s="158" t="s">
        <v>10</v>
      </c>
      <c r="K6" s="158" t="s">
        <v>11</v>
      </c>
      <c r="L6" s="163"/>
      <c r="M6" s="163" t="s">
        <v>3769</v>
      </c>
    </row>
    <row r="7" spans="1:13">
      <c r="A7" s="159">
        <v>1</v>
      </c>
      <c r="B7" s="159" t="s">
        <v>37</v>
      </c>
      <c r="C7" s="159" t="s">
        <v>271</v>
      </c>
      <c r="D7" s="159" t="s">
        <v>3365</v>
      </c>
      <c r="E7" s="159" t="s">
        <v>3387</v>
      </c>
      <c r="F7" s="159"/>
      <c r="G7" s="159"/>
      <c r="H7" s="159"/>
      <c r="I7" s="159" t="s">
        <v>22</v>
      </c>
      <c r="J7" s="159" t="s">
        <v>3388</v>
      </c>
      <c r="K7" s="159" t="s">
        <v>3474</v>
      </c>
      <c r="L7" s="166"/>
    </row>
    <row r="8" spans="1:13">
      <c r="A8" s="159">
        <v>2</v>
      </c>
      <c r="B8" s="159" t="s">
        <v>37</v>
      </c>
      <c r="C8" s="159" t="s">
        <v>271</v>
      </c>
      <c r="D8" s="159" t="s">
        <v>1109</v>
      </c>
      <c r="E8" s="159" t="s">
        <v>3389</v>
      </c>
      <c r="F8" s="159"/>
      <c r="G8" s="159"/>
      <c r="H8" s="159"/>
      <c r="I8" s="159" t="s">
        <v>22</v>
      </c>
      <c r="J8" s="159" t="s">
        <v>3390</v>
      </c>
      <c r="K8" s="159" t="s">
        <v>3542</v>
      </c>
      <c r="L8" s="166"/>
    </row>
    <row r="9" spans="1:13">
      <c r="A9" s="159">
        <v>3</v>
      </c>
      <c r="B9" s="159" t="s">
        <v>37</v>
      </c>
      <c r="C9" s="159" t="s">
        <v>275</v>
      </c>
      <c r="D9" s="159" t="s">
        <v>1782</v>
      </c>
      <c r="E9" s="159" t="s">
        <v>3391</v>
      </c>
      <c r="F9" s="159"/>
      <c r="G9" s="159"/>
      <c r="H9" s="159"/>
      <c r="I9" s="159" t="s">
        <v>22</v>
      </c>
      <c r="J9" s="159" t="s">
        <v>24</v>
      </c>
      <c r="K9" s="159" t="s">
        <v>3454</v>
      </c>
      <c r="L9" s="166"/>
    </row>
    <row r="10" spans="1:13">
      <c r="A10" s="159">
        <v>4</v>
      </c>
      <c r="B10" s="159" t="s">
        <v>37</v>
      </c>
      <c r="C10" s="159" t="s">
        <v>275</v>
      </c>
      <c r="D10" s="159" t="s">
        <v>1263</v>
      </c>
      <c r="E10" s="159" t="s">
        <v>3392</v>
      </c>
      <c r="F10" s="159"/>
      <c r="G10" s="159"/>
      <c r="H10" s="159"/>
      <c r="I10" s="159" t="s">
        <v>22</v>
      </c>
      <c r="J10" s="159" t="s">
        <v>3393</v>
      </c>
      <c r="K10" s="159" t="s">
        <v>3618</v>
      </c>
      <c r="L10" s="166"/>
    </row>
    <row r="11" spans="1:13">
      <c r="A11" s="159">
        <v>5</v>
      </c>
      <c r="B11" s="159" t="s">
        <v>37</v>
      </c>
      <c r="C11" s="159" t="s">
        <v>271</v>
      </c>
      <c r="D11" s="159" t="s">
        <v>1227</v>
      </c>
      <c r="E11" s="159" t="s">
        <v>3394</v>
      </c>
      <c r="F11" s="159"/>
      <c r="G11" s="159"/>
      <c r="H11" s="159"/>
      <c r="I11" s="159" t="s">
        <v>22</v>
      </c>
      <c r="J11" s="159" t="s">
        <v>3390</v>
      </c>
      <c r="K11" s="159" t="s">
        <v>3474</v>
      </c>
      <c r="L11" s="166"/>
    </row>
    <row r="12" spans="1:13">
      <c r="A12" s="159">
        <v>6</v>
      </c>
      <c r="B12" s="159" t="s">
        <v>37</v>
      </c>
      <c r="C12" s="159" t="s">
        <v>271</v>
      </c>
      <c r="D12" s="159" t="s">
        <v>1669</v>
      </c>
      <c r="E12" s="159" t="s">
        <v>3392</v>
      </c>
      <c r="F12" s="159"/>
      <c r="G12" s="159"/>
      <c r="H12" s="159"/>
      <c r="I12" s="159" t="s">
        <v>22</v>
      </c>
      <c r="J12" s="159" t="s">
        <v>3393</v>
      </c>
      <c r="K12" s="159" t="s">
        <v>3474</v>
      </c>
      <c r="L12" s="166"/>
    </row>
    <row r="13" spans="1:13">
      <c r="A13" s="159">
        <v>7</v>
      </c>
      <c r="B13" s="159" t="s">
        <v>37</v>
      </c>
      <c r="C13" s="159" t="s">
        <v>275</v>
      </c>
      <c r="D13" s="159" t="s">
        <v>1807</v>
      </c>
      <c r="E13" s="159" t="s">
        <v>3395</v>
      </c>
      <c r="F13" s="159"/>
      <c r="G13" s="159"/>
      <c r="H13" s="159"/>
      <c r="I13" s="159" t="s">
        <v>129</v>
      </c>
      <c r="J13" s="159" t="s">
        <v>33</v>
      </c>
      <c r="K13" s="159" t="s">
        <v>3765</v>
      </c>
      <c r="L13" s="166"/>
    </row>
    <row r="14" spans="1:13">
      <c r="A14" s="159">
        <v>8</v>
      </c>
      <c r="B14" s="159" t="s">
        <v>37</v>
      </c>
      <c r="C14" s="159" t="s">
        <v>275</v>
      </c>
      <c r="D14" s="159" t="s">
        <v>3379</v>
      </c>
      <c r="E14" s="159" t="s">
        <v>3396</v>
      </c>
      <c r="F14" s="159"/>
      <c r="G14" s="159"/>
      <c r="H14" s="159"/>
      <c r="I14" s="159" t="s">
        <v>22</v>
      </c>
      <c r="J14" s="159" t="s">
        <v>3393</v>
      </c>
      <c r="K14" s="159" t="s">
        <v>3474</v>
      </c>
      <c r="L14" s="166"/>
    </row>
    <row r="15" spans="1:13">
      <c r="A15" s="159">
        <v>9</v>
      </c>
      <c r="B15" s="159" t="s">
        <v>37</v>
      </c>
      <c r="C15" s="159" t="s">
        <v>271</v>
      </c>
      <c r="D15" s="159" t="s">
        <v>3376</v>
      </c>
      <c r="E15" s="159" t="s">
        <v>3397</v>
      </c>
      <c r="F15" s="159"/>
      <c r="G15" s="159"/>
      <c r="H15" s="159"/>
      <c r="I15" s="159" t="s">
        <v>22</v>
      </c>
      <c r="J15" s="159" t="s">
        <v>3390</v>
      </c>
      <c r="K15" s="159" t="s">
        <v>3455</v>
      </c>
      <c r="L15" s="166"/>
    </row>
    <row r="16" spans="1:13">
      <c r="A16" s="159">
        <v>10</v>
      </c>
      <c r="B16" s="159" t="s">
        <v>37</v>
      </c>
      <c r="C16" s="159" t="s">
        <v>275</v>
      </c>
      <c r="D16" s="159" t="s">
        <v>3375</v>
      </c>
      <c r="E16" s="159" t="s">
        <v>3398</v>
      </c>
      <c r="F16" s="159"/>
      <c r="G16" s="159"/>
      <c r="H16" s="159"/>
      <c r="I16" s="159" t="s">
        <v>22</v>
      </c>
      <c r="J16" s="159" t="s">
        <v>3388</v>
      </c>
      <c r="K16" s="159" t="s">
        <v>3455</v>
      </c>
      <c r="L16" s="166"/>
    </row>
    <row r="17" spans="1:13">
      <c r="A17" s="159">
        <v>11</v>
      </c>
      <c r="B17" s="159" t="s">
        <v>37</v>
      </c>
      <c r="C17" s="159" t="s">
        <v>275</v>
      </c>
      <c r="D17" s="159" t="s">
        <v>3374</v>
      </c>
      <c r="E17" s="159" t="s">
        <v>3399</v>
      </c>
      <c r="F17" s="159"/>
      <c r="G17" s="159"/>
      <c r="H17" s="159"/>
      <c r="I17" s="159" t="s">
        <v>22</v>
      </c>
      <c r="J17" s="159" t="s">
        <v>20</v>
      </c>
      <c r="K17" s="159" t="s">
        <v>3618</v>
      </c>
      <c r="L17" s="166"/>
    </row>
    <row r="18" spans="1:13">
      <c r="A18" s="159">
        <v>12</v>
      </c>
      <c r="B18" s="159" t="s">
        <v>37</v>
      </c>
      <c r="C18" s="159" t="s">
        <v>271</v>
      </c>
      <c r="D18" s="159" t="s">
        <v>3372</v>
      </c>
      <c r="E18" s="159" t="s">
        <v>3398</v>
      </c>
      <c r="F18" s="159"/>
      <c r="G18" s="159"/>
      <c r="H18" s="159"/>
      <c r="I18" s="159" t="s">
        <v>22</v>
      </c>
      <c r="J18" s="159" t="s">
        <v>3390</v>
      </c>
      <c r="K18" s="159" t="s">
        <v>3620</v>
      </c>
      <c r="L18" s="166"/>
    </row>
    <row r="19" spans="1:13">
      <c r="A19" s="159">
        <v>13</v>
      </c>
      <c r="B19" s="159" t="s">
        <v>37</v>
      </c>
      <c r="C19" s="159" t="s">
        <v>271</v>
      </c>
      <c r="D19" s="159" t="s">
        <v>3371</v>
      </c>
      <c r="E19" s="159" t="s">
        <v>3394</v>
      </c>
      <c r="F19" s="159"/>
      <c r="G19" s="159"/>
      <c r="H19" s="159"/>
      <c r="I19" s="159" t="s">
        <v>22</v>
      </c>
      <c r="J19" s="159" t="s">
        <v>3388</v>
      </c>
      <c r="K19" s="159" t="s">
        <v>3542</v>
      </c>
      <c r="L19" s="166"/>
    </row>
    <row r="20" spans="1:13">
      <c r="A20" s="159">
        <v>14</v>
      </c>
      <c r="B20" s="159" t="s">
        <v>37</v>
      </c>
      <c r="C20" s="159" t="s">
        <v>271</v>
      </c>
      <c r="D20" s="159" t="s">
        <v>3370</v>
      </c>
      <c r="E20" s="159" t="s">
        <v>3394</v>
      </c>
      <c r="F20" s="159"/>
      <c r="G20" s="159"/>
      <c r="H20" s="159"/>
      <c r="I20" s="159" t="s">
        <v>22</v>
      </c>
      <c r="J20" s="159" t="s">
        <v>3390</v>
      </c>
      <c r="K20" s="159" t="s">
        <v>3542</v>
      </c>
      <c r="L20" s="166"/>
    </row>
    <row r="21" spans="1:13">
      <c r="A21" s="159">
        <v>15</v>
      </c>
      <c r="B21" s="159" t="s">
        <v>37</v>
      </c>
      <c r="C21" s="159" t="s">
        <v>271</v>
      </c>
      <c r="D21" s="159" t="s">
        <v>3288</v>
      </c>
      <c r="E21" s="159" t="s">
        <v>3400</v>
      </c>
      <c r="F21" s="159"/>
      <c r="G21" s="159"/>
      <c r="H21" s="159"/>
      <c r="I21" s="159" t="s">
        <v>22</v>
      </c>
      <c r="J21" s="159" t="s">
        <v>3393</v>
      </c>
      <c r="K21" s="159" t="s">
        <v>3455</v>
      </c>
      <c r="L21" s="166"/>
    </row>
    <row r="22" spans="1:13">
      <c r="A22" s="159">
        <v>16</v>
      </c>
      <c r="B22" s="159" t="s">
        <v>37</v>
      </c>
      <c r="C22" s="159" t="s">
        <v>275</v>
      </c>
      <c r="D22" s="159" t="s">
        <v>3369</v>
      </c>
      <c r="E22" s="159" t="s">
        <v>3401</v>
      </c>
      <c r="F22" s="159"/>
      <c r="G22" s="159"/>
      <c r="H22" s="159"/>
      <c r="I22" s="159" t="s">
        <v>22</v>
      </c>
      <c r="J22" s="159" t="s">
        <v>3388</v>
      </c>
      <c r="K22" s="159" t="s">
        <v>3455</v>
      </c>
      <c r="L22" s="166"/>
    </row>
    <row r="23" spans="1:13">
      <c r="A23" s="159">
        <v>17</v>
      </c>
      <c r="B23" s="159" t="s">
        <v>37</v>
      </c>
      <c r="C23" s="159" t="s">
        <v>275</v>
      </c>
      <c r="D23" s="159" t="s">
        <v>3286</v>
      </c>
      <c r="E23" s="159" t="s">
        <v>3402</v>
      </c>
      <c r="F23" s="159"/>
      <c r="G23" s="159"/>
      <c r="H23" s="159"/>
      <c r="I23" s="159" t="s">
        <v>22</v>
      </c>
      <c r="J23" s="159" t="s">
        <v>3393</v>
      </c>
      <c r="K23" s="159" t="s">
        <v>3620</v>
      </c>
      <c r="L23" s="166"/>
    </row>
    <row r="24" spans="1:13">
      <c r="A24" s="159">
        <v>18</v>
      </c>
      <c r="B24" s="159" t="s">
        <v>37</v>
      </c>
      <c r="C24" s="159" t="s">
        <v>271</v>
      </c>
      <c r="D24" s="159" t="s">
        <v>3367</v>
      </c>
      <c r="E24" s="159" t="s">
        <v>3397</v>
      </c>
      <c r="F24" s="159"/>
      <c r="G24" s="159"/>
      <c r="H24" s="159"/>
      <c r="I24" s="159" t="s">
        <v>22</v>
      </c>
      <c r="J24" s="159" t="s">
        <v>3390</v>
      </c>
      <c r="K24" s="159" t="s">
        <v>3620</v>
      </c>
      <c r="L24" s="166"/>
    </row>
    <row r="25" spans="1:13">
      <c r="A25" s="159">
        <v>19</v>
      </c>
      <c r="B25" s="159" t="s">
        <v>37</v>
      </c>
      <c r="C25" s="159" t="s">
        <v>271</v>
      </c>
      <c r="D25" s="159" t="s">
        <v>3381</v>
      </c>
      <c r="E25" s="159" t="s">
        <v>3403</v>
      </c>
      <c r="F25" s="159"/>
      <c r="G25" s="159"/>
      <c r="H25" s="159"/>
      <c r="I25" s="159" t="s">
        <v>3404</v>
      </c>
      <c r="J25" s="159" t="s">
        <v>3405</v>
      </c>
      <c r="K25" s="159" t="s">
        <v>4276</v>
      </c>
      <c r="L25" s="166" t="s">
        <v>3770</v>
      </c>
      <c r="M25" t="s">
        <v>3771</v>
      </c>
    </row>
    <row r="26" spans="1:13">
      <c r="A26" s="159">
        <v>20</v>
      </c>
      <c r="B26" s="159" t="s">
        <v>37</v>
      </c>
      <c r="C26" s="159" t="s">
        <v>271</v>
      </c>
      <c r="D26" s="159" t="s">
        <v>3378</v>
      </c>
      <c r="E26" s="159" t="s">
        <v>3397</v>
      </c>
      <c r="F26" s="159"/>
      <c r="G26" s="159"/>
      <c r="H26" s="159"/>
      <c r="I26" s="159" t="s">
        <v>3404</v>
      </c>
      <c r="J26" s="159" t="s">
        <v>3406</v>
      </c>
      <c r="K26" s="159" t="s">
        <v>4108</v>
      </c>
      <c r="L26" s="166"/>
    </row>
    <row r="27" spans="1:13">
      <c r="A27" s="159">
        <v>21</v>
      </c>
      <c r="B27" s="159" t="s">
        <v>37</v>
      </c>
      <c r="C27" s="159" t="s">
        <v>271</v>
      </c>
      <c r="D27" s="159" t="s">
        <v>3377</v>
      </c>
      <c r="E27" s="159" t="s">
        <v>3397</v>
      </c>
      <c r="F27" s="159"/>
      <c r="G27" s="159"/>
      <c r="H27" s="159"/>
      <c r="I27" s="159" t="s">
        <v>3404</v>
      </c>
      <c r="J27" s="159" t="s">
        <v>1089</v>
      </c>
      <c r="K27" s="159" t="s">
        <v>4108</v>
      </c>
      <c r="L27" s="166"/>
    </row>
    <row r="28" spans="1:13">
      <c r="A28" s="159">
        <v>22</v>
      </c>
      <c r="B28" s="159" t="s">
        <v>37</v>
      </c>
      <c r="C28" s="159" t="s">
        <v>271</v>
      </c>
      <c r="D28" s="159" t="s">
        <v>3380</v>
      </c>
      <c r="E28" s="159" t="s">
        <v>3407</v>
      </c>
      <c r="F28" s="159"/>
      <c r="G28" s="159"/>
      <c r="H28" s="159"/>
      <c r="I28" s="159" t="s">
        <v>3404</v>
      </c>
      <c r="J28" s="159" t="s">
        <v>3405</v>
      </c>
      <c r="K28" s="159" t="s">
        <v>4276</v>
      </c>
      <c r="L28" s="166" t="s">
        <v>3768</v>
      </c>
      <c r="M28" t="s">
        <v>3768</v>
      </c>
    </row>
    <row r="29" spans="1:13">
      <c r="A29" s="159">
        <v>23</v>
      </c>
      <c r="B29" s="159" t="s">
        <v>37</v>
      </c>
      <c r="C29" s="159" t="s">
        <v>275</v>
      </c>
      <c r="D29" s="159" t="s">
        <v>3373</v>
      </c>
      <c r="E29" s="159" t="s">
        <v>3408</v>
      </c>
      <c r="F29" s="159"/>
      <c r="G29" s="159"/>
      <c r="H29" s="159"/>
      <c r="I29" s="159" t="s">
        <v>3404</v>
      </c>
      <c r="J29" s="159" t="s">
        <v>3406</v>
      </c>
      <c r="K29" s="159" t="s">
        <v>4276</v>
      </c>
      <c r="L29" s="166"/>
      <c r="M29" t="s">
        <v>3767</v>
      </c>
    </row>
    <row r="30" spans="1:13">
      <c r="A30" s="159">
        <v>24</v>
      </c>
      <c r="B30" s="159" t="s">
        <v>37</v>
      </c>
      <c r="C30" s="159" t="s">
        <v>271</v>
      </c>
      <c r="D30" s="159" t="s">
        <v>3368</v>
      </c>
      <c r="E30" s="159" t="s">
        <v>3397</v>
      </c>
      <c r="F30" s="159"/>
      <c r="G30" s="159"/>
      <c r="H30" s="159"/>
      <c r="I30" s="159" t="s">
        <v>3404</v>
      </c>
      <c r="J30" s="159" t="s">
        <v>1089</v>
      </c>
      <c r="K30" s="159" t="s">
        <v>4108</v>
      </c>
      <c r="L30" s="166"/>
    </row>
    <row r="31" spans="1:13">
      <c r="A31" s="159">
        <v>25</v>
      </c>
      <c r="B31" s="159" t="s">
        <v>37</v>
      </c>
      <c r="C31" s="159" t="s">
        <v>275</v>
      </c>
      <c r="D31" s="159" t="s">
        <v>3366</v>
      </c>
      <c r="E31" s="159" t="s">
        <v>3397</v>
      </c>
      <c r="F31" s="159"/>
      <c r="G31" s="159"/>
      <c r="H31" s="159"/>
      <c r="I31" s="159" t="s">
        <v>3404</v>
      </c>
      <c r="J31" s="159" t="s">
        <v>3405</v>
      </c>
      <c r="K31" s="159" t="s">
        <v>3455</v>
      </c>
      <c r="L31" s="166"/>
    </row>
    <row r="32" spans="1:13">
      <c r="A32" s="159">
        <v>26</v>
      </c>
      <c r="B32" s="159" t="s">
        <v>37</v>
      </c>
      <c r="C32" s="159" t="s">
        <v>3409</v>
      </c>
      <c r="D32" s="159" t="s">
        <v>1705</v>
      </c>
      <c r="E32" s="159" t="s">
        <v>3410</v>
      </c>
      <c r="F32" s="159"/>
      <c r="G32" s="159"/>
      <c r="H32" s="159"/>
      <c r="I32" s="159" t="s">
        <v>3404</v>
      </c>
      <c r="J32" s="159" t="s">
        <v>3406</v>
      </c>
      <c r="K32" s="159" t="s">
        <v>3542</v>
      </c>
      <c r="L32" s="166"/>
    </row>
    <row r="33" spans="1:12">
      <c r="A33" s="159">
        <v>27</v>
      </c>
      <c r="B33" s="159" t="s">
        <v>37</v>
      </c>
      <c r="C33" s="159" t="s">
        <v>45</v>
      </c>
      <c r="D33" s="159" t="s">
        <v>1663</v>
      </c>
      <c r="E33" s="159" t="s">
        <v>3411</v>
      </c>
      <c r="F33" s="159"/>
      <c r="G33" s="159"/>
      <c r="H33" s="159"/>
      <c r="I33" s="159" t="s">
        <v>3404</v>
      </c>
      <c r="J33" s="159" t="s">
        <v>1089</v>
      </c>
      <c r="K33" s="159" t="s">
        <v>3455</v>
      </c>
      <c r="L33" s="166"/>
    </row>
    <row r="34" spans="1:12">
      <c r="A34" s="159">
        <v>28</v>
      </c>
      <c r="B34" s="159" t="s">
        <v>37</v>
      </c>
      <c r="C34" s="159" t="s">
        <v>3412</v>
      </c>
      <c r="D34" s="159" t="s">
        <v>1947</v>
      </c>
      <c r="E34" s="159" t="s">
        <v>3413</v>
      </c>
      <c r="F34" s="159"/>
      <c r="G34" s="159"/>
      <c r="H34" s="159"/>
      <c r="I34" s="159" t="s">
        <v>3404</v>
      </c>
      <c r="J34" s="159" t="s">
        <v>3406</v>
      </c>
      <c r="K34" s="159" t="s">
        <v>3542</v>
      </c>
      <c r="L34" s="166"/>
    </row>
    <row r="35" spans="1:12">
      <c r="A35" s="159">
        <v>29</v>
      </c>
      <c r="B35" s="159" t="s">
        <v>37</v>
      </c>
      <c r="C35" s="159" t="s">
        <v>275</v>
      </c>
      <c r="D35" s="159" t="s">
        <v>296</v>
      </c>
      <c r="E35" s="159" t="s">
        <v>3414</v>
      </c>
      <c r="F35" s="159"/>
      <c r="G35" s="159"/>
      <c r="H35" s="159"/>
      <c r="I35" s="159" t="s">
        <v>3404</v>
      </c>
      <c r="J35" s="159" t="s">
        <v>3405</v>
      </c>
      <c r="K35" s="159" t="s">
        <v>3455</v>
      </c>
      <c r="L35" s="166"/>
    </row>
    <row r="36" spans="1:12">
      <c r="A36" s="159">
        <v>30</v>
      </c>
      <c r="B36" s="159" t="s">
        <v>37</v>
      </c>
      <c r="C36" s="159" t="s">
        <v>275</v>
      </c>
      <c r="D36" s="159" t="s">
        <v>1963</v>
      </c>
      <c r="E36" s="159" t="s">
        <v>1212</v>
      </c>
      <c r="F36" s="159"/>
      <c r="G36" s="159"/>
      <c r="H36" s="159"/>
      <c r="I36" s="159" t="s">
        <v>3404</v>
      </c>
      <c r="J36" s="159" t="s">
        <v>1089</v>
      </c>
      <c r="K36" s="159" t="s">
        <v>3474</v>
      </c>
      <c r="L36" s="166"/>
    </row>
    <row r="37" spans="1:12">
      <c r="A37" s="159">
        <v>31</v>
      </c>
      <c r="B37" s="159" t="s">
        <v>37</v>
      </c>
      <c r="C37" s="159" t="s">
        <v>271</v>
      </c>
      <c r="D37" s="159" t="s">
        <v>1248</v>
      </c>
      <c r="E37" s="159" t="s">
        <v>3415</v>
      </c>
      <c r="F37" s="159"/>
      <c r="G37" s="159"/>
      <c r="H37" s="159"/>
      <c r="I37" s="159" t="s">
        <v>3404</v>
      </c>
      <c r="J37" s="159" t="s">
        <v>3405</v>
      </c>
      <c r="K37" s="159" t="s">
        <v>3474</v>
      </c>
      <c r="L37" s="166"/>
    </row>
    <row r="38" spans="1:12">
      <c r="A38" s="159">
        <v>32</v>
      </c>
      <c r="B38" s="159" t="s">
        <v>37</v>
      </c>
      <c r="C38" s="159" t="s">
        <v>275</v>
      </c>
      <c r="D38" s="159" t="s">
        <v>1676</v>
      </c>
      <c r="E38" s="159" t="s">
        <v>3416</v>
      </c>
      <c r="F38" s="159"/>
      <c r="G38" s="159"/>
      <c r="H38" s="159"/>
      <c r="I38" s="159" t="s">
        <v>3404</v>
      </c>
      <c r="J38" s="159" t="s">
        <v>3406</v>
      </c>
      <c r="K38" s="159" t="s">
        <v>3474</v>
      </c>
      <c r="L38" s="166"/>
    </row>
    <row r="39" spans="1:12">
      <c r="A39" s="159">
        <v>33</v>
      </c>
      <c r="B39" s="159" t="s">
        <v>37</v>
      </c>
      <c r="C39" s="159" t="s">
        <v>271</v>
      </c>
      <c r="D39" s="159" t="s">
        <v>1291</v>
      </c>
      <c r="E39" s="159" t="s">
        <v>3389</v>
      </c>
      <c r="F39" s="159"/>
      <c r="G39" s="159"/>
      <c r="H39" s="159"/>
      <c r="I39" s="159" t="s">
        <v>3404</v>
      </c>
      <c r="J39" s="159" t="s">
        <v>125</v>
      </c>
      <c r="K39" s="159" t="s">
        <v>3620</v>
      </c>
      <c r="L39" s="166"/>
    </row>
    <row r="40" spans="1:12">
      <c r="A40" s="159">
        <v>34</v>
      </c>
      <c r="B40" s="159" t="s">
        <v>37</v>
      </c>
      <c r="C40" s="159" t="s">
        <v>271</v>
      </c>
      <c r="D40" s="159" t="s">
        <v>1289</v>
      </c>
      <c r="E40" s="159" t="s">
        <v>3253</v>
      </c>
      <c r="F40" s="159"/>
      <c r="G40" s="159"/>
      <c r="H40" s="159"/>
      <c r="I40" s="159" t="s">
        <v>3404</v>
      </c>
      <c r="J40" s="159" t="s">
        <v>3405</v>
      </c>
      <c r="K40" s="159" t="s">
        <v>3735</v>
      </c>
      <c r="L40" s="166"/>
    </row>
    <row r="41" spans="1:12">
      <c r="A41" s="159">
        <v>35</v>
      </c>
      <c r="B41" s="159" t="s">
        <v>37</v>
      </c>
      <c r="C41" s="159" t="s">
        <v>271</v>
      </c>
      <c r="D41" s="159" t="s">
        <v>1122</v>
      </c>
      <c r="E41" s="159" t="s">
        <v>3417</v>
      </c>
      <c r="F41" s="159"/>
      <c r="G41" s="159"/>
      <c r="H41" s="159"/>
      <c r="I41" s="159" t="s">
        <v>3404</v>
      </c>
      <c r="J41" s="159" t="s">
        <v>3406</v>
      </c>
      <c r="K41" s="159" t="s">
        <v>3618</v>
      </c>
      <c r="L41" s="166"/>
    </row>
    <row r="42" spans="1:12">
      <c r="A42" s="159">
        <v>36</v>
      </c>
      <c r="B42" s="159" t="s">
        <v>37</v>
      </c>
      <c r="C42" s="159" t="s">
        <v>271</v>
      </c>
      <c r="D42" s="159" t="s">
        <v>2634</v>
      </c>
      <c r="E42" s="159" t="s">
        <v>3389</v>
      </c>
      <c r="F42" s="159"/>
      <c r="G42" s="159"/>
      <c r="H42" s="159"/>
      <c r="I42" s="159" t="s">
        <v>3404</v>
      </c>
      <c r="J42" s="159" t="s">
        <v>1089</v>
      </c>
      <c r="K42" s="159" t="s">
        <v>3620</v>
      </c>
      <c r="L42" s="166"/>
    </row>
    <row r="43" spans="1:12">
      <c r="A43" s="159">
        <v>37</v>
      </c>
      <c r="B43" s="159" t="s">
        <v>37</v>
      </c>
      <c r="C43" s="159" t="s">
        <v>275</v>
      </c>
      <c r="D43" s="159" t="s">
        <v>1646</v>
      </c>
      <c r="E43" s="159" t="s">
        <v>3392</v>
      </c>
      <c r="F43" s="159"/>
      <c r="G43" s="159"/>
      <c r="H43" s="159"/>
      <c r="I43" s="159" t="s">
        <v>3404</v>
      </c>
      <c r="J43" s="159" t="s">
        <v>3405</v>
      </c>
      <c r="K43" s="159" t="s">
        <v>3542</v>
      </c>
      <c r="L43" s="166"/>
    </row>
    <row r="44" spans="1:12">
      <c r="A44" s="159">
        <v>38</v>
      </c>
      <c r="B44" s="159" t="s">
        <v>37</v>
      </c>
      <c r="C44" s="159" t="s">
        <v>271</v>
      </c>
      <c r="D44" s="159" t="s">
        <v>2749</v>
      </c>
      <c r="E44" s="159" t="s">
        <v>3389</v>
      </c>
      <c r="F44" s="159"/>
      <c r="G44" s="159"/>
      <c r="H44" s="159"/>
      <c r="I44" s="159" t="s">
        <v>3404</v>
      </c>
      <c r="J44" s="159" t="s">
        <v>3406</v>
      </c>
      <c r="K44" s="159" t="s">
        <v>3620</v>
      </c>
      <c r="L44" s="166"/>
    </row>
    <row r="45" spans="1:12">
      <c r="A45" s="159">
        <v>39</v>
      </c>
      <c r="B45" s="159" t="s">
        <v>37</v>
      </c>
      <c r="C45" s="159" t="s">
        <v>45</v>
      </c>
      <c r="D45" s="159" t="s">
        <v>2756</v>
      </c>
      <c r="E45" s="159" t="s">
        <v>3411</v>
      </c>
      <c r="F45" s="159"/>
      <c r="G45" s="159"/>
      <c r="H45" s="159"/>
      <c r="I45" s="159" t="s">
        <v>3404</v>
      </c>
      <c r="J45" s="159" t="s">
        <v>1089</v>
      </c>
      <c r="K45" s="159" t="s">
        <v>3455</v>
      </c>
      <c r="L45" s="166"/>
    </row>
    <row r="47" spans="1:12">
      <c r="D47" s="75"/>
    </row>
    <row r="48" spans="1:12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</sheetData>
  <autoFilter ref="A6:K45" xr:uid="{17338314-E6D4-4E75-8F6E-7CC7313D0E1B}">
    <filterColumn colId="4" showButton="0"/>
    <filterColumn colId="5" showButton="0"/>
    <filterColumn colId="6" showButton="0"/>
  </autoFilter>
  <mergeCells count="1">
    <mergeCell ref="E6:H6"/>
  </mergeCells>
  <conditionalFormatting sqref="D1:D12 D15:D1048576">
    <cfRule type="duplicateValues" dxfId="85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X188"/>
  <sheetViews>
    <sheetView zoomScale="80" zoomScaleNormal="80" zoomScaleSheetLayoutView="50" workbookViewId="0">
      <pane xSplit="9" ySplit="4" topLeftCell="W67" activePane="bottomRight" state="frozen"/>
      <selection pane="topRight" activeCell="J1" sqref="J1"/>
      <selection pane="bottomLeft" activeCell="A5" sqref="A5"/>
      <selection pane="bottomRight" activeCell="K57" sqref="K57"/>
    </sheetView>
  </sheetViews>
  <sheetFormatPr defaultColWidth="4.28515625" defaultRowHeight="18.75"/>
  <cols>
    <col min="1" max="1" width="4.7109375" style="1" customWidth="1"/>
    <col min="2" max="2" width="19.5703125" style="1" customWidth="1"/>
    <col min="3" max="3" width="13.42578125" style="1" customWidth="1"/>
    <col min="4" max="4" width="38" style="4" customWidth="1"/>
    <col min="5" max="5" width="10.5703125" style="4" customWidth="1"/>
    <col min="6" max="6" width="8.28515625" style="5" customWidth="1"/>
    <col min="7" max="7" width="12.28515625" style="7" customWidth="1"/>
    <col min="8" max="8" width="13.140625" style="7" customWidth="1"/>
    <col min="9" max="9" width="12.28515625" style="5" customWidth="1"/>
    <col min="10" max="10" width="12.42578125" style="1" customWidth="1"/>
    <col min="11" max="11" width="11.28515625" style="271" customWidth="1"/>
    <col min="12" max="12" width="12.85546875" style="212" customWidth="1"/>
    <col min="13" max="13" width="13.5703125" style="1" customWidth="1"/>
    <col min="14" max="14" width="14.42578125" style="7" customWidth="1"/>
    <col min="15" max="15" width="18" style="72" customWidth="1"/>
    <col min="16" max="16" width="11.7109375" style="287" customWidth="1"/>
    <col min="17" max="17" width="27.5703125" style="3" customWidth="1"/>
    <col min="18" max="18" width="11.5703125" style="227" customWidth="1"/>
    <col min="19" max="19" width="17.42578125" style="6" customWidth="1"/>
    <col min="20" max="20" width="19.7109375" style="6" customWidth="1"/>
    <col min="21" max="21" width="11" style="6" customWidth="1"/>
    <col min="22" max="22" width="24.7109375" style="6" customWidth="1"/>
    <col min="23" max="23" width="13.42578125" style="175" customWidth="1"/>
    <col min="24" max="24" width="15" style="275" customWidth="1"/>
    <col min="25" max="28" width="15.140625" style="2" customWidth="1"/>
    <col min="29" max="29" width="28.140625" style="4" customWidth="1"/>
    <col min="30" max="30" width="12.28515625" style="4" customWidth="1"/>
    <col min="31" max="31" width="23.42578125" style="1" customWidth="1"/>
    <col min="32" max="32" width="28.28515625" style="1" customWidth="1"/>
    <col min="33" max="33" width="32.85546875" style="1" customWidth="1"/>
    <col min="34" max="34" width="14.5703125" style="101" hidden="1" customWidth="1"/>
    <col min="35" max="35" width="32.7109375" style="1" hidden="1" customWidth="1"/>
    <col min="36" max="36" width="12.7109375" style="72" hidden="1" customWidth="1"/>
    <col min="37" max="37" width="19.140625" style="87" hidden="1" customWidth="1"/>
    <col min="38" max="39" width="16.28515625" style="86" hidden="1" customWidth="1"/>
    <col min="40" max="40" width="17.7109375" style="273" customWidth="1"/>
    <col min="41" max="41" width="18.7109375" style="272" customWidth="1"/>
    <col min="42" max="42" width="19.140625" style="272" customWidth="1"/>
    <col min="43" max="43" width="17" style="86" customWidth="1"/>
    <col min="44" max="44" width="11" style="86" customWidth="1"/>
    <col min="45" max="45" width="26.7109375" style="87" customWidth="1"/>
    <col min="46" max="46" width="35" style="86" bestFit="1" customWidth="1"/>
    <col min="47" max="47" width="15.28515625" style="86" bestFit="1" customWidth="1"/>
    <col min="48" max="50" width="4.28515625" style="86"/>
    <col min="51" max="16384" width="4.28515625" style="1"/>
  </cols>
  <sheetData>
    <row r="1" spans="1:45" ht="33">
      <c r="A1" s="96" t="s">
        <v>0</v>
      </c>
      <c r="B1" s="96"/>
      <c r="C1" s="96"/>
      <c r="D1" s="97"/>
      <c r="E1" s="97"/>
      <c r="F1" s="96"/>
      <c r="G1" s="96"/>
      <c r="H1" s="96"/>
      <c r="I1" s="97"/>
      <c r="J1" s="96"/>
      <c r="K1" s="270"/>
      <c r="M1" s="96"/>
      <c r="N1" s="98"/>
      <c r="O1" s="98"/>
      <c r="P1" s="284"/>
      <c r="Q1" s="98"/>
      <c r="R1" s="6"/>
      <c r="W1" s="174"/>
      <c r="Y1" s="96"/>
      <c r="Z1" s="96"/>
      <c r="AA1" s="96"/>
      <c r="AB1" s="96"/>
      <c r="AC1" s="95"/>
      <c r="AD1" s="99"/>
      <c r="AE1" s="96"/>
      <c r="AF1" s="96"/>
      <c r="AG1" s="96"/>
      <c r="AK1" s="89"/>
      <c r="AN1" s="272"/>
      <c r="AR1" s="88"/>
      <c r="AS1" s="89"/>
    </row>
    <row r="2" spans="1:45" ht="33" hidden="1">
      <c r="A2" s="146"/>
      <c r="B2" s="235" t="s">
        <v>5561</v>
      </c>
      <c r="C2" s="236" t="s">
        <v>3200</v>
      </c>
      <c r="D2" s="237" t="s">
        <v>5562</v>
      </c>
      <c r="E2" s="237" t="s">
        <v>5863</v>
      </c>
      <c r="F2" s="237" t="s">
        <v>5864</v>
      </c>
      <c r="G2" s="237"/>
      <c r="H2" s="237" t="s">
        <v>1973</v>
      </c>
      <c r="I2" s="235" t="s">
        <v>5853</v>
      </c>
      <c r="J2" s="237"/>
      <c r="K2" s="237"/>
      <c r="L2" s="212" t="s">
        <v>5945</v>
      </c>
      <c r="M2" s="145" t="s">
        <v>1974</v>
      </c>
      <c r="N2" s="145" t="s">
        <v>1977</v>
      </c>
      <c r="O2" s="145" t="s">
        <v>1975</v>
      </c>
      <c r="P2" s="5" t="s">
        <v>1978</v>
      </c>
      <c r="Q2" s="145" t="s">
        <v>1979</v>
      </c>
      <c r="R2" s="145" t="s">
        <v>1980</v>
      </c>
      <c r="S2" s="145" t="s">
        <v>1976</v>
      </c>
      <c r="T2" s="145" t="s">
        <v>4002</v>
      </c>
      <c r="U2" s="237" t="s">
        <v>5939</v>
      </c>
      <c r="V2" s="237" t="s">
        <v>5854</v>
      </c>
      <c r="W2" s="253" t="s">
        <v>5855</v>
      </c>
      <c r="X2" s="275" t="s">
        <v>5946</v>
      </c>
      <c r="Y2" s="237" t="s">
        <v>5947</v>
      </c>
      <c r="Z2" s="237" t="s">
        <v>5856</v>
      </c>
      <c r="AA2" s="237" t="s">
        <v>5857</v>
      </c>
      <c r="AB2" s="237" t="s">
        <v>5858</v>
      </c>
      <c r="AC2" s="237" t="s">
        <v>1981</v>
      </c>
      <c r="AD2" s="237" t="s">
        <v>1982</v>
      </c>
      <c r="AE2" s="237" t="s">
        <v>1983</v>
      </c>
      <c r="AF2" s="237"/>
      <c r="AG2" s="237" t="s">
        <v>1984</v>
      </c>
      <c r="AH2" s="101" t="s">
        <v>5948</v>
      </c>
      <c r="AI2" s="1" t="s">
        <v>5940</v>
      </c>
      <c r="AJ2" s="72" t="s">
        <v>5941</v>
      </c>
      <c r="AK2" s="72" t="s">
        <v>5942</v>
      </c>
      <c r="AL2" s="86" t="s">
        <v>5943</v>
      </c>
      <c r="AM2" s="86" t="s">
        <v>5944</v>
      </c>
      <c r="AN2" s="272" t="s">
        <v>5950</v>
      </c>
      <c r="AO2" s="272" t="s">
        <v>5951</v>
      </c>
      <c r="AP2" s="272" t="s">
        <v>5952</v>
      </c>
      <c r="AR2" s="88"/>
      <c r="AS2" s="89"/>
    </row>
    <row r="3" spans="1:45" ht="24.6" customHeight="1">
      <c r="A3" s="242"/>
      <c r="B3" s="242"/>
      <c r="C3" s="243"/>
      <c r="D3" s="246" t="s">
        <v>6</v>
      </c>
      <c r="E3" s="244"/>
      <c r="F3" s="245"/>
      <c r="G3" s="247"/>
      <c r="H3" s="249"/>
      <c r="I3" s="245"/>
      <c r="J3" s="246" t="s">
        <v>5851</v>
      </c>
      <c r="K3" s="245"/>
      <c r="L3" s="250"/>
      <c r="M3" s="251"/>
      <c r="N3" s="248"/>
      <c r="O3" s="229"/>
      <c r="P3" s="285"/>
      <c r="Q3" s="252" t="s">
        <v>68</v>
      </c>
      <c r="R3" s="229"/>
      <c r="S3" s="229"/>
      <c r="T3" s="229"/>
      <c r="U3" s="255"/>
      <c r="V3" s="256"/>
      <c r="W3" s="257" t="s">
        <v>5852</v>
      </c>
      <c r="X3" s="258"/>
      <c r="Y3" s="258"/>
      <c r="Z3" s="260"/>
      <c r="AA3" s="261" t="s">
        <v>1194</v>
      </c>
      <c r="AB3" s="261"/>
      <c r="AC3" s="274" t="s">
        <v>5953</v>
      </c>
      <c r="AD3" s="269" t="s">
        <v>5862</v>
      </c>
      <c r="AE3" s="267"/>
      <c r="AF3" s="267"/>
      <c r="AG3" s="268"/>
      <c r="AH3" s="264" t="s">
        <v>1062</v>
      </c>
      <c r="AI3" s="80" t="s">
        <v>1985</v>
      </c>
      <c r="AJ3" s="102" t="s">
        <v>1986</v>
      </c>
      <c r="AK3" s="91" t="s">
        <v>1987</v>
      </c>
      <c r="AL3" s="276" t="s">
        <v>3576</v>
      </c>
      <c r="AM3" s="277"/>
      <c r="AN3" s="264"/>
      <c r="AR3" s="90"/>
      <c r="AS3" s="91"/>
    </row>
    <row r="4" spans="1:45" ht="32.450000000000003" customHeight="1">
      <c r="A4" s="242" t="s">
        <v>12</v>
      </c>
      <c r="B4" s="238" t="s">
        <v>5715</v>
      </c>
      <c r="C4" s="238" t="s">
        <v>5834</v>
      </c>
      <c r="D4" s="239" t="s">
        <v>74</v>
      </c>
      <c r="E4" s="239" t="s">
        <v>5835</v>
      </c>
      <c r="F4" s="240" t="s">
        <v>3057</v>
      </c>
      <c r="G4" s="241" t="s">
        <v>5836</v>
      </c>
      <c r="H4" s="241" t="s">
        <v>75</v>
      </c>
      <c r="I4" s="238" t="s">
        <v>76</v>
      </c>
      <c r="J4" s="238" t="s">
        <v>5837</v>
      </c>
      <c r="K4" s="238" t="s">
        <v>1949</v>
      </c>
      <c r="L4" s="239" t="s">
        <v>5838</v>
      </c>
      <c r="M4" s="239" t="s">
        <v>98</v>
      </c>
      <c r="N4" s="230" t="s">
        <v>5839</v>
      </c>
      <c r="O4" s="231" t="s">
        <v>5840</v>
      </c>
      <c r="P4" s="231" t="s">
        <v>5841</v>
      </c>
      <c r="Q4" s="232" t="s">
        <v>92</v>
      </c>
      <c r="R4" s="233" t="s">
        <v>5717</v>
      </c>
      <c r="S4" s="233" t="s">
        <v>5716</v>
      </c>
      <c r="T4" s="234" t="s">
        <v>2408</v>
      </c>
      <c r="U4" s="254" t="s">
        <v>368</v>
      </c>
      <c r="V4" s="254" t="s">
        <v>5842</v>
      </c>
      <c r="W4" s="254" t="s">
        <v>5954</v>
      </c>
      <c r="X4" s="254" t="s">
        <v>5955</v>
      </c>
      <c r="Y4" s="254" t="s">
        <v>5956</v>
      </c>
      <c r="Z4" s="259" t="s">
        <v>5957</v>
      </c>
      <c r="AA4" s="259" t="s">
        <v>5958</v>
      </c>
      <c r="AB4" s="259" t="s">
        <v>5959</v>
      </c>
      <c r="AC4" s="265" t="s">
        <v>6022</v>
      </c>
      <c r="AD4" s="266" t="s">
        <v>5960</v>
      </c>
      <c r="AE4" s="265" t="s">
        <v>6394</v>
      </c>
      <c r="AF4" s="265" t="s">
        <v>6369</v>
      </c>
      <c r="AG4" s="265" t="s">
        <v>77</v>
      </c>
      <c r="AH4" s="141" t="s">
        <v>5843</v>
      </c>
      <c r="AI4" s="141" t="s">
        <v>5844</v>
      </c>
      <c r="AJ4" s="209" t="s">
        <v>5845</v>
      </c>
      <c r="AK4" s="209" t="s">
        <v>5846</v>
      </c>
      <c r="AL4" s="141" t="s">
        <v>5847</v>
      </c>
      <c r="AM4" s="141" t="s">
        <v>1948</v>
      </c>
      <c r="AN4" s="209" t="s">
        <v>5859</v>
      </c>
      <c r="AO4" s="209" t="s">
        <v>5860</v>
      </c>
      <c r="AP4" s="209" t="s">
        <v>5861</v>
      </c>
      <c r="AR4" s="93"/>
      <c r="AS4" s="92"/>
    </row>
    <row r="5" spans="1:45">
      <c r="A5" s="210">
        <f>SUBTOTAL(103,$I$5:I5)</f>
        <v>1</v>
      </c>
      <c r="B5" s="210" t="s">
        <v>4732</v>
      </c>
      <c r="C5" s="211" t="s">
        <v>1714</v>
      </c>
      <c r="D5" s="228" t="s">
        <v>41</v>
      </c>
      <c r="E5" s="212"/>
      <c r="F5" s="212" t="s">
        <v>129</v>
      </c>
      <c r="G5" s="212">
        <v>43803</v>
      </c>
      <c r="H5" s="212" t="s">
        <v>56</v>
      </c>
      <c r="I5" s="210" t="s">
        <v>3865</v>
      </c>
      <c r="J5" s="212" t="s">
        <v>1043</v>
      </c>
      <c r="K5" s="213" t="s">
        <v>6208</v>
      </c>
      <c r="L5" s="212">
        <v>44169</v>
      </c>
      <c r="M5" s="212">
        <v>44965.772175925929</v>
      </c>
      <c r="N5" s="212">
        <v>44970.731469907405</v>
      </c>
      <c r="O5" s="219" t="s">
        <v>4766</v>
      </c>
      <c r="P5" s="214" t="s">
        <v>2</v>
      </c>
      <c r="Q5" s="214" t="s">
        <v>4787</v>
      </c>
      <c r="R5" s="225">
        <v>1241</v>
      </c>
      <c r="S5" s="214" t="s">
        <v>66</v>
      </c>
      <c r="T5" s="214">
        <v>45168</v>
      </c>
      <c r="U5" s="214" t="s">
        <v>6117</v>
      </c>
      <c r="V5" s="214">
        <v>45076</v>
      </c>
      <c r="W5" s="214">
        <v>45140</v>
      </c>
      <c r="Y5" s="214"/>
      <c r="Z5" s="214"/>
      <c r="AA5" s="214"/>
      <c r="AB5" s="214"/>
      <c r="AC5" s="219" t="s">
        <v>4764</v>
      </c>
      <c r="AD5" s="219" t="s">
        <v>33</v>
      </c>
      <c r="AE5" s="103" t="s">
        <v>26</v>
      </c>
      <c r="AF5" s="103" t="s">
        <v>6370</v>
      </c>
      <c r="AG5" s="103" t="s">
        <v>6116</v>
      </c>
      <c r="AH5" s="216" t="s">
        <v>68</v>
      </c>
      <c r="AI5" s="103" t="s">
        <v>5557</v>
      </c>
      <c r="AJ5" s="176"/>
      <c r="AK5" s="217"/>
      <c r="AL5" s="262">
        <v>45152.534515474537</v>
      </c>
      <c r="AM5" s="218" t="s">
        <v>18</v>
      </c>
      <c r="AN5" s="272">
        <f ca="1">IF(M5="","-",NETWORKDAYS.INTL(M5,TODAY()))</f>
        <v>152</v>
      </c>
      <c r="AO5" s="82" t="str">
        <f ca="1">IF(S5&lt;&gt;"",IFERROR(NETWORKDAYS.INTL(S5,TODAY()),"-"),"-")</f>
        <v>-</v>
      </c>
      <c r="AP5" s="82">
        <f ca="1">IF(V5&lt;&gt;"",IF(W5&lt;&gt;"",NETWORKDAYS.INTL(V5,W5),NETWORKDAYS.INTL(V5,TODAY())),"-")</f>
        <v>47</v>
      </c>
      <c r="AQ5"/>
      <c r="AR5"/>
      <c r="AS5"/>
    </row>
    <row r="6" spans="1:45">
      <c r="A6" s="210">
        <f>SUBTOTAL(103,$I$5:I6)</f>
        <v>2</v>
      </c>
      <c r="B6" s="210" t="s">
        <v>4735</v>
      </c>
      <c r="C6" s="211" t="s">
        <v>1714</v>
      </c>
      <c r="D6" s="228" t="s">
        <v>44</v>
      </c>
      <c r="E6" s="212"/>
      <c r="F6" s="212" t="s">
        <v>129</v>
      </c>
      <c r="G6" s="212">
        <v>43231</v>
      </c>
      <c r="H6" s="212" t="s">
        <v>56</v>
      </c>
      <c r="I6" s="210" t="s">
        <v>118</v>
      </c>
      <c r="J6" s="212" t="s">
        <v>1043</v>
      </c>
      <c r="K6" s="213" t="s">
        <v>6208</v>
      </c>
      <c r="L6" s="212">
        <v>43596</v>
      </c>
      <c r="M6" s="212">
        <v>44965.787523148145</v>
      </c>
      <c r="N6" s="212">
        <v>44971.506863425922</v>
      </c>
      <c r="O6" s="219" t="s">
        <v>4767</v>
      </c>
      <c r="P6" s="214" t="s">
        <v>2</v>
      </c>
      <c r="Q6" s="214" t="s">
        <v>5269</v>
      </c>
      <c r="R6" s="225">
        <v>2559</v>
      </c>
      <c r="S6" s="214" t="s">
        <v>66</v>
      </c>
      <c r="T6" s="214">
        <v>45168</v>
      </c>
      <c r="U6" s="214" t="s">
        <v>6117</v>
      </c>
      <c r="V6" s="214">
        <v>45076</v>
      </c>
      <c r="W6" s="214">
        <v>45140</v>
      </c>
      <c r="Y6" s="214"/>
      <c r="Z6" s="214"/>
      <c r="AA6" s="214"/>
      <c r="AB6" s="214"/>
      <c r="AC6" s="219" t="s">
        <v>4765</v>
      </c>
      <c r="AD6" s="219" t="s">
        <v>1120</v>
      </c>
      <c r="AE6" s="103" t="s">
        <v>26</v>
      </c>
      <c r="AF6" s="103" t="s">
        <v>6370</v>
      </c>
      <c r="AG6" s="103" t="s">
        <v>6116</v>
      </c>
      <c r="AH6" s="216" t="s">
        <v>68</v>
      </c>
      <c r="AI6" s="103" t="s">
        <v>5557</v>
      </c>
      <c r="AJ6" s="176"/>
      <c r="AK6" s="217"/>
      <c r="AL6" s="262">
        <v>45152.534643692132</v>
      </c>
      <c r="AM6" s="218" t="s">
        <v>18</v>
      </c>
      <c r="AN6" s="272">
        <f ca="1">IF(M6="","-",NETWORKDAYS.INTL(M6,TODAY()))</f>
        <v>152</v>
      </c>
      <c r="AO6" s="82" t="str">
        <f ca="1">IF(S6&lt;&gt;"",IFERROR(NETWORKDAYS.INTL(S6,TODAY()),"-"),"-")</f>
        <v>-</v>
      </c>
      <c r="AP6" s="82">
        <f ca="1">IF(V6&lt;&gt;"",IF(W6&lt;&gt;"",NETWORKDAYS.INTL(V6,W6),NETWORKDAYS.INTL(V6,TODAY())),"-")</f>
        <v>47</v>
      </c>
      <c r="AQ6"/>
      <c r="AR6"/>
      <c r="AS6"/>
    </row>
    <row r="7" spans="1:45">
      <c r="A7" s="210">
        <f>SUBTOTAL(103,$I$5:I7)</f>
        <v>3</v>
      </c>
      <c r="B7" s="210" t="s">
        <v>4759</v>
      </c>
      <c r="C7" s="211" t="s">
        <v>3198</v>
      </c>
      <c r="D7" s="228" t="s">
        <v>40</v>
      </c>
      <c r="E7" s="212" t="s">
        <v>4635</v>
      </c>
      <c r="F7" s="212" t="s">
        <v>129</v>
      </c>
      <c r="G7" s="212">
        <v>42744</v>
      </c>
      <c r="H7" s="212" t="s">
        <v>51</v>
      </c>
      <c r="I7" s="210" t="s">
        <v>4760</v>
      </c>
      <c r="J7" s="212" t="s">
        <v>1043</v>
      </c>
      <c r="K7" s="213" t="s">
        <v>6208</v>
      </c>
      <c r="L7" s="212">
        <v>43109</v>
      </c>
      <c r="M7" s="212">
        <v>44973.591284722221</v>
      </c>
      <c r="N7" s="212">
        <v>44980.674872685187</v>
      </c>
      <c r="O7" s="219" t="s">
        <v>4805</v>
      </c>
      <c r="P7" s="214" t="s">
        <v>2</v>
      </c>
      <c r="Q7" s="214" t="s">
        <v>1249</v>
      </c>
      <c r="R7" s="225">
        <v>620</v>
      </c>
      <c r="S7" s="214">
        <v>45007</v>
      </c>
      <c r="T7" s="214"/>
      <c r="U7" s="214" t="s">
        <v>12</v>
      </c>
      <c r="V7" s="214"/>
      <c r="W7" s="214"/>
      <c r="Y7" s="214"/>
      <c r="Z7" s="214"/>
      <c r="AA7" s="214"/>
      <c r="AB7" s="214"/>
      <c r="AC7" s="219" t="s">
        <v>4804</v>
      </c>
      <c r="AD7" s="219" t="s">
        <v>1102</v>
      </c>
      <c r="AE7" s="103" t="s">
        <v>28</v>
      </c>
      <c r="AF7" s="103" t="s">
        <v>6387</v>
      </c>
      <c r="AG7" s="103" t="s">
        <v>6337</v>
      </c>
      <c r="AH7" s="216" t="s">
        <v>68</v>
      </c>
      <c r="AI7" s="103" t="s">
        <v>6168</v>
      </c>
      <c r="AJ7" s="176"/>
      <c r="AK7" s="217"/>
      <c r="AL7" s="262">
        <v>45156.46021917824</v>
      </c>
      <c r="AM7" s="218" t="s">
        <v>20</v>
      </c>
      <c r="AN7" s="272">
        <f ca="1">IF(M7="","-",NETWORKDAYS.INTL(M7,TODAY()))</f>
        <v>146</v>
      </c>
      <c r="AO7" s="82">
        <f ca="1">IF(S7&lt;&gt;"",IFERROR(NETWORKDAYS.INTL(S7,TODAY()),"-"),"-")</f>
        <v>122</v>
      </c>
      <c r="AP7" s="82" t="str">
        <f ca="1">IF(V7&lt;&gt;"",IF(W7&lt;&gt;"",NETWORKDAYS.INTL(V7,W7),NETWORKDAYS.INTL(V7,TODAY())),"-")</f>
        <v>-</v>
      </c>
      <c r="AQ7"/>
      <c r="AR7"/>
      <c r="AS7"/>
    </row>
    <row r="8" spans="1:45">
      <c r="A8" s="210">
        <f>SUBTOTAL(103,$I$5:I8)</f>
        <v>4</v>
      </c>
      <c r="B8" s="210" t="s">
        <v>4827</v>
      </c>
      <c r="C8" s="211" t="s">
        <v>3199</v>
      </c>
      <c r="D8" s="228" t="s">
        <v>37</v>
      </c>
      <c r="E8" s="212" t="s">
        <v>4635</v>
      </c>
      <c r="F8" s="212" t="s">
        <v>129</v>
      </c>
      <c r="G8" s="212">
        <v>42508</v>
      </c>
      <c r="H8" s="212" t="s">
        <v>27</v>
      </c>
      <c r="I8" s="210" t="s">
        <v>4828</v>
      </c>
      <c r="J8" s="212" t="s">
        <v>1042</v>
      </c>
      <c r="K8" s="213" t="s">
        <v>6210</v>
      </c>
      <c r="L8" s="212">
        <v>42873</v>
      </c>
      <c r="M8" s="212">
        <v>44985.713379629633</v>
      </c>
      <c r="N8" s="212">
        <v>44987.513009259259</v>
      </c>
      <c r="O8" s="219" t="s">
        <v>6126</v>
      </c>
      <c r="P8" s="214" t="s">
        <v>4</v>
      </c>
      <c r="Q8" s="214" t="s">
        <v>1093</v>
      </c>
      <c r="R8" s="225" t="s">
        <v>55</v>
      </c>
      <c r="S8" s="214">
        <v>45000</v>
      </c>
      <c r="T8" s="214">
        <v>45014</v>
      </c>
      <c r="U8" s="214" t="s">
        <v>12</v>
      </c>
      <c r="V8" s="214"/>
      <c r="W8" s="214"/>
      <c r="Y8" s="214"/>
      <c r="Z8" s="214"/>
      <c r="AA8" s="214"/>
      <c r="AB8" s="214"/>
      <c r="AC8" s="219" t="s">
        <v>4835</v>
      </c>
      <c r="AD8" s="219" t="s">
        <v>1102</v>
      </c>
      <c r="AE8" s="103" t="s">
        <v>1055</v>
      </c>
      <c r="AF8" s="103" t="s">
        <v>6389</v>
      </c>
      <c r="AG8" s="103"/>
      <c r="AH8" s="216" t="s">
        <v>68</v>
      </c>
      <c r="AI8" s="103" t="s">
        <v>5406</v>
      </c>
      <c r="AJ8" s="176"/>
      <c r="AK8" s="217"/>
      <c r="AL8" s="262">
        <v>45118.455127141206</v>
      </c>
      <c r="AM8" s="218" t="s">
        <v>18</v>
      </c>
      <c r="AN8" s="272">
        <f ca="1">IF(M8="","-",NETWORKDAYS.INTL(M8,TODAY()))</f>
        <v>138</v>
      </c>
      <c r="AO8" s="82">
        <f ca="1">IF(S8&lt;&gt;"",IFERROR(NETWORKDAYS.INTL(S8,TODAY()),"-"),"-")</f>
        <v>127</v>
      </c>
      <c r="AP8" s="82" t="str">
        <f ca="1">IF(V8&lt;&gt;"",IF(W8&lt;&gt;"",NETWORKDAYS.INTL(V8,W8),NETWORKDAYS.INTL(V8,TODAY())),"-")</f>
        <v>-</v>
      </c>
    </row>
    <row r="9" spans="1:45">
      <c r="A9" s="210">
        <f>SUBTOTAL(103,$I$5:I9)</f>
        <v>5</v>
      </c>
      <c r="B9" s="210" t="s">
        <v>4981</v>
      </c>
      <c r="C9" s="211" t="s">
        <v>3198</v>
      </c>
      <c r="D9" s="228" t="s">
        <v>40</v>
      </c>
      <c r="E9" s="212" t="s">
        <v>4635</v>
      </c>
      <c r="F9" s="212" t="s">
        <v>129</v>
      </c>
      <c r="G9" s="212">
        <v>42774</v>
      </c>
      <c r="H9" s="212" t="s">
        <v>1264</v>
      </c>
      <c r="I9" s="210" t="s">
        <v>4982</v>
      </c>
      <c r="J9" s="212" t="s">
        <v>1042</v>
      </c>
      <c r="K9" s="213" t="s">
        <v>6211</v>
      </c>
      <c r="L9" s="212">
        <v>43139</v>
      </c>
      <c r="M9" s="212">
        <v>45008.820173611108</v>
      </c>
      <c r="N9" s="212">
        <v>45016.518078703702</v>
      </c>
      <c r="O9" s="219" t="s">
        <v>5009</v>
      </c>
      <c r="P9" s="214" t="s">
        <v>4</v>
      </c>
      <c r="Q9" s="214" t="s">
        <v>1093</v>
      </c>
      <c r="R9" s="225">
        <v>5495</v>
      </c>
      <c r="S9" s="214">
        <v>45030</v>
      </c>
      <c r="T9" s="214"/>
      <c r="U9" s="214" t="s">
        <v>12</v>
      </c>
      <c r="V9" s="214"/>
      <c r="W9" s="214"/>
      <c r="Y9" s="214"/>
      <c r="Z9" s="214"/>
      <c r="AA9" s="214"/>
      <c r="AB9" s="214"/>
      <c r="AC9" s="219" t="s">
        <v>4999</v>
      </c>
      <c r="AD9" s="219" t="s">
        <v>1102</v>
      </c>
      <c r="AE9" s="103" t="s">
        <v>1055</v>
      </c>
      <c r="AF9" s="103" t="s">
        <v>6393</v>
      </c>
      <c r="AG9" s="103" t="s">
        <v>6125</v>
      </c>
      <c r="AH9" s="217" t="s">
        <v>68</v>
      </c>
      <c r="AI9" s="217" t="s">
        <v>5556</v>
      </c>
      <c r="AJ9" s="217"/>
      <c r="AK9" s="217"/>
      <c r="AL9" s="262">
        <v>45147.492955474539</v>
      </c>
      <c r="AM9" s="218" t="s">
        <v>54</v>
      </c>
      <c r="AN9" s="272">
        <f ca="1">IF(M9="","-",NETWORKDAYS.INTL(M9,TODAY()))</f>
        <v>121</v>
      </c>
      <c r="AO9" s="82">
        <f ca="1">IF(S9&lt;&gt;"",IFERROR(NETWORKDAYS.INTL(S9,TODAY()),"-"),"-")</f>
        <v>105</v>
      </c>
      <c r="AP9" s="82" t="str">
        <f ca="1">IF(V9&lt;&gt;"",IF(W9&lt;&gt;"",NETWORKDAYS.INTL(V9,W9),NETWORKDAYS.INTL(V9,TODAY())),"-")</f>
        <v>-</v>
      </c>
    </row>
    <row r="10" spans="1:45">
      <c r="A10" s="210">
        <f>SUBTOTAL(103,$I$5:I10)</f>
        <v>6</v>
      </c>
      <c r="B10" s="210" t="s">
        <v>4987</v>
      </c>
      <c r="C10" s="211" t="s">
        <v>1714</v>
      </c>
      <c r="D10" s="228" t="s">
        <v>41</v>
      </c>
      <c r="E10" s="212"/>
      <c r="F10" s="212" t="s">
        <v>129</v>
      </c>
      <c r="G10" s="212"/>
      <c r="H10" s="212" t="s">
        <v>25</v>
      </c>
      <c r="I10" s="210" t="s">
        <v>3583</v>
      </c>
      <c r="J10" s="212" t="s">
        <v>1043</v>
      </c>
      <c r="K10" s="213" t="s">
        <v>6212</v>
      </c>
      <c r="L10" s="212">
        <v>43910</v>
      </c>
      <c r="M10" s="212">
        <v>45015.456145833334</v>
      </c>
      <c r="N10" s="212">
        <v>45020.773136574076</v>
      </c>
      <c r="O10" s="219" t="s">
        <v>5044</v>
      </c>
      <c r="P10" s="214" t="s">
        <v>2</v>
      </c>
      <c r="Q10" s="214" t="s">
        <v>5276</v>
      </c>
      <c r="R10" s="225">
        <v>2490</v>
      </c>
      <c r="S10" s="214" t="s">
        <v>66</v>
      </c>
      <c r="T10" s="214">
        <v>45168</v>
      </c>
      <c r="U10" s="214" t="s">
        <v>6117</v>
      </c>
      <c r="V10" s="214">
        <v>45076</v>
      </c>
      <c r="W10" s="214">
        <v>45140</v>
      </c>
      <c r="Y10" s="214"/>
      <c r="Z10" s="214"/>
      <c r="AA10" s="214"/>
      <c r="AB10" s="214"/>
      <c r="AC10" s="219" t="s">
        <v>5042</v>
      </c>
      <c r="AD10" s="219" t="s">
        <v>1120</v>
      </c>
      <c r="AE10" s="103" t="s">
        <v>26</v>
      </c>
      <c r="AF10" s="103" t="s">
        <v>6370</v>
      </c>
      <c r="AG10" s="103" t="s">
        <v>6116</v>
      </c>
      <c r="AH10" s="217" t="s">
        <v>68</v>
      </c>
      <c r="AI10" s="217" t="s">
        <v>5557</v>
      </c>
      <c r="AJ10" s="217"/>
      <c r="AK10" s="217"/>
      <c r="AL10" s="262">
        <v>45152.535077222223</v>
      </c>
      <c r="AM10" s="218" t="s">
        <v>18</v>
      </c>
      <c r="AN10" s="272">
        <f ca="1">IF(M10="","-",NETWORKDAYS.INTL(M10,TODAY()))</f>
        <v>116</v>
      </c>
      <c r="AO10" s="82" t="str">
        <f ca="1">IF(S10&lt;&gt;"",IFERROR(NETWORKDAYS.INTL(S10,TODAY()),"-"),"-")</f>
        <v>-</v>
      </c>
      <c r="AP10" s="82">
        <f ca="1">IF(V10&lt;&gt;"",IF(W10&lt;&gt;"",NETWORKDAYS.INTL(V10,W10),NETWORKDAYS.INTL(V10,TODAY())),"-")</f>
        <v>47</v>
      </c>
    </row>
    <row r="11" spans="1:45">
      <c r="A11" s="210">
        <f>SUBTOTAL(103,$I$5:I11)</f>
        <v>7</v>
      </c>
      <c r="B11" s="210" t="s">
        <v>5022</v>
      </c>
      <c r="C11" s="211" t="s">
        <v>1714</v>
      </c>
      <c r="D11" s="228" t="s">
        <v>44</v>
      </c>
      <c r="E11" s="212"/>
      <c r="F11" s="212" t="s">
        <v>129</v>
      </c>
      <c r="G11" s="212">
        <v>41835</v>
      </c>
      <c r="H11" s="212" t="s">
        <v>2941</v>
      </c>
      <c r="I11" s="210" t="s">
        <v>163</v>
      </c>
      <c r="J11" s="212" t="s">
        <v>5023</v>
      </c>
      <c r="K11" s="213" t="s">
        <v>6213</v>
      </c>
      <c r="L11" s="212">
        <v>42201</v>
      </c>
      <c r="M11" s="212">
        <v>45019.717638888891</v>
      </c>
      <c r="N11" s="212">
        <v>45027.55741898148</v>
      </c>
      <c r="O11" s="219" t="s">
        <v>5142</v>
      </c>
      <c r="P11" s="214" t="s">
        <v>2</v>
      </c>
      <c r="Q11" s="214" t="s">
        <v>5277</v>
      </c>
      <c r="R11" s="225">
        <v>907</v>
      </c>
      <c r="S11" s="214" t="s">
        <v>66</v>
      </c>
      <c r="T11" s="214">
        <v>45168</v>
      </c>
      <c r="U11" s="214" t="s">
        <v>6117</v>
      </c>
      <c r="V11" s="214">
        <v>45076</v>
      </c>
      <c r="W11" s="214">
        <v>45140</v>
      </c>
      <c r="Y11" s="214"/>
      <c r="Z11" s="214"/>
      <c r="AA11" s="214"/>
      <c r="AB11" s="214"/>
      <c r="AC11" s="219" t="s">
        <v>5127</v>
      </c>
      <c r="AD11" s="219" t="s">
        <v>1120</v>
      </c>
      <c r="AE11" s="103" t="s">
        <v>26</v>
      </c>
      <c r="AF11" s="103" t="s">
        <v>6370</v>
      </c>
      <c r="AG11" s="103" t="s">
        <v>6116</v>
      </c>
      <c r="AH11" s="217" t="s">
        <v>68</v>
      </c>
      <c r="AI11" s="217" t="s">
        <v>5557</v>
      </c>
      <c r="AJ11" s="217"/>
      <c r="AK11" s="217"/>
      <c r="AL11" s="262">
        <v>45152.535243680555</v>
      </c>
      <c r="AM11" s="218" t="s">
        <v>18</v>
      </c>
      <c r="AN11" s="272">
        <f ca="1">IF(M11="","-",NETWORKDAYS.INTL(M11,TODAY()))</f>
        <v>114</v>
      </c>
      <c r="AO11" s="82" t="str">
        <f ca="1">IF(S11&lt;&gt;"",IFERROR(NETWORKDAYS.INTL(S11,TODAY()),"-"),"-")</f>
        <v>-</v>
      </c>
      <c r="AP11" s="82">
        <f ca="1">IF(V11&lt;&gt;"",IF(W11&lt;&gt;"",NETWORKDAYS.INTL(V11,W11),NETWORKDAYS.INTL(V11,TODAY())),"-")</f>
        <v>47</v>
      </c>
    </row>
    <row r="12" spans="1:45">
      <c r="A12" s="210">
        <f>SUBTOTAL(103,$I$5:I12)</f>
        <v>8</v>
      </c>
      <c r="B12" s="210" t="s">
        <v>5015</v>
      </c>
      <c r="C12" s="211" t="s">
        <v>3199</v>
      </c>
      <c r="D12" s="228" t="s">
        <v>37</v>
      </c>
      <c r="E12" s="212" t="s">
        <v>4635</v>
      </c>
      <c r="F12" s="212" t="s">
        <v>129</v>
      </c>
      <c r="G12" s="212">
        <v>43994</v>
      </c>
      <c r="H12" s="212" t="s">
        <v>30</v>
      </c>
      <c r="I12" s="210" t="s">
        <v>1275</v>
      </c>
      <c r="J12" s="212" t="s">
        <v>39</v>
      </c>
      <c r="K12" s="213" t="s">
        <v>6209</v>
      </c>
      <c r="L12" s="212">
        <v>44360</v>
      </c>
      <c r="M12" s="212">
        <v>45020.712731481479</v>
      </c>
      <c r="N12" s="212">
        <v>45022.575636574074</v>
      </c>
      <c r="O12" s="219" t="s">
        <v>5045</v>
      </c>
      <c r="P12" s="214" t="s">
        <v>2</v>
      </c>
      <c r="Q12" s="214" t="s">
        <v>5730</v>
      </c>
      <c r="R12" s="225">
        <v>3495</v>
      </c>
      <c r="S12" s="214">
        <v>45027</v>
      </c>
      <c r="T12" s="214"/>
      <c r="U12" s="214"/>
      <c r="V12" s="214"/>
      <c r="W12" s="214"/>
      <c r="Y12" s="214"/>
      <c r="Z12" s="214"/>
      <c r="AA12" s="214"/>
      <c r="AB12" s="214"/>
      <c r="AC12" s="219" t="s">
        <v>5043</v>
      </c>
      <c r="AD12" s="219" t="s">
        <v>33</v>
      </c>
      <c r="AE12" s="103" t="s">
        <v>35</v>
      </c>
      <c r="AF12" s="103" t="s">
        <v>6389</v>
      </c>
      <c r="AG12" s="103" t="s">
        <v>6313</v>
      </c>
      <c r="AH12" s="217" t="s">
        <v>68</v>
      </c>
      <c r="AI12" s="217" t="s">
        <v>5555</v>
      </c>
      <c r="AJ12" s="217"/>
      <c r="AK12" s="217"/>
      <c r="AL12" s="262">
        <v>45075.520166006943</v>
      </c>
      <c r="AM12" s="218" t="s">
        <v>18</v>
      </c>
      <c r="AN12" s="272">
        <f ca="1">IF(M12="","-",NETWORKDAYS.INTL(M12,TODAY()))</f>
        <v>113</v>
      </c>
      <c r="AO12" s="82">
        <f ca="1">IF(S12&lt;&gt;"",IFERROR(NETWORKDAYS.INTL(S12,TODAY()),"-"),"-")</f>
        <v>108</v>
      </c>
      <c r="AP12" s="82" t="str">
        <f ca="1">IF(V12&lt;&gt;"",IF(W12&lt;&gt;"",NETWORKDAYS.INTL(V12,W12),NETWORKDAYS.INTL(V12,TODAY())),"-")</f>
        <v>-</v>
      </c>
    </row>
    <row r="13" spans="1:45">
      <c r="A13" s="210">
        <f>SUBTOTAL(103,$I$5:I13)</f>
        <v>9</v>
      </c>
      <c r="B13" s="210" t="s">
        <v>5030</v>
      </c>
      <c r="C13" s="211" t="s">
        <v>3198</v>
      </c>
      <c r="D13" s="228" t="s">
        <v>1674</v>
      </c>
      <c r="E13" s="212" t="s">
        <v>3457</v>
      </c>
      <c r="F13" s="212" t="s">
        <v>129</v>
      </c>
      <c r="G13" s="212">
        <v>43536</v>
      </c>
      <c r="H13" s="212" t="s">
        <v>36</v>
      </c>
      <c r="I13" s="210" t="s">
        <v>5031</v>
      </c>
      <c r="J13" s="212" t="s">
        <v>39</v>
      </c>
      <c r="K13" s="213" t="s">
        <v>6212</v>
      </c>
      <c r="L13" s="212">
        <v>43902</v>
      </c>
      <c r="M13" s="212">
        <v>45021.509328703702</v>
      </c>
      <c r="N13" s="212">
        <v>45034.43954861111</v>
      </c>
      <c r="O13" s="219" t="s">
        <v>5143</v>
      </c>
      <c r="P13" s="214" t="s">
        <v>2</v>
      </c>
      <c r="Q13" s="214" t="s">
        <v>5279</v>
      </c>
      <c r="R13" s="225">
        <v>6918</v>
      </c>
      <c r="S13" s="214">
        <v>45021</v>
      </c>
      <c r="T13" s="214"/>
      <c r="U13" s="214"/>
      <c r="V13" s="214"/>
      <c r="W13" s="214"/>
      <c r="Y13" s="214"/>
      <c r="Z13" s="214"/>
      <c r="AA13" s="214"/>
      <c r="AB13" s="214"/>
      <c r="AC13" s="219" t="s">
        <v>5195</v>
      </c>
      <c r="AD13" s="219" t="s">
        <v>1102</v>
      </c>
      <c r="AE13" s="103" t="s">
        <v>35</v>
      </c>
      <c r="AF13" s="103" t="s">
        <v>6386</v>
      </c>
      <c r="AG13" s="103" t="s">
        <v>6313</v>
      </c>
      <c r="AH13" s="217" t="s">
        <v>68</v>
      </c>
      <c r="AI13" s="217" t="s">
        <v>5555</v>
      </c>
      <c r="AJ13" s="217"/>
      <c r="AK13" s="217"/>
      <c r="AL13" s="262">
        <v>45075.520382905095</v>
      </c>
      <c r="AM13" s="218" t="s">
        <v>18</v>
      </c>
      <c r="AN13" s="272">
        <f ca="1">IF(M13="","-",NETWORKDAYS.INTL(M13,TODAY()))</f>
        <v>112</v>
      </c>
      <c r="AO13" s="82">
        <f ca="1">IF(S13&lt;&gt;"",IFERROR(NETWORKDAYS.INTL(S13,TODAY()),"-"),"-")</f>
        <v>112</v>
      </c>
      <c r="AP13" s="82" t="str">
        <f ca="1">IF(V13&lt;&gt;"",IF(W13&lt;&gt;"",NETWORKDAYS.INTL(V13,W13),NETWORKDAYS.INTL(V13,TODAY())),"-")</f>
        <v>-</v>
      </c>
    </row>
    <row r="14" spans="1:45">
      <c r="A14" s="210">
        <f>SUBTOTAL(103,$I$5:I14)</f>
        <v>10</v>
      </c>
      <c r="B14" s="210" t="s">
        <v>5061</v>
      </c>
      <c r="C14" s="211" t="s">
        <v>3199</v>
      </c>
      <c r="D14" s="228" t="s">
        <v>71</v>
      </c>
      <c r="E14" s="212" t="s">
        <v>2959</v>
      </c>
      <c r="F14" s="212" t="s">
        <v>129</v>
      </c>
      <c r="G14" s="212">
        <v>43891</v>
      </c>
      <c r="H14" s="212" t="s">
        <v>49</v>
      </c>
      <c r="I14" s="210" t="s">
        <v>1157</v>
      </c>
      <c r="J14" s="212" t="s">
        <v>39</v>
      </c>
      <c r="K14" s="213" t="s">
        <v>6208</v>
      </c>
      <c r="L14" s="212">
        <v>44256</v>
      </c>
      <c r="M14" s="212">
        <v>45027.637928240743</v>
      </c>
      <c r="N14" s="212">
        <v>45030.752847222226</v>
      </c>
      <c r="O14" s="219" t="s">
        <v>5120</v>
      </c>
      <c r="P14" s="214" t="s">
        <v>2</v>
      </c>
      <c r="Q14" s="214" t="s">
        <v>5282</v>
      </c>
      <c r="R14" s="225">
        <v>6238</v>
      </c>
      <c r="S14" s="214">
        <v>45044</v>
      </c>
      <c r="T14" s="214"/>
      <c r="U14" s="214"/>
      <c r="V14" s="214"/>
      <c r="W14" s="214"/>
      <c r="Y14" s="214"/>
      <c r="Z14" s="214"/>
      <c r="AA14" s="214"/>
      <c r="AB14" s="214"/>
      <c r="AC14" s="219" t="s">
        <v>5101</v>
      </c>
      <c r="AD14" s="219" t="s">
        <v>1120</v>
      </c>
      <c r="AE14" s="103" t="s">
        <v>35</v>
      </c>
      <c r="AF14" s="103" t="s">
        <v>6389</v>
      </c>
      <c r="AG14" s="103" t="s">
        <v>6204</v>
      </c>
      <c r="AH14" s="217" t="s">
        <v>68</v>
      </c>
      <c r="AI14" s="217" t="s">
        <v>5558</v>
      </c>
      <c r="AJ14" s="217"/>
      <c r="AK14" s="217"/>
      <c r="AL14" s="262">
        <v>45162.468478877316</v>
      </c>
      <c r="AM14" s="218" t="s">
        <v>54</v>
      </c>
      <c r="AN14" s="272">
        <f ca="1">IF(M14="","-",NETWORKDAYS.INTL(M14,TODAY()))</f>
        <v>108</v>
      </c>
      <c r="AO14" s="82">
        <f ca="1">IF(S14&lt;&gt;"",IFERROR(NETWORKDAYS.INTL(S14,TODAY()),"-"),"-")</f>
        <v>95</v>
      </c>
      <c r="AP14" s="82" t="str">
        <f ca="1">IF(V14&lt;&gt;"",IF(W14&lt;&gt;"",NETWORKDAYS.INTL(V14,W14),NETWORKDAYS.INTL(V14,TODAY())),"-")</f>
        <v>-</v>
      </c>
    </row>
    <row r="15" spans="1:45">
      <c r="A15" s="210">
        <f>SUBTOTAL(103,$I$5:I15)</f>
        <v>11</v>
      </c>
      <c r="B15" s="210" t="s">
        <v>5062</v>
      </c>
      <c r="C15" s="211" t="s">
        <v>3199</v>
      </c>
      <c r="D15" s="228" t="s">
        <v>71</v>
      </c>
      <c r="E15" s="212" t="s">
        <v>2959</v>
      </c>
      <c r="F15" s="212" t="s">
        <v>129</v>
      </c>
      <c r="G15" s="212">
        <v>43891</v>
      </c>
      <c r="H15" s="212" t="s">
        <v>51</v>
      </c>
      <c r="I15" s="210" t="s">
        <v>1128</v>
      </c>
      <c r="J15" s="212" t="s">
        <v>1043</v>
      </c>
      <c r="K15" s="213" t="s">
        <v>6208</v>
      </c>
      <c r="L15" s="212">
        <v>44256</v>
      </c>
      <c r="M15" s="212">
        <v>45027.638437499998</v>
      </c>
      <c r="N15" s="212">
        <v>45030.800208333334</v>
      </c>
      <c r="O15" s="219" t="s">
        <v>5121</v>
      </c>
      <c r="P15" s="214" t="s">
        <v>2</v>
      </c>
      <c r="Q15" s="214" t="s">
        <v>5283</v>
      </c>
      <c r="R15" s="225">
        <v>14180</v>
      </c>
      <c r="S15" s="214">
        <v>45044</v>
      </c>
      <c r="T15" s="214"/>
      <c r="U15" s="214"/>
      <c r="V15" s="214"/>
      <c r="W15" s="214"/>
      <c r="Y15" s="214"/>
      <c r="Z15" s="214"/>
      <c r="AA15" s="214"/>
      <c r="AB15" s="214"/>
      <c r="AC15" s="219" t="s">
        <v>5102</v>
      </c>
      <c r="AD15" s="219" t="s">
        <v>1120</v>
      </c>
      <c r="AE15" s="103" t="s">
        <v>35</v>
      </c>
      <c r="AF15" s="103" t="s">
        <v>6387</v>
      </c>
      <c r="AG15" s="103" t="s">
        <v>6204</v>
      </c>
      <c r="AH15" s="217" t="s">
        <v>68</v>
      </c>
      <c r="AI15" s="217" t="s">
        <v>5555</v>
      </c>
      <c r="AJ15" s="217"/>
      <c r="AK15" s="217"/>
      <c r="AL15" s="262">
        <v>45133.72479310185</v>
      </c>
      <c r="AM15" s="218" t="s">
        <v>5598</v>
      </c>
      <c r="AN15" s="272">
        <f ca="1">IF(M15="","-",NETWORKDAYS.INTL(M15,TODAY()))</f>
        <v>108</v>
      </c>
      <c r="AO15" s="82">
        <f ca="1">IF(S15&lt;&gt;"",IFERROR(NETWORKDAYS.INTL(S15,TODAY()),"-"),"-")</f>
        <v>95</v>
      </c>
      <c r="AP15" s="82" t="str">
        <f ca="1">IF(V15&lt;&gt;"",IF(W15&lt;&gt;"",NETWORKDAYS.INTL(V15,W15),NETWORKDAYS.INTL(V15,TODAY())),"-")</f>
        <v>-</v>
      </c>
    </row>
    <row r="16" spans="1:45">
      <c r="A16" s="210">
        <f>SUBTOTAL(103,$I$5:I16)</f>
        <v>12</v>
      </c>
      <c r="B16" s="210" t="s">
        <v>5073</v>
      </c>
      <c r="C16" s="211" t="s">
        <v>3199</v>
      </c>
      <c r="D16" s="228" t="s">
        <v>57</v>
      </c>
      <c r="E16" s="212" t="s">
        <v>4635</v>
      </c>
      <c r="F16" s="212" t="s">
        <v>22</v>
      </c>
      <c r="G16" s="212">
        <v>42746</v>
      </c>
      <c r="H16" s="212" t="s">
        <v>34</v>
      </c>
      <c r="I16" s="210" t="s">
        <v>5074</v>
      </c>
      <c r="J16" s="212" t="s">
        <v>1043</v>
      </c>
      <c r="K16" s="213" t="s">
        <v>6209</v>
      </c>
      <c r="L16" s="212">
        <v>43111</v>
      </c>
      <c r="M16" s="212">
        <v>45029.664884259262</v>
      </c>
      <c r="N16" s="212">
        <v>45029.682013888887</v>
      </c>
      <c r="O16" s="219" t="s">
        <v>5092</v>
      </c>
      <c r="P16" s="214" t="s">
        <v>2</v>
      </c>
      <c r="Q16" s="214" t="s">
        <v>5075</v>
      </c>
      <c r="R16" s="225">
        <v>7081</v>
      </c>
      <c r="S16" s="214">
        <v>45030</v>
      </c>
      <c r="T16" s="214"/>
      <c r="U16" s="214"/>
      <c r="V16" s="214"/>
      <c r="W16" s="214"/>
      <c r="Y16" s="214"/>
      <c r="Z16" s="214"/>
      <c r="AA16" s="214"/>
      <c r="AB16" s="214"/>
      <c r="AC16" s="219" t="s">
        <v>5093</v>
      </c>
      <c r="AD16" s="219" t="s">
        <v>18</v>
      </c>
      <c r="AE16" s="103" t="s">
        <v>35</v>
      </c>
      <c r="AF16" s="103" t="s">
        <v>6388</v>
      </c>
      <c r="AG16" s="103" t="s">
        <v>6204</v>
      </c>
      <c r="AH16" s="217" t="s">
        <v>68</v>
      </c>
      <c r="AI16" s="217" t="s">
        <v>5555</v>
      </c>
      <c r="AJ16" s="217"/>
      <c r="AK16" s="217"/>
      <c r="AL16" s="262">
        <v>45075.526488055555</v>
      </c>
      <c r="AM16" s="218" t="s">
        <v>18</v>
      </c>
      <c r="AN16" s="272">
        <f ca="1">IF(M16="","-",NETWORKDAYS.INTL(M16,TODAY()))</f>
        <v>106</v>
      </c>
      <c r="AO16" s="82">
        <f ca="1">IF(S16&lt;&gt;"",IFERROR(NETWORKDAYS.INTL(S16,TODAY()),"-"),"-")</f>
        <v>105</v>
      </c>
      <c r="AP16" s="82" t="str">
        <f ca="1">IF(V16&lt;&gt;"",IF(W16&lt;&gt;"",NETWORKDAYS.INTL(V16,W16),NETWORKDAYS.INTL(V16,TODAY())),"-")</f>
        <v>-</v>
      </c>
    </row>
    <row r="17" spans="1:42">
      <c r="A17" s="210">
        <f>SUBTOTAL(103,$I$5:I17)</f>
        <v>13</v>
      </c>
      <c r="B17" s="210" t="s">
        <v>5078</v>
      </c>
      <c r="C17" s="211" t="s">
        <v>3199</v>
      </c>
      <c r="D17" s="228" t="s">
        <v>1106</v>
      </c>
      <c r="E17" s="212" t="s">
        <v>2959</v>
      </c>
      <c r="F17" s="212" t="s">
        <v>129</v>
      </c>
      <c r="G17" s="212">
        <v>42788</v>
      </c>
      <c r="H17" s="212" t="s">
        <v>45</v>
      </c>
      <c r="I17" s="210" t="s">
        <v>2828</v>
      </c>
      <c r="J17" s="212" t="s">
        <v>1042</v>
      </c>
      <c r="K17" s="213" t="s">
        <v>6210</v>
      </c>
      <c r="L17" s="212">
        <v>43153</v>
      </c>
      <c r="M17" s="212">
        <v>45029.83525462963</v>
      </c>
      <c r="N17" s="212">
        <v>45034.755520833336</v>
      </c>
      <c r="O17" s="219" t="s">
        <v>5129</v>
      </c>
      <c r="P17" s="214" t="s">
        <v>4</v>
      </c>
      <c r="Q17" s="214" t="s">
        <v>4871</v>
      </c>
      <c r="R17" s="225">
        <v>1241</v>
      </c>
      <c r="S17" s="214">
        <v>45044</v>
      </c>
      <c r="T17" s="214"/>
      <c r="U17" s="214"/>
      <c r="V17" s="214"/>
      <c r="W17" s="214"/>
      <c r="Y17" s="214"/>
      <c r="Z17" s="214"/>
      <c r="AA17" s="214"/>
      <c r="AB17" s="214"/>
      <c r="AC17" s="219" t="s">
        <v>5122</v>
      </c>
      <c r="AD17" s="219" t="s">
        <v>125</v>
      </c>
      <c r="AE17" s="103" t="s">
        <v>3611</v>
      </c>
      <c r="AF17" s="103" t="s">
        <v>6389</v>
      </c>
      <c r="AG17" s="103" t="s">
        <v>6204</v>
      </c>
      <c r="AH17" s="217" t="s">
        <v>68</v>
      </c>
      <c r="AI17" s="217" t="s">
        <v>5555</v>
      </c>
      <c r="AJ17" s="217"/>
      <c r="AK17" s="217"/>
      <c r="AL17" s="262">
        <v>45126.834028136574</v>
      </c>
      <c r="AM17" s="218" t="s">
        <v>5598</v>
      </c>
      <c r="AN17" s="272">
        <f ca="1">IF(M17="","-",NETWORKDAYS.INTL(M17,TODAY()))</f>
        <v>106</v>
      </c>
      <c r="AO17" s="82">
        <f ca="1">IF(S17&lt;&gt;"",IFERROR(NETWORKDAYS.INTL(S17,TODAY()),"-"),"-")</f>
        <v>95</v>
      </c>
      <c r="AP17" s="82" t="str">
        <f ca="1">IF(V17&lt;&gt;"",IF(W17&lt;&gt;"",NETWORKDAYS.INTL(V17,W17),NETWORKDAYS.INTL(V17,TODAY())),"-")</f>
        <v>-</v>
      </c>
    </row>
    <row r="18" spans="1:42">
      <c r="A18" s="210">
        <f>SUBTOTAL(103,$I$5:I18)</f>
        <v>14</v>
      </c>
      <c r="B18" s="210" t="s">
        <v>5104</v>
      </c>
      <c r="C18" s="211" t="s">
        <v>3199</v>
      </c>
      <c r="D18" s="228" t="s">
        <v>21</v>
      </c>
      <c r="E18" s="212" t="s">
        <v>4635</v>
      </c>
      <c r="F18" s="212" t="s">
        <v>129</v>
      </c>
      <c r="G18" s="212">
        <v>44520</v>
      </c>
      <c r="H18" s="212" t="s">
        <v>30</v>
      </c>
      <c r="I18" s="210" t="s">
        <v>5105</v>
      </c>
      <c r="J18" s="212" t="s">
        <v>39</v>
      </c>
      <c r="K18" s="213" t="s">
        <v>6209</v>
      </c>
      <c r="L18" s="212">
        <v>44885</v>
      </c>
      <c r="M18" s="212">
        <v>45034.533750000002</v>
      </c>
      <c r="N18" s="212">
        <v>45043.834178240744</v>
      </c>
      <c r="O18" s="219" t="s">
        <v>5332</v>
      </c>
      <c r="P18" s="214" t="s">
        <v>2</v>
      </c>
      <c r="Q18" s="214" t="s">
        <v>5287</v>
      </c>
      <c r="R18" s="225">
        <v>5123</v>
      </c>
      <c r="S18" s="214">
        <v>45091</v>
      </c>
      <c r="T18" s="214"/>
      <c r="U18" s="214"/>
      <c r="V18" s="214"/>
      <c r="W18" s="214"/>
      <c r="Y18" s="214"/>
      <c r="Z18" s="214"/>
      <c r="AA18" s="214"/>
      <c r="AB18" s="214"/>
      <c r="AC18" s="219" t="s">
        <v>5196</v>
      </c>
      <c r="AD18" s="219" t="s">
        <v>33</v>
      </c>
      <c r="AE18" s="103" t="s">
        <v>35</v>
      </c>
      <c r="AF18" s="103" t="s">
        <v>6388</v>
      </c>
      <c r="AG18" s="103" t="s">
        <v>6204</v>
      </c>
      <c r="AH18" s="217" t="s">
        <v>68</v>
      </c>
      <c r="AI18" s="217" t="s">
        <v>5555</v>
      </c>
      <c r="AJ18" s="217"/>
      <c r="AK18" s="217"/>
      <c r="AL18" s="262">
        <v>45075.532160810188</v>
      </c>
      <c r="AM18" s="218" t="s">
        <v>18</v>
      </c>
      <c r="AN18" s="272">
        <f ca="1">IF(M18="","-",NETWORKDAYS.INTL(M18,TODAY()))</f>
        <v>103</v>
      </c>
      <c r="AO18" s="82">
        <f ca="1">IF(S18&lt;&gt;"",IFERROR(NETWORKDAYS.INTL(S18,TODAY()),"-"),"-")</f>
        <v>62</v>
      </c>
      <c r="AP18" s="82" t="str">
        <f ca="1">IF(V18&lt;&gt;"",IF(W18&lt;&gt;"",NETWORKDAYS.INTL(V18,W18),NETWORKDAYS.INTL(V18,TODAY())),"-")</f>
        <v>-</v>
      </c>
    </row>
    <row r="19" spans="1:42">
      <c r="A19" s="210">
        <f>SUBTOTAL(103,$I$5:I19)</f>
        <v>15</v>
      </c>
      <c r="B19" s="210" t="s">
        <v>5119</v>
      </c>
      <c r="C19" s="211" t="s">
        <v>3199</v>
      </c>
      <c r="D19" s="228" t="s">
        <v>1081</v>
      </c>
      <c r="E19" s="212"/>
      <c r="F19" s="212" t="s">
        <v>129</v>
      </c>
      <c r="G19" s="212">
        <v>43393</v>
      </c>
      <c r="H19" s="212" t="s">
        <v>1083</v>
      </c>
      <c r="I19" s="210" t="s">
        <v>1082</v>
      </c>
      <c r="J19" s="212" t="s">
        <v>1244</v>
      </c>
      <c r="K19" s="213" t="s">
        <v>6212</v>
      </c>
      <c r="L19" s="212">
        <v>43758</v>
      </c>
      <c r="M19" s="212">
        <v>45035.726412037038</v>
      </c>
      <c r="N19" s="212">
        <v>45041.701342592591</v>
      </c>
      <c r="O19" s="219" t="s">
        <v>5156</v>
      </c>
      <c r="P19" s="214" t="s">
        <v>2</v>
      </c>
      <c r="Q19" s="214" t="s">
        <v>5288</v>
      </c>
      <c r="R19" s="225">
        <v>9371</v>
      </c>
      <c r="S19" s="214">
        <v>45043</v>
      </c>
      <c r="T19" s="214"/>
      <c r="U19" s="214"/>
      <c r="V19" s="214"/>
      <c r="W19" s="214"/>
      <c r="Y19" s="214"/>
      <c r="Z19" s="214"/>
      <c r="AA19" s="214"/>
      <c r="AB19" s="214"/>
      <c r="AC19" s="219" t="s">
        <v>5155</v>
      </c>
      <c r="AD19" s="219" t="s">
        <v>33</v>
      </c>
      <c r="AE19" s="103" t="s">
        <v>35</v>
      </c>
      <c r="AF19" s="103" t="s">
        <v>6388</v>
      </c>
      <c r="AG19" s="103" t="s">
        <v>6204</v>
      </c>
      <c r="AH19" s="217" t="s">
        <v>68</v>
      </c>
      <c r="AI19" s="217" t="s">
        <v>5555</v>
      </c>
      <c r="AJ19" s="217"/>
      <c r="AK19" s="217"/>
      <c r="AL19" s="262">
        <v>45075.53267709491</v>
      </c>
      <c r="AM19" s="218" t="s">
        <v>18</v>
      </c>
      <c r="AN19" s="272">
        <f ca="1">IF(M19="","-",NETWORKDAYS.INTL(M19,TODAY()))</f>
        <v>102</v>
      </c>
      <c r="AO19" s="82">
        <f ca="1">IF(S19&lt;&gt;"",IFERROR(NETWORKDAYS.INTL(S19,TODAY()),"-"),"-")</f>
        <v>96</v>
      </c>
      <c r="AP19" s="82" t="str">
        <f ca="1">IF(V19&lt;&gt;"",IF(W19&lt;&gt;"",NETWORKDAYS.INTL(V19,W19),NETWORKDAYS.INTL(V19,TODAY())),"-")</f>
        <v>-</v>
      </c>
    </row>
    <row r="20" spans="1:42">
      <c r="A20" s="210">
        <f>SUBTOTAL(103,$I$5:I20)</f>
        <v>16</v>
      </c>
      <c r="B20" s="210" t="s">
        <v>5158</v>
      </c>
      <c r="C20" s="211" t="s">
        <v>1714</v>
      </c>
      <c r="D20" s="228" t="s">
        <v>41</v>
      </c>
      <c r="E20" s="212"/>
      <c r="F20" s="212" t="s">
        <v>22</v>
      </c>
      <c r="G20" s="212">
        <v>42917</v>
      </c>
      <c r="H20" s="212" t="s">
        <v>32</v>
      </c>
      <c r="I20" s="210" t="s">
        <v>4016</v>
      </c>
      <c r="J20" s="212" t="s">
        <v>39</v>
      </c>
      <c r="K20" s="213" t="s">
        <v>6214</v>
      </c>
      <c r="L20" s="212">
        <v>43282</v>
      </c>
      <c r="M20" s="212">
        <v>45042.735532407409</v>
      </c>
      <c r="N20" s="212">
        <v>45064.630474537036</v>
      </c>
      <c r="O20" s="219" t="s">
        <v>5625</v>
      </c>
      <c r="P20" s="214" t="s">
        <v>2</v>
      </c>
      <c r="Q20" s="214" t="s">
        <v>5317</v>
      </c>
      <c r="R20" s="225"/>
      <c r="S20" s="214" t="s">
        <v>66</v>
      </c>
      <c r="T20" s="214">
        <v>45145</v>
      </c>
      <c r="U20" s="214"/>
      <c r="V20" s="214"/>
      <c r="W20" s="214"/>
      <c r="Y20" s="214"/>
      <c r="Z20" s="214"/>
      <c r="AA20" s="214"/>
      <c r="AB20" s="214"/>
      <c r="AC20" s="219" t="s">
        <v>6029</v>
      </c>
      <c r="AD20" s="219" t="s">
        <v>1102</v>
      </c>
      <c r="AE20" s="103" t="s">
        <v>28</v>
      </c>
      <c r="AF20" s="103" t="s">
        <v>6370</v>
      </c>
      <c r="AG20" s="103"/>
      <c r="AH20" s="217" t="s">
        <v>68</v>
      </c>
      <c r="AI20" s="217" t="s">
        <v>5406</v>
      </c>
      <c r="AJ20" s="217"/>
      <c r="AK20" s="217"/>
      <c r="AL20" s="262">
        <v>45098.688216331022</v>
      </c>
      <c r="AM20" s="218" t="s">
        <v>20</v>
      </c>
      <c r="AN20" s="272">
        <f ca="1">IF(M20="","-",NETWORKDAYS.INTL(M20,TODAY()))</f>
        <v>97</v>
      </c>
      <c r="AO20" s="82" t="str">
        <f ca="1">IF(S20&lt;&gt;"",IFERROR(NETWORKDAYS.INTL(S20,TODAY()),"-"),"-")</f>
        <v>-</v>
      </c>
      <c r="AP20" s="82" t="str">
        <f ca="1">IF(V20&lt;&gt;"",IF(W20&lt;&gt;"",NETWORKDAYS.INTL(V20,W20),NETWORKDAYS.INTL(V20,TODAY())),"-")</f>
        <v>-</v>
      </c>
    </row>
    <row r="21" spans="1:42">
      <c r="A21" s="210">
        <f>SUBTOTAL(103,$I$5:I21)</f>
        <v>17</v>
      </c>
      <c r="B21" s="210" t="s">
        <v>5167</v>
      </c>
      <c r="C21" s="211" t="s">
        <v>3199</v>
      </c>
      <c r="D21" s="228" t="s">
        <v>37</v>
      </c>
      <c r="E21" s="212" t="s">
        <v>4635</v>
      </c>
      <c r="F21" s="212" t="s">
        <v>129</v>
      </c>
      <c r="G21" s="212">
        <v>43825</v>
      </c>
      <c r="H21" s="212" t="s">
        <v>30</v>
      </c>
      <c r="I21" s="210" t="s">
        <v>3491</v>
      </c>
      <c r="J21" s="212" t="s">
        <v>39</v>
      </c>
      <c r="K21" s="213" t="s">
        <v>6209</v>
      </c>
      <c r="L21" s="212">
        <v>44191</v>
      </c>
      <c r="M21" s="212">
        <v>45043.454895833333</v>
      </c>
      <c r="N21" s="212">
        <v>45043.751307870371</v>
      </c>
      <c r="O21" s="219" t="s">
        <v>5177</v>
      </c>
      <c r="P21" s="214" t="s">
        <v>2</v>
      </c>
      <c r="Q21" s="214" t="s">
        <v>5295</v>
      </c>
      <c r="R21" s="225">
        <v>7592</v>
      </c>
      <c r="S21" s="214">
        <v>45075</v>
      </c>
      <c r="T21" s="214"/>
      <c r="U21" s="214"/>
      <c r="V21" s="214"/>
      <c r="W21" s="214"/>
      <c r="Y21" s="214"/>
      <c r="Z21" s="214"/>
      <c r="AA21" s="214"/>
      <c r="AB21" s="214"/>
      <c r="AC21" s="219" t="s">
        <v>5251</v>
      </c>
      <c r="AD21" s="219" t="s">
        <v>1102</v>
      </c>
      <c r="AE21" s="103" t="s">
        <v>35</v>
      </c>
      <c r="AF21" s="103" t="s">
        <v>6389</v>
      </c>
      <c r="AG21" s="103" t="s">
        <v>6313</v>
      </c>
      <c r="AH21" s="217" t="s">
        <v>68</v>
      </c>
      <c r="AI21" s="217" t="s">
        <v>5555</v>
      </c>
      <c r="AJ21" s="217"/>
      <c r="AK21" s="217"/>
      <c r="AL21" s="262">
        <v>45093.792734918985</v>
      </c>
      <c r="AM21" s="218" t="s">
        <v>18</v>
      </c>
      <c r="AN21" s="272">
        <f ca="1">IF(M21="","-",NETWORKDAYS.INTL(M21,TODAY()))</f>
        <v>96</v>
      </c>
      <c r="AO21" s="82">
        <f ca="1">IF(S21&lt;&gt;"",IFERROR(NETWORKDAYS.INTL(S21,TODAY()),"-"),"-")</f>
        <v>74</v>
      </c>
      <c r="AP21" s="82" t="str">
        <f ca="1">IF(V21&lt;&gt;"",IF(W21&lt;&gt;"",NETWORKDAYS.INTL(V21,W21),NETWORKDAYS.INTL(V21,TODAY())),"-")</f>
        <v>-</v>
      </c>
    </row>
    <row r="22" spans="1:42">
      <c r="A22" s="210">
        <f>SUBTOTAL(103,$I$5:I22)</f>
        <v>18</v>
      </c>
      <c r="B22" s="210" t="s">
        <v>5189</v>
      </c>
      <c r="C22" s="211" t="s">
        <v>3199</v>
      </c>
      <c r="D22" s="228" t="s">
        <v>21</v>
      </c>
      <c r="E22" s="212" t="s">
        <v>4635</v>
      </c>
      <c r="F22" s="212" t="s">
        <v>129</v>
      </c>
      <c r="G22" s="212">
        <v>44414</v>
      </c>
      <c r="H22" s="212" t="s">
        <v>30</v>
      </c>
      <c r="I22" s="210" t="s">
        <v>3033</v>
      </c>
      <c r="J22" s="212" t="s">
        <v>39</v>
      </c>
      <c r="K22" s="213" t="s">
        <v>6209</v>
      </c>
      <c r="L22" s="212">
        <v>44785</v>
      </c>
      <c r="M22" s="212">
        <v>45043.768900462965</v>
      </c>
      <c r="N22" s="212">
        <v>45058.751493055555</v>
      </c>
      <c r="O22" s="219" t="s">
        <v>5325</v>
      </c>
      <c r="P22" s="214" t="s">
        <v>2</v>
      </c>
      <c r="Q22" s="214" t="s">
        <v>5297</v>
      </c>
      <c r="R22" s="225">
        <v>3320</v>
      </c>
      <c r="S22" s="214">
        <v>45100</v>
      </c>
      <c r="T22" s="214"/>
      <c r="U22" s="214"/>
      <c r="V22" s="214"/>
      <c r="W22" s="214"/>
      <c r="Y22" s="214"/>
      <c r="Z22" s="214"/>
      <c r="AA22" s="214"/>
      <c r="AB22" s="214"/>
      <c r="AC22" s="219" t="s">
        <v>5251</v>
      </c>
      <c r="AD22" s="219" t="s">
        <v>1102</v>
      </c>
      <c r="AE22" s="103" t="s">
        <v>35</v>
      </c>
      <c r="AF22" s="103" t="s">
        <v>6388</v>
      </c>
      <c r="AG22" s="103" t="s">
        <v>6204</v>
      </c>
      <c r="AH22" s="217" t="s">
        <v>68</v>
      </c>
      <c r="AI22" s="217" t="s">
        <v>5558</v>
      </c>
      <c r="AJ22" s="217"/>
      <c r="AK22" s="217"/>
      <c r="AL22" s="262">
        <v>45089.474347627314</v>
      </c>
      <c r="AM22" s="218" t="s">
        <v>18</v>
      </c>
      <c r="AN22" s="272" t="s">
        <v>6331</v>
      </c>
      <c r="AO22" s="82">
        <f ca="1">IF(S22&lt;&gt;"",IFERROR(NETWORKDAYS.INTL(S22,TODAY()),"-"),"-")</f>
        <v>55</v>
      </c>
      <c r="AP22" s="82" t="str">
        <f ca="1">IF(V22&lt;&gt;"",IF(W22&lt;&gt;"",NETWORKDAYS.INTL(V22,W22),NETWORKDAYS.INTL(V22,TODAY())),"-")</f>
        <v>-</v>
      </c>
    </row>
    <row r="23" spans="1:42">
      <c r="A23" s="210">
        <f>SUBTOTAL(103,$I$5:I23)</f>
        <v>19</v>
      </c>
      <c r="B23" s="210" t="s">
        <v>5190</v>
      </c>
      <c r="C23" s="211" t="s">
        <v>3199</v>
      </c>
      <c r="D23" s="228" t="s">
        <v>21</v>
      </c>
      <c r="E23" s="212" t="s">
        <v>4635</v>
      </c>
      <c r="F23" s="212" t="s">
        <v>129</v>
      </c>
      <c r="G23" s="212">
        <v>44520</v>
      </c>
      <c r="H23" s="212" t="s">
        <v>30</v>
      </c>
      <c r="I23" s="210" t="s">
        <v>2786</v>
      </c>
      <c r="J23" s="212" t="s">
        <v>39</v>
      </c>
      <c r="K23" s="213" t="s">
        <v>6209</v>
      </c>
      <c r="L23" s="212">
        <v>44885</v>
      </c>
      <c r="M23" s="212">
        <v>45043.769328703704</v>
      </c>
      <c r="N23" s="212">
        <v>45057.706979166665</v>
      </c>
      <c r="O23" s="219" t="s">
        <v>5333</v>
      </c>
      <c r="P23" s="214" t="s">
        <v>2</v>
      </c>
      <c r="Q23" s="214" t="s">
        <v>5298</v>
      </c>
      <c r="R23" s="225">
        <v>4413</v>
      </c>
      <c r="S23" s="214">
        <v>45082</v>
      </c>
      <c r="T23" s="214"/>
      <c r="U23" s="214"/>
      <c r="V23" s="214"/>
      <c r="W23" s="214"/>
      <c r="Y23" s="214"/>
      <c r="Z23" s="214"/>
      <c r="AA23" s="214"/>
      <c r="AB23" s="214"/>
      <c r="AC23" s="219" t="s">
        <v>5326</v>
      </c>
      <c r="AD23" s="219" t="s">
        <v>1102</v>
      </c>
      <c r="AE23" s="103" t="s">
        <v>35</v>
      </c>
      <c r="AF23" s="103" t="s">
        <v>6388</v>
      </c>
      <c r="AG23" s="103" t="s">
        <v>6204</v>
      </c>
      <c r="AH23" s="217" t="s">
        <v>68</v>
      </c>
      <c r="AI23" s="217" t="s">
        <v>5555</v>
      </c>
      <c r="AJ23" s="217"/>
      <c r="AK23" s="217"/>
      <c r="AL23" s="262">
        <v>45085.735581701389</v>
      </c>
      <c r="AM23" s="218" t="s">
        <v>54</v>
      </c>
      <c r="AN23" s="272">
        <f ca="1">IF(M23="","-",NETWORKDAYS.INTL(M23,TODAY()))</f>
        <v>96</v>
      </c>
      <c r="AO23" s="82">
        <f ca="1">IF(S23&lt;&gt;"",IFERROR(NETWORKDAYS.INTL(S23,TODAY()),"-"),"-")</f>
        <v>69</v>
      </c>
      <c r="AP23" s="82" t="str">
        <f ca="1">IF(V23&lt;&gt;"",IF(W23&lt;&gt;"",NETWORKDAYS.INTL(V23,W23),NETWORKDAYS.INTL(V23,TODAY())),"-")</f>
        <v>-</v>
      </c>
    </row>
    <row r="24" spans="1:42">
      <c r="A24" s="210">
        <f>SUBTOTAL(103,$I$5:I24)</f>
        <v>20</v>
      </c>
      <c r="B24" s="210" t="s">
        <v>5191</v>
      </c>
      <c r="C24" s="211" t="s">
        <v>3199</v>
      </c>
      <c r="D24" s="228" t="s">
        <v>2767</v>
      </c>
      <c r="E24" s="212"/>
      <c r="F24" s="212" t="s">
        <v>129</v>
      </c>
      <c r="G24" s="212">
        <v>42346</v>
      </c>
      <c r="H24" s="212" t="s">
        <v>58</v>
      </c>
      <c r="I24" s="210" t="s">
        <v>5192</v>
      </c>
      <c r="J24" s="212" t="s">
        <v>1043</v>
      </c>
      <c r="K24" s="213" t="s">
        <v>6212</v>
      </c>
      <c r="L24" s="212">
        <v>42711</v>
      </c>
      <c r="M24" s="212">
        <v>45044.801886574074</v>
      </c>
      <c r="N24" s="212">
        <v>45054.804328703707</v>
      </c>
      <c r="O24" s="219" t="s">
        <v>5475</v>
      </c>
      <c r="P24" s="214" t="s">
        <v>2</v>
      </c>
      <c r="Q24" s="214" t="s">
        <v>5299</v>
      </c>
      <c r="R24" s="225">
        <v>6919</v>
      </c>
      <c r="S24" s="214">
        <v>45055</v>
      </c>
      <c r="T24" s="214"/>
      <c r="U24" s="214"/>
      <c r="V24" s="214"/>
      <c r="W24" s="214"/>
      <c r="Y24" s="214"/>
      <c r="Z24" s="214"/>
      <c r="AA24" s="214"/>
      <c r="AB24" s="214"/>
      <c r="AC24" s="219" t="s">
        <v>5256</v>
      </c>
      <c r="AD24" s="219" t="s">
        <v>33</v>
      </c>
      <c r="AE24" s="103" t="s">
        <v>35</v>
      </c>
      <c r="AF24" s="103" t="s">
        <v>6388</v>
      </c>
      <c r="AG24" s="103" t="s">
        <v>6204</v>
      </c>
      <c r="AH24" s="217" t="s">
        <v>68</v>
      </c>
      <c r="AI24" s="217" t="s">
        <v>5555</v>
      </c>
      <c r="AJ24" s="217"/>
      <c r="AK24" s="217"/>
      <c r="AL24" s="262">
        <v>45075.541857141201</v>
      </c>
      <c r="AM24" s="218" t="s">
        <v>18</v>
      </c>
      <c r="AN24" s="272">
        <f ca="1">IF(M24="","-",NETWORKDAYS.INTL(M24,TODAY()))</f>
        <v>95</v>
      </c>
      <c r="AO24" s="82">
        <f ca="1">IF(S24&lt;&gt;"",IFERROR(NETWORKDAYS.INTL(S24,TODAY()),"-"),"-")</f>
        <v>88</v>
      </c>
      <c r="AP24" s="82" t="str">
        <f ca="1">IF(V24&lt;&gt;"",IF(W24&lt;&gt;"",NETWORKDAYS.INTL(V24,W24),NETWORKDAYS.INTL(V24,TODAY())),"-")</f>
        <v>-</v>
      </c>
    </row>
    <row r="25" spans="1:42">
      <c r="A25" s="210">
        <f>SUBTOTAL(103,$I$5:I25)</f>
        <v>21</v>
      </c>
      <c r="B25" s="210" t="s">
        <v>5223</v>
      </c>
      <c r="C25" s="211" t="s">
        <v>3199</v>
      </c>
      <c r="D25" s="228" t="s">
        <v>5224</v>
      </c>
      <c r="E25" s="212" t="s">
        <v>4676</v>
      </c>
      <c r="F25" s="212" t="s">
        <v>22</v>
      </c>
      <c r="G25" s="212">
        <v>42222</v>
      </c>
      <c r="H25" s="212" t="s">
        <v>38</v>
      </c>
      <c r="I25" s="210" t="s">
        <v>5225</v>
      </c>
      <c r="J25" s="212" t="s">
        <v>39</v>
      </c>
      <c r="K25" s="213" t="s">
        <v>6215</v>
      </c>
      <c r="L25" s="212">
        <v>42587</v>
      </c>
      <c r="M25" s="212">
        <v>45055.643425925926</v>
      </c>
      <c r="N25" s="212">
        <v>45055.651678240742</v>
      </c>
      <c r="O25" s="219" t="s">
        <v>5253</v>
      </c>
      <c r="P25" s="214" t="s">
        <v>2</v>
      </c>
      <c r="Q25" s="214" t="s">
        <v>5226</v>
      </c>
      <c r="R25" s="225">
        <v>4274</v>
      </c>
      <c r="S25" s="214">
        <v>45056</v>
      </c>
      <c r="T25" s="214"/>
      <c r="U25" s="214"/>
      <c r="V25" s="214"/>
      <c r="W25" s="214"/>
      <c r="Y25" s="214"/>
      <c r="Z25" s="214"/>
      <c r="AA25" s="214"/>
      <c r="AB25" s="214"/>
      <c r="AC25" s="219" t="s">
        <v>5252</v>
      </c>
      <c r="AD25" s="219" t="s">
        <v>20</v>
      </c>
      <c r="AE25" s="103" t="s">
        <v>35</v>
      </c>
      <c r="AF25" s="103" t="s">
        <v>6393</v>
      </c>
      <c r="AG25" s="103" t="s">
        <v>6204</v>
      </c>
      <c r="AH25" s="217" t="s">
        <v>68</v>
      </c>
      <c r="AI25" s="217" t="s">
        <v>5555</v>
      </c>
      <c r="AJ25" s="217"/>
      <c r="AK25" s="217"/>
      <c r="AL25" s="262">
        <v>45075.549551909724</v>
      </c>
      <c r="AM25" s="218" t="s">
        <v>18</v>
      </c>
      <c r="AN25" s="272">
        <f ca="1">IF(M25="","-",NETWORKDAYS.INTL(M25,TODAY()))</f>
        <v>88</v>
      </c>
      <c r="AO25" s="82">
        <f ca="1">IF(S25&lt;&gt;"",IFERROR(NETWORKDAYS.INTL(S25,TODAY()),"-"),"-")</f>
        <v>87</v>
      </c>
      <c r="AP25" s="82" t="str">
        <f ca="1">IF(V25&lt;&gt;"",IF(W25&lt;&gt;"",NETWORKDAYS.INTL(V25,W25),NETWORKDAYS.INTL(V25,TODAY())),"-")</f>
        <v>-</v>
      </c>
    </row>
    <row r="26" spans="1:42">
      <c r="A26" s="210">
        <f>SUBTOTAL(103,$I$5:I26)</f>
        <v>22</v>
      </c>
      <c r="B26" s="210" t="s">
        <v>5229</v>
      </c>
      <c r="C26" s="211" t="s">
        <v>3199</v>
      </c>
      <c r="D26" s="228" t="s">
        <v>21</v>
      </c>
      <c r="E26" s="212" t="s">
        <v>4635</v>
      </c>
      <c r="F26" s="212" t="s">
        <v>129</v>
      </c>
      <c r="G26" s="212">
        <v>43702</v>
      </c>
      <c r="H26" s="212" t="s">
        <v>1169</v>
      </c>
      <c r="I26" s="210" t="s">
        <v>1170</v>
      </c>
      <c r="J26" s="212" t="s">
        <v>1043</v>
      </c>
      <c r="K26" s="213" t="s">
        <v>6214</v>
      </c>
      <c r="L26" s="212">
        <v>44068</v>
      </c>
      <c r="M26" s="212">
        <v>45055.483796296299</v>
      </c>
      <c r="N26" s="212">
        <v>45055.497847222221</v>
      </c>
      <c r="O26" s="219" t="s">
        <v>5257</v>
      </c>
      <c r="P26" s="214" t="s">
        <v>2</v>
      </c>
      <c r="Q26" s="214" t="s">
        <v>5230</v>
      </c>
      <c r="R26" s="225">
        <v>5351</v>
      </c>
      <c r="S26" s="214">
        <v>45055</v>
      </c>
      <c r="T26" s="214"/>
      <c r="U26" s="214"/>
      <c r="V26" s="214"/>
      <c r="W26" s="214"/>
      <c r="Y26" s="214"/>
      <c r="Z26" s="214"/>
      <c r="AA26" s="214"/>
      <c r="AB26" s="214"/>
      <c r="AC26" s="219" t="s">
        <v>5258</v>
      </c>
      <c r="AD26" s="219" t="s">
        <v>33</v>
      </c>
      <c r="AE26" s="103" t="s">
        <v>35</v>
      </c>
      <c r="AF26" s="103" t="s">
        <v>6388</v>
      </c>
      <c r="AG26" s="103" t="s">
        <v>6204</v>
      </c>
      <c r="AH26" s="217" t="s">
        <v>68</v>
      </c>
      <c r="AI26" s="217" t="s">
        <v>5555</v>
      </c>
      <c r="AJ26" s="217"/>
      <c r="AK26" s="217"/>
      <c r="AL26" s="262">
        <v>45075.550773831019</v>
      </c>
      <c r="AM26" s="218" t="s">
        <v>18</v>
      </c>
      <c r="AN26" s="272">
        <f ca="1">IF(M26="","-",NETWORKDAYS.INTL(M26,TODAY()))</f>
        <v>88</v>
      </c>
      <c r="AO26" s="82">
        <f ca="1">IF(S26&lt;&gt;"",IFERROR(NETWORKDAYS.INTL(S26,TODAY()),"-"),"-")</f>
        <v>88</v>
      </c>
      <c r="AP26" s="82" t="str">
        <f ca="1">IF(V26&lt;&gt;"",IF(W26&lt;&gt;"",NETWORKDAYS.INTL(V26,W26),NETWORKDAYS.INTL(V26,TODAY())),"-")</f>
        <v>-</v>
      </c>
    </row>
    <row r="27" spans="1:42">
      <c r="A27" s="210">
        <f>SUBTOTAL(103,$I$5:I27)</f>
        <v>23</v>
      </c>
      <c r="B27" s="210" t="s">
        <v>5235</v>
      </c>
      <c r="C27" s="211" t="s">
        <v>3198</v>
      </c>
      <c r="D27" s="228" t="s">
        <v>1119</v>
      </c>
      <c r="E27" s="212"/>
      <c r="F27" s="212" t="s">
        <v>129</v>
      </c>
      <c r="G27" s="212">
        <v>43915</v>
      </c>
      <c r="H27" s="212" t="s">
        <v>38</v>
      </c>
      <c r="I27" s="210" t="s">
        <v>2007</v>
      </c>
      <c r="J27" s="212" t="s">
        <v>39</v>
      </c>
      <c r="K27" s="213" t="s">
        <v>6215</v>
      </c>
      <c r="L27" s="212">
        <v>44280</v>
      </c>
      <c r="M27" s="212">
        <v>45055.765775462962</v>
      </c>
      <c r="N27" s="212">
        <v>45062.764444444445</v>
      </c>
      <c r="O27" s="219" t="s">
        <v>5334</v>
      </c>
      <c r="P27" s="214" t="s">
        <v>2</v>
      </c>
      <c r="Q27" s="214" t="s">
        <v>17</v>
      </c>
      <c r="R27" s="225">
        <v>4315</v>
      </c>
      <c r="S27" s="214">
        <v>45082</v>
      </c>
      <c r="T27" s="214"/>
      <c r="U27" s="214"/>
      <c r="V27" s="214"/>
      <c r="W27" s="214"/>
      <c r="Y27" s="214"/>
      <c r="Z27" s="214"/>
      <c r="AA27" s="214"/>
      <c r="AB27" s="214"/>
      <c r="AC27" s="219" t="s">
        <v>5315</v>
      </c>
      <c r="AD27" s="219" t="s">
        <v>1120</v>
      </c>
      <c r="AE27" s="103" t="s">
        <v>35</v>
      </c>
      <c r="AF27" s="103" t="s">
        <v>6388</v>
      </c>
      <c r="AG27" s="103" t="s">
        <v>6204</v>
      </c>
      <c r="AH27" s="217" t="s">
        <v>68</v>
      </c>
      <c r="AI27" s="217" t="s">
        <v>5555</v>
      </c>
      <c r="AJ27" s="217"/>
      <c r="AK27" s="217"/>
      <c r="AL27" s="262">
        <v>45083.550843865742</v>
      </c>
      <c r="AM27" s="218" t="s">
        <v>5407</v>
      </c>
      <c r="AN27" s="272">
        <f ca="1">IF(M27="","-",NETWORKDAYS.INTL(M27,TODAY()))</f>
        <v>88</v>
      </c>
      <c r="AO27" s="82">
        <f ca="1">IF(S27&lt;&gt;"",IFERROR(NETWORKDAYS.INTL(S27,TODAY()),"-"),"-")</f>
        <v>69</v>
      </c>
      <c r="AP27" s="82" t="str">
        <f ca="1">IF(V27&lt;&gt;"",IF(W27&lt;&gt;"",NETWORKDAYS.INTL(V27,W27),NETWORKDAYS.INTL(V27,TODAY())),"-")</f>
        <v>-</v>
      </c>
    </row>
    <row r="28" spans="1:42">
      <c r="A28" s="210">
        <f>SUBTOTAL(103,$I$5:I28)</f>
        <v>24</v>
      </c>
      <c r="B28" s="210" t="s">
        <v>5236</v>
      </c>
      <c r="C28" s="211" t="s">
        <v>3198</v>
      </c>
      <c r="D28" s="228" t="s">
        <v>40</v>
      </c>
      <c r="E28" s="212" t="s">
        <v>4635</v>
      </c>
      <c r="F28" s="212" t="s">
        <v>129</v>
      </c>
      <c r="G28" s="212">
        <v>42744</v>
      </c>
      <c r="H28" s="212" t="s">
        <v>49</v>
      </c>
      <c r="I28" s="210" t="s">
        <v>5237</v>
      </c>
      <c r="J28" s="212" t="s">
        <v>39</v>
      </c>
      <c r="K28" s="213" t="s">
        <v>6208</v>
      </c>
      <c r="M28" s="212">
        <v>45056.527662037035</v>
      </c>
      <c r="N28" s="212">
        <v>45063.529351851852</v>
      </c>
      <c r="O28" s="219" t="s">
        <v>5335</v>
      </c>
      <c r="P28" s="214" t="s">
        <v>2</v>
      </c>
      <c r="Q28" s="214" t="s">
        <v>5319</v>
      </c>
      <c r="R28" s="225">
        <v>2840</v>
      </c>
      <c r="S28" s="214">
        <v>45082</v>
      </c>
      <c r="T28" s="214"/>
      <c r="U28" s="214" t="s">
        <v>12</v>
      </c>
      <c r="V28" s="214"/>
      <c r="W28" s="214"/>
      <c r="Y28" s="214"/>
      <c r="Z28" s="214"/>
      <c r="AA28" s="214"/>
      <c r="AB28" s="214"/>
      <c r="AC28" s="219" t="s">
        <v>5327</v>
      </c>
      <c r="AD28" s="219" t="s">
        <v>1120</v>
      </c>
      <c r="AE28" s="103" t="s">
        <v>28</v>
      </c>
      <c r="AF28" s="103" t="s">
        <v>6387</v>
      </c>
      <c r="AG28" s="103" t="s">
        <v>6337</v>
      </c>
      <c r="AH28" s="217" t="s">
        <v>68</v>
      </c>
      <c r="AI28" s="217" t="s">
        <v>5556</v>
      </c>
      <c r="AJ28" s="217"/>
      <c r="AK28" s="217"/>
      <c r="AL28" s="262">
        <v>45147.493427060188</v>
      </c>
      <c r="AM28" s="218" t="s">
        <v>54</v>
      </c>
      <c r="AN28" s="272">
        <f ca="1">IF(M28="","-",NETWORKDAYS.INTL(M28,TODAY()))</f>
        <v>87</v>
      </c>
      <c r="AO28" s="82">
        <f ca="1">IF(S28&lt;&gt;"",IFERROR(NETWORKDAYS.INTL(S28,TODAY()),"-"),"-")</f>
        <v>69</v>
      </c>
      <c r="AP28" s="82" t="str">
        <f ca="1">IF(V28&lt;&gt;"",IF(W28&lt;&gt;"",NETWORKDAYS.INTL(V28,W28),NETWORKDAYS.INTL(V28,TODAY())),"-")</f>
        <v>-</v>
      </c>
    </row>
    <row r="29" spans="1:42">
      <c r="A29" s="210">
        <f>SUBTOTAL(103,$I$5:I29)</f>
        <v>25</v>
      </c>
      <c r="B29" s="210" t="s">
        <v>5263</v>
      </c>
      <c r="C29" s="211" t="s">
        <v>3198</v>
      </c>
      <c r="D29" s="228" t="s">
        <v>1674</v>
      </c>
      <c r="E29" s="212" t="s">
        <v>3457</v>
      </c>
      <c r="F29" s="212" t="s">
        <v>129</v>
      </c>
      <c r="G29" s="212">
        <v>43536</v>
      </c>
      <c r="H29" s="212" t="s">
        <v>36</v>
      </c>
      <c r="I29" s="210" t="s">
        <v>1675</v>
      </c>
      <c r="J29" s="212" t="s">
        <v>39</v>
      </c>
      <c r="K29" s="213" t="s">
        <v>6212</v>
      </c>
      <c r="L29" s="212">
        <v>43902</v>
      </c>
      <c r="M29" s="212">
        <v>45058.844490740739</v>
      </c>
      <c r="N29" s="212">
        <v>45069.541724537034</v>
      </c>
      <c r="O29" s="219" t="s">
        <v>5514</v>
      </c>
      <c r="P29" s="214" t="s">
        <v>2</v>
      </c>
      <c r="Q29" s="214" t="s">
        <v>5429</v>
      </c>
      <c r="R29" s="225">
        <v>6457</v>
      </c>
      <c r="S29" s="214">
        <v>45086</v>
      </c>
      <c r="T29" s="214"/>
      <c r="U29" s="214"/>
      <c r="V29" s="214"/>
      <c r="W29" s="214"/>
      <c r="Y29" s="214"/>
      <c r="Z29" s="214"/>
      <c r="AA29" s="214"/>
      <c r="AB29" s="214"/>
      <c r="AC29" s="219" t="s">
        <v>5392</v>
      </c>
      <c r="AD29" s="219" t="s">
        <v>1120</v>
      </c>
      <c r="AE29" s="103" t="s">
        <v>35</v>
      </c>
      <c r="AF29" s="103" t="s">
        <v>6393</v>
      </c>
      <c r="AG29" s="103" t="s">
        <v>6313</v>
      </c>
      <c r="AH29" s="217" t="s">
        <v>68</v>
      </c>
      <c r="AI29" s="217" t="s">
        <v>5555</v>
      </c>
      <c r="AJ29" s="217"/>
      <c r="AK29" s="217"/>
      <c r="AL29" s="262">
        <v>45100.81461616898</v>
      </c>
      <c r="AM29" s="218" t="s">
        <v>5407</v>
      </c>
      <c r="AN29" s="272">
        <f ca="1">IF(M29="","-",NETWORKDAYS.INTL(M29,TODAY()))</f>
        <v>85</v>
      </c>
      <c r="AO29" s="82">
        <f ca="1">IF(S29&lt;&gt;"",IFERROR(NETWORKDAYS.INTL(S29,TODAY()),"-"),"-")</f>
        <v>65</v>
      </c>
      <c r="AP29" s="82" t="str">
        <f ca="1">IF(V29&lt;&gt;"",IF(W29&lt;&gt;"",NETWORKDAYS.INTL(V29,W29),NETWORKDAYS.INTL(V29,TODAY())),"-")</f>
        <v>-</v>
      </c>
    </row>
    <row r="30" spans="1:42">
      <c r="A30" s="210">
        <f>SUBTOTAL(103,$I$5:I30)</f>
        <v>26</v>
      </c>
      <c r="B30" s="210" t="s">
        <v>5307</v>
      </c>
      <c r="C30" s="211" t="s">
        <v>3199</v>
      </c>
      <c r="D30" s="228" t="s">
        <v>2581</v>
      </c>
      <c r="E30" s="212" t="s">
        <v>2959</v>
      </c>
      <c r="F30" s="212" t="s">
        <v>129</v>
      </c>
      <c r="G30" s="212">
        <v>43523</v>
      </c>
      <c r="H30" s="212" t="s">
        <v>64</v>
      </c>
      <c r="I30" s="210" t="s">
        <v>5308</v>
      </c>
      <c r="J30" s="212" t="s">
        <v>1043</v>
      </c>
      <c r="K30" s="213" t="s">
        <v>6215</v>
      </c>
      <c r="L30" s="212">
        <v>43888</v>
      </c>
      <c r="M30" s="212">
        <v>45061.769814814812</v>
      </c>
      <c r="N30" s="212">
        <v>45068.567060185182</v>
      </c>
      <c r="O30" s="219" t="s">
        <v>5393</v>
      </c>
      <c r="P30" s="214" t="s">
        <v>3</v>
      </c>
      <c r="Q30" s="214" t="s">
        <v>5430</v>
      </c>
      <c r="R30" s="225">
        <v>235</v>
      </c>
      <c r="S30" s="214">
        <v>45082</v>
      </c>
      <c r="T30" s="214"/>
      <c r="U30" s="214"/>
      <c r="V30" s="214"/>
      <c r="W30" s="214"/>
      <c r="Y30" s="214"/>
      <c r="Z30" s="214"/>
      <c r="AA30" s="214"/>
      <c r="AB30" s="214"/>
      <c r="AC30" s="219" t="s">
        <v>5394</v>
      </c>
      <c r="AD30" s="219" t="s">
        <v>1120</v>
      </c>
      <c r="AE30" s="103" t="s">
        <v>35</v>
      </c>
      <c r="AF30" s="103" t="s">
        <v>6387</v>
      </c>
      <c r="AG30" s="103" t="s">
        <v>6204</v>
      </c>
      <c r="AH30" s="217" t="s">
        <v>68</v>
      </c>
      <c r="AI30" s="217" t="s">
        <v>5555</v>
      </c>
      <c r="AJ30" s="217"/>
      <c r="AK30" s="217"/>
      <c r="AL30" s="262">
        <v>45085.736418935187</v>
      </c>
      <c r="AM30" s="218" t="s">
        <v>54</v>
      </c>
      <c r="AN30" s="272">
        <f ca="1">IF(M30="","-",NETWORKDAYS.INTL(M30,TODAY()))</f>
        <v>84</v>
      </c>
      <c r="AO30" s="82">
        <f ca="1">IF(S30&lt;&gt;"",IFERROR(NETWORKDAYS.INTL(S30,TODAY()),"-"),"-")</f>
        <v>69</v>
      </c>
      <c r="AP30" s="82" t="str">
        <f ca="1">IF(V30&lt;&gt;"",IF(W30&lt;&gt;"",NETWORKDAYS.INTL(V30,W30),NETWORKDAYS.INTL(V30,TODAY())),"-")</f>
        <v>-</v>
      </c>
    </row>
    <row r="31" spans="1:42">
      <c r="A31" s="210">
        <f>SUBTOTAL(103,$I$5:I31)</f>
        <v>27</v>
      </c>
      <c r="B31" s="210" t="s">
        <v>5309</v>
      </c>
      <c r="C31" s="211" t="s">
        <v>3199</v>
      </c>
      <c r="D31" s="228" t="s">
        <v>2581</v>
      </c>
      <c r="E31" s="212" t="s">
        <v>2959</v>
      </c>
      <c r="F31" s="212" t="s">
        <v>129</v>
      </c>
      <c r="G31" s="212">
        <v>43494</v>
      </c>
      <c r="H31" s="212" t="s">
        <v>64</v>
      </c>
      <c r="I31" s="210" t="s">
        <v>2582</v>
      </c>
      <c r="J31" s="212" t="s">
        <v>1043</v>
      </c>
      <c r="K31" s="213" t="s">
        <v>6215</v>
      </c>
      <c r="L31" s="212">
        <v>43859</v>
      </c>
      <c r="M31" s="212">
        <v>45061.770335648151</v>
      </c>
      <c r="N31" s="212">
        <v>45068.660555555558</v>
      </c>
      <c r="O31" s="219" t="s">
        <v>5395</v>
      </c>
      <c r="P31" s="214" t="s">
        <v>2</v>
      </c>
      <c r="Q31" s="214" t="s">
        <v>5431</v>
      </c>
      <c r="R31" s="225">
        <v>2342</v>
      </c>
      <c r="S31" s="214">
        <v>45082</v>
      </c>
      <c r="T31" s="214"/>
      <c r="U31" s="214"/>
      <c r="V31" s="214"/>
      <c r="W31" s="214"/>
      <c r="Y31" s="214"/>
      <c r="Z31" s="214"/>
      <c r="AA31" s="214"/>
      <c r="AB31" s="214"/>
      <c r="AC31" s="219" t="s">
        <v>5396</v>
      </c>
      <c r="AD31" s="219" t="s">
        <v>33</v>
      </c>
      <c r="AE31" s="103" t="s">
        <v>35</v>
      </c>
      <c r="AF31" s="103" t="s">
        <v>6388</v>
      </c>
      <c r="AG31" s="103" t="s">
        <v>6204</v>
      </c>
      <c r="AH31" s="217" t="s">
        <v>68</v>
      </c>
      <c r="AI31" s="217" t="s">
        <v>5555</v>
      </c>
      <c r="AJ31" s="217"/>
      <c r="AK31" s="217"/>
      <c r="AL31" s="262">
        <v>45085.736572256945</v>
      </c>
      <c r="AM31" s="218" t="s">
        <v>54</v>
      </c>
      <c r="AN31" s="272">
        <f ca="1">IF(M31="","-",NETWORKDAYS.INTL(M31,TODAY()))</f>
        <v>84</v>
      </c>
      <c r="AO31" s="82">
        <f ca="1">IF(S31&lt;&gt;"",IFERROR(NETWORKDAYS.INTL(S31,TODAY()),"-"),"-")</f>
        <v>69</v>
      </c>
      <c r="AP31" s="82" t="str">
        <f ca="1">IF(V31&lt;&gt;"",IF(W31&lt;&gt;"",NETWORKDAYS.INTL(V31,W31),NETWORKDAYS.INTL(V31,TODAY())),"-")</f>
        <v>-</v>
      </c>
    </row>
    <row r="32" spans="1:42">
      <c r="A32" s="210">
        <f>SUBTOTAL(103,$I$5:I32)</f>
        <v>28</v>
      </c>
      <c r="B32" s="210" t="s">
        <v>5339</v>
      </c>
      <c r="C32" s="211" t="s">
        <v>3198</v>
      </c>
      <c r="D32" s="228" t="s">
        <v>6345</v>
      </c>
      <c r="E32" s="212" t="s">
        <v>4676</v>
      </c>
      <c r="F32" s="212" t="s">
        <v>22</v>
      </c>
      <c r="G32" s="212">
        <v>43315</v>
      </c>
      <c r="H32" s="212" t="s">
        <v>27</v>
      </c>
      <c r="I32" s="210" t="s">
        <v>5340</v>
      </c>
      <c r="J32" s="212" t="s">
        <v>1042</v>
      </c>
      <c r="K32" s="213" t="s">
        <v>6210</v>
      </c>
      <c r="L32" s="212">
        <v>43680</v>
      </c>
      <c r="M32" s="212">
        <v>45075.434930555559</v>
      </c>
      <c r="N32" s="212">
        <v>45075.463599537034</v>
      </c>
      <c r="O32" s="219" t="s">
        <v>5405</v>
      </c>
      <c r="P32" s="214" t="s">
        <v>4</v>
      </c>
      <c r="Q32" s="214" t="s">
        <v>1093</v>
      </c>
      <c r="R32" s="225">
        <v>10270</v>
      </c>
      <c r="S32" s="214">
        <v>45075</v>
      </c>
      <c r="T32" s="214"/>
      <c r="U32" s="214"/>
      <c r="V32" s="214"/>
      <c r="W32" s="214"/>
      <c r="Y32" s="214"/>
      <c r="Z32" s="214"/>
      <c r="AA32" s="214"/>
      <c r="AB32" s="214"/>
      <c r="AC32" s="219" t="s">
        <v>5949</v>
      </c>
      <c r="AD32" s="219" t="s">
        <v>18</v>
      </c>
      <c r="AE32" s="103" t="s">
        <v>3611</v>
      </c>
      <c r="AF32" s="103" t="s">
        <v>6388</v>
      </c>
      <c r="AG32" s="103" t="s">
        <v>6204</v>
      </c>
      <c r="AH32" s="217" t="s">
        <v>68</v>
      </c>
      <c r="AI32" s="217" t="s">
        <v>5555</v>
      </c>
      <c r="AJ32" s="217"/>
      <c r="AK32" s="217"/>
      <c r="AL32" s="262">
        <v>45075.549991574073</v>
      </c>
      <c r="AM32" s="218" t="s">
        <v>5407</v>
      </c>
      <c r="AN32" s="272">
        <f ca="1">IF(M32="","-",NETWORKDAYS.INTL(M32,TODAY()))</f>
        <v>74</v>
      </c>
      <c r="AO32" s="82">
        <f ca="1">IF(S32&lt;&gt;"",IFERROR(NETWORKDAYS.INTL(S32,TODAY()),"-"),"-")</f>
        <v>74</v>
      </c>
      <c r="AP32" s="82" t="str">
        <f ca="1">IF(V32&lt;&gt;"",IF(W32&lt;&gt;"",NETWORKDAYS.INTL(V32,W32),NETWORKDAYS.INTL(V32,TODAY())),"-")</f>
        <v>-</v>
      </c>
    </row>
    <row r="33" spans="1:42">
      <c r="A33" s="210">
        <f>SUBTOTAL(103,$I$5:I33)</f>
        <v>29</v>
      </c>
      <c r="B33" s="210" t="s">
        <v>5344</v>
      </c>
      <c r="C33" s="211" t="s">
        <v>1714</v>
      </c>
      <c r="D33" s="228" t="s">
        <v>41</v>
      </c>
      <c r="E33" s="212"/>
      <c r="F33" s="212" t="s">
        <v>22</v>
      </c>
      <c r="G33" s="212">
        <v>41459</v>
      </c>
      <c r="H33" s="212" t="s">
        <v>25</v>
      </c>
      <c r="I33" s="210" t="s">
        <v>1199</v>
      </c>
      <c r="J33" s="212" t="s">
        <v>1043</v>
      </c>
      <c r="K33" s="213" t="s">
        <v>6212</v>
      </c>
      <c r="L33" s="212">
        <v>41824</v>
      </c>
      <c r="M33" s="212">
        <v>45090.650416666664</v>
      </c>
      <c r="N33" s="212">
        <v>45111.546400462961</v>
      </c>
      <c r="O33" s="219" t="s">
        <v>5713</v>
      </c>
      <c r="P33" s="214" t="s">
        <v>2</v>
      </c>
      <c r="Q33" s="214" t="s">
        <v>5338</v>
      </c>
      <c r="R33" s="225"/>
      <c r="S33" s="214" t="s">
        <v>66</v>
      </c>
      <c r="T33" s="214"/>
      <c r="U33" s="214"/>
      <c r="V33" s="214"/>
      <c r="W33" s="214"/>
      <c r="Y33" s="214"/>
      <c r="Z33" s="214"/>
      <c r="AA33" s="214"/>
      <c r="AB33" s="214"/>
      <c r="AC33" s="219" t="s">
        <v>5712</v>
      </c>
      <c r="AD33" s="219" t="s">
        <v>18</v>
      </c>
      <c r="AE33" s="103" t="s">
        <v>60</v>
      </c>
      <c r="AF33" s="103" t="s">
        <v>6370</v>
      </c>
      <c r="AG33" s="103"/>
      <c r="AH33" s="217" t="s">
        <v>68</v>
      </c>
      <c r="AI33" s="217" t="s">
        <v>5671</v>
      </c>
      <c r="AJ33" s="217"/>
      <c r="AK33" s="217"/>
      <c r="AL33" s="262">
        <v>45111.711579745373</v>
      </c>
      <c r="AM33" s="218" t="s">
        <v>18</v>
      </c>
      <c r="AN33" s="272">
        <f ca="1">IF(M33="","-",NETWORKDAYS.INTL(M33,TODAY()))</f>
        <v>63</v>
      </c>
      <c r="AO33" s="82" t="str">
        <f ca="1">IF(S33&lt;&gt;"",IFERROR(NETWORKDAYS.INTL(S33,TODAY()),"-"),"-")</f>
        <v>-</v>
      </c>
      <c r="AP33" s="82" t="str">
        <f ca="1">IF(V33&lt;&gt;"",IF(W33&lt;&gt;"",NETWORKDAYS.INTL(V33,W33),NETWORKDAYS.INTL(V33,TODAY())),"-")</f>
        <v>-</v>
      </c>
    </row>
    <row r="34" spans="1:42">
      <c r="A34" s="210">
        <f>SUBTOTAL(103,$I$5:I34)</f>
        <v>30</v>
      </c>
      <c r="B34" s="210" t="s">
        <v>5347</v>
      </c>
      <c r="C34" s="211" t="s">
        <v>3199</v>
      </c>
      <c r="D34" s="228" t="s">
        <v>109</v>
      </c>
      <c r="E34" s="212" t="s">
        <v>2959</v>
      </c>
      <c r="F34" s="212" t="s">
        <v>129</v>
      </c>
      <c r="G34" s="212">
        <v>42830</v>
      </c>
      <c r="H34" s="212" t="s">
        <v>104</v>
      </c>
      <c r="I34" s="210" t="s">
        <v>5348</v>
      </c>
      <c r="J34" s="212" t="s">
        <v>1244</v>
      </c>
      <c r="K34" s="213" t="s">
        <v>6212</v>
      </c>
      <c r="L34" s="212">
        <v>43195</v>
      </c>
      <c r="M34" s="212">
        <v>45069.586261574077</v>
      </c>
      <c r="N34" s="212">
        <v>45070.773182870369</v>
      </c>
      <c r="O34" s="219" t="s">
        <v>5398</v>
      </c>
      <c r="P34" s="214" t="s">
        <v>2</v>
      </c>
      <c r="Q34" s="214" t="s">
        <v>5731</v>
      </c>
      <c r="R34" s="225">
        <v>7203</v>
      </c>
      <c r="S34" s="214">
        <v>45082</v>
      </c>
      <c r="T34" s="214"/>
      <c r="U34" s="214"/>
      <c r="V34" s="214"/>
      <c r="W34" s="214"/>
      <c r="Y34" s="214"/>
      <c r="Z34" s="214"/>
      <c r="AA34" s="214"/>
      <c r="AB34" s="214"/>
      <c r="AC34" s="219" t="s">
        <v>5397</v>
      </c>
      <c r="AD34" s="219" t="s">
        <v>1102</v>
      </c>
      <c r="AE34" s="103" t="s">
        <v>35</v>
      </c>
      <c r="AF34" s="103" t="s">
        <v>6389</v>
      </c>
      <c r="AG34" s="103" t="s">
        <v>6204</v>
      </c>
      <c r="AH34" s="217" t="s">
        <v>68</v>
      </c>
      <c r="AI34" s="217" t="s">
        <v>5555</v>
      </c>
      <c r="AJ34" s="217"/>
      <c r="AK34" s="217"/>
      <c r="AL34" s="262">
        <v>45083.551294942132</v>
      </c>
      <c r="AM34" s="218" t="s">
        <v>5407</v>
      </c>
      <c r="AN34" s="272">
        <f ca="1">IF(M34="","-",NETWORKDAYS.INTL(M34,TODAY()))</f>
        <v>78</v>
      </c>
      <c r="AO34" s="82">
        <f ca="1">IF(S34&lt;&gt;"",IFERROR(NETWORKDAYS.INTL(S34,TODAY()),"-"),"-")</f>
        <v>69</v>
      </c>
      <c r="AP34" s="82" t="str">
        <f ca="1">IF(V34&lt;&gt;"",IF(W34&lt;&gt;"",NETWORKDAYS.INTL(V34,W34),NETWORKDAYS.INTL(V34,TODAY())),"-")</f>
        <v>-</v>
      </c>
    </row>
    <row r="35" spans="1:42">
      <c r="A35" s="210">
        <f>SUBTOTAL(103,$I$5:I35)</f>
        <v>31</v>
      </c>
      <c r="B35" s="210" t="s">
        <v>5349</v>
      </c>
      <c r="C35" s="211" t="s">
        <v>3199</v>
      </c>
      <c r="D35" s="228" t="s">
        <v>109</v>
      </c>
      <c r="E35" s="212" t="s">
        <v>2959</v>
      </c>
      <c r="F35" s="212" t="s">
        <v>129</v>
      </c>
      <c r="G35" s="212">
        <v>42805</v>
      </c>
      <c r="H35" s="212" t="s">
        <v>104</v>
      </c>
      <c r="I35" s="210" t="s">
        <v>3150</v>
      </c>
      <c r="J35" s="212" t="s">
        <v>1244</v>
      </c>
      <c r="K35" s="213" t="s">
        <v>6212</v>
      </c>
      <c r="L35" s="212">
        <v>43170</v>
      </c>
      <c r="M35" s="212">
        <v>45069.58693287037</v>
      </c>
      <c r="N35" s="212">
        <v>45071.507256944446</v>
      </c>
      <c r="O35" s="219" t="s">
        <v>5399</v>
      </c>
      <c r="P35" s="214" t="s">
        <v>2</v>
      </c>
      <c r="Q35" s="214" t="s">
        <v>5435</v>
      </c>
      <c r="R35" s="225">
        <v>7203</v>
      </c>
      <c r="S35" s="214">
        <v>45084</v>
      </c>
      <c r="T35" s="214"/>
      <c r="U35" s="214"/>
      <c r="V35" s="214"/>
      <c r="W35" s="214"/>
      <c r="Y35" s="214"/>
      <c r="Z35" s="214"/>
      <c r="AA35" s="214"/>
      <c r="AB35" s="214"/>
      <c r="AC35" s="219" t="s">
        <v>5400</v>
      </c>
      <c r="AD35" s="219" t="s">
        <v>1102</v>
      </c>
      <c r="AE35" s="103" t="s">
        <v>35</v>
      </c>
      <c r="AF35" s="103" t="s">
        <v>6389</v>
      </c>
      <c r="AG35" s="103" t="s">
        <v>6204</v>
      </c>
      <c r="AH35" s="217" t="s">
        <v>68</v>
      </c>
      <c r="AI35" s="217" t="s">
        <v>5555</v>
      </c>
      <c r="AJ35" s="217"/>
      <c r="AK35" s="217"/>
      <c r="AL35" s="262">
        <v>45084.456524039349</v>
      </c>
      <c r="AM35" s="218" t="s">
        <v>5407</v>
      </c>
      <c r="AN35" s="272">
        <f ca="1">IF(M35="","-",NETWORKDAYS.INTL(M35,TODAY()))</f>
        <v>78</v>
      </c>
      <c r="AO35" s="82">
        <f ca="1">IF(S35&lt;&gt;"",IFERROR(NETWORKDAYS.INTL(S35,TODAY()),"-"),"-")</f>
        <v>67</v>
      </c>
      <c r="AP35" s="82" t="str">
        <f ca="1">IF(V35&lt;&gt;"",IF(W35&lt;&gt;"",NETWORKDAYS.INTL(V35,W35),NETWORKDAYS.INTL(V35,TODAY())),"-")</f>
        <v>-</v>
      </c>
    </row>
    <row r="36" spans="1:42">
      <c r="A36" s="210">
        <f>SUBTOTAL(103,$I$5:I36)</f>
        <v>32</v>
      </c>
      <c r="B36" s="210" t="s">
        <v>5350</v>
      </c>
      <c r="C36" s="211" t="s">
        <v>3199</v>
      </c>
      <c r="D36" s="228" t="s">
        <v>1100</v>
      </c>
      <c r="E36" s="212" t="s">
        <v>4635</v>
      </c>
      <c r="F36" s="212" t="s">
        <v>129</v>
      </c>
      <c r="G36" s="212">
        <v>42327</v>
      </c>
      <c r="H36" s="212" t="s">
        <v>34</v>
      </c>
      <c r="I36" s="210" t="s">
        <v>5351</v>
      </c>
      <c r="J36" s="212" t="s">
        <v>1043</v>
      </c>
      <c r="K36" s="213" t="s">
        <v>6209</v>
      </c>
      <c r="L36" s="212">
        <v>42693</v>
      </c>
      <c r="M36" s="212">
        <v>45069.599016203705</v>
      </c>
      <c r="N36" s="212">
        <v>45071.812719907408</v>
      </c>
      <c r="O36" s="219" t="s">
        <v>5401</v>
      </c>
      <c r="P36" s="214" t="s">
        <v>2</v>
      </c>
      <c r="Q36" s="214" t="s">
        <v>5436</v>
      </c>
      <c r="R36" s="225">
        <v>9489</v>
      </c>
      <c r="S36" s="214">
        <v>45082</v>
      </c>
      <c r="T36" s="214"/>
      <c r="U36" s="214"/>
      <c r="V36" s="214"/>
      <c r="W36" s="214"/>
      <c r="Y36" s="214"/>
      <c r="Z36" s="214"/>
      <c r="AA36" s="214"/>
      <c r="AB36" s="214"/>
      <c r="AC36" s="219" t="s">
        <v>5510</v>
      </c>
      <c r="AD36" s="219" t="s">
        <v>33</v>
      </c>
      <c r="AE36" s="103" t="s">
        <v>35</v>
      </c>
      <c r="AF36" s="103" t="s">
        <v>6389</v>
      </c>
      <c r="AG36" s="103" t="s">
        <v>6204</v>
      </c>
      <c r="AH36" s="217" t="s">
        <v>68</v>
      </c>
      <c r="AI36" s="217" t="s">
        <v>5555</v>
      </c>
      <c r="AJ36" s="217"/>
      <c r="AK36" s="217"/>
      <c r="AL36" s="262">
        <v>45085.736909675928</v>
      </c>
      <c r="AM36" s="218" t="s">
        <v>54</v>
      </c>
      <c r="AN36" s="272">
        <f ca="1">IF(M36="","-",NETWORKDAYS.INTL(M36,TODAY()))</f>
        <v>78</v>
      </c>
      <c r="AO36" s="82">
        <f ca="1">IF(S36&lt;&gt;"",IFERROR(NETWORKDAYS.INTL(S36,TODAY()),"-"),"-")</f>
        <v>69</v>
      </c>
      <c r="AP36" s="82" t="str">
        <f ca="1">IF(V36&lt;&gt;"",IF(W36&lt;&gt;"",NETWORKDAYS.INTL(V36,W36),NETWORKDAYS.INTL(V36,TODAY())),"-")</f>
        <v>-</v>
      </c>
    </row>
    <row r="37" spans="1:42">
      <c r="A37" s="210">
        <f>SUBTOTAL(103,$I$5:I37)</f>
        <v>33</v>
      </c>
      <c r="B37" s="210" t="s">
        <v>5354</v>
      </c>
      <c r="C37" s="211" t="s">
        <v>3199</v>
      </c>
      <c r="D37" s="228" t="s">
        <v>2767</v>
      </c>
      <c r="E37" s="212"/>
      <c r="F37" s="212" t="s">
        <v>129</v>
      </c>
      <c r="G37" s="212">
        <v>42702</v>
      </c>
      <c r="H37" s="212" t="s">
        <v>58</v>
      </c>
      <c r="I37" s="210" t="s">
        <v>3680</v>
      </c>
      <c r="J37" s="212" t="s">
        <v>1043</v>
      </c>
      <c r="K37" s="213" t="s">
        <v>6212</v>
      </c>
      <c r="L37" s="212">
        <v>43067</v>
      </c>
      <c r="M37" s="212">
        <v>45069.76462962963</v>
      </c>
      <c r="N37" s="212">
        <v>45072.651956018519</v>
      </c>
      <c r="O37" s="219" t="s">
        <v>5461</v>
      </c>
      <c r="P37" s="214" t="s">
        <v>2</v>
      </c>
      <c r="Q37" s="214" t="s">
        <v>5437</v>
      </c>
      <c r="R37" s="225">
        <v>10257</v>
      </c>
      <c r="S37" s="214">
        <v>45084</v>
      </c>
      <c r="T37" s="214"/>
      <c r="U37" s="214"/>
      <c r="V37" s="214"/>
      <c r="W37" s="214"/>
      <c r="Y37" s="214"/>
      <c r="Z37" s="214"/>
      <c r="AA37" s="214"/>
      <c r="AB37" s="214"/>
      <c r="AC37" s="219" t="s">
        <v>5402</v>
      </c>
      <c r="AD37" s="219" t="s">
        <v>1102</v>
      </c>
      <c r="AE37" s="103" t="s">
        <v>35</v>
      </c>
      <c r="AF37" s="103" t="s">
        <v>6388</v>
      </c>
      <c r="AG37" s="103" t="s">
        <v>6204</v>
      </c>
      <c r="AH37" s="217" t="s">
        <v>68</v>
      </c>
      <c r="AI37" s="217" t="s">
        <v>5555</v>
      </c>
      <c r="AJ37" s="217"/>
      <c r="AK37" s="217"/>
      <c r="AL37" s="262">
        <v>45084.465320162039</v>
      </c>
      <c r="AM37" s="218" t="s">
        <v>5407</v>
      </c>
      <c r="AN37" s="272">
        <f ca="1">IF(M37="","-",NETWORKDAYS.INTL(M37,TODAY()))</f>
        <v>78</v>
      </c>
      <c r="AO37" s="82">
        <f ca="1">IF(S37&lt;&gt;"",IFERROR(NETWORKDAYS.INTL(S37,TODAY()),"-"),"-")</f>
        <v>67</v>
      </c>
      <c r="AP37" s="82" t="str">
        <f ca="1">IF(V37&lt;&gt;"",IF(W37&lt;&gt;"",NETWORKDAYS.INTL(V37,W37),NETWORKDAYS.INTL(V37,TODAY())),"-")</f>
        <v>-</v>
      </c>
    </row>
    <row r="38" spans="1:42">
      <c r="A38" s="210">
        <f>SUBTOTAL(103,$I$5:I38)</f>
        <v>34</v>
      </c>
      <c r="B38" s="210" t="s">
        <v>5375</v>
      </c>
      <c r="C38" s="211" t="s">
        <v>3199</v>
      </c>
      <c r="D38" s="228" t="s">
        <v>37</v>
      </c>
      <c r="E38" s="212" t="s">
        <v>4635</v>
      </c>
      <c r="F38" s="212" t="s">
        <v>129</v>
      </c>
      <c r="G38" s="212">
        <v>42870</v>
      </c>
      <c r="H38" s="212" t="s">
        <v>30</v>
      </c>
      <c r="I38" s="210" t="s">
        <v>5376</v>
      </c>
      <c r="J38" s="212" t="s">
        <v>39</v>
      </c>
      <c r="K38" s="213" t="s">
        <v>6209</v>
      </c>
      <c r="L38" s="212">
        <v>43235</v>
      </c>
      <c r="M38" s="212">
        <v>45071.485046296293</v>
      </c>
      <c r="N38" s="212">
        <v>45076.448738425926</v>
      </c>
      <c r="O38" s="219" t="s">
        <v>5501</v>
      </c>
      <c r="P38" s="214" t="s">
        <v>2</v>
      </c>
      <c r="Q38" s="214" t="s">
        <v>4787</v>
      </c>
      <c r="R38" s="225">
        <v>2163</v>
      </c>
      <c r="S38" s="214">
        <v>45082</v>
      </c>
      <c r="T38" s="214"/>
      <c r="U38" s="214"/>
      <c r="V38" s="214"/>
      <c r="W38" s="214"/>
      <c r="Y38" s="214"/>
      <c r="Z38" s="214"/>
      <c r="AA38" s="214"/>
      <c r="AB38" s="214"/>
      <c r="AC38" s="219" t="s">
        <v>5502</v>
      </c>
      <c r="AD38" s="219" t="s">
        <v>1120</v>
      </c>
      <c r="AE38" s="103" t="s">
        <v>35</v>
      </c>
      <c r="AF38" s="103" t="s">
        <v>6388</v>
      </c>
      <c r="AG38" s="103" t="s">
        <v>6313</v>
      </c>
      <c r="AH38" s="217" t="s">
        <v>68</v>
      </c>
      <c r="AI38" s="217" t="s">
        <v>5555</v>
      </c>
      <c r="AJ38" s="217"/>
      <c r="AK38" s="217"/>
      <c r="AL38" s="262">
        <v>45093.794011261576</v>
      </c>
      <c r="AM38" s="218" t="s">
        <v>18</v>
      </c>
      <c r="AN38" s="272">
        <f ca="1">IF(M38="","-",NETWORKDAYS.INTL(M38,TODAY()))</f>
        <v>76</v>
      </c>
      <c r="AO38" s="82">
        <f ca="1">IF(S38&lt;&gt;"",IFERROR(NETWORKDAYS.INTL(S38,TODAY()),"-"),"-")</f>
        <v>69</v>
      </c>
      <c r="AP38" s="82" t="str">
        <f ca="1">IF(V38&lt;&gt;"",IF(W38&lt;&gt;"",NETWORKDAYS.INTL(V38,W38),NETWORKDAYS.INTL(V38,TODAY())),"-")</f>
        <v>-</v>
      </c>
    </row>
    <row r="39" spans="1:42">
      <c r="A39" s="210">
        <f>SUBTOTAL(103,$I$5:I39)</f>
        <v>35</v>
      </c>
      <c r="B39" s="210" t="s">
        <v>5408</v>
      </c>
      <c r="C39" s="211" t="s">
        <v>3199</v>
      </c>
      <c r="D39" s="228" t="s">
        <v>1100</v>
      </c>
      <c r="E39" s="212" t="s">
        <v>4635</v>
      </c>
      <c r="F39" s="212" t="s">
        <v>129</v>
      </c>
      <c r="G39" s="212">
        <v>42696</v>
      </c>
      <c r="H39" s="212" t="s">
        <v>30</v>
      </c>
      <c r="I39" s="210" t="s">
        <v>1260</v>
      </c>
      <c r="J39" s="212" t="s">
        <v>39</v>
      </c>
      <c r="K39" s="213" t="s">
        <v>6209</v>
      </c>
      <c r="L39" s="212">
        <v>43113</v>
      </c>
      <c r="M39" s="212">
        <v>45075.779120370367</v>
      </c>
      <c r="N39" s="212">
        <v>45079.822893518518</v>
      </c>
      <c r="O39" s="219" t="s">
        <v>5462</v>
      </c>
      <c r="P39" s="214" t="s">
        <v>2</v>
      </c>
      <c r="Q39" s="214" t="s">
        <v>5441</v>
      </c>
      <c r="R39" s="225">
        <v>5653</v>
      </c>
      <c r="S39" s="214">
        <v>45082</v>
      </c>
      <c r="T39" s="214"/>
      <c r="U39" s="214"/>
      <c r="V39" s="214"/>
      <c r="W39" s="214"/>
      <c r="Y39" s="214"/>
      <c r="Z39" s="214"/>
      <c r="AA39" s="214"/>
      <c r="AB39" s="214"/>
      <c r="AC39" s="219" t="s">
        <v>5463</v>
      </c>
      <c r="AD39" s="219" t="s">
        <v>33</v>
      </c>
      <c r="AE39" s="103" t="s">
        <v>35</v>
      </c>
      <c r="AF39" s="103" t="s">
        <v>6386</v>
      </c>
      <c r="AG39" s="103" t="s">
        <v>6204</v>
      </c>
      <c r="AH39" s="217" t="s">
        <v>68</v>
      </c>
      <c r="AI39" s="217" t="s">
        <v>5555</v>
      </c>
      <c r="AJ39" s="217"/>
      <c r="AK39" s="217"/>
      <c r="AL39" s="262">
        <v>45085.737038807871</v>
      </c>
      <c r="AM39" s="218" t="s">
        <v>54</v>
      </c>
      <c r="AN39" s="272">
        <f ca="1">IF(M39="","-",NETWORKDAYS.INTL(M39,TODAY()))</f>
        <v>74</v>
      </c>
      <c r="AO39" s="82">
        <f ca="1">IF(S39&lt;&gt;"",IFERROR(NETWORKDAYS.INTL(S39,TODAY()),"-"),"-")</f>
        <v>69</v>
      </c>
      <c r="AP39" s="82" t="str">
        <f ca="1">IF(V39&lt;&gt;"",IF(W39&lt;&gt;"",NETWORKDAYS.INTL(V39,W39),NETWORKDAYS.INTL(V39,TODAY())),"-")</f>
        <v>-</v>
      </c>
    </row>
    <row r="40" spans="1:42">
      <c r="A40" s="210">
        <f>SUBTOTAL(103,$I$5:I40)</f>
        <v>36</v>
      </c>
      <c r="B40" s="210" t="s">
        <v>5409</v>
      </c>
      <c r="C40" s="211" t="s">
        <v>1714</v>
      </c>
      <c r="D40" s="228" t="s">
        <v>41</v>
      </c>
      <c r="E40" s="212"/>
      <c r="F40" s="212" t="s">
        <v>129</v>
      </c>
      <c r="G40" s="212">
        <v>42193</v>
      </c>
      <c r="H40" s="212" t="s">
        <v>30</v>
      </c>
      <c r="I40" s="210" t="s">
        <v>1721</v>
      </c>
      <c r="J40" s="212" t="s">
        <v>39</v>
      </c>
      <c r="K40" s="213" t="s">
        <v>6209</v>
      </c>
      <c r="L40" s="212">
        <v>42558</v>
      </c>
      <c r="M40" s="212">
        <v>45075.783148148148</v>
      </c>
      <c r="N40" s="212">
        <v>45079.562326388892</v>
      </c>
      <c r="O40" s="219" t="s">
        <v>5515</v>
      </c>
      <c r="P40" s="214" t="s">
        <v>2</v>
      </c>
      <c r="Q40" s="214" t="s">
        <v>5442</v>
      </c>
      <c r="R40" s="225"/>
      <c r="S40" s="214" t="s">
        <v>66</v>
      </c>
      <c r="T40" s="214"/>
      <c r="U40" s="214"/>
      <c r="V40" s="214"/>
      <c r="W40" s="214"/>
      <c r="Y40" s="214"/>
      <c r="Z40" s="214"/>
      <c r="AA40" s="214"/>
      <c r="AB40" s="214"/>
      <c r="AC40" s="219" t="s">
        <v>5464</v>
      </c>
      <c r="AD40" s="219" t="s">
        <v>1120</v>
      </c>
      <c r="AE40" s="103" t="s">
        <v>60</v>
      </c>
      <c r="AF40" s="103" t="s">
        <v>6370</v>
      </c>
      <c r="AG40" s="103"/>
      <c r="AH40" s="217" t="s">
        <v>68</v>
      </c>
      <c r="AI40" s="217" t="s">
        <v>5558</v>
      </c>
      <c r="AJ40" s="217"/>
      <c r="AK40" s="217"/>
      <c r="AL40" s="262">
        <v>45103.751593819441</v>
      </c>
      <c r="AM40" s="218" t="s">
        <v>54</v>
      </c>
      <c r="AN40" s="272">
        <f ca="1">IF(M40="","-",NETWORKDAYS.INTL(M40,TODAY()))</f>
        <v>74</v>
      </c>
      <c r="AO40" s="82" t="str">
        <f ca="1">IF(S40&lt;&gt;"",IFERROR(NETWORKDAYS.INTL(S40,TODAY()),"-"),"-")</f>
        <v>-</v>
      </c>
      <c r="AP40" s="82" t="str">
        <f ca="1">IF(V40&lt;&gt;"",IF(W40&lt;&gt;"",NETWORKDAYS.INTL(V40,W40),NETWORKDAYS.INTL(V40,TODAY())),"-")</f>
        <v>-</v>
      </c>
    </row>
    <row r="41" spans="1:42">
      <c r="A41" s="210">
        <f>SUBTOTAL(103,$I$5:I41)</f>
        <v>37</v>
      </c>
      <c r="B41" s="210" t="s">
        <v>5412</v>
      </c>
      <c r="C41" s="211" t="s">
        <v>3199</v>
      </c>
      <c r="D41" s="228" t="s">
        <v>21</v>
      </c>
      <c r="E41" s="212" t="s">
        <v>4635</v>
      </c>
      <c r="F41" s="212" t="s">
        <v>129</v>
      </c>
      <c r="G41" s="212">
        <v>44250</v>
      </c>
      <c r="H41" s="212" t="s">
        <v>1193</v>
      </c>
      <c r="I41" s="210" t="s">
        <v>1892</v>
      </c>
      <c r="J41" s="212" t="s">
        <v>5083</v>
      </c>
      <c r="K41" s="213" t="s">
        <v>6213</v>
      </c>
      <c r="L41" s="212">
        <v>44621</v>
      </c>
      <c r="M41" s="212">
        <v>45075.794363425928</v>
      </c>
      <c r="N41" s="212">
        <v>45078.553530092591</v>
      </c>
      <c r="O41" s="219" t="s">
        <v>5503</v>
      </c>
      <c r="P41" s="214" t="s">
        <v>2</v>
      </c>
      <c r="Q41" s="214" t="s">
        <v>1485</v>
      </c>
      <c r="R41" s="225">
        <v>1368</v>
      </c>
      <c r="S41" s="214">
        <v>45082</v>
      </c>
      <c r="T41" s="214"/>
      <c r="U41" s="214"/>
      <c r="V41" s="214"/>
      <c r="W41" s="214"/>
      <c r="Y41" s="214"/>
      <c r="Z41" s="214"/>
      <c r="AA41" s="214"/>
      <c r="AB41" s="214"/>
      <c r="AC41" s="219" t="s">
        <v>5465</v>
      </c>
      <c r="AD41" s="219" t="s">
        <v>1102</v>
      </c>
      <c r="AE41" s="103" t="s">
        <v>35</v>
      </c>
      <c r="AF41" s="103" t="s">
        <v>6387</v>
      </c>
      <c r="AG41" s="103" t="s">
        <v>6204</v>
      </c>
      <c r="AH41" s="217" t="s">
        <v>68</v>
      </c>
      <c r="AI41" s="217" t="s">
        <v>5555</v>
      </c>
      <c r="AJ41" s="217"/>
      <c r="AK41" s="217"/>
      <c r="AL41" s="262">
        <v>45119.576774247682</v>
      </c>
      <c r="AM41" s="218" t="s">
        <v>5598</v>
      </c>
      <c r="AN41" s="272">
        <f ca="1">IF(M41="","-",NETWORKDAYS.INTL(M41,TODAY()))</f>
        <v>74</v>
      </c>
      <c r="AO41" s="82">
        <f ca="1">IF(S41&lt;&gt;"",IFERROR(NETWORKDAYS.INTL(S41,TODAY()),"-"),"-")</f>
        <v>69</v>
      </c>
      <c r="AP41" s="82" t="str">
        <f ca="1">IF(V41&lt;&gt;"",IF(W41&lt;&gt;"",NETWORKDAYS.INTL(V41,W41),NETWORKDAYS.INTL(V41,TODAY())),"-")</f>
        <v>-</v>
      </c>
    </row>
    <row r="42" spans="1:42">
      <c r="A42" s="210">
        <f>SUBTOTAL(103,$I$5:I42)</f>
        <v>38</v>
      </c>
      <c r="B42" s="210" t="s">
        <v>5413</v>
      </c>
      <c r="C42" s="211" t="s">
        <v>3199</v>
      </c>
      <c r="D42" s="228" t="s">
        <v>21</v>
      </c>
      <c r="E42" s="212" t="s">
        <v>4635</v>
      </c>
      <c r="F42" s="212" t="s">
        <v>129</v>
      </c>
      <c r="G42" s="212">
        <v>44520</v>
      </c>
      <c r="H42" s="212" t="s">
        <v>30</v>
      </c>
      <c r="I42" s="210" t="s">
        <v>5414</v>
      </c>
      <c r="J42" s="212" t="s">
        <v>39</v>
      </c>
      <c r="K42" s="213" t="s">
        <v>6209</v>
      </c>
      <c r="L42" s="212">
        <v>44885</v>
      </c>
      <c r="M42" s="212">
        <v>45075.794814814813</v>
      </c>
      <c r="N42" s="212">
        <v>45085.577175925922</v>
      </c>
      <c r="O42" s="219" t="s">
        <v>5511</v>
      </c>
      <c r="P42" s="214" t="s">
        <v>2</v>
      </c>
      <c r="Q42" s="214" t="s">
        <v>5478</v>
      </c>
      <c r="R42" s="225">
        <v>4463</v>
      </c>
      <c r="S42" s="214">
        <v>45086</v>
      </c>
      <c r="T42" s="214"/>
      <c r="U42" s="214"/>
      <c r="V42" s="214"/>
      <c r="W42" s="214"/>
      <c r="Y42" s="214"/>
      <c r="Z42" s="214"/>
      <c r="AA42" s="214"/>
      <c r="AB42" s="214"/>
      <c r="AC42" s="219" t="s">
        <v>5512</v>
      </c>
      <c r="AD42" s="219" t="s">
        <v>1102</v>
      </c>
      <c r="AE42" s="103" t="s">
        <v>35</v>
      </c>
      <c r="AF42" s="103" t="s">
        <v>6388</v>
      </c>
      <c r="AG42" s="103" t="s">
        <v>6204</v>
      </c>
      <c r="AH42" s="217" t="s">
        <v>68</v>
      </c>
      <c r="AI42" s="217" t="s">
        <v>5555</v>
      </c>
      <c r="AJ42" s="217"/>
      <c r="AK42" s="217"/>
      <c r="AL42" s="262">
        <v>45100.811820856485</v>
      </c>
      <c r="AM42" s="218" t="s">
        <v>5407</v>
      </c>
      <c r="AN42" s="272">
        <f ca="1">IF(M42="","-",NETWORKDAYS.INTL(M42,TODAY()))</f>
        <v>74</v>
      </c>
      <c r="AO42" s="82">
        <f ca="1">IF(S42&lt;&gt;"",IFERROR(NETWORKDAYS.INTL(S42,TODAY()),"-"),"-")</f>
        <v>65</v>
      </c>
      <c r="AP42" s="82" t="str">
        <f ca="1">IF(V42&lt;&gt;"",IF(W42&lt;&gt;"",NETWORKDAYS.INTL(V42,W42),NETWORKDAYS.INTL(V42,TODAY())),"-")</f>
        <v>-</v>
      </c>
    </row>
    <row r="43" spans="1:42">
      <c r="A43" s="210">
        <f>SUBTOTAL(103,$I$5:I43)</f>
        <v>39</v>
      </c>
      <c r="B43" s="210" t="s">
        <v>5417</v>
      </c>
      <c r="C43" s="211" t="s">
        <v>3199</v>
      </c>
      <c r="D43" s="228" t="s">
        <v>109</v>
      </c>
      <c r="E43" s="212" t="s">
        <v>2959</v>
      </c>
      <c r="F43" s="212" t="s">
        <v>129</v>
      </c>
      <c r="G43" s="212">
        <v>45006</v>
      </c>
      <c r="H43" s="212" t="s">
        <v>16</v>
      </c>
      <c r="I43" s="210" t="s">
        <v>5131</v>
      </c>
      <c r="J43" s="212" t="s">
        <v>39</v>
      </c>
      <c r="K43" s="213" t="s">
        <v>6212</v>
      </c>
      <c r="L43" s="212">
        <v>45372</v>
      </c>
      <c r="M43" s="212">
        <v>45076.865451388891</v>
      </c>
      <c r="N43" s="212">
        <v>45078.801527777781</v>
      </c>
      <c r="O43" s="219" t="s">
        <v>5443</v>
      </c>
      <c r="P43" s="214" t="s">
        <v>3</v>
      </c>
      <c r="Q43" s="214" t="s">
        <v>1212</v>
      </c>
      <c r="R43" s="225"/>
      <c r="S43" s="214" t="s">
        <v>55</v>
      </c>
      <c r="T43" s="214"/>
      <c r="U43" s="214"/>
      <c r="V43" s="214"/>
      <c r="W43" s="214"/>
      <c r="Y43" s="214"/>
      <c r="Z43" s="214"/>
      <c r="AA43" s="214"/>
      <c r="AB43" s="214"/>
      <c r="AC43" s="219" t="s">
        <v>5466</v>
      </c>
      <c r="AD43" s="219" t="s">
        <v>33</v>
      </c>
      <c r="AE43" s="103" t="s">
        <v>28</v>
      </c>
      <c r="AF43" s="103" t="s">
        <v>6387</v>
      </c>
      <c r="AG43" s="103" t="s">
        <v>5521</v>
      </c>
      <c r="AH43" s="217" t="s">
        <v>68</v>
      </c>
      <c r="AI43" s="217" t="s">
        <v>5406</v>
      </c>
      <c r="AJ43" s="217"/>
      <c r="AK43" s="217"/>
      <c r="AL43" s="262">
        <v>45160.522307106483</v>
      </c>
      <c r="AM43" s="218" t="s">
        <v>4844</v>
      </c>
      <c r="AN43" s="272">
        <f ca="1">IF(M43="","-",NETWORKDAYS.INTL(M43,TODAY()))</f>
        <v>73</v>
      </c>
      <c r="AO43" s="82" t="str">
        <f ca="1">IF(S43&lt;&gt;"",IFERROR(NETWORKDAYS.INTL(S43,TODAY()),"-"),"-")</f>
        <v>-</v>
      </c>
      <c r="AP43" s="82" t="str">
        <f ca="1">IF(V43&lt;&gt;"",IF(W43&lt;&gt;"",NETWORKDAYS.INTL(V43,W43),NETWORKDAYS.INTL(V43,TODAY())),"-")</f>
        <v>-</v>
      </c>
    </row>
    <row r="44" spans="1:42">
      <c r="A44" s="210">
        <f>SUBTOTAL(103,$I$5:I44)</f>
        <v>40</v>
      </c>
      <c r="B44" s="210" t="s">
        <v>5423</v>
      </c>
      <c r="C44" s="211" t="s">
        <v>1714</v>
      </c>
      <c r="D44" s="228" t="s">
        <v>5424</v>
      </c>
      <c r="E44" s="212"/>
      <c r="F44" s="212" t="s">
        <v>129</v>
      </c>
      <c r="G44" s="212">
        <v>41043</v>
      </c>
      <c r="H44" s="212" t="s">
        <v>45</v>
      </c>
      <c r="I44" s="210" t="s">
        <v>5425</v>
      </c>
      <c r="J44" s="212" t="s">
        <v>1042</v>
      </c>
      <c r="K44" s="213" t="s">
        <v>6210</v>
      </c>
      <c r="L44" s="212">
        <v>41407</v>
      </c>
      <c r="M44" s="212">
        <v>45077.709270833337</v>
      </c>
      <c r="N44" s="212">
        <v>45078.452326388891</v>
      </c>
      <c r="O44" s="219" t="s">
        <v>5630</v>
      </c>
      <c r="P44" s="214" t="s">
        <v>4</v>
      </c>
      <c r="Q44" s="214" t="s">
        <v>5426</v>
      </c>
      <c r="R44" s="225"/>
      <c r="S44" s="214"/>
      <c r="T44" s="214"/>
      <c r="U44" s="214"/>
      <c r="V44" s="214"/>
      <c r="W44" s="214"/>
      <c r="Y44" s="214"/>
      <c r="Z44" s="214"/>
      <c r="AA44" s="214"/>
      <c r="AB44" s="214"/>
      <c r="AC44" s="219" t="s">
        <v>5504</v>
      </c>
      <c r="AD44" s="219" t="s">
        <v>33</v>
      </c>
      <c r="AE44" s="103" t="s">
        <v>1054</v>
      </c>
      <c r="AF44" s="103" t="s">
        <v>6370</v>
      </c>
      <c r="AG44" s="103"/>
      <c r="AH44" s="217" t="s">
        <v>68</v>
      </c>
      <c r="AI44" s="217" t="s">
        <v>5558</v>
      </c>
      <c r="AJ44" s="217"/>
      <c r="AK44" s="217"/>
      <c r="AL44" s="262">
        <v>45103.752809513891</v>
      </c>
      <c r="AM44" s="218" t="s">
        <v>54</v>
      </c>
      <c r="AN44" s="272">
        <f ca="1">IF(M44="","-",NETWORKDAYS.INTL(M44,TODAY()))</f>
        <v>72</v>
      </c>
      <c r="AO44" s="82" t="str">
        <f ca="1">IF(S44&lt;&gt;"",IFERROR(NETWORKDAYS.INTL(S44,TODAY()),"-"),"-")</f>
        <v>-</v>
      </c>
      <c r="AP44" s="82" t="str">
        <f ca="1">IF(V44&lt;&gt;"",IF(W44&lt;&gt;"",NETWORKDAYS.INTL(V44,W44),NETWORKDAYS.INTL(V44,TODAY())),"-")</f>
        <v>-</v>
      </c>
    </row>
    <row r="45" spans="1:42">
      <c r="A45" s="210">
        <f>SUBTOTAL(103,$I$5:I45)</f>
        <v>41</v>
      </c>
      <c r="B45" s="210" t="s">
        <v>5480</v>
      </c>
      <c r="C45" s="211" t="s">
        <v>3199</v>
      </c>
      <c r="D45" s="228" t="s">
        <v>21</v>
      </c>
      <c r="E45" s="212" t="s">
        <v>4635</v>
      </c>
      <c r="F45" s="212" t="s">
        <v>129</v>
      </c>
      <c r="G45" s="212">
        <v>44189</v>
      </c>
      <c r="H45" s="212" t="s">
        <v>30</v>
      </c>
      <c r="I45" s="210" t="s">
        <v>2565</v>
      </c>
      <c r="J45" s="212" t="s">
        <v>39</v>
      </c>
      <c r="K45" s="213" t="s">
        <v>6209</v>
      </c>
      <c r="L45" s="212">
        <v>44554</v>
      </c>
      <c r="M45" s="212">
        <v>45082.489212962966</v>
      </c>
      <c r="N45" s="212">
        <v>45082.666701388887</v>
      </c>
      <c r="O45" s="219" t="s">
        <v>5516</v>
      </c>
      <c r="P45" s="214" t="s">
        <v>2</v>
      </c>
      <c r="Q45" s="214" t="s">
        <v>5481</v>
      </c>
      <c r="R45" s="225">
        <v>8142</v>
      </c>
      <c r="S45" s="214">
        <v>45086</v>
      </c>
      <c r="T45" s="214"/>
      <c r="U45" s="214"/>
      <c r="V45" s="214"/>
      <c r="W45" s="214"/>
      <c r="Y45" s="214"/>
      <c r="Z45" s="214"/>
      <c r="AA45" s="214"/>
      <c r="AB45" s="214"/>
      <c r="AC45" s="219" t="s">
        <v>5505</v>
      </c>
      <c r="AD45" s="219" t="s">
        <v>1102</v>
      </c>
      <c r="AE45" s="103" t="s">
        <v>35</v>
      </c>
      <c r="AF45" s="103" t="s">
        <v>6388</v>
      </c>
      <c r="AG45" s="103" t="s">
        <v>6204</v>
      </c>
      <c r="AH45" s="217" t="s">
        <v>68</v>
      </c>
      <c r="AI45" s="217" t="s">
        <v>5555</v>
      </c>
      <c r="AJ45" s="217"/>
      <c r="AK45" s="217"/>
      <c r="AL45" s="262">
        <v>45100.812597048614</v>
      </c>
      <c r="AM45" s="218" t="s">
        <v>5407</v>
      </c>
      <c r="AN45" s="272">
        <f ca="1">IF(M45="","-",NETWORKDAYS.INTL(M45,TODAY()))</f>
        <v>69</v>
      </c>
      <c r="AO45" s="82">
        <f ca="1">IF(S45&lt;&gt;"",IFERROR(NETWORKDAYS.INTL(S45,TODAY()),"-"),"-")</f>
        <v>65</v>
      </c>
      <c r="AP45" s="82" t="str">
        <f ca="1">IF(V45&lt;&gt;"",IF(W45&lt;&gt;"",NETWORKDAYS.INTL(V45,W45),NETWORKDAYS.INTL(V45,TODAY())),"-")</f>
        <v>-</v>
      </c>
    </row>
    <row r="46" spans="1:42">
      <c r="A46" s="210">
        <f>SUBTOTAL(103,$I$5:I46)</f>
        <v>42</v>
      </c>
      <c r="B46" s="210" t="s">
        <v>5487</v>
      </c>
      <c r="C46" s="211" t="s">
        <v>3199</v>
      </c>
      <c r="D46" s="228" t="s">
        <v>37</v>
      </c>
      <c r="E46" s="212" t="s">
        <v>4635</v>
      </c>
      <c r="F46" s="212" t="s">
        <v>129</v>
      </c>
      <c r="G46" s="212">
        <v>42527</v>
      </c>
      <c r="H46" s="212" t="s">
        <v>45</v>
      </c>
      <c r="I46" s="210" t="s">
        <v>1663</v>
      </c>
      <c r="J46" s="212" t="s">
        <v>1042</v>
      </c>
      <c r="K46" s="213" t="s">
        <v>6210</v>
      </c>
      <c r="L46" s="212">
        <v>42892</v>
      </c>
      <c r="M46" s="212">
        <v>45083.656527777777</v>
      </c>
      <c r="N46" s="212">
        <v>45083.819652777776</v>
      </c>
      <c r="O46" s="219" t="s">
        <v>5520</v>
      </c>
      <c r="P46" s="214" t="s">
        <v>4</v>
      </c>
      <c r="Q46" s="214" t="s">
        <v>4871</v>
      </c>
      <c r="R46" s="225">
        <v>1241</v>
      </c>
      <c r="S46" s="214">
        <v>45086</v>
      </c>
      <c r="T46" s="214"/>
      <c r="U46" s="214"/>
      <c r="V46" s="214"/>
      <c r="W46" s="214"/>
      <c r="Y46" s="214"/>
      <c r="Z46" s="214"/>
      <c r="AA46" s="214"/>
      <c r="AB46" s="214"/>
      <c r="AC46" s="219" t="s">
        <v>5522</v>
      </c>
      <c r="AD46" s="219" t="s">
        <v>1102</v>
      </c>
      <c r="AE46" s="103" t="s">
        <v>3611</v>
      </c>
      <c r="AF46" s="103" t="s">
        <v>6388</v>
      </c>
      <c r="AG46" s="103" t="s">
        <v>6313</v>
      </c>
      <c r="AH46" s="217" t="s">
        <v>68</v>
      </c>
      <c r="AI46" s="217" t="s">
        <v>5555</v>
      </c>
      <c r="AJ46" s="217"/>
      <c r="AK46" s="217"/>
      <c r="AL46" s="262">
        <v>45100.813732604169</v>
      </c>
      <c r="AM46" s="218" t="s">
        <v>5407</v>
      </c>
      <c r="AN46" s="272">
        <f ca="1">IF(M46="","-",NETWORKDAYS.INTL(M46,TODAY()))</f>
        <v>68</v>
      </c>
      <c r="AO46" s="82">
        <f ca="1">IF(S46&lt;&gt;"",IFERROR(NETWORKDAYS.INTL(S46,TODAY()),"-"),"-")</f>
        <v>65</v>
      </c>
      <c r="AP46" s="82" t="str">
        <f ca="1">IF(V46&lt;&gt;"",IF(W46&lt;&gt;"",NETWORKDAYS.INTL(V46,W46),NETWORKDAYS.INTL(V46,TODAY())),"-")</f>
        <v>-</v>
      </c>
    </row>
    <row r="47" spans="1:42">
      <c r="A47" s="210">
        <f>SUBTOTAL(103,$I$5:I47)</f>
        <v>43</v>
      </c>
      <c r="B47" s="210" t="s">
        <v>5489</v>
      </c>
      <c r="C47" s="211" t="s">
        <v>1714</v>
      </c>
      <c r="D47" s="228" t="s">
        <v>41</v>
      </c>
      <c r="E47" s="212"/>
      <c r="F47" s="212" t="s">
        <v>22</v>
      </c>
      <c r="G47" s="212">
        <v>43544</v>
      </c>
      <c r="H47" s="212" t="s">
        <v>16</v>
      </c>
      <c r="I47" s="210" t="s">
        <v>3963</v>
      </c>
      <c r="J47" s="212" t="s">
        <v>39</v>
      </c>
      <c r="K47" s="213" t="s">
        <v>6212</v>
      </c>
      <c r="L47" s="212">
        <v>43910</v>
      </c>
      <c r="M47" s="212">
        <v>45085.443703703706</v>
      </c>
      <c r="N47" s="212">
        <v>45085.448414351849</v>
      </c>
      <c r="O47" s="219" t="s">
        <v>5517</v>
      </c>
      <c r="P47" s="214" t="s">
        <v>2</v>
      </c>
      <c r="Q47" s="214" t="s">
        <v>5490</v>
      </c>
      <c r="R47" s="225">
        <v>4104</v>
      </c>
      <c r="S47" s="214" t="s">
        <v>66</v>
      </c>
      <c r="T47" s="214"/>
      <c r="U47" s="214" t="s">
        <v>6117</v>
      </c>
      <c r="V47" s="214"/>
      <c r="W47" s="214">
        <v>45140</v>
      </c>
      <c r="Y47" s="214"/>
      <c r="Z47" s="214"/>
      <c r="AA47" s="214"/>
      <c r="AB47" s="214"/>
      <c r="AC47" s="219" t="s">
        <v>5518</v>
      </c>
      <c r="AD47" s="219" t="s">
        <v>20</v>
      </c>
      <c r="AE47" s="103" t="s">
        <v>26</v>
      </c>
      <c r="AF47" s="103" t="s">
        <v>6370</v>
      </c>
      <c r="AG47" s="103" t="s">
        <v>6116</v>
      </c>
      <c r="AH47" s="217" t="s">
        <v>68</v>
      </c>
      <c r="AI47" s="217" t="s">
        <v>5558</v>
      </c>
      <c r="AJ47" s="217"/>
      <c r="AK47" s="217"/>
      <c r="AL47" s="262">
        <v>45085.527812650464</v>
      </c>
      <c r="AM47" s="218" t="s">
        <v>20</v>
      </c>
      <c r="AN47" s="272">
        <f ca="1">IF(M47="","-",NETWORKDAYS.INTL(M47,TODAY()))</f>
        <v>66</v>
      </c>
      <c r="AO47" s="82" t="str">
        <f ca="1">IF(S47&lt;&gt;"",IFERROR(NETWORKDAYS.INTL(S47,TODAY()),"-"),"-")</f>
        <v>-</v>
      </c>
      <c r="AP47" s="82" t="str">
        <f ca="1">IF(V47&lt;&gt;"",IF(W47&lt;&gt;"",NETWORKDAYS.INTL(V47,W47),NETWORKDAYS.INTL(V47,TODAY())),"-")</f>
        <v>-</v>
      </c>
    </row>
    <row r="48" spans="1:42">
      <c r="A48" s="210">
        <f>SUBTOTAL(103,$I$5:I48)</f>
        <v>44</v>
      </c>
      <c r="B48" s="210" t="s">
        <v>5528</v>
      </c>
      <c r="C48" s="211" t="s">
        <v>1714</v>
      </c>
      <c r="D48" s="228" t="s">
        <v>44</v>
      </c>
      <c r="E48" s="212"/>
      <c r="F48" s="212" t="s">
        <v>22</v>
      </c>
      <c r="G48" s="212">
        <v>43508</v>
      </c>
      <c r="H48" s="212" t="s">
        <v>1129</v>
      </c>
      <c r="I48" s="210" t="s">
        <v>5422</v>
      </c>
      <c r="J48" s="212" t="s">
        <v>5083</v>
      </c>
      <c r="K48" s="213" t="s">
        <v>6212</v>
      </c>
      <c r="M48" s="212">
        <v>45104.455347222225</v>
      </c>
      <c r="N48" s="212">
        <v>45104.464803240742</v>
      </c>
      <c r="O48" s="219" t="s">
        <v>5654</v>
      </c>
      <c r="P48" s="214" t="s">
        <v>2</v>
      </c>
      <c r="Q48" s="214" t="s">
        <v>357</v>
      </c>
      <c r="R48" s="225">
        <v>270</v>
      </c>
      <c r="S48" s="214" t="s">
        <v>66</v>
      </c>
      <c r="T48" s="214"/>
      <c r="U48" s="214"/>
      <c r="V48" s="214"/>
      <c r="W48" s="215"/>
      <c r="Y48" s="214"/>
      <c r="Z48" s="214"/>
      <c r="AA48" s="214"/>
      <c r="AB48" s="214"/>
      <c r="AC48" s="219" t="s">
        <v>5650</v>
      </c>
      <c r="AD48" s="219" t="s">
        <v>18</v>
      </c>
      <c r="AE48" s="103" t="s">
        <v>60</v>
      </c>
      <c r="AF48" s="103" t="s">
        <v>6370</v>
      </c>
      <c r="AG48" s="103"/>
      <c r="AH48" s="217" t="s">
        <v>68</v>
      </c>
      <c r="AI48" s="217" t="s">
        <v>5559</v>
      </c>
      <c r="AJ48" s="217"/>
      <c r="AK48" s="217"/>
      <c r="AL48" s="262">
        <v>45104.736815636577</v>
      </c>
      <c r="AM48" s="218" t="s">
        <v>18</v>
      </c>
      <c r="AN48" s="272">
        <f ca="1">IF(M48="","-",NETWORKDAYS.INTL(M48,TODAY()))</f>
        <v>53</v>
      </c>
      <c r="AO48" s="82" t="str">
        <f ca="1">IF(S48&lt;&gt;"",IFERROR(NETWORKDAYS.INTL(S48,TODAY()),"-"),"-")</f>
        <v>-</v>
      </c>
      <c r="AP48" s="82" t="str">
        <f ca="1">IF(V48&lt;&gt;"",IF(W48&lt;&gt;"",NETWORKDAYS.INTL(V48,W48),NETWORKDAYS.INTL(V48,TODAY())),"-")</f>
        <v>-</v>
      </c>
    </row>
    <row r="49" spans="1:42">
      <c r="A49" s="210">
        <f>SUBTOTAL(103,$I$5:I49)</f>
        <v>45</v>
      </c>
      <c r="B49" s="210" t="s">
        <v>5570</v>
      </c>
      <c r="C49" s="211" t="s">
        <v>3199</v>
      </c>
      <c r="D49" s="228" t="s">
        <v>21</v>
      </c>
      <c r="E49" s="212" t="s">
        <v>4635</v>
      </c>
      <c r="F49" s="212" t="s">
        <v>129</v>
      </c>
      <c r="G49" s="212">
        <v>44520</v>
      </c>
      <c r="H49" s="212" t="s">
        <v>30</v>
      </c>
      <c r="I49" s="210" t="s">
        <v>2704</v>
      </c>
      <c r="J49" s="212" t="s">
        <v>39</v>
      </c>
      <c r="K49" s="213" t="s">
        <v>6209</v>
      </c>
      <c r="L49" s="212">
        <v>44885</v>
      </c>
      <c r="M49" s="212">
        <v>45096.552615740744</v>
      </c>
      <c r="N49" s="212">
        <v>45099.680347222224</v>
      </c>
      <c r="O49" s="219"/>
      <c r="P49" s="214" t="s">
        <v>2</v>
      </c>
      <c r="Q49" s="214" t="s">
        <v>5659</v>
      </c>
      <c r="R49" s="225">
        <v>11795</v>
      </c>
      <c r="S49" s="214">
        <v>45105</v>
      </c>
      <c r="T49" s="214"/>
      <c r="U49" s="214"/>
      <c r="V49" s="214"/>
      <c r="W49" s="215"/>
      <c r="Y49" s="214"/>
      <c r="Z49" s="214"/>
      <c r="AA49" s="214"/>
      <c r="AB49" s="214"/>
      <c r="AC49" s="219" t="s">
        <v>5626</v>
      </c>
      <c r="AD49" s="219" t="s">
        <v>1120</v>
      </c>
      <c r="AE49" s="103" t="s">
        <v>35</v>
      </c>
      <c r="AF49" s="103" t="s">
        <v>6388</v>
      </c>
      <c r="AG49" s="103" t="s">
        <v>6204</v>
      </c>
      <c r="AH49" s="217" t="s">
        <v>68</v>
      </c>
      <c r="AI49" s="217" t="s">
        <v>5555</v>
      </c>
      <c r="AJ49" s="217"/>
      <c r="AK49" s="217"/>
      <c r="AL49" s="262">
        <v>45106.510240358795</v>
      </c>
      <c r="AM49" s="218" t="s">
        <v>5598</v>
      </c>
      <c r="AN49" s="272">
        <f ca="1">IF(M49="","-",NETWORKDAYS.INTL(M49,TODAY()))</f>
        <v>59</v>
      </c>
      <c r="AO49" s="82">
        <f ca="1">IF(S49&lt;&gt;"",IFERROR(NETWORKDAYS.INTL(S49,TODAY()),"-"),"-")</f>
        <v>52</v>
      </c>
      <c r="AP49" s="82" t="str">
        <f ca="1">IF(V49&lt;&gt;"",IF(W49&lt;&gt;"",NETWORKDAYS.INTL(V49,W49),NETWORKDAYS.INTL(V49,TODAY())),"-")</f>
        <v>-</v>
      </c>
    </row>
    <row r="50" spans="1:42">
      <c r="A50" s="210">
        <f>SUBTOTAL(103,$I$5:I50)</f>
        <v>46</v>
      </c>
      <c r="B50" s="210" t="s">
        <v>5572</v>
      </c>
      <c r="C50" s="211" t="s">
        <v>3199</v>
      </c>
      <c r="D50" s="228" t="s">
        <v>21</v>
      </c>
      <c r="E50" s="212" t="s">
        <v>4635</v>
      </c>
      <c r="F50" s="212" t="s">
        <v>129</v>
      </c>
      <c r="G50" s="212">
        <v>44520</v>
      </c>
      <c r="H50" s="212" t="s">
        <v>30</v>
      </c>
      <c r="I50" s="210" t="s">
        <v>5573</v>
      </c>
      <c r="J50" s="212" t="s">
        <v>39</v>
      </c>
      <c r="K50" s="213" t="s">
        <v>6209</v>
      </c>
      <c r="L50" s="212">
        <v>44885</v>
      </c>
      <c r="M50" s="212">
        <v>45096.553587962961</v>
      </c>
      <c r="N50" s="212">
        <v>45099.688206018516</v>
      </c>
      <c r="O50" s="219"/>
      <c r="P50" s="214" t="s">
        <v>2</v>
      </c>
      <c r="Q50" s="214" t="s">
        <v>5601</v>
      </c>
      <c r="R50" s="225">
        <v>10819</v>
      </c>
      <c r="S50" s="214">
        <v>45105</v>
      </c>
      <c r="T50" s="214"/>
      <c r="U50" s="214"/>
      <c r="V50" s="214"/>
      <c r="W50" s="215"/>
      <c r="Y50" s="214"/>
      <c r="Z50" s="214"/>
      <c r="AA50" s="214"/>
      <c r="AB50" s="214"/>
      <c r="AC50" s="219" t="s">
        <v>5627</v>
      </c>
      <c r="AD50" s="219" t="s">
        <v>1120</v>
      </c>
      <c r="AE50" s="103" t="s">
        <v>35</v>
      </c>
      <c r="AF50" s="103" t="s">
        <v>6388</v>
      </c>
      <c r="AG50" s="103" t="s">
        <v>6204</v>
      </c>
      <c r="AH50" s="217" t="s">
        <v>68</v>
      </c>
      <c r="AI50" s="217" t="s">
        <v>5555</v>
      </c>
      <c r="AJ50" s="217"/>
      <c r="AK50" s="217"/>
      <c r="AL50" s="262">
        <v>45106.509664687503</v>
      </c>
      <c r="AM50" s="218" t="s">
        <v>5598</v>
      </c>
      <c r="AN50" s="272">
        <f ca="1">IF(M50="","-",NETWORKDAYS.INTL(M50,TODAY()))</f>
        <v>59</v>
      </c>
      <c r="AO50" s="82">
        <f ca="1">IF(S50&lt;&gt;"",IFERROR(NETWORKDAYS.INTL(S50,TODAY()),"-"),"-")</f>
        <v>52</v>
      </c>
      <c r="AP50" s="82" t="str">
        <f ca="1">IF(V50&lt;&gt;"",IF(W50&lt;&gt;"",NETWORKDAYS.INTL(V50,W50),NETWORKDAYS.INTL(V50,TODAY())),"-")</f>
        <v>-</v>
      </c>
    </row>
    <row r="51" spans="1:42">
      <c r="A51" s="210">
        <f>SUBTOTAL(103,$I$5:I51)</f>
        <v>47</v>
      </c>
      <c r="B51" s="210" t="s">
        <v>5575</v>
      </c>
      <c r="C51" s="211" t="s">
        <v>3198</v>
      </c>
      <c r="D51" s="228" t="s">
        <v>40</v>
      </c>
      <c r="E51" s="212" t="s">
        <v>4635</v>
      </c>
      <c r="F51" s="212" t="s">
        <v>22</v>
      </c>
      <c r="G51" s="212">
        <v>43465</v>
      </c>
      <c r="H51" s="212" t="s">
        <v>49</v>
      </c>
      <c r="I51" s="210" t="s">
        <v>2255</v>
      </c>
      <c r="J51" s="212" t="s">
        <v>39</v>
      </c>
      <c r="K51" s="213" t="s">
        <v>6208</v>
      </c>
      <c r="L51" s="212">
        <v>43830</v>
      </c>
      <c r="M51" s="212">
        <v>45096.680972222224</v>
      </c>
      <c r="N51" s="212">
        <v>45097.521516203706</v>
      </c>
      <c r="O51" s="214" t="s">
        <v>5608</v>
      </c>
      <c r="P51" s="214" t="s">
        <v>2</v>
      </c>
      <c r="Q51" s="214" t="s">
        <v>5576</v>
      </c>
      <c r="R51" s="225"/>
      <c r="S51" s="214"/>
      <c r="T51" s="214"/>
      <c r="U51" s="214" t="s">
        <v>6117</v>
      </c>
      <c r="V51" s="214"/>
      <c r="W51" s="215"/>
      <c r="Y51" s="214"/>
      <c r="Z51" s="214"/>
      <c r="AA51" s="214"/>
      <c r="AB51" s="214"/>
      <c r="AC51" s="219" t="s">
        <v>5607</v>
      </c>
      <c r="AD51" s="219" t="s">
        <v>24</v>
      </c>
      <c r="AE51" s="103" t="s">
        <v>99</v>
      </c>
      <c r="AF51" s="103" t="s">
        <v>6382</v>
      </c>
      <c r="AG51" s="103" t="s">
        <v>6125</v>
      </c>
      <c r="AH51" s="217" t="s">
        <v>68</v>
      </c>
      <c r="AI51" s="217" t="s">
        <v>5556</v>
      </c>
      <c r="AJ51" s="217"/>
      <c r="AK51" s="217"/>
      <c r="AL51" s="262">
        <v>45161.689042523147</v>
      </c>
      <c r="AM51" s="218" t="s">
        <v>54</v>
      </c>
      <c r="AN51" s="272">
        <f ca="1">IF(M51="","-",NETWORKDAYS.INTL(M51,TODAY()))</f>
        <v>59</v>
      </c>
      <c r="AO51" s="82" t="str">
        <f ca="1">IF(S51&lt;&gt;"",IFERROR(NETWORKDAYS.INTL(S51,TODAY()),"-"),"-")</f>
        <v>-</v>
      </c>
      <c r="AP51" s="82" t="str">
        <f ca="1">IF(V51&lt;&gt;"",IF(W51&lt;&gt;"",NETWORKDAYS.INTL(V51,W51),NETWORKDAYS.INTL(V51,TODAY())),"-")</f>
        <v>-</v>
      </c>
    </row>
    <row r="52" spans="1:42">
      <c r="A52" s="210">
        <f>SUBTOTAL(103,$I$5:I52)</f>
        <v>48</v>
      </c>
      <c r="B52" s="210" t="s">
        <v>5577</v>
      </c>
      <c r="C52" s="211" t="s">
        <v>3198</v>
      </c>
      <c r="D52" s="228" t="s">
        <v>40</v>
      </c>
      <c r="E52" s="212" t="s">
        <v>4635</v>
      </c>
      <c r="F52" s="212" t="s">
        <v>129</v>
      </c>
      <c r="G52" s="212">
        <v>42673</v>
      </c>
      <c r="H52" s="212" t="s">
        <v>34</v>
      </c>
      <c r="I52" s="210" t="s">
        <v>2249</v>
      </c>
      <c r="J52" s="212" t="s">
        <v>1043</v>
      </c>
      <c r="K52" s="213" t="s">
        <v>6209</v>
      </c>
      <c r="L52" s="212">
        <v>43038</v>
      </c>
      <c r="M52" s="212">
        <v>45096.681759259256</v>
      </c>
      <c r="N52" s="212">
        <v>45097.560868055552</v>
      </c>
      <c r="O52" s="214" t="s">
        <v>5609</v>
      </c>
      <c r="P52" s="214" t="s">
        <v>2</v>
      </c>
      <c r="Q52" s="214" t="s">
        <v>5578</v>
      </c>
      <c r="R52" s="225"/>
      <c r="S52" s="214"/>
      <c r="T52" s="214"/>
      <c r="U52" s="214" t="s">
        <v>12</v>
      </c>
      <c r="V52" s="214"/>
      <c r="W52" s="215"/>
      <c r="Y52" s="214"/>
      <c r="Z52" s="214"/>
      <c r="AA52" s="214"/>
      <c r="AB52" s="214"/>
      <c r="AC52" s="219" t="s">
        <v>5610</v>
      </c>
      <c r="AD52" s="219" t="s">
        <v>1120</v>
      </c>
      <c r="AE52" s="103" t="s">
        <v>28</v>
      </c>
      <c r="AF52" s="103" t="s">
        <v>6387</v>
      </c>
      <c r="AG52" s="103" t="s">
        <v>6337</v>
      </c>
      <c r="AH52" s="217" t="s">
        <v>68</v>
      </c>
      <c r="AI52" s="217" t="s">
        <v>6168</v>
      </c>
      <c r="AJ52" s="217"/>
      <c r="AK52" s="217"/>
      <c r="AL52" s="262">
        <v>45156.458969131942</v>
      </c>
      <c r="AM52" s="218" t="s">
        <v>20</v>
      </c>
      <c r="AN52" s="272">
        <f ca="1">IF(M52="","-",NETWORKDAYS.INTL(M52,TODAY()))</f>
        <v>59</v>
      </c>
      <c r="AO52" s="82" t="str">
        <f ca="1">IF(S52&lt;&gt;"",IFERROR(NETWORKDAYS.INTL(S52,TODAY()),"-"),"-")</f>
        <v>-</v>
      </c>
      <c r="AP52" s="82" t="str">
        <f ca="1">IF(V52&lt;&gt;"",IF(W52&lt;&gt;"",NETWORKDAYS.INTL(V52,W52),NETWORKDAYS.INTL(V52,TODAY())),"-")</f>
        <v>-</v>
      </c>
    </row>
    <row r="53" spans="1:42">
      <c r="A53" s="210">
        <f>SUBTOTAL(103,$I$5:I53)</f>
        <v>49</v>
      </c>
      <c r="B53" s="210" t="s">
        <v>5579</v>
      </c>
      <c r="C53" s="211" t="s">
        <v>3198</v>
      </c>
      <c r="D53" s="228" t="s">
        <v>40</v>
      </c>
      <c r="E53" s="212" t="s">
        <v>4635</v>
      </c>
      <c r="F53" s="212" t="s">
        <v>129</v>
      </c>
      <c r="G53" s="212">
        <v>42774</v>
      </c>
      <c r="H53" s="212" t="s">
        <v>49</v>
      </c>
      <c r="I53" s="210" t="s">
        <v>2241</v>
      </c>
      <c r="J53" s="212" t="s">
        <v>39</v>
      </c>
      <c r="K53" s="213" t="s">
        <v>6208</v>
      </c>
      <c r="L53" s="212">
        <v>43139</v>
      </c>
      <c r="M53" s="212">
        <v>45096.682662037034</v>
      </c>
      <c r="N53" s="212">
        <v>45097.48746527778</v>
      </c>
      <c r="O53" s="214" t="s">
        <v>5611</v>
      </c>
      <c r="P53" s="214" t="s">
        <v>2</v>
      </c>
      <c r="Q53" s="214" t="s">
        <v>5319</v>
      </c>
      <c r="R53" s="225"/>
      <c r="S53" s="214"/>
      <c r="T53" s="214"/>
      <c r="U53" s="214" t="s">
        <v>12</v>
      </c>
      <c r="V53" s="214"/>
      <c r="W53" s="215"/>
      <c r="Y53" s="214"/>
      <c r="Z53" s="214"/>
      <c r="AA53" s="214"/>
      <c r="AB53" s="214"/>
      <c r="AC53" s="219" t="s">
        <v>5612</v>
      </c>
      <c r="AD53" s="219" t="s">
        <v>1120</v>
      </c>
      <c r="AE53" s="103" t="s">
        <v>28</v>
      </c>
      <c r="AF53" s="103" t="s">
        <v>6387</v>
      </c>
      <c r="AG53" s="103" t="s">
        <v>6337</v>
      </c>
      <c r="AH53" s="217" t="s">
        <v>68</v>
      </c>
      <c r="AI53" s="217" t="s">
        <v>5556</v>
      </c>
      <c r="AJ53" s="217"/>
      <c r="AK53" s="217"/>
      <c r="AL53" s="262">
        <v>45147.490398275462</v>
      </c>
      <c r="AM53" s="218" t="s">
        <v>54</v>
      </c>
      <c r="AN53" s="272">
        <f ca="1">IF(M53="","-",NETWORKDAYS.INTL(M53,TODAY()))</f>
        <v>59</v>
      </c>
      <c r="AO53" s="82" t="str">
        <f ca="1">IF(S53&lt;&gt;"",IFERROR(NETWORKDAYS.INTL(S53,TODAY()),"-"),"-")</f>
        <v>-</v>
      </c>
      <c r="AP53" s="82" t="str">
        <f ca="1">IF(V53&lt;&gt;"",IF(W53&lt;&gt;"",NETWORKDAYS.INTL(V53,W53),NETWORKDAYS.INTL(V53,TODAY())),"-")</f>
        <v>-</v>
      </c>
    </row>
    <row r="54" spans="1:42">
      <c r="A54" s="210">
        <f>SUBTOTAL(103,$I$5:I54)</f>
        <v>50</v>
      </c>
      <c r="B54" s="210" t="s">
        <v>5580</v>
      </c>
      <c r="C54" s="211" t="s">
        <v>3198</v>
      </c>
      <c r="D54" s="228" t="s">
        <v>40</v>
      </c>
      <c r="E54" s="212" t="s">
        <v>4635</v>
      </c>
      <c r="F54" s="212" t="s">
        <v>22</v>
      </c>
      <c r="G54" s="212">
        <v>42193</v>
      </c>
      <c r="H54" s="212" t="s">
        <v>30</v>
      </c>
      <c r="I54" s="210" t="s">
        <v>2243</v>
      </c>
      <c r="J54" s="212" t="s">
        <v>39</v>
      </c>
      <c r="K54" s="213" t="s">
        <v>6209</v>
      </c>
      <c r="L54" s="212">
        <v>42558</v>
      </c>
      <c r="M54" s="212">
        <v>45096.683263888888</v>
      </c>
      <c r="N54" s="212">
        <v>45097.521574074075</v>
      </c>
      <c r="O54" s="214" t="s">
        <v>5614</v>
      </c>
      <c r="P54" s="214" t="s">
        <v>2</v>
      </c>
      <c r="Q54" s="214" t="s">
        <v>357</v>
      </c>
      <c r="R54" s="225" t="s">
        <v>4101</v>
      </c>
      <c r="S54" s="214">
        <v>45165</v>
      </c>
      <c r="T54" s="214">
        <v>45165</v>
      </c>
      <c r="U54" s="214" t="s">
        <v>6117</v>
      </c>
      <c r="V54" s="214"/>
      <c r="W54" s="215"/>
      <c r="Y54" s="214"/>
      <c r="Z54" s="214"/>
      <c r="AA54" s="214"/>
      <c r="AB54" s="214"/>
      <c r="AC54" s="219" t="s">
        <v>5613</v>
      </c>
      <c r="AD54" s="219" t="s">
        <v>20</v>
      </c>
      <c r="AE54" s="103" t="s">
        <v>99</v>
      </c>
      <c r="AF54" s="103" t="s">
        <v>6389</v>
      </c>
      <c r="AG54" s="103"/>
      <c r="AH54" s="217" t="s">
        <v>68</v>
      </c>
      <c r="AI54" s="217" t="s">
        <v>6168</v>
      </c>
      <c r="AJ54" s="217"/>
      <c r="AK54" s="217"/>
      <c r="AL54" s="262">
        <v>45161.689660925927</v>
      </c>
      <c r="AM54" s="218" t="s">
        <v>54</v>
      </c>
      <c r="AN54" s="272">
        <f ca="1">IF(M54="","-",NETWORKDAYS.INTL(M54,TODAY()))</f>
        <v>59</v>
      </c>
      <c r="AO54" s="82">
        <f ca="1">IF(S54&lt;&gt;"",IFERROR(NETWORKDAYS.INTL(S54,TODAY()),"-"),"-")</f>
        <v>9</v>
      </c>
      <c r="AP54" s="82" t="str">
        <f ca="1">IF(V54&lt;&gt;"",IF(W54&lt;&gt;"",NETWORKDAYS.INTL(V54,W54),NETWORKDAYS.INTL(V54,TODAY())),"-")</f>
        <v>-</v>
      </c>
    </row>
    <row r="55" spans="1:42">
      <c r="A55" s="210">
        <f>SUBTOTAL(103,$I$5:I55)</f>
        <v>51</v>
      </c>
      <c r="B55" s="210" t="s">
        <v>5581</v>
      </c>
      <c r="C55" s="211" t="s">
        <v>3198</v>
      </c>
      <c r="D55" s="228" t="s">
        <v>40</v>
      </c>
      <c r="E55" s="212" t="s">
        <v>4635</v>
      </c>
      <c r="F55" s="212" t="s">
        <v>22</v>
      </c>
      <c r="G55" s="212">
        <v>42424</v>
      </c>
      <c r="H55" s="212" t="s">
        <v>30</v>
      </c>
      <c r="I55" s="210" t="s">
        <v>2679</v>
      </c>
      <c r="J55" s="212" t="s">
        <v>39</v>
      </c>
      <c r="K55" s="213" t="s">
        <v>6209</v>
      </c>
      <c r="L55" s="212">
        <v>42790</v>
      </c>
      <c r="M55" s="212">
        <v>45096.683900462966</v>
      </c>
      <c r="N55" s="212">
        <v>45097.740358796298</v>
      </c>
      <c r="O55" s="214" t="s">
        <v>5615</v>
      </c>
      <c r="P55" s="214" t="s">
        <v>2</v>
      </c>
      <c r="Q55" s="214" t="s">
        <v>357</v>
      </c>
      <c r="R55" s="225"/>
      <c r="S55" s="214"/>
      <c r="T55" s="214"/>
      <c r="U55" s="214" t="s">
        <v>6117</v>
      </c>
      <c r="V55" s="214"/>
      <c r="W55" s="215"/>
      <c r="Y55" s="214"/>
      <c r="Z55" s="214"/>
      <c r="AA55" s="214"/>
      <c r="AB55" s="214"/>
      <c r="AC55" s="219" t="s">
        <v>5616</v>
      </c>
      <c r="AD55" s="219" t="s">
        <v>20</v>
      </c>
      <c r="AE55" s="103" t="s">
        <v>99</v>
      </c>
      <c r="AF55" s="103" t="s">
        <v>6389</v>
      </c>
      <c r="AG55" s="103" t="s">
        <v>6125</v>
      </c>
      <c r="AH55" s="217" t="s">
        <v>68</v>
      </c>
      <c r="AI55" s="217" t="s">
        <v>6168</v>
      </c>
      <c r="AJ55" s="217"/>
      <c r="AK55" s="217"/>
      <c r="AL55" s="262">
        <v>45161.690221342593</v>
      </c>
      <c r="AM55" s="218" t="s">
        <v>54</v>
      </c>
      <c r="AN55" s="272">
        <f ca="1">IF(M55="","-",NETWORKDAYS.INTL(M55,TODAY()))</f>
        <v>59</v>
      </c>
      <c r="AO55" s="82" t="str">
        <f ca="1">IF(S55&lt;&gt;"",IFERROR(NETWORKDAYS.INTL(S55,TODAY()),"-"),"-")</f>
        <v>-</v>
      </c>
      <c r="AP55" s="82" t="str">
        <f ca="1">IF(V55&lt;&gt;"",IF(W55&lt;&gt;"",NETWORKDAYS.INTL(V55,W55),NETWORKDAYS.INTL(V55,TODAY())),"-")</f>
        <v>-</v>
      </c>
    </row>
    <row r="56" spans="1:42">
      <c r="A56" s="210">
        <f>SUBTOTAL(103,$I$5:I56)</f>
        <v>52</v>
      </c>
      <c r="B56" s="210" t="s">
        <v>5582</v>
      </c>
      <c r="C56" s="211" t="s">
        <v>3198</v>
      </c>
      <c r="D56" s="228" t="s">
        <v>40</v>
      </c>
      <c r="E56" s="212" t="s">
        <v>4635</v>
      </c>
      <c r="F56" s="212" t="s">
        <v>129</v>
      </c>
      <c r="G56" s="212">
        <v>42774</v>
      </c>
      <c r="H56" s="212" t="s">
        <v>1123</v>
      </c>
      <c r="I56" s="210" t="s">
        <v>2852</v>
      </c>
      <c r="J56" s="212" t="s">
        <v>39</v>
      </c>
      <c r="K56" s="213" t="s">
        <v>6208</v>
      </c>
      <c r="L56" s="212">
        <v>43139</v>
      </c>
      <c r="M56" s="212">
        <v>45096.684606481482</v>
      </c>
      <c r="N56" s="212">
        <v>45097.541296296295</v>
      </c>
      <c r="O56" s="214" t="s">
        <v>5618</v>
      </c>
      <c r="P56" s="214" t="s">
        <v>3</v>
      </c>
      <c r="Q56" s="214" t="s">
        <v>1093</v>
      </c>
      <c r="R56" s="225"/>
      <c r="S56" s="214"/>
      <c r="T56" s="214"/>
      <c r="U56" s="214" t="s">
        <v>12</v>
      </c>
      <c r="V56" s="214"/>
      <c r="W56" s="215"/>
      <c r="Y56" s="214"/>
      <c r="Z56" s="214"/>
      <c r="AA56" s="214"/>
      <c r="AB56" s="214"/>
      <c r="AC56" s="219" t="s">
        <v>5617</v>
      </c>
      <c r="AD56" s="219" t="s">
        <v>1120</v>
      </c>
      <c r="AE56" s="103" t="s">
        <v>28</v>
      </c>
      <c r="AF56" s="103" t="s">
        <v>6387</v>
      </c>
      <c r="AG56" s="103" t="s">
        <v>6337</v>
      </c>
      <c r="AH56" s="217" t="s">
        <v>68</v>
      </c>
      <c r="AI56" s="217" t="s">
        <v>6168</v>
      </c>
      <c r="AJ56" s="217"/>
      <c r="AK56" s="217"/>
      <c r="AL56" s="262">
        <v>45156.459817199073</v>
      </c>
      <c r="AM56" s="218" t="s">
        <v>20</v>
      </c>
      <c r="AN56" s="272">
        <f ca="1">IF(M56="","-",NETWORKDAYS.INTL(M56,TODAY()))</f>
        <v>59</v>
      </c>
      <c r="AO56" s="82" t="str">
        <f ca="1">IF(S56&lt;&gt;"",IFERROR(NETWORKDAYS.INTL(S56,TODAY()),"-"),"-")</f>
        <v>-</v>
      </c>
      <c r="AP56" s="82" t="str">
        <f ca="1">IF(V56&lt;&gt;"",IF(W56&lt;&gt;"",NETWORKDAYS.INTL(V56,W56),NETWORKDAYS.INTL(V56,TODAY())),"-")</f>
        <v>-</v>
      </c>
    </row>
    <row r="57" spans="1:42">
      <c r="A57" s="210">
        <f>SUBTOTAL(103,$I$5:I57)</f>
        <v>53</v>
      </c>
      <c r="B57" s="210" t="s">
        <v>5583</v>
      </c>
      <c r="C57" s="211" t="s">
        <v>3198</v>
      </c>
      <c r="D57" s="228" t="s">
        <v>40</v>
      </c>
      <c r="E57" s="212" t="s">
        <v>4635</v>
      </c>
      <c r="F57" s="212" t="s">
        <v>129</v>
      </c>
      <c r="G57" s="212">
        <v>42744</v>
      </c>
      <c r="H57" s="212" t="s">
        <v>51</v>
      </c>
      <c r="I57" s="210" t="s">
        <v>4089</v>
      </c>
      <c r="J57" s="212" t="s">
        <v>1043</v>
      </c>
      <c r="K57" s="213" t="s">
        <v>6208</v>
      </c>
      <c r="L57" s="212">
        <v>43109</v>
      </c>
      <c r="M57" s="212">
        <v>45096.685243055559</v>
      </c>
      <c r="N57" s="212">
        <v>45097.448252314818</v>
      </c>
      <c r="O57" s="214" t="s">
        <v>5619</v>
      </c>
      <c r="P57" s="214" t="s">
        <v>2</v>
      </c>
      <c r="Q57" s="214" t="s">
        <v>5584</v>
      </c>
      <c r="R57" s="225"/>
      <c r="S57" s="214"/>
      <c r="T57" s="214"/>
      <c r="U57" s="214" t="s">
        <v>12</v>
      </c>
      <c r="V57" s="214"/>
      <c r="W57" s="215"/>
      <c r="Y57" s="214"/>
      <c r="Z57" s="214"/>
      <c r="AA57" s="214"/>
      <c r="AB57" s="214"/>
      <c r="AC57" s="219" t="s">
        <v>5620</v>
      </c>
      <c r="AD57" s="219" t="s">
        <v>1102</v>
      </c>
      <c r="AE57" s="103" t="s">
        <v>28</v>
      </c>
      <c r="AF57" s="103" t="s">
        <v>6387</v>
      </c>
      <c r="AG57" s="103" t="s">
        <v>6337</v>
      </c>
      <c r="AH57" s="217" t="s">
        <v>68</v>
      </c>
      <c r="AI57" s="217" t="s">
        <v>6168</v>
      </c>
      <c r="AJ57" s="217"/>
      <c r="AK57" s="217"/>
      <c r="AL57" s="262">
        <v>45156.459983194443</v>
      </c>
      <c r="AM57" s="218" t="s">
        <v>20</v>
      </c>
      <c r="AN57" s="272">
        <f ca="1">IF(M57="","-",NETWORKDAYS.INTL(M57,TODAY()))</f>
        <v>59</v>
      </c>
      <c r="AO57" s="82" t="str">
        <f ca="1">IF(S57&lt;&gt;"",IFERROR(NETWORKDAYS.INTL(S57,TODAY()),"-"),"-")</f>
        <v>-</v>
      </c>
      <c r="AP57" s="82" t="str">
        <f ca="1">IF(V57&lt;&gt;"",IF(W57&lt;&gt;"",NETWORKDAYS.INTL(V57,W57),NETWORKDAYS.INTL(V57,TODAY())),"-")</f>
        <v>-</v>
      </c>
    </row>
    <row r="58" spans="1:42">
      <c r="A58" s="210">
        <f>SUBTOTAL(103,$I$5:I58)</f>
        <v>54</v>
      </c>
      <c r="B58" s="210" t="s">
        <v>5590</v>
      </c>
      <c r="C58" s="211" t="s">
        <v>3199</v>
      </c>
      <c r="D58" s="228" t="s">
        <v>37</v>
      </c>
      <c r="E58" s="212" t="s">
        <v>4635</v>
      </c>
      <c r="F58" s="212" t="s">
        <v>129</v>
      </c>
      <c r="G58" s="212">
        <v>43466</v>
      </c>
      <c r="H58" s="212" t="s">
        <v>30</v>
      </c>
      <c r="I58" s="210" t="s">
        <v>3380</v>
      </c>
      <c r="J58" s="212" t="s">
        <v>39</v>
      </c>
      <c r="K58" s="213" t="s">
        <v>6209</v>
      </c>
      <c r="L58" s="212">
        <v>43831</v>
      </c>
      <c r="M58" s="212">
        <v>45097.500659722224</v>
      </c>
      <c r="N58" s="212">
        <v>45100.746215277781</v>
      </c>
      <c r="O58" s="214" t="s">
        <v>5655</v>
      </c>
      <c r="P58" s="214" t="s">
        <v>2</v>
      </c>
      <c r="Q58" s="214" t="s">
        <v>4787</v>
      </c>
      <c r="R58" s="225">
        <v>2137</v>
      </c>
      <c r="S58" s="214">
        <v>45105</v>
      </c>
      <c r="T58" s="214"/>
      <c r="U58" s="214"/>
      <c r="V58" s="214"/>
      <c r="W58" s="215"/>
      <c r="Y58" s="214"/>
      <c r="Z58" s="214"/>
      <c r="AA58" s="214"/>
      <c r="AB58" s="214"/>
      <c r="AC58" s="219" t="s">
        <v>5656</v>
      </c>
      <c r="AD58" s="219" t="s">
        <v>5598</v>
      </c>
      <c r="AE58" s="103" t="s">
        <v>35</v>
      </c>
      <c r="AF58" s="103" t="s">
        <v>6389</v>
      </c>
      <c r="AG58" s="103" t="s">
        <v>6313</v>
      </c>
      <c r="AH58" s="217" t="s">
        <v>68</v>
      </c>
      <c r="AI58" s="217" t="s">
        <v>5555</v>
      </c>
      <c r="AJ58" s="217"/>
      <c r="AK58" s="217"/>
      <c r="AL58" s="262">
        <v>45106.508963645836</v>
      </c>
      <c r="AM58" s="218" t="s">
        <v>5598</v>
      </c>
      <c r="AN58" s="272">
        <f ca="1">IF(M58="","-",NETWORKDAYS.INTL(M58,TODAY()))</f>
        <v>58</v>
      </c>
      <c r="AO58" s="82">
        <f ca="1">IF(S58&lt;&gt;"",IFERROR(NETWORKDAYS.INTL(S58,TODAY()),"-"),"-")</f>
        <v>52</v>
      </c>
      <c r="AP58" s="82" t="str">
        <f ca="1">IF(V58&lt;&gt;"",IF(W58&lt;&gt;"",NETWORKDAYS.INTL(V58,W58),NETWORKDAYS.INTL(V58,TODAY())),"-")</f>
        <v>-</v>
      </c>
    </row>
    <row r="59" spans="1:42">
      <c r="A59" s="210">
        <f>SUBTOTAL(103,$I$5:I59)</f>
        <v>55</v>
      </c>
      <c r="B59" s="210" t="s">
        <v>5591</v>
      </c>
      <c r="C59" s="211" t="s">
        <v>3199</v>
      </c>
      <c r="D59" s="228" t="s">
        <v>37</v>
      </c>
      <c r="E59" s="212" t="s">
        <v>4635</v>
      </c>
      <c r="F59" s="212" t="s">
        <v>129</v>
      </c>
      <c r="G59" s="212">
        <v>43994</v>
      </c>
      <c r="H59" s="212" t="s">
        <v>30</v>
      </c>
      <c r="I59" s="210" t="s">
        <v>5592</v>
      </c>
      <c r="J59" s="212" t="s">
        <v>39</v>
      </c>
      <c r="K59" s="213" t="s">
        <v>6209</v>
      </c>
      <c r="L59" s="212">
        <v>44360</v>
      </c>
      <c r="M59" s="212">
        <v>45097.504224537035</v>
      </c>
      <c r="N59" s="212">
        <v>45100.787523148145</v>
      </c>
      <c r="O59" s="214" t="s">
        <v>5657</v>
      </c>
      <c r="P59" s="214" t="s">
        <v>2</v>
      </c>
      <c r="Q59" s="214" t="s">
        <v>4787</v>
      </c>
      <c r="R59" s="225">
        <v>2038</v>
      </c>
      <c r="S59" s="214">
        <v>45105</v>
      </c>
      <c r="T59" s="214"/>
      <c r="U59" s="214"/>
      <c r="V59" s="214"/>
      <c r="W59" s="215"/>
      <c r="Y59" s="214"/>
      <c r="Z59" s="214"/>
      <c r="AA59" s="214"/>
      <c r="AB59" s="214"/>
      <c r="AC59" s="219" t="s">
        <v>5658</v>
      </c>
      <c r="AD59" s="219" t="s">
        <v>1102</v>
      </c>
      <c r="AE59" s="103" t="s">
        <v>35</v>
      </c>
      <c r="AF59" s="103" t="s">
        <v>6389</v>
      </c>
      <c r="AG59" s="103" t="s">
        <v>6313</v>
      </c>
      <c r="AH59" s="217" t="s">
        <v>68</v>
      </c>
      <c r="AI59" s="217" t="s">
        <v>5555</v>
      </c>
      <c r="AJ59" s="217"/>
      <c r="AK59" s="217"/>
      <c r="AL59" s="262">
        <v>45106.508359560183</v>
      </c>
      <c r="AM59" s="218" t="s">
        <v>5598</v>
      </c>
      <c r="AN59" s="272">
        <f ca="1">IF(M59="","-",NETWORKDAYS.INTL(M59,TODAY()))</f>
        <v>58</v>
      </c>
      <c r="AO59" s="82">
        <f ca="1">IF(S59&lt;&gt;"",IFERROR(NETWORKDAYS.INTL(S59,TODAY()),"-"),"-")</f>
        <v>52</v>
      </c>
      <c r="AP59" s="82" t="str">
        <f ca="1">IF(V59&lt;&gt;"",IF(W59&lt;&gt;"",NETWORKDAYS.INTL(V59,W59),NETWORKDAYS.INTL(V59,TODAY())),"-")</f>
        <v>-</v>
      </c>
    </row>
    <row r="60" spans="1:42">
      <c r="A60" s="210">
        <f>SUBTOTAL(103,$I$5:I60)</f>
        <v>56</v>
      </c>
      <c r="B60" s="210" t="s">
        <v>5604</v>
      </c>
      <c r="C60" s="211" t="s">
        <v>3198</v>
      </c>
      <c r="D60" s="228" t="s">
        <v>40</v>
      </c>
      <c r="E60" s="212" t="s">
        <v>4635</v>
      </c>
      <c r="F60" s="212" t="s">
        <v>129</v>
      </c>
      <c r="G60" s="212">
        <v>42774</v>
      </c>
      <c r="H60" s="212" t="s">
        <v>1126</v>
      </c>
      <c r="I60" s="210" t="s">
        <v>3060</v>
      </c>
      <c r="J60" s="212" t="s">
        <v>5545</v>
      </c>
      <c r="K60" s="213" t="s">
        <v>6211</v>
      </c>
      <c r="L60" s="212">
        <v>43139</v>
      </c>
      <c r="M60" s="212">
        <v>45099.551192129627</v>
      </c>
      <c r="N60" s="212">
        <v>45099.763240740744</v>
      </c>
      <c r="O60" s="214" t="s">
        <v>5628</v>
      </c>
      <c r="P60" s="214" t="s">
        <v>4</v>
      </c>
      <c r="Q60" s="214" t="s">
        <v>1093</v>
      </c>
      <c r="R60" s="225"/>
      <c r="S60" s="214"/>
      <c r="T60" s="214"/>
      <c r="U60" s="214" t="s">
        <v>12</v>
      </c>
      <c r="V60" s="214"/>
      <c r="W60" s="215"/>
      <c r="Y60" s="214"/>
      <c r="Z60" s="214"/>
      <c r="AA60" s="214"/>
      <c r="AB60" s="214"/>
      <c r="AC60" s="219" t="s">
        <v>5629</v>
      </c>
      <c r="AD60" s="219" t="s">
        <v>5407</v>
      </c>
      <c r="AE60" s="103" t="s">
        <v>1055</v>
      </c>
      <c r="AF60" s="103" t="s">
        <v>6387</v>
      </c>
      <c r="AG60" s="103" t="s">
        <v>6337</v>
      </c>
      <c r="AH60" s="217" t="s">
        <v>68</v>
      </c>
      <c r="AI60" s="217" t="s">
        <v>5556</v>
      </c>
      <c r="AJ60" s="217"/>
      <c r="AK60" s="217"/>
      <c r="AL60" s="262">
        <v>45147.491402916668</v>
      </c>
      <c r="AM60" s="218" t="s">
        <v>54</v>
      </c>
      <c r="AN60" s="272">
        <f ca="1">IF(M60="","-",NETWORKDAYS.INTL(M60,TODAY()))</f>
        <v>56</v>
      </c>
      <c r="AO60" s="82" t="str">
        <f ca="1">IF(S60&lt;&gt;"",IFERROR(NETWORKDAYS.INTL(S60,TODAY()),"-"),"-")</f>
        <v>-</v>
      </c>
      <c r="AP60" s="82" t="str">
        <f ca="1">IF(V60&lt;&gt;"",IF(W60&lt;&gt;"",NETWORKDAYS.INTL(V60,W60),NETWORKDAYS.INTL(V60,TODAY())),"-")</f>
        <v>-</v>
      </c>
    </row>
    <row r="61" spans="1:42">
      <c r="A61" s="210">
        <f>SUBTOTAL(103,$I$5:I61)</f>
        <v>57</v>
      </c>
      <c r="B61" s="210" t="s">
        <v>5605</v>
      </c>
      <c r="C61" s="211" t="s">
        <v>5033</v>
      </c>
      <c r="D61" s="228" t="s">
        <v>1092</v>
      </c>
      <c r="E61" s="212" t="s">
        <v>4635</v>
      </c>
      <c r="F61" s="212" t="s">
        <v>22</v>
      </c>
      <c r="G61" s="212">
        <v>43634</v>
      </c>
      <c r="H61" s="212" t="s">
        <v>1145</v>
      </c>
      <c r="I61" s="210" t="s">
        <v>4664</v>
      </c>
      <c r="J61" s="212" t="s">
        <v>1043</v>
      </c>
      <c r="K61" s="213" t="s">
        <v>6208</v>
      </c>
      <c r="L61" s="212">
        <v>44000</v>
      </c>
      <c r="M61" s="212">
        <v>45107.478726851848</v>
      </c>
      <c r="N61" s="212">
        <v>45107.49858796296</v>
      </c>
      <c r="O61" s="214" t="s">
        <v>5693</v>
      </c>
      <c r="P61" s="214" t="s">
        <v>2</v>
      </c>
      <c r="Q61" s="214" t="s">
        <v>5660</v>
      </c>
      <c r="R61" s="225">
        <v>1581</v>
      </c>
      <c r="S61" s="214">
        <v>45112</v>
      </c>
      <c r="T61" s="214"/>
      <c r="U61" s="214"/>
      <c r="V61" s="214"/>
      <c r="W61" s="215"/>
      <c r="Y61" s="214"/>
      <c r="Z61" s="214"/>
      <c r="AA61" s="214"/>
      <c r="AB61" s="214"/>
      <c r="AC61" s="219" t="s">
        <v>5694</v>
      </c>
      <c r="AD61" s="219" t="s">
        <v>18</v>
      </c>
      <c r="AE61" s="103" t="s">
        <v>35</v>
      </c>
      <c r="AF61" s="103" t="s">
        <v>6389</v>
      </c>
      <c r="AG61" s="103" t="s">
        <v>6204</v>
      </c>
      <c r="AH61" s="217" t="s">
        <v>68</v>
      </c>
      <c r="AI61" s="217" t="s">
        <v>5555</v>
      </c>
      <c r="AJ61" s="217"/>
      <c r="AK61" s="217"/>
      <c r="AL61" s="262">
        <v>45120.725646909719</v>
      </c>
      <c r="AM61" s="218" t="s">
        <v>5598</v>
      </c>
      <c r="AN61" s="272">
        <f ca="1">IF(M61="","-",NETWORKDAYS.INTL(M61,TODAY()))</f>
        <v>50</v>
      </c>
      <c r="AO61" s="82">
        <f ca="1">IF(S61&lt;&gt;"",IFERROR(NETWORKDAYS.INTL(S61,TODAY()),"-"),"-")</f>
        <v>47</v>
      </c>
      <c r="AP61" s="82" t="str">
        <f ca="1">IF(V61&lt;&gt;"",IF(W61&lt;&gt;"",NETWORKDAYS.INTL(V61,W61),NETWORKDAYS.INTL(V61,TODAY())),"-")</f>
        <v>-</v>
      </c>
    </row>
    <row r="62" spans="1:42">
      <c r="A62" s="210">
        <f>SUBTOTAL(103,$I$5:I62)</f>
        <v>58</v>
      </c>
      <c r="B62" s="210" t="s">
        <v>5642</v>
      </c>
      <c r="C62" s="211" t="s">
        <v>3199</v>
      </c>
      <c r="D62" s="228" t="s">
        <v>1100</v>
      </c>
      <c r="E62" s="212" t="s">
        <v>4635</v>
      </c>
      <c r="F62" s="212" t="s">
        <v>129</v>
      </c>
      <c r="G62" s="212">
        <v>42843</v>
      </c>
      <c r="H62" s="212" t="s">
        <v>27</v>
      </c>
      <c r="I62" s="210" t="s">
        <v>5643</v>
      </c>
      <c r="J62" s="212" t="s">
        <v>1042</v>
      </c>
      <c r="K62" s="213" t="s">
        <v>6210</v>
      </c>
      <c r="L62" s="212">
        <v>43208</v>
      </c>
      <c r="M62" s="212">
        <v>45103.804814814815</v>
      </c>
      <c r="N62" s="212">
        <v>45106.518287037034</v>
      </c>
      <c r="O62" s="214" t="s">
        <v>5695</v>
      </c>
      <c r="P62" s="214" t="s">
        <v>4</v>
      </c>
      <c r="Q62" s="214" t="s">
        <v>1093</v>
      </c>
      <c r="R62" s="225">
        <v>10698</v>
      </c>
      <c r="S62" s="214">
        <v>45112</v>
      </c>
      <c r="T62" s="214"/>
      <c r="U62" s="214"/>
      <c r="V62" s="214"/>
      <c r="W62" s="215"/>
      <c r="Y62" s="214"/>
      <c r="Z62" s="214"/>
      <c r="AA62" s="214"/>
      <c r="AB62" s="214"/>
      <c r="AC62" s="219" t="s">
        <v>5696</v>
      </c>
      <c r="AD62" s="219" t="s">
        <v>1102</v>
      </c>
      <c r="AE62" s="103" t="s">
        <v>3611</v>
      </c>
      <c r="AF62" s="103" t="s">
        <v>6386</v>
      </c>
      <c r="AG62" s="103" t="s">
        <v>6204</v>
      </c>
      <c r="AH62" s="217" t="s">
        <v>68</v>
      </c>
      <c r="AI62" s="217" t="s">
        <v>5555</v>
      </c>
      <c r="AJ62" s="217"/>
      <c r="AK62" s="217"/>
      <c r="AL62" s="262">
        <v>45119.578802199074</v>
      </c>
      <c r="AM62" s="218" t="s">
        <v>5598</v>
      </c>
      <c r="AN62" s="272">
        <f ca="1">IF(M62="","-",NETWORKDAYS.INTL(M62,TODAY()))</f>
        <v>54</v>
      </c>
      <c r="AO62" s="82">
        <f ca="1">IF(S62&lt;&gt;"",IFERROR(NETWORKDAYS.INTL(S62,TODAY()),"-"),"-")</f>
        <v>47</v>
      </c>
      <c r="AP62" s="82" t="str">
        <f ca="1">IF(V62&lt;&gt;"",IF(W62&lt;&gt;"",NETWORKDAYS.INTL(V62,W62),NETWORKDAYS.INTL(V62,TODAY())),"-")</f>
        <v>-</v>
      </c>
    </row>
    <row r="63" spans="1:42">
      <c r="A63" s="210">
        <f>SUBTOTAL(103,$I$5:I63)</f>
        <v>59</v>
      </c>
      <c r="B63" s="210" t="s">
        <v>5661</v>
      </c>
      <c r="C63" s="211" t="s">
        <v>1714</v>
      </c>
      <c r="D63" s="228" t="s">
        <v>41</v>
      </c>
      <c r="E63" s="212"/>
      <c r="F63" s="212" t="s">
        <v>22</v>
      </c>
      <c r="G63" s="212">
        <v>43719</v>
      </c>
      <c r="H63" s="212" t="s">
        <v>16</v>
      </c>
      <c r="I63" s="210" t="s">
        <v>3449</v>
      </c>
      <c r="J63" s="212" t="s">
        <v>39</v>
      </c>
      <c r="K63" s="213" t="s">
        <v>6212</v>
      </c>
      <c r="L63" s="212">
        <v>44085</v>
      </c>
      <c r="M63" s="212">
        <v>45106.682789351849</v>
      </c>
      <c r="N63" s="212">
        <v>45107.479733796295</v>
      </c>
      <c r="O63" s="214" t="s">
        <v>5699</v>
      </c>
      <c r="P63" s="214" t="s">
        <v>2</v>
      </c>
      <c r="Q63" s="214" t="s">
        <v>5599</v>
      </c>
      <c r="R63" s="225"/>
      <c r="S63" s="214" t="s">
        <v>66</v>
      </c>
      <c r="T63" s="214"/>
      <c r="U63" s="214"/>
      <c r="V63" s="214"/>
      <c r="W63" s="215"/>
      <c r="Y63" s="214"/>
      <c r="Z63" s="214"/>
      <c r="AA63" s="214"/>
      <c r="AB63" s="214"/>
      <c r="AC63" s="219" t="s">
        <v>5700</v>
      </c>
      <c r="AD63" s="219" t="s">
        <v>20</v>
      </c>
      <c r="AE63" s="103" t="s">
        <v>28</v>
      </c>
      <c r="AF63" s="103" t="s">
        <v>6370</v>
      </c>
      <c r="AG63" s="103" t="s">
        <v>6337</v>
      </c>
      <c r="AH63" s="217" t="s">
        <v>68</v>
      </c>
      <c r="AI63" s="217" t="s">
        <v>5558</v>
      </c>
      <c r="AJ63" s="217"/>
      <c r="AK63" s="217"/>
      <c r="AL63" s="262">
        <v>45107.480897789355</v>
      </c>
      <c r="AM63" s="218" t="s">
        <v>20</v>
      </c>
      <c r="AN63" s="272">
        <f ca="1">IF(M63="","-",NETWORKDAYS.INTL(M63,TODAY()))</f>
        <v>51</v>
      </c>
      <c r="AO63" s="82" t="str">
        <f ca="1">IF(S63&lt;&gt;"",IFERROR(NETWORKDAYS.INTL(S63,TODAY()),"-"),"-")</f>
        <v>-</v>
      </c>
      <c r="AP63" s="82" t="str">
        <f ca="1">IF(V63&lt;&gt;"",IF(W63&lt;&gt;"",NETWORKDAYS.INTL(V63,W63),NETWORKDAYS.INTL(V63,TODAY())),"-")</f>
        <v>-</v>
      </c>
    </row>
    <row r="64" spans="1:42">
      <c r="A64" s="210">
        <f>SUBTOTAL(103,$I$5:I64)</f>
        <v>60</v>
      </c>
      <c r="B64" s="210" t="s">
        <v>5662</v>
      </c>
      <c r="C64" s="211" t="s">
        <v>3198</v>
      </c>
      <c r="D64" s="228" t="s">
        <v>2726</v>
      </c>
      <c r="E64" s="212" t="s">
        <v>4676</v>
      </c>
      <c r="F64" s="212" t="s">
        <v>22</v>
      </c>
      <c r="G64" s="212">
        <v>43445</v>
      </c>
      <c r="H64" s="212" t="s">
        <v>31</v>
      </c>
      <c r="I64" s="210" t="s">
        <v>4038</v>
      </c>
      <c r="J64" s="212" t="s">
        <v>39</v>
      </c>
      <c r="K64" s="213" t="s">
        <v>6212</v>
      </c>
      <c r="L64" s="212">
        <v>43810</v>
      </c>
      <c r="M64" s="212">
        <v>45106.693009259259</v>
      </c>
      <c r="N64" s="212">
        <v>45107.474224537036</v>
      </c>
      <c r="O64" s="214" t="s">
        <v>5701</v>
      </c>
      <c r="P64" s="214" t="s">
        <v>2</v>
      </c>
      <c r="Q64" s="214" t="s">
        <v>3253</v>
      </c>
      <c r="R64" s="225">
        <v>8672</v>
      </c>
      <c r="S64" s="214">
        <v>45112</v>
      </c>
      <c r="T64" s="214"/>
      <c r="U64" s="214"/>
      <c r="V64" s="214"/>
      <c r="W64" s="215"/>
      <c r="Y64" s="214"/>
      <c r="Z64" s="214"/>
      <c r="AA64" s="214"/>
      <c r="AB64" s="214"/>
      <c r="AC64" s="219" t="s">
        <v>5702</v>
      </c>
      <c r="AD64" s="219" t="s">
        <v>20</v>
      </c>
      <c r="AE64" s="103" t="s">
        <v>35</v>
      </c>
      <c r="AF64" s="103" t="s">
        <v>6389</v>
      </c>
      <c r="AG64" s="103" t="s">
        <v>6204</v>
      </c>
      <c r="AH64" s="217" t="s">
        <v>68</v>
      </c>
      <c r="AI64" s="217" t="s">
        <v>5555</v>
      </c>
      <c r="AJ64" s="217"/>
      <c r="AK64" s="217"/>
      <c r="AL64" s="262">
        <v>45145.460376898147</v>
      </c>
      <c r="AM64" s="218" t="s">
        <v>18</v>
      </c>
      <c r="AN64" s="272">
        <f ca="1">IF(M64="","-",NETWORKDAYS.INTL(M64,TODAY()))</f>
        <v>51</v>
      </c>
      <c r="AO64" s="82">
        <f ca="1">IF(S64&lt;&gt;"",IFERROR(NETWORKDAYS.INTL(S64,TODAY()),"-"),"-")</f>
        <v>47</v>
      </c>
      <c r="AP64" s="82" t="str">
        <f ca="1">IF(V64&lt;&gt;"",IF(W64&lt;&gt;"",NETWORKDAYS.INTL(V64,W64),NETWORKDAYS.INTL(V64,TODAY())),"-")</f>
        <v>-</v>
      </c>
    </row>
    <row r="65" spans="1:42">
      <c r="A65" s="210">
        <f>SUBTOTAL(103,$I$5:I65)</f>
        <v>61</v>
      </c>
      <c r="B65" s="210" t="s">
        <v>5673</v>
      </c>
      <c r="C65" s="211" t="s">
        <v>3199</v>
      </c>
      <c r="D65" s="228" t="s">
        <v>37</v>
      </c>
      <c r="E65" s="212" t="s">
        <v>4635</v>
      </c>
      <c r="F65" s="212" t="s">
        <v>129</v>
      </c>
      <c r="G65" s="212">
        <v>42865</v>
      </c>
      <c r="H65" s="212" t="s">
        <v>30</v>
      </c>
      <c r="I65" s="210" t="s">
        <v>2994</v>
      </c>
      <c r="J65" s="212" t="s">
        <v>39</v>
      </c>
      <c r="K65" s="213" t="s">
        <v>6209</v>
      </c>
      <c r="L65" s="212">
        <v>43230</v>
      </c>
      <c r="M65" s="212">
        <v>45111.49627314815</v>
      </c>
      <c r="N65" s="212">
        <v>45113.485891203702</v>
      </c>
      <c r="O65" s="214"/>
      <c r="P65" s="214" t="s">
        <v>2</v>
      </c>
      <c r="Q65" s="214" t="s">
        <v>5674</v>
      </c>
      <c r="R65" s="225">
        <v>3973</v>
      </c>
      <c r="S65" s="214">
        <v>45118</v>
      </c>
      <c r="T65" s="214"/>
      <c r="U65" s="214"/>
      <c r="V65" s="214"/>
      <c r="W65" s="215"/>
      <c r="Y65" s="214"/>
      <c r="Z65" s="214"/>
      <c r="AA65" s="214"/>
      <c r="AB65" s="214"/>
      <c r="AC65" s="219" t="s">
        <v>5703</v>
      </c>
      <c r="AD65" s="219" t="s">
        <v>1120</v>
      </c>
      <c r="AE65" s="103" t="s">
        <v>35</v>
      </c>
      <c r="AF65" s="103" t="s">
        <v>6389</v>
      </c>
      <c r="AG65" s="103" t="s">
        <v>6313</v>
      </c>
      <c r="AH65" s="217" t="s">
        <v>68</v>
      </c>
      <c r="AI65" s="217" t="s">
        <v>5555</v>
      </c>
      <c r="AJ65" s="217"/>
      <c r="AK65" s="217"/>
      <c r="AL65" s="262">
        <v>45119.648421122685</v>
      </c>
      <c r="AM65" s="218" t="s">
        <v>5598</v>
      </c>
      <c r="AN65" s="272">
        <f ca="1">IF(M65="","-",NETWORKDAYS.INTL(M65,TODAY()))</f>
        <v>48</v>
      </c>
      <c r="AO65" s="82">
        <f ca="1">IF(S65&lt;&gt;"",IFERROR(NETWORKDAYS.INTL(S65,TODAY()),"-"),"-")</f>
        <v>43</v>
      </c>
      <c r="AP65" s="82" t="str">
        <f ca="1">IF(V65&lt;&gt;"",IF(W65&lt;&gt;"",NETWORKDAYS.INTL(V65,W65),NETWORKDAYS.INTL(V65,TODAY())),"-")</f>
        <v>-</v>
      </c>
    </row>
    <row r="66" spans="1:42">
      <c r="A66" s="210">
        <f>SUBTOTAL(103,$I$5:I66)</f>
        <v>62</v>
      </c>
      <c r="B66" s="210" t="s">
        <v>5676</v>
      </c>
      <c r="C66" s="211" t="s">
        <v>3199</v>
      </c>
      <c r="D66" s="228" t="s">
        <v>37</v>
      </c>
      <c r="E66" s="212" t="s">
        <v>4635</v>
      </c>
      <c r="F66" s="212" t="s">
        <v>129</v>
      </c>
      <c r="G66" s="212">
        <v>43466</v>
      </c>
      <c r="H66" s="212" t="s">
        <v>30</v>
      </c>
      <c r="I66" s="210" t="s">
        <v>4881</v>
      </c>
      <c r="J66" s="212" t="s">
        <v>39</v>
      </c>
      <c r="K66" s="213" t="s">
        <v>6209</v>
      </c>
      <c r="L66" s="212">
        <v>43831</v>
      </c>
      <c r="M66" s="212">
        <v>45111.569247685184</v>
      </c>
      <c r="N66" s="212">
        <v>45113.696655092594</v>
      </c>
      <c r="O66" s="214"/>
      <c r="P66" s="214" t="s">
        <v>2</v>
      </c>
      <c r="Q66" s="214" t="s">
        <v>5677</v>
      </c>
      <c r="R66" s="225">
        <v>3921</v>
      </c>
      <c r="S66" s="214">
        <v>45118</v>
      </c>
      <c r="T66" s="214"/>
      <c r="U66" s="214"/>
      <c r="V66" s="214"/>
      <c r="W66" s="215"/>
      <c r="Y66" s="214"/>
      <c r="Z66" s="214"/>
      <c r="AA66" s="214"/>
      <c r="AB66" s="214"/>
      <c r="AC66" s="219" t="s">
        <v>5704</v>
      </c>
      <c r="AD66" s="219" t="s">
        <v>1102</v>
      </c>
      <c r="AE66" s="103" t="s">
        <v>35</v>
      </c>
      <c r="AF66" s="103" t="s">
        <v>6387</v>
      </c>
      <c r="AG66" s="103" t="s">
        <v>6313</v>
      </c>
      <c r="AH66" s="217" t="s">
        <v>68</v>
      </c>
      <c r="AI66" s="217" t="s">
        <v>5555</v>
      </c>
      <c r="AJ66" s="217"/>
      <c r="AK66" s="217"/>
      <c r="AL66" s="262">
        <v>45119.644689837965</v>
      </c>
      <c r="AM66" s="218" t="s">
        <v>5598</v>
      </c>
      <c r="AN66" s="272">
        <f ca="1">IF(M66="","-",NETWORKDAYS.INTL(M66,TODAY()))</f>
        <v>48</v>
      </c>
      <c r="AO66" s="82">
        <f ca="1">IF(S66&lt;&gt;"",IFERROR(NETWORKDAYS.INTL(S66,TODAY()),"-"),"-")</f>
        <v>43</v>
      </c>
      <c r="AP66" s="82" t="str">
        <f ca="1">IF(V66&lt;&gt;"",IF(W66&lt;&gt;"",NETWORKDAYS.INTL(V66,W66),NETWORKDAYS.INTL(V66,TODAY())),"-")</f>
        <v>-</v>
      </c>
    </row>
    <row r="67" spans="1:42">
      <c r="A67" s="210">
        <f>SUBTOTAL(103,$I$5:I67)</f>
        <v>63</v>
      </c>
      <c r="B67" s="210" t="s">
        <v>5678</v>
      </c>
      <c r="C67" s="211" t="s">
        <v>3199</v>
      </c>
      <c r="D67" s="228" t="s">
        <v>37</v>
      </c>
      <c r="E67" s="212" t="s">
        <v>4635</v>
      </c>
      <c r="F67" s="212" t="s">
        <v>129</v>
      </c>
      <c r="G67" s="212">
        <v>43466</v>
      </c>
      <c r="H67" s="212" t="s">
        <v>30</v>
      </c>
      <c r="I67" s="210" t="s">
        <v>5373</v>
      </c>
      <c r="J67" s="212" t="s">
        <v>39</v>
      </c>
      <c r="K67" s="213" t="s">
        <v>6209</v>
      </c>
      <c r="L67" s="212">
        <v>44013</v>
      </c>
      <c r="M67" s="212">
        <v>45111.571273148147</v>
      </c>
      <c r="N67" s="212">
        <v>45113.709155092591</v>
      </c>
      <c r="O67" s="214"/>
      <c r="P67" s="214" t="s">
        <v>2</v>
      </c>
      <c r="Q67" s="214" t="s">
        <v>5679</v>
      </c>
      <c r="R67" s="225">
        <v>4110</v>
      </c>
      <c r="S67" s="214">
        <v>45118</v>
      </c>
      <c r="T67" s="214"/>
      <c r="U67" s="214"/>
      <c r="V67" s="214"/>
      <c r="W67" s="215"/>
      <c r="Y67" s="214"/>
      <c r="Z67" s="214"/>
      <c r="AA67" s="214"/>
      <c r="AB67" s="214"/>
      <c r="AC67" s="219" t="s">
        <v>5705</v>
      </c>
      <c r="AD67" s="219" t="s">
        <v>1120</v>
      </c>
      <c r="AE67" s="103" t="s">
        <v>35</v>
      </c>
      <c r="AF67" s="103" t="s">
        <v>6389</v>
      </c>
      <c r="AG67" s="103" t="s">
        <v>6313</v>
      </c>
      <c r="AH67" s="217" t="s">
        <v>68</v>
      </c>
      <c r="AI67" s="217" t="s">
        <v>5555</v>
      </c>
      <c r="AJ67" s="217"/>
      <c r="AK67" s="217"/>
      <c r="AL67" s="262">
        <v>45119.646404814812</v>
      </c>
      <c r="AM67" s="218" t="s">
        <v>5598</v>
      </c>
      <c r="AN67" s="272">
        <f ca="1">IF(M67="","-",NETWORKDAYS.INTL(M67,TODAY()))</f>
        <v>48</v>
      </c>
      <c r="AO67" s="82">
        <f ca="1">IF(S67&lt;&gt;"",IFERROR(NETWORKDAYS.INTL(S67,TODAY()),"-"),"-")</f>
        <v>43</v>
      </c>
      <c r="AP67" s="82" t="str">
        <f ca="1">IF(V67&lt;&gt;"",IF(W67&lt;&gt;"",NETWORKDAYS.INTL(V67,W67),NETWORKDAYS.INTL(V67,TODAY())),"-")</f>
        <v>-</v>
      </c>
    </row>
    <row r="68" spans="1:42">
      <c r="A68" s="210">
        <f>SUBTOTAL(103,$I$5:I68)</f>
        <v>64</v>
      </c>
      <c r="B68" s="210" t="s">
        <v>5680</v>
      </c>
      <c r="C68" s="211" t="s">
        <v>3199</v>
      </c>
      <c r="D68" s="228" t="s">
        <v>37</v>
      </c>
      <c r="E68" s="212" t="s">
        <v>4635</v>
      </c>
      <c r="F68" s="212" t="s">
        <v>129</v>
      </c>
      <c r="G68" s="212">
        <v>42508</v>
      </c>
      <c r="H68" s="212" t="s">
        <v>30</v>
      </c>
      <c r="I68" s="210" t="s">
        <v>5681</v>
      </c>
      <c r="J68" s="212" t="s">
        <v>39</v>
      </c>
      <c r="K68" s="213" t="s">
        <v>6209</v>
      </c>
      <c r="M68" s="212">
        <v>45111.572557870371</v>
      </c>
      <c r="N68" s="212">
        <v>45113.661099537036</v>
      </c>
      <c r="O68" s="214" t="s">
        <v>5706</v>
      </c>
      <c r="P68" s="214" t="s">
        <v>2</v>
      </c>
      <c r="Q68" s="214" t="s">
        <v>5682</v>
      </c>
      <c r="R68" s="225">
        <v>2847</v>
      </c>
      <c r="S68" s="214">
        <v>45118</v>
      </c>
      <c r="T68" s="214"/>
      <c r="U68" s="214"/>
      <c r="V68" s="214"/>
      <c r="W68" s="215"/>
      <c r="Y68" s="214"/>
      <c r="Z68" s="214"/>
      <c r="AA68" s="214"/>
      <c r="AB68" s="214"/>
      <c r="AC68" s="219" t="s">
        <v>5707</v>
      </c>
      <c r="AD68" s="219" t="s">
        <v>33</v>
      </c>
      <c r="AE68" s="103" t="s">
        <v>35</v>
      </c>
      <c r="AF68" s="103" t="s">
        <v>6389</v>
      </c>
      <c r="AG68" s="103" t="s">
        <v>6313</v>
      </c>
      <c r="AH68" s="217" t="s">
        <v>68</v>
      </c>
      <c r="AI68" s="217" t="s">
        <v>5555</v>
      </c>
      <c r="AJ68" s="217"/>
      <c r="AK68" s="217"/>
      <c r="AL68" s="262">
        <v>45119.642471296298</v>
      </c>
      <c r="AM68" s="218" t="s">
        <v>5598</v>
      </c>
      <c r="AN68" s="272">
        <f ca="1">IF(M68="","-",NETWORKDAYS.INTL(M68,TODAY()))</f>
        <v>48</v>
      </c>
      <c r="AO68" s="82">
        <f ca="1">IF(S68&lt;&gt;"",IFERROR(NETWORKDAYS.INTL(S68,TODAY()),"-"),"-")</f>
        <v>43</v>
      </c>
      <c r="AP68" s="82" t="str">
        <f ca="1">IF(V68&lt;&gt;"",IF(W68&lt;&gt;"",NETWORKDAYS.INTL(V68,W68),NETWORKDAYS.INTL(V68,TODAY())),"-")</f>
        <v>-</v>
      </c>
    </row>
    <row r="69" spans="1:42">
      <c r="A69" s="210">
        <f>SUBTOTAL(103,$I$5:I69)</f>
        <v>65</v>
      </c>
      <c r="B69" s="210" t="s">
        <v>5685</v>
      </c>
      <c r="C69" s="211" t="s">
        <v>3199</v>
      </c>
      <c r="D69" s="228" t="s">
        <v>37</v>
      </c>
      <c r="E69" s="212" t="s">
        <v>4635</v>
      </c>
      <c r="F69" s="212" t="s">
        <v>129</v>
      </c>
      <c r="G69" s="212">
        <v>42870</v>
      </c>
      <c r="H69" s="212" t="s">
        <v>34</v>
      </c>
      <c r="I69" s="210" t="s">
        <v>2731</v>
      </c>
      <c r="J69" s="212" t="s">
        <v>1043</v>
      </c>
      <c r="K69" s="213" t="s">
        <v>6209</v>
      </c>
      <c r="L69" s="212">
        <v>43235</v>
      </c>
      <c r="M69" s="212">
        <v>45111.658518518518</v>
      </c>
      <c r="N69" s="212">
        <v>45111.714166666665</v>
      </c>
      <c r="O69" s="214" t="s">
        <v>5709</v>
      </c>
      <c r="P69" s="214" t="s">
        <v>2</v>
      </c>
      <c r="Q69" s="214" t="s">
        <v>5686</v>
      </c>
      <c r="R69" s="225">
        <v>5789</v>
      </c>
      <c r="S69" s="214">
        <v>45112</v>
      </c>
      <c r="T69" s="214"/>
      <c r="U69" s="214"/>
      <c r="V69" s="214"/>
      <c r="W69" s="215"/>
      <c r="Y69" s="214"/>
      <c r="Z69" s="214"/>
      <c r="AA69" s="214"/>
      <c r="AB69" s="214"/>
      <c r="AC69" s="219" t="s">
        <v>5708</v>
      </c>
      <c r="AD69" s="219" t="s">
        <v>33</v>
      </c>
      <c r="AE69" s="103" t="s">
        <v>35</v>
      </c>
      <c r="AF69" s="103" t="s">
        <v>6389</v>
      </c>
      <c r="AG69" s="103" t="s">
        <v>6313</v>
      </c>
      <c r="AH69" s="217" t="s">
        <v>68</v>
      </c>
      <c r="AI69" s="217" t="s">
        <v>5555</v>
      </c>
      <c r="AJ69" s="217"/>
      <c r="AK69" s="217"/>
      <c r="AL69" s="262">
        <v>45119.629234641201</v>
      </c>
      <c r="AM69" s="218" t="s">
        <v>5598</v>
      </c>
      <c r="AN69" s="272">
        <f ca="1">IF(M69="","-",NETWORKDAYS.INTL(M69,TODAY()))</f>
        <v>48</v>
      </c>
      <c r="AO69" s="82">
        <f ca="1">IF(S69&lt;&gt;"",IFERROR(NETWORKDAYS.INTL(S69,TODAY()),"-"),"-")</f>
        <v>47</v>
      </c>
      <c r="AP69" s="82" t="str">
        <f ca="1">IF(V69&lt;&gt;"",IF(W69&lt;&gt;"",NETWORKDAYS.INTL(V69,W69),NETWORKDAYS.INTL(V69,TODAY())),"-")</f>
        <v>-</v>
      </c>
    </row>
    <row r="70" spans="1:42">
      <c r="A70" s="210">
        <f>SUBTOTAL(103,$I$5:I70)</f>
        <v>66</v>
      </c>
      <c r="B70" s="210" t="s">
        <v>5687</v>
      </c>
      <c r="C70" s="211" t="s">
        <v>3198</v>
      </c>
      <c r="D70" s="228" t="s">
        <v>4165</v>
      </c>
      <c r="E70" s="212" t="s">
        <v>4676</v>
      </c>
      <c r="F70" s="212" t="s">
        <v>22</v>
      </c>
      <c r="G70" s="212">
        <v>42141</v>
      </c>
      <c r="H70" s="212" t="s">
        <v>47</v>
      </c>
      <c r="I70" s="210" t="s">
        <v>5688</v>
      </c>
      <c r="J70" s="212" t="s">
        <v>5083</v>
      </c>
      <c r="K70" s="213" t="s">
        <v>6212</v>
      </c>
      <c r="L70" s="212">
        <v>42506</v>
      </c>
      <c r="M70" s="212">
        <v>45111.669374999998</v>
      </c>
      <c r="N70" s="212">
        <v>45112.560659722221</v>
      </c>
      <c r="O70" s="214" t="s">
        <v>5710</v>
      </c>
      <c r="P70" s="214" t="s">
        <v>2</v>
      </c>
      <c r="Q70" s="214" t="s">
        <v>5689</v>
      </c>
      <c r="R70" s="225">
        <v>12431</v>
      </c>
      <c r="S70" s="214">
        <v>45112</v>
      </c>
      <c r="T70" s="214">
        <v>45161</v>
      </c>
      <c r="U70" s="214" t="s">
        <v>12</v>
      </c>
      <c r="V70" s="214"/>
      <c r="W70" s="215"/>
      <c r="Y70" s="214"/>
      <c r="Z70" s="214"/>
      <c r="AA70" s="214"/>
      <c r="AB70" s="214"/>
      <c r="AC70" s="219" t="s">
        <v>5711</v>
      </c>
      <c r="AD70" s="219" t="s">
        <v>18</v>
      </c>
      <c r="AE70" s="103" t="s">
        <v>28</v>
      </c>
      <c r="AF70" s="103" t="s">
        <v>6387</v>
      </c>
      <c r="AG70" s="103" t="s">
        <v>6206</v>
      </c>
      <c r="AH70" s="217" t="s">
        <v>68</v>
      </c>
      <c r="AI70" s="217" t="s">
        <v>5555</v>
      </c>
      <c r="AJ70" s="217"/>
      <c r="AK70" s="217"/>
      <c r="AL70" s="262">
        <v>45133.725564097222</v>
      </c>
      <c r="AM70" s="218" t="s">
        <v>5598</v>
      </c>
      <c r="AN70" s="272">
        <f ca="1">IF(M70="","-",NETWORKDAYS.INTL(M70,TODAY()))</f>
        <v>48</v>
      </c>
      <c r="AO70" s="82">
        <f ca="1">IF(S70&lt;&gt;"",IFERROR(NETWORKDAYS.INTL(S70,TODAY()),"-"),"-")</f>
        <v>47</v>
      </c>
      <c r="AP70" s="82" t="str">
        <f ca="1">IF(V70&lt;&gt;"",IF(W70&lt;&gt;"",NETWORKDAYS.INTL(V70,W70),NETWORKDAYS.INTL(V70,TODAY())),"-")</f>
        <v>-</v>
      </c>
    </row>
    <row r="71" spans="1:42">
      <c r="A71" s="210">
        <f>SUBTOTAL(103,$I$5:I71)</f>
        <v>67</v>
      </c>
      <c r="B71" s="210" t="s">
        <v>5691</v>
      </c>
      <c r="C71" s="211" t="s">
        <v>3199</v>
      </c>
      <c r="D71" s="228" t="s">
        <v>37</v>
      </c>
      <c r="E71" s="212" t="s">
        <v>4635</v>
      </c>
      <c r="F71" s="212" t="s">
        <v>129</v>
      </c>
      <c r="G71" s="212">
        <v>42508</v>
      </c>
      <c r="H71" s="212" t="s">
        <v>30</v>
      </c>
      <c r="I71" s="210" t="s">
        <v>4792</v>
      </c>
      <c r="J71" s="212" t="s">
        <v>39</v>
      </c>
      <c r="K71" s="213" t="s">
        <v>6209</v>
      </c>
      <c r="L71" s="212">
        <v>42873</v>
      </c>
      <c r="M71" s="212">
        <v>45113.778958333336</v>
      </c>
      <c r="N71" s="212">
        <v>45113.800509259258</v>
      </c>
      <c r="O71" s="214" t="s">
        <v>5793</v>
      </c>
      <c r="P71" s="214" t="s">
        <v>2</v>
      </c>
      <c r="Q71" s="214" t="s">
        <v>5692</v>
      </c>
      <c r="R71" s="225">
        <v>4655</v>
      </c>
      <c r="S71" s="214">
        <v>45118</v>
      </c>
      <c r="T71" s="214"/>
      <c r="U71" s="214"/>
      <c r="V71" s="214"/>
      <c r="W71" s="215"/>
      <c r="Y71" s="214"/>
      <c r="Z71" s="214"/>
      <c r="AA71" s="214"/>
      <c r="AB71" s="214"/>
      <c r="AC71" s="219" t="s">
        <v>5791</v>
      </c>
      <c r="AD71" s="219" t="s">
        <v>5598</v>
      </c>
      <c r="AE71" s="103" t="s">
        <v>35</v>
      </c>
      <c r="AF71" s="103" t="s">
        <v>6386</v>
      </c>
      <c r="AG71" s="103" t="s">
        <v>6313</v>
      </c>
      <c r="AH71" s="217" t="s">
        <v>68</v>
      </c>
      <c r="AI71" s="217" t="s">
        <v>5555</v>
      </c>
      <c r="AJ71" s="217"/>
      <c r="AK71" s="217"/>
      <c r="AL71" s="262">
        <v>45119.647174641206</v>
      </c>
      <c r="AM71" s="218" t="s">
        <v>5598</v>
      </c>
      <c r="AN71" s="272">
        <f ca="1">IF(M71="","-",NETWORKDAYS.INTL(M71,TODAY()))</f>
        <v>46</v>
      </c>
      <c r="AO71" s="82">
        <f ca="1">IF(S71&lt;&gt;"",IFERROR(NETWORKDAYS.INTL(S71,TODAY()),"-"),"-")</f>
        <v>43</v>
      </c>
      <c r="AP71" s="82" t="str">
        <f ca="1">IF(V71&lt;&gt;"",IF(W71&lt;&gt;"",NETWORKDAYS.INTL(V71,W71),NETWORKDAYS.INTL(V71,TODAY())),"-")</f>
        <v>-</v>
      </c>
    </row>
    <row r="72" spans="1:42">
      <c r="A72" s="210">
        <f>SUBTOTAL(103,$I$5:I72)</f>
        <v>68</v>
      </c>
      <c r="B72" s="210" t="s">
        <v>5732</v>
      </c>
      <c r="C72" s="211" t="s">
        <v>3199</v>
      </c>
      <c r="D72" s="228" t="s">
        <v>21</v>
      </c>
      <c r="E72" s="212" t="s">
        <v>4635</v>
      </c>
      <c r="F72" s="212" t="s">
        <v>129</v>
      </c>
      <c r="G72" s="212">
        <v>44250</v>
      </c>
      <c r="H72" s="212" t="s">
        <v>1193</v>
      </c>
      <c r="I72" s="210" t="s">
        <v>3813</v>
      </c>
      <c r="J72" s="212" t="s">
        <v>5083</v>
      </c>
      <c r="K72" s="213" t="s">
        <v>6213</v>
      </c>
      <c r="L72" s="212">
        <v>44621</v>
      </c>
      <c r="M72" s="212">
        <v>45114.456446759257</v>
      </c>
      <c r="N72" s="212">
        <v>45114.458958333336</v>
      </c>
      <c r="O72" s="214"/>
      <c r="P72" s="214" t="s">
        <v>2</v>
      </c>
      <c r="Q72" s="214" t="s">
        <v>5733</v>
      </c>
      <c r="R72" s="225">
        <v>3017</v>
      </c>
      <c r="S72" s="214">
        <v>45114</v>
      </c>
      <c r="T72" s="214"/>
      <c r="U72" s="214"/>
      <c r="V72" s="214"/>
      <c r="W72" s="215"/>
      <c r="Y72" s="214"/>
      <c r="Z72" s="214"/>
      <c r="AA72" s="214"/>
      <c r="AB72" s="214"/>
      <c r="AC72" s="219" t="s">
        <v>5792</v>
      </c>
      <c r="AD72" s="219" t="s">
        <v>5598</v>
      </c>
      <c r="AE72" s="103" t="s">
        <v>35</v>
      </c>
      <c r="AF72" s="103" t="s">
        <v>6389</v>
      </c>
      <c r="AG72" s="103" t="s">
        <v>6204</v>
      </c>
      <c r="AH72" s="217" t="s">
        <v>68</v>
      </c>
      <c r="AI72" s="217" t="s">
        <v>5555</v>
      </c>
      <c r="AJ72" s="217"/>
      <c r="AK72" s="217"/>
      <c r="AL72" s="262">
        <v>45119.575081643517</v>
      </c>
      <c r="AM72" s="218" t="s">
        <v>5598</v>
      </c>
      <c r="AN72" s="272">
        <f ca="1">IF(M72="","-",NETWORKDAYS.INTL(M72,TODAY()))</f>
        <v>45</v>
      </c>
      <c r="AO72" s="82">
        <f ca="1">IF(S72&lt;&gt;"",IFERROR(NETWORKDAYS.INTL(S72,TODAY()),"-"),"-")</f>
        <v>45</v>
      </c>
      <c r="AP72" s="82" t="str">
        <f ca="1">IF(V72&lt;&gt;"",IF(W72&lt;&gt;"",NETWORKDAYS.INTL(V72,W72),NETWORKDAYS.INTL(V72,TODAY())),"-")</f>
        <v>-</v>
      </c>
    </row>
    <row r="73" spans="1:42">
      <c r="A73" s="210">
        <f>SUBTOTAL(103,$I$5:I73)</f>
        <v>69</v>
      </c>
      <c r="B73" s="210" t="s">
        <v>5739</v>
      </c>
      <c r="C73" s="211" t="s">
        <v>3199</v>
      </c>
      <c r="D73" s="228" t="s">
        <v>1134</v>
      </c>
      <c r="E73" s="212"/>
      <c r="F73" s="212" t="s">
        <v>129</v>
      </c>
      <c r="G73" s="212">
        <v>42593</v>
      </c>
      <c r="H73" s="212" t="s">
        <v>38</v>
      </c>
      <c r="I73" s="210" t="s">
        <v>5740</v>
      </c>
      <c r="J73" s="212" t="s">
        <v>39</v>
      </c>
      <c r="K73" s="213" t="s">
        <v>6215</v>
      </c>
      <c r="M73" s="212">
        <v>45117.496076388888</v>
      </c>
      <c r="N73" s="212">
        <v>45118.473437499997</v>
      </c>
      <c r="O73" s="214" t="s">
        <v>5794</v>
      </c>
      <c r="P73" s="214" t="s">
        <v>2</v>
      </c>
      <c r="Q73" s="214" t="s">
        <v>5741</v>
      </c>
      <c r="R73" s="225">
        <v>1868</v>
      </c>
      <c r="S73" s="214">
        <v>45126</v>
      </c>
      <c r="T73" s="214"/>
      <c r="U73" s="214"/>
      <c r="V73" s="214"/>
      <c r="W73" s="215"/>
      <c r="Y73" s="214"/>
      <c r="Z73" s="214"/>
      <c r="AA73" s="214"/>
      <c r="AB73" s="214"/>
      <c r="AC73" s="219" t="s">
        <v>5795</v>
      </c>
      <c r="AD73" s="219" t="s">
        <v>33</v>
      </c>
      <c r="AE73" s="103" t="s">
        <v>35</v>
      </c>
      <c r="AF73" s="103" t="s">
        <v>6389</v>
      </c>
      <c r="AG73" s="103" t="s">
        <v>6204</v>
      </c>
      <c r="AH73" s="217" t="s">
        <v>68</v>
      </c>
      <c r="AI73" s="217" t="s">
        <v>5555</v>
      </c>
      <c r="AJ73" s="217"/>
      <c r="AK73" s="217"/>
      <c r="AL73" s="262">
        <v>45126.831044189814</v>
      </c>
      <c r="AM73" s="218" t="s">
        <v>5598</v>
      </c>
      <c r="AN73" s="272">
        <f ca="1">IF(M73="","-",NETWORKDAYS.INTL(M73,TODAY()))</f>
        <v>44</v>
      </c>
      <c r="AO73" s="82">
        <f ca="1">IF(S73&lt;&gt;"",IFERROR(NETWORKDAYS.INTL(S73,TODAY()),"-"),"-")</f>
        <v>37</v>
      </c>
      <c r="AP73" s="82" t="str">
        <f ca="1">IF(V73&lt;&gt;"",IF(W73&lt;&gt;"",NETWORKDAYS.INTL(V73,W73),NETWORKDAYS.INTL(V73,TODAY())),"-")</f>
        <v>-</v>
      </c>
    </row>
    <row r="74" spans="1:42">
      <c r="A74" s="210">
        <f>SUBTOTAL(103,$I$5:I74)</f>
        <v>70</v>
      </c>
      <c r="B74" s="210" t="s">
        <v>5742</v>
      </c>
      <c r="C74" s="211" t="s">
        <v>3199</v>
      </c>
      <c r="D74" s="228" t="s">
        <v>1106</v>
      </c>
      <c r="E74" s="212" t="s">
        <v>2959</v>
      </c>
      <c r="F74" s="212" t="s">
        <v>129</v>
      </c>
      <c r="G74" s="212">
        <v>43543</v>
      </c>
      <c r="H74" s="212" t="s">
        <v>16</v>
      </c>
      <c r="I74" s="210" t="s">
        <v>2824</v>
      </c>
      <c r="J74" s="212" t="s">
        <v>39</v>
      </c>
      <c r="K74" s="213" t="s">
        <v>6212</v>
      </c>
      <c r="L74" s="212">
        <v>43909</v>
      </c>
      <c r="M74" s="212">
        <v>45117.510914351849</v>
      </c>
      <c r="N74" s="212">
        <v>45118.464004629626</v>
      </c>
      <c r="O74" s="214" t="s">
        <v>5796</v>
      </c>
      <c r="P74" s="214" t="s">
        <v>2</v>
      </c>
      <c r="Q74" s="214" t="s">
        <v>5743</v>
      </c>
      <c r="R74" s="225">
        <v>4182</v>
      </c>
      <c r="S74" s="214">
        <v>45121</v>
      </c>
      <c r="T74" s="214"/>
      <c r="U74" s="214"/>
      <c r="V74" s="214"/>
      <c r="W74" s="215"/>
      <c r="Y74" s="214"/>
      <c r="Z74" s="214"/>
      <c r="AA74" s="214"/>
      <c r="AB74" s="214"/>
      <c r="AC74" s="219" t="s">
        <v>5797</v>
      </c>
      <c r="AD74" s="219" t="s">
        <v>33</v>
      </c>
      <c r="AE74" s="103" t="s">
        <v>35</v>
      </c>
      <c r="AF74" s="103" t="s">
        <v>6386</v>
      </c>
      <c r="AG74" s="103" t="s">
        <v>6204</v>
      </c>
      <c r="AH74" s="217" t="s">
        <v>68</v>
      </c>
      <c r="AI74" s="217" t="s">
        <v>5555</v>
      </c>
      <c r="AJ74" s="217"/>
      <c r="AK74" s="217"/>
      <c r="AL74" s="262">
        <v>45126.83494537037</v>
      </c>
      <c r="AM74" s="218" t="s">
        <v>5598</v>
      </c>
      <c r="AN74" s="272">
        <f ca="1">IF(M74="","-",NETWORKDAYS.INTL(M74,TODAY()))</f>
        <v>44</v>
      </c>
      <c r="AO74" s="82">
        <f ca="1">IF(S74&lt;&gt;"",IFERROR(NETWORKDAYS.INTL(S74,TODAY()),"-"),"-")</f>
        <v>40</v>
      </c>
      <c r="AP74" s="82" t="str">
        <f ca="1">IF(V74&lt;&gt;"",IF(W74&lt;&gt;"",NETWORKDAYS.INTL(V74,W74),NETWORKDAYS.INTL(V74,TODAY())),"-")</f>
        <v>-</v>
      </c>
    </row>
    <row r="75" spans="1:42">
      <c r="A75" s="210">
        <f>SUBTOTAL(103,$I$5:I75)</f>
        <v>71</v>
      </c>
      <c r="B75" s="210" t="s">
        <v>5744</v>
      </c>
      <c r="C75" s="211" t="s">
        <v>3199</v>
      </c>
      <c r="D75" s="228" t="s">
        <v>1106</v>
      </c>
      <c r="E75" s="212" t="s">
        <v>2959</v>
      </c>
      <c r="F75" s="212" t="s">
        <v>129</v>
      </c>
      <c r="G75" s="212">
        <v>44079</v>
      </c>
      <c r="H75" s="212" t="s">
        <v>58</v>
      </c>
      <c r="I75" s="210" t="s">
        <v>1644</v>
      </c>
      <c r="J75" s="212" t="s">
        <v>1043</v>
      </c>
      <c r="K75" s="213" t="s">
        <v>6212</v>
      </c>
      <c r="L75" s="212">
        <v>44444</v>
      </c>
      <c r="M75" s="212">
        <v>45117.511759259258</v>
      </c>
      <c r="N75" s="212">
        <v>45118.517974537041</v>
      </c>
      <c r="O75" s="214" t="s">
        <v>5799</v>
      </c>
      <c r="P75" s="214" t="s">
        <v>2</v>
      </c>
      <c r="Q75" s="214" t="s">
        <v>5745</v>
      </c>
      <c r="R75" s="225">
        <v>1275</v>
      </c>
      <c r="S75" s="214">
        <v>45121</v>
      </c>
      <c r="T75" s="214"/>
      <c r="U75" s="214"/>
      <c r="V75" s="214"/>
      <c r="W75" s="215"/>
      <c r="Y75" s="214"/>
      <c r="Z75" s="214"/>
      <c r="AA75" s="214"/>
      <c r="AB75" s="214"/>
      <c r="AC75" s="219" t="s">
        <v>5798</v>
      </c>
      <c r="AD75" s="219" t="s">
        <v>33</v>
      </c>
      <c r="AE75" s="103" t="s">
        <v>35</v>
      </c>
      <c r="AF75" s="103" t="s">
        <v>6386</v>
      </c>
      <c r="AG75" s="103" t="s">
        <v>6204</v>
      </c>
      <c r="AH75" s="217" t="s">
        <v>68</v>
      </c>
      <c r="AI75" s="217" t="s">
        <v>5555</v>
      </c>
      <c r="AJ75" s="217"/>
      <c r="AK75" s="217"/>
      <c r="AL75" s="262">
        <v>45126.835165532408</v>
      </c>
      <c r="AM75" s="218" t="s">
        <v>5598</v>
      </c>
      <c r="AN75" s="272">
        <f ca="1">IF(M75="","-",NETWORKDAYS.INTL(M75,TODAY()))</f>
        <v>44</v>
      </c>
      <c r="AO75" s="82">
        <f ca="1">IF(S75&lt;&gt;"",IFERROR(NETWORKDAYS.INTL(S75,TODAY()),"-"),"-")</f>
        <v>40</v>
      </c>
      <c r="AP75" s="82" t="str">
        <f ca="1">IF(V75&lt;&gt;"",IF(W75&lt;&gt;"",NETWORKDAYS.INTL(V75,W75),NETWORKDAYS.INTL(V75,TODAY())),"-")</f>
        <v>-</v>
      </c>
    </row>
    <row r="76" spans="1:42">
      <c r="A76" s="210">
        <f>SUBTOTAL(103,$I$5:I76)</f>
        <v>72</v>
      </c>
      <c r="B76" s="210" t="s">
        <v>5746</v>
      </c>
      <c r="C76" s="211" t="s">
        <v>3199</v>
      </c>
      <c r="D76" s="228" t="s">
        <v>1106</v>
      </c>
      <c r="E76" s="212" t="s">
        <v>2959</v>
      </c>
      <c r="F76" s="212" t="s">
        <v>129</v>
      </c>
      <c r="G76" s="212">
        <v>44047</v>
      </c>
      <c r="H76" s="212" t="s">
        <v>16</v>
      </c>
      <c r="I76" s="210" t="s">
        <v>3120</v>
      </c>
      <c r="J76" s="212" t="s">
        <v>39</v>
      </c>
      <c r="K76" s="213" t="s">
        <v>6212</v>
      </c>
      <c r="L76" s="212">
        <v>44412</v>
      </c>
      <c r="M76" s="212">
        <v>45117.512650462966</v>
      </c>
      <c r="N76" s="212">
        <v>45119.493645833332</v>
      </c>
      <c r="O76" s="214" t="s">
        <v>5800</v>
      </c>
      <c r="P76" s="214" t="s">
        <v>2</v>
      </c>
      <c r="Q76" s="214" t="s">
        <v>5747</v>
      </c>
      <c r="R76" s="225">
        <v>6320</v>
      </c>
      <c r="S76" s="214">
        <v>45121</v>
      </c>
      <c r="T76" s="214"/>
      <c r="U76" s="214"/>
      <c r="V76" s="214"/>
      <c r="W76" s="215"/>
      <c r="Y76" s="214"/>
      <c r="Z76" s="214"/>
      <c r="AA76" s="214"/>
      <c r="AB76" s="214"/>
      <c r="AC76" s="219" t="s">
        <v>5801</v>
      </c>
      <c r="AD76" s="219" t="s">
        <v>33</v>
      </c>
      <c r="AE76" s="103" t="s">
        <v>35</v>
      </c>
      <c r="AF76" s="103" t="s">
        <v>6386</v>
      </c>
      <c r="AG76" s="103" t="s">
        <v>6204</v>
      </c>
      <c r="AH76" s="217" t="s">
        <v>68</v>
      </c>
      <c r="AI76" s="217" t="s">
        <v>5555</v>
      </c>
      <c r="AJ76" s="217"/>
      <c r="AK76" s="217"/>
      <c r="AL76" s="262">
        <v>45126.835453391206</v>
      </c>
      <c r="AM76" s="218" t="s">
        <v>5598</v>
      </c>
      <c r="AN76" s="272">
        <f ca="1">IF(M76="","-",NETWORKDAYS.INTL(M76,TODAY()))</f>
        <v>44</v>
      </c>
      <c r="AO76" s="82">
        <f ca="1">IF(S76&lt;&gt;"",IFERROR(NETWORKDAYS.INTL(S76,TODAY()),"-"),"-")</f>
        <v>40</v>
      </c>
      <c r="AP76" s="82" t="str">
        <f ca="1">IF(V76&lt;&gt;"",IF(W76&lt;&gt;"",NETWORKDAYS.INTL(V76,W76),NETWORKDAYS.INTL(V76,TODAY())),"-")</f>
        <v>-</v>
      </c>
    </row>
    <row r="77" spans="1:42">
      <c r="A77" s="210">
        <f>SUBTOTAL(103,$I$5:I77)</f>
        <v>73</v>
      </c>
      <c r="B77" s="210" t="s">
        <v>5748</v>
      </c>
      <c r="C77" s="211" t="s">
        <v>3199</v>
      </c>
      <c r="D77" s="228" t="s">
        <v>1106</v>
      </c>
      <c r="E77" s="212" t="s">
        <v>2959</v>
      </c>
      <c r="F77" s="212" t="s">
        <v>129</v>
      </c>
      <c r="G77" s="212">
        <v>43543</v>
      </c>
      <c r="H77" s="212" t="s">
        <v>16</v>
      </c>
      <c r="I77" s="210" t="s">
        <v>2847</v>
      </c>
      <c r="J77" s="212" t="s">
        <v>39</v>
      </c>
      <c r="K77" s="213" t="s">
        <v>6212</v>
      </c>
      <c r="L77" s="212">
        <v>43909</v>
      </c>
      <c r="M77" s="212">
        <v>45117.513437499998</v>
      </c>
      <c r="N77" s="212">
        <v>45118.464282407411</v>
      </c>
      <c r="O77" s="214" t="s">
        <v>5803</v>
      </c>
      <c r="P77" s="214" t="s">
        <v>2</v>
      </c>
      <c r="Q77" s="214" t="s">
        <v>5749</v>
      </c>
      <c r="R77" s="225">
        <v>7342</v>
      </c>
      <c r="S77" s="214">
        <v>45121</v>
      </c>
      <c r="T77" s="214"/>
      <c r="U77" s="214"/>
      <c r="V77" s="214"/>
      <c r="W77" s="215"/>
      <c r="Y77" s="214"/>
      <c r="Z77" s="214"/>
      <c r="AA77" s="214"/>
      <c r="AB77" s="214"/>
      <c r="AC77" s="219" t="s">
        <v>5802</v>
      </c>
      <c r="AD77" s="219" t="s">
        <v>33</v>
      </c>
      <c r="AE77" s="103" t="s">
        <v>35</v>
      </c>
      <c r="AF77" s="103" t="s">
        <v>6386</v>
      </c>
      <c r="AG77" s="103" t="s">
        <v>6204</v>
      </c>
      <c r="AH77" s="217" t="s">
        <v>68</v>
      </c>
      <c r="AI77" s="217" t="s">
        <v>5555</v>
      </c>
      <c r="AJ77" s="217"/>
      <c r="AK77" s="217"/>
      <c r="AL77" s="262">
        <v>45126.835703194447</v>
      </c>
      <c r="AM77" s="218" t="s">
        <v>5598</v>
      </c>
      <c r="AN77" s="272">
        <f ca="1">IF(M77="","-",NETWORKDAYS.INTL(M77,TODAY()))</f>
        <v>44</v>
      </c>
      <c r="AO77" s="82">
        <f ca="1">IF(S77&lt;&gt;"",IFERROR(NETWORKDAYS.INTL(S77,TODAY()),"-"),"-")</f>
        <v>40</v>
      </c>
      <c r="AP77" s="82" t="str">
        <f ca="1">IF(V77&lt;&gt;"",IF(W77&lt;&gt;"",NETWORKDAYS.INTL(V77,W77),NETWORKDAYS.INTL(V77,TODAY())),"-")</f>
        <v>-</v>
      </c>
    </row>
    <row r="78" spans="1:42">
      <c r="A78" s="210">
        <f>SUBTOTAL(103,$I$5:I78)</f>
        <v>74</v>
      </c>
      <c r="B78" s="210" t="s">
        <v>5750</v>
      </c>
      <c r="C78" s="211" t="s">
        <v>3199</v>
      </c>
      <c r="D78" s="228" t="s">
        <v>1106</v>
      </c>
      <c r="E78" s="212" t="s">
        <v>2959</v>
      </c>
      <c r="F78" s="212" t="s">
        <v>129</v>
      </c>
      <c r="G78" s="212">
        <v>44079</v>
      </c>
      <c r="H78" s="212" t="s">
        <v>58</v>
      </c>
      <c r="I78" s="210" t="s">
        <v>2495</v>
      </c>
      <c r="J78" s="212" t="s">
        <v>1043</v>
      </c>
      <c r="K78" s="213" t="s">
        <v>6212</v>
      </c>
      <c r="L78" s="212">
        <v>44444</v>
      </c>
      <c r="M78" s="212">
        <v>45117.515347222223</v>
      </c>
      <c r="N78" s="212">
        <v>45118.841736111113</v>
      </c>
      <c r="O78" s="214" t="s">
        <v>5805</v>
      </c>
      <c r="P78" s="214" t="s">
        <v>2</v>
      </c>
      <c r="Q78" s="214" t="s">
        <v>5751</v>
      </c>
      <c r="R78" s="225">
        <v>4703</v>
      </c>
      <c r="S78" s="214">
        <v>45121</v>
      </c>
      <c r="T78" s="214"/>
      <c r="U78" s="214"/>
      <c r="V78" s="214"/>
      <c r="W78" s="215"/>
      <c r="Y78" s="214"/>
      <c r="Z78" s="214"/>
      <c r="AA78" s="214"/>
      <c r="AB78" s="214"/>
      <c r="AC78" s="219" t="s">
        <v>5804</v>
      </c>
      <c r="AD78" s="219" t="s">
        <v>33</v>
      </c>
      <c r="AE78" s="103" t="s">
        <v>35</v>
      </c>
      <c r="AF78" s="103" t="s">
        <v>6386</v>
      </c>
      <c r="AG78" s="103" t="s">
        <v>6204</v>
      </c>
      <c r="AH78" s="217" t="s">
        <v>68</v>
      </c>
      <c r="AI78" s="217" t="s">
        <v>5555</v>
      </c>
      <c r="AJ78" s="217"/>
      <c r="AK78" s="217"/>
      <c r="AL78" s="262">
        <v>45126.836210497684</v>
      </c>
      <c r="AM78" s="218" t="s">
        <v>5598</v>
      </c>
      <c r="AN78" s="272">
        <f ca="1">IF(M78="","-",NETWORKDAYS.INTL(M78,TODAY()))</f>
        <v>44</v>
      </c>
      <c r="AO78" s="82">
        <f ca="1">IF(S78&lt;&gt;"",IFERROR(NETWORKDAYS.INTL(S78,TODAY()),"-"),"-")</f>
        <v>40</v>
      </c>
      <c r="AP78" s="82" t="str">
        <f ca="1">IF(V78&lt;&gt;"",IF(W78&lt;&gt;"",NETWORKDAYS.INTL(V78,W78),NETWORKDAYS.INTL(V78,TODAY())),"-")</f>
        <v>-</v>
      </c>
    </row>
    <row r="79" spans="1:42">
      <c r="A79" s="210">
        <f>SUBTOTAL(103,$I$5:I79)</f>
        <v>75</v>
      </c>
      <c r="B79" s="210" t="s">
        <v>5752</v>
      </c>
      <c r="C79" s="211" t="s">
        <v>3199</v>
      </c>
      <c r="D79" s="228" t="s">
        <v>1106</v>
      </c>
      <c r="E79" s="212" t="s">
        <v>2959</v>
      </c>
      <c r="F79" s="212" t="s">
        <v>129</v>
      </c>
      <c r="G79" s="212">
        <v>43543</v>
      </c>
      <c r="H79" s="212" t="s">
        <v>58</v>
      </c>
      <c r="I79" s="210" t="s">
        <v>3142</v>
      </c>
      <c r="J79" s="212" t="s">
        <v>1043</v>
      </c>
      <c r="K79" s="213" t="s">
        <v>6212</v>
      </c>
      <c r="L79" s="212">
        <v>43909</v>
      </c>
      <c r="M79" s="212">
        <v>45117.516134259262</v>
      </c>
      <c r="N79" s="212">
        <v>45117.715462962966</v>
      </c>
      <c r="O79" s="214" t="s">
        <v>5806</v>
      </c>
      <c r="P79" s="214" t="s">
        <v>2</v>
      </c>
      <c r="Q79" s="214" t="s">
        <v>5753</v>
      </c>
      <c r="R79" s="225">
        <v>7273</v>
      </c>
      <c r="S79" s="214">
        <v>45121</v>
      </c>
      <c r="T79" s="214"/>
      <c r="U79" s="214"/>
      <c r="V79" s="214"/>
      <c r="W79" s="215"/>
      <c r="Y79" s="214"/>
      <c r="Z79" s="214"/>
      <c r="AA79" s="214"/>
      <c r="AB79" s="214"/>
      <c r="AC79" s="219" t="s">
        <v>5807</v>
      </c>
      <c r="AD79" s="219" t="s">
        <v>33</v>
      </c>
      <c r="AE79" s="103" t="s">
        <v>35</v>
      </c>
      <c r="AF79" s="103" t="s">
        <v>6386</v>
      </c>
      <c r="AG79" s="103" t="s">
        <v>6204</v>
      </c>
      <c r="AH79" s="217" t="s">
        <v>68</v>
      </c>
      <c r="AI79" s="217" t="s">
        <v>5555</v>
      </c>
      <c r="AJ79" s="217"/>
      <c r="AK79" s="217"/>
      <c r="AL79" s="262">
        <v>45126.836468402777</v>
      </c>
      <c r="AM79" s="218" t="s">
        <v>5598</v>
      </c>
      <c r="AN79" s="272">
        <f ca="1">IF(M79="","-",NETWORKDAYS.INTL(M79,TODAY()))</f>
        <v>44</v>
      </c>
      <c r="AO79" s="82">
        <f ca="1">IF(S79&lt;&gt;"",IFERROR(NETWORKDAYS.INTL(S79,TODAY()),"-"),"-")</f>
        <v>40</v>
      </c>
      <c r="AP79" s="82" t="str">
        <f ca="1">IF(V79&lt;&gt;"",IF(W79&lt;&gt;"",NETWORKDAYS.INTL(V79,W79),NETWORKDAYS.INTL(V79,TODAY())),"-")</f>
        <v>-</v>
      </c>
    </row>
    <row r="80" spans="1:42">
      <c r="A80" s="210">
        <f>SUBTOTAL(103,$I$5:I80)</f>
        <v>76</v>
      </c>
      <c r="B80" s="210" t="s">
        <v>5754</v>
      </c>
      <c r="C80" s="211" t="s">
        <v>3199</v>
      </c>
      <c r="D80" s="228" t="s">
        <v>1106</v>
      </c>
      <c r="E80" s="212" t="s">
        <v>2959</v>
      </c>
      <c r="F80" s="212" t="s">
        <v>129</v>
      </c>
      <c r="G80" s="212">
        <v>42788</v>
      </c>
      <c r="H80" s="212" t="s">
        <v>19</v>
      </c>
      <c r="I80" s="210" t="s">
        <v>4439</v>
      </c>
      <c r="J80" s="212" t="s">
        <v>1244</v>
      </c>
      <c r="K80" s="213" t="s">
        <v>6212</v>
      </c>
      <c r="L80" s="212">
        <v>43153</v>
      </c>
      <c r="M80" s="212">
        <v>45117.517129629632</v>
      </c>
      <c r="N80" s="212">
        <v>45118.708472222221</v>
      </c>
      <c r="O80" s="214" t="s">
        <v>5808</v>
      </c>
      <c r="P80" s="214" t="s">
        <v>2</v>
      </c>
      <c r="Q80" s="214" t="s">
        <v>5755</v>
      </c>
      <c r="R80" s="225">
        <v>10358</v>
      </c>
      <c r="S80" s="214">
        <v>45121</v>
      </c>
      <c r="T80" s="214"/>
      <c r="U80" s="214"/>
      <c r="V80" s="214"/>
      <c r="W80" s="215"/>
      <c r="Y80" s="214"/>
      <c r="Z80" s="214"/>
      <c r="AA80" s="214"/>
      <c r="AB80" s="214"/>
      <c r="AC80" s="219" t="s">
        <v>5809</v>
      </c>
      <c r="AD80" s="219" t="s">
        <v>33</v>
      </c>
      <c r="AE80" s="103" t="s">
        <v>35</v>
      </c>
      <c r="AF80" s="103" t="s">
        <v>6389</v>
      </c>
      <c r="AG80" s="103" t="s">
        <v>6204</v>
      </c>
      <c r="AH80" s="217" t="s">
        <v>68</v>
      </c>
      <c r="AI80" s="217" t="s">
        <v>5555</v>
      </c>
      <c r="AJ80" s="217"/>
      <c r="AK80" s="217"/>
      <c r="AL80" s="262">
        <v>45126.836843252313</v>
      </c>
      <c r="AM80" s="218" t="s">
        <v>5598</v>
      </c>
      <c r="AN80" s="272">
        <f ca="1">IF(M80="","-",NETWORKDAYS.INTL(M80,TODAY()))</f>
        <v>44</v>
      </c>
      <c r="AO80" s="82">
        <f ca="1">IF(S80&lt;&gt;"",IFERROR(NETWORKDAYS.INTL(S80,TODAY()),"-"),"-")</f>
        <v>40</v>
      </c>
      <c r="AP80" s="82" t="str">
        <f ca="1">IF(V80&lt;&gt;"",IF(W80&lt;&gt;"",NETWORKDAYS.INTL(V80,W80),NETWORKDAYS.INTL(V80,TODAY())),"-")</f>
        <v>-</v>
      </c>
    </row>
    <row r="81" spans="1:42">
      <c r="A81" s="210">
        <f>SUBTOTAL(103,$I$5:I81)</f>
        <v>77</v>
      </c>
      <c r="B81" s="210" t="s">
        <v>5756</v>
      </c>
      <c r="C81" s="211" t="s">
        <v>3199</v>
      </c>
      <c r="D81" s="228" t="s">
        <v>1106</v>
      </c>
      <c r="E81" s="212" t="s">
        <v>2959</v>
      </c>
      <c r="F81" s="212" t="s">
        <v>129</v>
      </c>
      <c r="G81" s="212">
        <v>44079</v>
      </c>
      <c r="H81" s="212" t="s">
        <v>19</v>
      </c>
      <c r="I81" s="210" t="s">
        <v>5757</v>
      </c>
      <c r="J81" s="212" t="s">
        <v>1244</v>
      </c>
      <c r="K81" s="213" t="s">
        <v>6212</v>
      </c>
      <c r="L81" s="212">
        <v>44444</v>
      </c>
      <c r="M81" s="212">
        <v>45117.518310185187</v>
      </c>
      <c r="N81" s="212">
        <v>45119.535937499997</v>
      </c>
      <c r="O81" s="214" t="s">
        <v>5810</v>
      </c>
      <c r="P81" s="214" t="s">
        <v>2</v>
      </c>
      <c r="Q81" s="214" t="s">
        <v>5758</v>
      </c>
      <c r="R81" s="225">
        <v>8052</v>
      </c>
      <c r="S81" s="214">
        <v>45121</v>
      </c>
      <c r="T81" s="214"/>
      <c r="U81" s="214"/>
      <c r="V81" s="214"/>
      <c r="W81" s="215"/>
      <c r="Y81" s="214"/>
      <c r="Z81" s="214"/>
      <c r="AA81" s="214"/>
      <c r="AB81" s="214"/>
      <c r="AC81" s="219" t="s">
        <v>5811</v>
      </c>
      <c r="AD81" s="219" t="s">
        <v>33</v>
      </c>
      <c r="AE81" s="103" t="s">
        <v>35</v>
      </c>
      <c r="AF81" s="103" t="s">
        <v>6386</v>
      </c>
      <c r="AG81" s="103" t="s">
        <v>6204</v>
      </c>
      <c r="AH81" s="217" t="s">
        <v>68</v>
      </c>
      <c r="AI81" s="217" t="s">
        <v>5555</v>
      </c>
      <c r="AJ81" s="217"/>
      <c r="AK81" s="217"/>
      <c r="AL81" s="262">
        <v>45126.837119293981</v>
      </c>
      <c r="AM81" s="218" t="s">
        <v>5598</v>
      </c>
      <c r="AN81" s="272">
        <f ca="1">IF(M81="","-",NETWORKDAYS.INTL(M81,TODAY()))</f>
        <v>44</v>
      </c>
      <c r="AO81" s="82">
        <f ca="1">IF(S81&lt;&gt;"",IFERROR(NETWORKDAYS.INTL(S81,TODAY()),"-"),"-")</f>
        <v>40</v>
      </c>
      <c r="AP81" s="82" t="str">
        <f ca="1">IF(V81&lt;&gt;"",IF(W81&lt;&gt;"",NETWORKDAYS.INTL(V81,W81),NETWORKDAYS.INTL(V81,TODAY())),"-")</f>
        <v>-</v>
      </c>
    </row>
    <row r="82" spans="1:42">
      <c r="A82" s="210">
        <f>SUBTOTAL(103,$I$5:I82)</f>
        <v>78</v>
      </c>
      <c r="B82" s="210" t="s">
        <v>5759</v>
      </c>
      <c r="C82" s="211" t="s">
        <v>3199</v>
      </c>
      <c r="D82" s="228" t="s">
        <v>1106</v>
      </c>
      <c r="E82" s="212" t="s">
        <v>2959</v>
      </c>
      <c r="F82" s="212" t="s">
        <v>129</v>
      </c>
      <c r="G82" s="212">
        <v>42788</v>
      </c>
      <c r="H82" s="212" t="s">
        <v>16</v>
      </c>
      <c r="I82" s="210" t="s">
        <v>2000</v>
      </c>
      <c r="J82" s="212" t="s">
        <v>39</v>
      </c>
      <c r="K82" s="213" t="s">
        <v>6212</v>
      </c>
      <c r="L82" s="212">
        <v>43153</v>
      </c>
      <c r="M82" s="212">
        <v>45117.519409722219</v>
      </c>
      <c r="N82" s="212">
        <v>45117.807685185187</v>
      </c>
      <c r="O82" s="214" t="s">
        <v>5812</v>
      </c>
      <c r="P82" s="214" t="s">
        <v>2</v>
      </c>
      <c r="Q82" s="214" t="s">
        <v>5760</v>
      </c>
      <c r="R82" s="225">
        <v>8929</v>
      </c>
      <c r="S82" s="214">
        <v>45121</v>
      </c>
      <c r="T82" s="214"/>
      <c r="U82" s="214"/>
      <c r="V82" s="214"/>
      <c r="W82" s="215"/>
      <c r="Y82" s="214"/>
      <c r="Z82" s="214"/>
      <c r="AA82" s="214"/>
      <c r="AB82" s="214"/>
      <c r="AC82" s="219" t="s">
        <v>5813</v>
      </c>
      <c r="AD82" s="219" t="s">
        <v>33</v>
      </c>
      <c r="AE82" s="103" t="s">
        <v>35</v>
      </c>
      <c r="AF82" s="103" t="s">
        <v>6388</v>
      </c>
      <c r="AG82" s="103" t="s">
        <v>6204</v>
      </c>
      <c r="AH82" s="217" t="s">
        <v>68</v>
      </c>
      <c r="AI82" s="217" t="s">
        <v>5555</v>
      </c>
      <c r="AJ82" s="217"/>
      <c r="AK82" s="217"/>
      <c r="AL82" s="262">
        <v>45126.837479004629</v>
      </c>
      <c r="AM82" s="218" t="s">
        <v>5598</v>
      </c>
      <c r="AN82" s="272">
        <f ca="1">IF(M82="","-",NETWORKDAYS.INTL(M82,TODAY()))</f>
        <v>44</v>
      </c>
      <c r="AO82" s="82">
        <f ca="1">IF(S82&lt;&gt;"",IFERROR(NETWORKDAYS.INTL(S82,TODAY()),"-"),"-")</f>
        <v>40</v>
      </c>
      <c r="AP82" s="82" t="str">
        <f ca="1">IF(V82&lt;&gt;"",IF(W82&lt;&gt;"",NETWORKDAYS.INTL(V82,W82),NETWORKDAYS.INTL(V82,TODAY())),"-")</f>
        <v>-</v>
      </c>
    </row>
    <row r="83" spans="1:42">
      <c r="A83" s="210">
        <f>SUBTOTAL(103,$I$5:I83)</f>
        <v>79</v>
      </c>
      <c r="B83" s="210" t="s">
        <v>5761</v>
      </c>
      <c r="C83" s="211" t="s">
        <v>3199</v>
      </c>
      <c r="D83" s="228" t="s">
        <v>1106</v>
      </c>
      <c r="E83" s="212" t="s">
        <v>2959</v>
      </c>
      <c r="F83" s="212" t="s">
        <v>129</v>
      </c>
      <c r="G83" s="212">
        <v>44079</v>
      </c>
      <c r="H83" s="212" t="s">
        <v>16</v>
      </c>
      <c r="I83" s="210" t="s">
        <v>4671</v>
      </c>
      <c r="J83" s="212" t="s">
        <v>39</v>
      </c>
      <c r="K83" s="213" t="s">
        <v>6212</v>
      </c>
      <c r="L83" s="212">
        <v>44444</v>
      </c>
      <c r="M83" s="212">
        <v>45117.520266203705</v>
      </c>
      <c r="N83" s="212">
        <v>45117.750173611108</v>
      </c>
      <c r="O83" s="214" t="s">
        <v>5814</v>
      </c>
      <c r="P83" s="214" t="s">
        <v>2</v>
      </c>
      <c r="Q83" s="214" t="s">
        <v>5762</v>
      </c>
      <c r="R83" s="225">
        <v>7818</v>
      </c>
      <c r="S83" s="214">
        <v>45121</v>
      </c>
      <c r="T83" s="214"/>
      <c r="U83" s="214"/>
      <c r="V83" s="214"/>
      <c r="W83" s="215"/>
      <c r="Y83" s="214"/>
      <c r="Z83" s="214"/>
      <c r="AA83" s="214"/>
      <c r="AB83" s="214"/>
      <c r="AC83" s="219" t="s">
        <v>5815</v>
      </c>
      <c r="AD83" s="219" t="s">
        <v>33</v>
      </c>
      <c r="AE83" s="103" t="s">
        <v>35</v>
      </c>
      <c r="AF83" s="103" t="s">
        <v>6388</v>
      </c>
      <c r="AG83" s="103" t="s">
        <v>6204</v>
      </c>
      <c r="AH83" s="217" t="s">
        <v>68</v>
      </c>
      <c r="AI83" s="217" t="s">
        <v>5555</v>
      </c>
      <c r="AJ83" s="217"/>
      <c r="AK83" s="217"/>
      <c r="AL83" s="262">
        <v>45126.837785243057</v>
      </c>
      <c r="AM83" s="218" t="s">
        <v>5598</v>
      </c>
      <c r="AN83" s="272">
        <f ca="1">IF(M83="","-",NETWORKDAYS.INTL(M83,TODAY()))</f>
        <v>44</v>
      </c>
      <c r="AO83" s="82">
        <f ca="1">IF(S83&lt;&gt;"",IFERROR(NETWORKDAYS.INTL(S83,TODAY()),"-"),"-")</f>
        <v>40</v>
      </c>
      <c r="AP83" s="82" t="str">
        <f ca="1">IF(V83&lt;&gt;"",IF(W83&lt;&gt;"",NETWORKDAYS.INTL(V83,W83),NETWORKDAYS.INTL(V83,TODAY())),"-")</f>
        <v>-</v>
      </c>
    </row>
    <row r="84" spans="1:42">
      <c r="A84" s="210">
        <f>SUBTOTAL(103,$I$5:I84)</f>
        <v>80</v>
      </c>
      <c r="B84" s="210" t="s">
        <v>5763</v>
      </c>
      <c r="C84" s="211" t="s">
        <v>3198</v>
      </c>
      <c r="D84" s="228" t="s">
        <v>2933</v>
      </c>
      <c r="E84" s="212"/>
      <c r="F84" s="212" t="s">
        <v>129</v>
      </c>
      <c r="G84" s="212">
        <v>43723</v>
      </c>
      <c r="H84" s="212" t="s">
        <v>1123</v>
      </c>
      <c r="I84" s="210" t="s">
        <v>5764</v>
      </c>
      <c r="J84" s="212" t="s">
        <v>39</v>
      </c>
      <c r="K84" s="213" t="s">
        <v>6208</v>
      </c>
      <c r="L84" s="212">
        <v>44089</v>
      </c>
      <c r="M84" s="212">
        <v>45118.572476851848</v>
      </c>
      <c r="N84" s="212">
        <v>45125.800347222219</v>
      </c>
      <c r="O84" s="214" t="s">
        <v>5868</v>
      </c>
      <c r="P84" s="214" t="s">
        <v>2</v>
      </c>
      <c r="Q84" s="214" t="s">
        <v>5820</v>
      </c>
      <c r="R84" s="225">
        <v>16079</v>
      </c>
      <c r="S84" s="214">
        <v>45131</v>
      </c>
      <c r="T84" s="214"/>
      <c r="U84" s="214"/>
      <c r="V84" s="214"/>
      <c r="W84" s="215"/>
      <c r="Y84" s="214"/>
      <c r="Z84" s="214"/>
      <c r="AA84" s="214"/>
      <c r="AB84" s="214"/>
      <c r="AC84" s="219" t="s">
        <v>5869</v>
      </c>
      <c r="AD84" s="219">
        <v>45140.487623414352</v>
      </c>
      <c r="AE84" s="103" t="s">
        <v>2611</v>
      </c>
      <c r="AF84" s="103" t="s">
        <v>6384</v>
      </c>
      <c r="AG84" s="103" t="s">
        <v>6333</v>
      </c>
      <c r="AH84" s="217" t="s">
        <v>68</v>
      </c>
      <c r="AI84" s="217" t="s">
        <v>5555</v>
      </c>
      <c r="AJ84" s="217"/>
      <c r="AK84" s="217"/>
      <c r="AL84" s="262">
        <v>45140.487623414352</v>
      </c>
      <c r="AM84" s="218" t="s">
        <v>54</v>
      </c>
      <c r="AN84" s="272">
        <f ca="1">IF(M84="","-",NETWORKDAYS.INTL(M84,TODAY()))</f>
        <v>43</v>
      </c>
      <c r="AO84" s="82">
        <f ca="1">IF(S84&lt;&gt;"",IFERROR(NETWORKDAYS.INTL(S84,TODAY()),"-"),"-")</f>
        <v>34</v>
      </c>
      <c r="AP84" s="82" t="str">
        <f ca="1">IF(V84&lt;&gt;"",IF(W84&lt;&gt;"",NETWORKDAYS.INTL(V84,W84),NETWORKDAYS.INTL(V84,TODAY())),"-")</f>
        <v>-</v>
      </c>
    </row>
    <row r="85" spans="1:42">
      <c r="A85" s="210">
        <f>SUBTOTAL(103,$I$5:I85)</f>
        <v>81</v>
      </c>
      <c r="B85" s="210" t="s">
        <v>5765</v>
      </c>
      <c r="C85" s="211" t="s">
        <v>3199</v>
      </c>
      <c r="D85" s="228" t="s">
        <v>1106</v>
      </c>
      <c r="E85" s="212" t="s">
        <v>2959</v>
      </c>
      <c r="F85" s="212" t="s">
        <v>129</v>
      </c>
      <c r="G85" s="212">
        <v>42788</v>
      </c>
      <c r="H85" s="212" t="s">
        <v>16</v>
      </c>
      <c r="I85" s="210" t="s">
        <v>2842</v>
      </c>
      <c r="J85" s="212" t="s">
        <v>39</v>
      </c>
      <c r="K85" s="213" t="s">
        <v>6212</v>
      </c>
      <c r="L85" s="212">
        <v>43153</v>
      </c>
      <c r="M85" s="212">
        <v>45119.497754629629</v>
      </c>
      <c r="N85" s="212">
        <v>45119.525393518517</v>
      </c>
      <c r="O85" s="214" t="s">
        <v>5816</v>
      </c>
      <c r="P85" s="214" t="s">
        <v>2</v>
      </c>
      <c r="Q85" s="214" t="s">
        <v>5766</v>
      </c>
      <c r="R85" s="225">
        <v>5412</v>
      </c>
      <c r="S85" s="214">
        <v>45121</v>
      </c>
      <c r="T85" s="214"/>
      <c r="U85" s="214"/>
      <c r="V85" s="214"/>
      <c r="W85" s="215"/>
      <c r="Y85" s="214"/>
      <c r="Z85" s="214"/>
      <c r="AA85" s="214"/>
      <c r="AB85" s="214"/>
      <c r="AC85" s="219" t="s">
        <v>5817</v>
      </c>
      <c r="AD85" s="219" t="s">
        <v>33</v>
      </c>
      <c r="AE85" s="103" t="s">
        <v>35</v>
      </c>
      <c r="AF85" s="103" t="s">
        <v>6388</v>
      </c>
      <c r="AG85" s="103" t="s">
        <v>6204</v>
      </c>
      <c r="AH85" s="217" t="s">
        <v>68</v>
      </c>
      <c r="AI85" s="217" t="s">
        <v>5555</v>
      </c>
      <c r="AJ85" s="217"/>
      <c r="AK85" s="217"/>
      <c r="AL85" s="262">
        <v>45126.838128541669</v>
      </c>
      <c r="AM85" s="218" t="s">
        <v>5598</v>
      </c>
      <c r="AN85" s="272">
        <f ca="1">IF(M85="","-",NETWORKDAYS.INTL(M85,TODAY()))</f>
        <v>42</v>
      </c>
      <c r="AO85" s="82">
        <f ca="1">IF(S85&lt;&gt;"",IFERROR(NETWORKDAYS.INTL(S85,TODAY()),"-"),"-")</f>
        <v>40</v>
      </c>
      <c r="AP85" s="82" t="str">
        <f ca="1">IF(V85&lt;&gt;"",IF(W85&lt;&gt;"",NETWORKDAYS.INTL(V85,W85),NETWORKDAYS.INTL(V85,TODAY())),"-")</f>
        <v>-</v>
      </c>
    </row>
    <row r="86" spans="1:42">
      <c r="A86" s="210">
        <f>SUBTOTAL(103,$I$5:I86)</f>
        <v>82</v>
      </c>
      <c r="B86" s="210" t="s">
        <v>5774</v>
      </c>
      <c r="C86" s="211" t="s">
        <v>3199</v>
      </c>
      <c r="D86" s="228" t="s">
        <v>3446</v>
      </c>
      <c r="E86" s="212"/>
      <c r="F86" s="212" t="s">
        <v>129</v>
      </c>
      <c r="G86" s="212">
        <v>40473</v>
      </c>
      <c r="H86" s="212" t="s">
        <v>36</v>
      </c>
      <c r="I86" s="210" t="s">
        <v>5775</v>
      </c>
      <c r="J86" s="212" t="s">
        <v>39</v>
      </c>
      <c r="K86" s="213" t="s">
        <v>6212</v>
      </c>
      <c r="M86" s="212">
        <v>45120.795023148145</v>
      </c>
      <c r="N86" s="212">
        <v>45125.524699074071</v>
      </c>
      <c r="O86" s="214" t="s">
        <v>5871</v>
      </c>
      <c r="P86" s="214" t="s">
        <v>2</v>
      </c>
      <c r="Q86" s="214" t="s">
        <v>5821</v>
      </c>
      <c r="R86" s="225">
        <v>4439</v>
      </c>
      <c r="S86" s="214">
        <v>45132</v>
      </c>
      <c r="T86" s="214"/>
      <c r="U86" s="214"/>
      <c r="V86" s="214"/>
      <c r="W86" s="215"/>
      <c r="Y86" s="214"/>
      <c r="Z86" s="214"/>
      <c r="AA86" s="214"/>
      <c r="AB86" s="214"/>
      <c r="AC86" s="219" t="s">
        <v>5872</v>
      </c>
      <c r="AD86" s="219" t="s">
        <v>1120</v>
      </c>
      <c r="AE86" s="103" t="s">
        <v>35</v>
      </c>
      <c r="AF86" s="103" t="s">
        <v>6387</v>
      </c>
      <c r="AG86" s="103" t="s">
        <v>6204</v>
      </c>
      <c r="AH86" s="217" t="s">
        <v>68</v>
      </c>
      <c r="AI86" s="217" t="s">
        <v>5555</v>
      </c>
      <c r="AJ86" s="217"/>
      <c r="AK86" s="217"/>
      <c r="AL86" s="262">
        <v>45133.722078310187</v>
      </c>
      <c r="AM86" s="218" t="s">
        <v>5598</v>
      </c>
      <c r="AN86" s="272">
        <f ca="1">IF(M86="","-",NETWORKDAYS.INTL(M86,TODAY()))</f>
        <v>41</v>
      </c>
      <c r="AO86" s="82">
        <f ca="1">IF(S86&lt;&gt;"",IFERROR(NETWORKDAYS.INTL(S86,TODAY()),"-"),"-")</f>
        <v>33</v>
      </c>
      <c r="AP86" s="82" t="str">
        <f ca="1">IF(V86&lt;&gt;"",IF(W86&lt;&gt;"",NETWORKDAYS.INTL(V86,W86),NETWORKDAYS.INTL(V86,TODAY())),"-")</f>
        <v>-</v>
      </c>
    </row>
    <row r="87" spans="1:42">
      <c r="A87" s="210">
        <f>SUBTOTAL(103,$I$5:I87)</f>
        <v>83</v>
      </c>
      <c r="B87" s="210" t="s">
        <v>5776</v>
      </c>
      <c r="C87" s="211" t="s">
        <v>3199</v>
      </c>
      <c r="D87" s="228" t="s">
        <v>3446</v>
      </c>
      <c r="E87" s="212"/>
      <c r="F87" s="212" t="s">
        <v>129</v>
      </c>
      <c r="G87" s="212">
        <v>40473</v>
      </c>
      <c r="H87" s="212" t="s">
        <v>25</v>
      </c>
      <c r="I87" s="210" t="s">
        <v>5777</v>
      </c>
      <c r="J87" s="212" t="s">
        <v>1043</v>
      </c>
      <c r="K87" s="213" t="s">
        <v>6212</v>
      </c>
      <c r="M87" s="212">
        <v>45120.796701388892</v>
      </c>
      <c r="N87" s="212">
        <v>45125.686041666668</v>
      </c>
      <c r="O87" s="214" t="s">
        <v>5873</v>
      </c>
      <c r="P87" s="214" t="s">
        <v>2</v>
      </c>
      <c r="Q87" s="214" t="s">
        <v>5822</v>
      </c>
      <c r="R87" s="225">
        <v>11996</v>
      </c>
      <c r="S87" s="214">
        <v>45131</v>
      </c>
      <c r="T87" s="214"/>
      <c r="U87" s="214"/>
      <c r="V87" s="214"/>
      <c r="W87" s="215"/>
      <c r="Y87" s="214"/>
      <c r="Z87" s="214"/>
      <c r="AA87" s="214"/>
      <c r="AB87" s="214"/>
      <c r="AC87" s="219" t="s">
        <v>5874</v>
      </c>
      <c r="AD87" s="219" t="s">
        <v>1102</v>
      </c>
      <c r="AE87" s="103" t="s">
        <v>35</v>
      </c>
      <c r="AF87" s="103" t="s">
        <v>6387</v>
      </c>
      <c r="AG87" s="103" t="s">
        <v>6204</v>
      </c>
      <c r="AH87" s="217" t="s">
        <v>68</v>
      </c>
      <c r="AI87" s="217" t="s">
        <v>5555</v>
      </c>
      <c r="AJ87" s="217"/>
      <c r="AK87" s="217"/>
      <c r="AL87" s="262">
        <v>45133.722922893518</v>
      </c>
      <c r="AM87" s="218" t="s">
        <v>5598</v>
      </c>
      <c r="AN87" s="272">
        <f ca="1">IF(M87="","-",NETWORKDAYS.INTL(M87,TODAY()))</f>
        <v>41</v>
      </c>
      <c r="AO87" s="82">
        <f ca="1">IF(S87&lt;&gt;"",IFERROR(NETWORKDAYS.INTL(S87,TODAY()),"-"),"-")</f>
        <v>34</v>
      </c>
      <c r="AP87" s="82" t="str">
        <f ca="1">IF(V87&lt;&gt;"",IF(W87&lt;&gt;"",NETWORKDAYS.INTL(V87,W87),NETWORKDAYS.INTL(V87,TODAY())),"-")</f>
        <v>-</v>
      </c>
    </row>
    <row r="88" spans="1:42">
      <c r="A88" s="210">
        <f>SUBTOTAL(103,$I$5:I88)</f>
        <v>84</v>
      </c>
      <c r="B88" s="210" t="s">
        <v>5778</v>
      </c>
      <c r="C88" s="211" t="s">
        <v>3199</v>
      </c>
      <c r="D88" s="228" t="s">
        <v>3446</v>
      </c>
      <c r="E88" s="212"/>
      <c r="F88" s="212" t="s">
        <v>129</v>
      </c>
      <c r="G88" s="212">
        <v>40473</v>
      </c>
      <c r="H88" s="212" t="s">
        <v>25</v>
      </c>
      <c r="I88" s="210" t="s">
        <v>5779</v>
      </c>
      <c r="J88" s="212" t="s">
        <v>1043</v>
      </c>
      <c r="K88" s="213" t="s">
        <v>6212</v>
      </c>
      <c r="M88" s="212">
        <v>45120.798055555555</v>
      </c>
      <c r="N88" s="212">
        <v>45125.51390046296</v>
      </c>
      <c r="O88" s="214" t="s">
        <v>5875</v>
      </c>
      <c r="P88" s="214" t="s">
        <v>2</v>
      </c>
      <c r="Q88" s="214" t="s">
        <v>5823</v>
      </c>
      <c r="R88" s="225">
        <v>12518</v>
      </c>
      <c r="S88" s="214">
        <v>45131</v>
      </c>
      <c r="T88" s="214"/>
      <c r="U88" s="214"/>
      <c r="V88" s="214"/>
      <c r="W88" s="215"/>
      <c r="Y88" s="214"/>
      <c r="Z88" s="214"/>
      <c r="AA88" s="214"/>
      <c r="AB88" s="214"/>
      <c r="AC88" s="219" t="s">
        <v>5876</v>
      </c>
      <c r="AD88" s="219" t="s">
        <v>1102</v>
      </c>
      <c r="AE88" s="103" t="s">
        <v>35</v>
      </c>
      <c r="AF88" s="103" t="s">
        <v>6389</v>
      </c>
      <c r="AG88" s="103" t="s">
        <v>6204</v>
      </c>
      <c r="AH88" s="217" t="s">
        <v>68</v>
      </c>
      <c r="AI88" s="217" t="s">
        <v>5555</v>
      </c>
      <c r="AJ88" s="217"/>
      <c r="AK88" s="217"/>
      <c r="AL88" s="262">
        <v>45133.723345578706</v>
      </c>
      <c r="AM88" s="218" t="s">
        <v>5598</v>
      </c>
      <c r="AN88" s="272">
        <f ca="1">IF(M88="","-",NETWORKDAYS.INTL(M88,TODAY()))</f>
        <v>41</v>
      </c>
      <c r="AO88" s="82">
        <f ca="1">IF(S88&lt;&gt;"",IFERROR(NETWORKDAYS.INTL(S88,TODAY()),"-"),"-")</f>
        <v>34</v>
      </c>
      <c r="AP88" s="82" t="str">
        <f ca="1">IF(V88&lt;&gt;"",IF(W88&lt;&gt;"",NETWORKDAYS.INTL(V88,W88),NETWORKDAYS.INTL(V88,TODAY())),"-")</f>
        <v>-</v>
      </c>
    </row>
    <row r="89" spans="1:42">
      <c r="A89" s="210">
        <f>SUBTOTAL(103,$I$5:I89)</f>
        <v>85</v>
      </c>
      <c r="B89" s="210" t="s">
        <v>5780</v>
      </c>
      <c r="C89" s="211" t="s">
        <v>3199</v>
      </c>
      <c r="D89" s="228" t="s">
        <v>3446</v>
      </c>
      <c r="E89" s="212"/>
      <c r="F89" s="212" t="s">
        <v>129</v>
      </c>
      <c r="G89" s="212">
        <v>41988</v>
      </c>
      <c r="H89" s="212" t="s">
        <v>16</v>
      </c>
      <c r="I89" s="210" t="s">
        <v>5781</v>
      </c>
      <c r="J89" s="212" t="s">
        <v>39</v>
      </c>
      <c r="K89" s="213" t="s">
        <v>6212</v>
      </c>
      <c r="M89" s="212">
        <v>45120.801423611112</v>
      </c>
      <c r="N89" s="212">
        <v>45125.670717592591</v>
      </c>
      <c r="O89" s="214" t="s">
        <v>5877</v>
      </c>
      <c r="P89" s="214" t="s">
        <v>2</v>
      </c>
      <c r="Q89" s="214" t="s">
        <v>5824</v>
      </c>
      <c r="R89" s="225">
        <v>8929</v>
      </c>
      <c r="S89" s="214">
        <v>45131</v>
      </c>
      <c r="T89" s="214"/>
      <c r="U89" s="214"/>
      <c r="V89" s="214"/>
      <c r="W89" s="215"/>
      <c r="Y89" s="214"/>
      <c r="Z89" s="214"/>
      <c r="AA89" s="214"/>
      <c r="AB89" s="214"/>
      <c r="AC89" s="219" t="s">
        <v>5878</v>
      </c>
      <c r="AD89" s="219" t="s">
        <v>1120</v>
      </c>
      <c r="AE89" s="103" t="s">
        <v>35</v>
      </c>
      <c r="AF89" s="103" t="s">
        <v>6388</v>
      </c>
      <c r="AG89" s="103" t="s">
        <v>6204</v>
      </c>
      <c r="AH89" s="217" t="s">
        <v>68</v>
      </c>
      <c r="AI89" s="217" t="s">
        <v>5555</v>
      </c>
      <c r="AJ89" s="217"/>
      <c r="AK89" s="217"/>
      <c r="AL89" s="262">
        <v>45133.724109641204</v>
      </c>
      <c r="AM89" s="218" t="s">
        <v>5598</v>
      </c>
      <c r="AN89" s="272">
        <f ca="1">IF(M89="","-",NETWORKDAYS.INTL(M89,TODAY()))</f>
        <v>41</v>
      </c>
      <c r="AO89" s="82">
        <f ca="1">IF(S89&lt;&gt;"",IFERROR(NETWORKDAYS.INTL(S89,TODAY()),"-"),"-")</f>
        <v>34</v>
      </c>
      <c r="AP89" s="82" t="str">
        <f ca="1">IF(V89&lt;&gt;"",IF(W89&lt;&gt;"",NETWORKDAYS.INTL(V89,W89),NETWORKDAYS.INTL(V89,TODAY())),"-")</f>
        <v>-</v>
      </c>
    </row>
    <row r="90" spans="1:42">
      <c r="A90" s="210">
        <f>SUBTOTAL(103,$I$5:I90)</f>
        <v>86</v>
      </c>
      <c r="B90" s="210" t="s">
        <v>5782</v>
      </c>
      <c r="C90" s="211" t="s">
        <v>3199</v>
      </c>
      <c r="D90" s="228" t="s">
        <v>37</v>
      </c>
      <c r="E90" s="212" t="s">
        <v>4635</v>
      </c>
      <c r="F90" s="212" t="s">
        <v>129</v>
      </c>
      <c r="G90" s="212">
        <v>42508</v>
      </c>
      <c r="H90" s="212" t="s">
        <v>27</v>
      </c>
      <c r="I90" s="210" t="s">
        <v>5783</v>
      </c>
      <c r="J90" s="212" t="s">
        <v>1042</v>
      </c>
      <c r="K90" s="213" t="s">
        <v>6210</v>
      </c>
      <c r="L90" s="212">
        <v>42873</v>
      </c>
      <c r="M90" s="212">
        <v>45121.71298611111</v>
      </c>
      <c r="N90" s="212">
        <v>45128.800555555557</v>
      </c>
      <c r="O90" s="214" t="s">
        <v>5879</v>
      </c>
      <c r="P90" s="214" t="s">
        <v>4</v>
      </c>
      <c r="Q90" s="214" t="s">
        <v>1093</v>
      </c>
      <c r="R90" s="225"/>
      <c r="S90" s="214" t="s">
        <v>55</v>
      </c>
      <c r="T90" s="214"/>
      <c r="U90" s="214"/>
      <c r="V90" s="214"/>
      <c r="W90" s="215"/>
      <c r="Y90" s="214"/>
      <c r="Z90" s="214"/>
      <c r="AA90" s="214"/>
      <c r="AB90" s="214"/>
      <c r="AC90" s="219"/>
      <c r="AD90" s="219" t="s">
        <v>1102</v>
      </c>
      <c r="AE90" s="103" t="s">
        <v>1055</v>
      </c>
      <c r="AF90" s="103" t="s">
        <v>6387</v>
      </c>
      <c r="AG90" s="103" t="s">
        <v>5880</v>
      </c>
      <c r="AH90" s="217" t="s">
        <v>68</v>
      </c>
      <c r="AI90" s="217" t="s">
        <v>5556</v>
      </c>
      <c r="AJ90" s="217"/>
      <c r="AK90" s="217"/>
      <c r="AL90" s="262">
        <v>45156.444986967595</v>
      </c>
      <c r="AM90" s="218" t="s">
        <v>18</v>
      </c>
      <c r="AN90" s="272">
        <f ca="1">IF(M90="","-",NETWORKDAYS.INTL(M90,TODAY()))</f>
        <v>40</v>
      </c>
      <c r="AO90" s="82" t="str">
        <f ca="1">IF(S90&lt;&gt;"",IFERROR(NETWORKDAYS.INTL(S90,TODAY()),"-"),"-")</f>
        <v>-</v>
      </c>
      <c r="AP90" s="82" t="str">
        <f ca="1">IF(V90&lt;&gt;"",IF(W90&lt;&gt;"",NETWORKDAYS.INTL(V90,W90),NETWORKDAYS.INTL(V90,TODAY())),"-")</f>
        <v>-</v>
      </c>
    </row>
    <row r="91" spans="1:42">
      <c r="A91" s="210">
        <f>SUBTOTAL(103,$I$5:I91)</f>
        <v>87</v>
      </c>
      <c r="B91" s="210" t="s">
        <v>5825</v>
      </c>
      <c r="C91" s="211" t="s">
        <v>3199</v>
      </c>
      <c r="D91" s="228" t="s">
        <v>71</v>
      </c>
      <c r="E91" s="212" t="s">
        <v>2959</v>
      </c>
      <c r="F91" s="212" t="s">
        <v>129</v>
      </c>
      <c r="G91" s="212">
        <v>45006</v>
      </c>
      <c r="H91" s="212" t="s">
        <v>49</v>
      </c>
      <c r="I91" s="210" t="s">
        <v>5826</v>
      </c>
      <c r="J91" s="212" t="s">
        <v>39</v>
      </c>
      <c r="K91" s="213" t="s">
        <v>6208</v>
      </c>
      <c r="L91" s="212">
        <v>45372</v>
      </c>
      <c r="M91" s="212">
        <v>45124.717615740738</v>
      </c>
      <c r="N91" s="212">
        <v>45128.860405092593</v>
      </c>
      <c r="O91" s="214" t="s">
        <v>5881</v>
      </c>
      <c r="P91" s="214" t="s">
        <v>2</v>
      </c>
      <c r="Q91" s="214" t="s">
        <v>5599</v>
      </c>
      <c r="R91" s="225"/>
      <c r="S91" s="214" t="s">
        <v>55</v>
      </c>
      <c r="T91" s="214"/>
      <c r="U91" s="214"/>
      <c r="V91" s="214"/>
      <c r="W91" s="215"/>
      <c r="Y91" s="214"/>
      <c r="Z91" s="214"/>
      <c r="AA91" s="214"/>
      <c r="AB91" s="214"/>
      <c r="AC91" s="219" t="s">
        <v>5882</v>
      </c>
      <c r="AD91" s="219" t="s">
        <v>33</v>
      </c>
      <c r="AE91" s="103" t="s">
        <v>28</v>
      </c>
      <c r="AF91" s="103" t="s">
        <v>6387</v>
      </c>
      <c r="AG91" s="103" t="s">
        <v>5880</v>
      </c>
      <c r="AH91" s="217" t="s">
        <v>68</v>
      </c>
      <c r="AI91" s="217" t="s">
        <v>5406</v>
      </c>
      <c r="AJ91" s="217"/>
      <c r="AK91" s="217"/>
      <c r="AL91" s="262">
        <v>45132.708377407405</v>
      </c>
      <c r="AM91" s="218" t="s">
        <v>18</v>
      </c>
      <c r="AN91" s="272">
        <f ca="1">IF(M91="","-",NETWORKDAYS.INTL(M91,TODAY()))</f>
        <v>39</v>
      </c>
      <c r="AO91" s="82" t="str">
        <f ca="1">IF(S91&lt;&gt;"",IFERROR(NETWORKDAYS.INTL(S91,TODAY()),"-"),"-")</f>
        <v>-</v>
      </c>
      <c r="AP91" s="82" t="str">
        <f ca="1">IF(V91&lt;&gt;"",IF(W91&lt;&gt;"",NETWORKDAYS.INTL(V91,W91),NETWORKDAYS.INTL(V91,TODAY())),"-")</f>
        <v>-</v>
      </c>
    </row>
    <row r="92" spans="1:42">
      <c r="A92" s="210">
        <f>SUBTOTAL(103,$I$5:I92)</f>
        <v>88</v>
      </c>
      <c r="B92" s="210" t="s">
        <v>5827</v>
      </c>
      <c r="C92" s="211" t="s">
        <v>3198</v>
      </c>
      <c r="D92" s="228" t="s">
        <v>2370</v>
      </c>
      <c r="E92" s="212" t="s">
        <v>4676</v>
      </c>
      <c r="F92" s="212" t="s">
        <v>22</v>
      </c>
      <c r="G92" s="212">
        <v>43626</v>
      </c>
      <c r="H92" s="212" t="s">
        <v>1123</v>
      </c>
      <c r="I92" s="210" t="s">
        <v>1638</v>
      </c>
      <c r="J92" s="212" t="s">
        <v>39</v>
      </c>
      <c r="K92" s="213" t="s">
        <v>6208</v>
      </c>
      <c r="L92" s="212">
        <v>43992</v>
      </c>
      <c r="M92" s="212">
        <v>45125.786087962966</v>
      </c>
      <c r="N92" s="212">
        <v>45127.66815972222</v>
      </c>
      <c r="O92" s="214" t="s">
        <v>5883</v>
      </c>
      <c r="P92" s="214" t="s">
        <v>2</v>
      </c>
      <c r="Q92" s="214" t="s">
        <v>5884</v>
      </c>
      <c r="R92" s="225">
        <v>1434</v>
      </c>
      <c r="S92" s="214">
        <v>45131</v>
      </c>
      <c r="T92" s="214"/>
      <c r="U92" s="214"/>
      <c r="V92" s="214"/>
      <c r="W92" s="215"/>
      <c r="Y92" s="214"/>
      <c r="Z92" s="214"/>
      <c r="AA92" s="214"/>
      <c r="AB92" s="214"/>
      <c r="AC92" s="219" t="s">
        <v>5885</v>
      </c>
      <c r="AD92" s="219" t="s">
        <v>20</v>
      </c>
      <c r="AE92" s="103" t="s">
        <v>35</v>
      </c>
      <c r="AF92" s="103" t="s">
        <v>6388</v>
      </c>
      <c r="AG92" s="103" t="s">
        <v>6204</v>
      </c>
      <c r="AH92" s="217" t="s">
        <v>68</v>
      </c>
      <c r="AI92" s="217" t="s">
        <v>5555</v>
      </c>
      <c r="AJ92" s="217"/>
      <c r="AK92" s="217"/>
      <c r="AL92" s="262">
        <v>45133.721845601853</v>
      </c>
      <c r="AM92" s="218" t="s">
        <v>5598</v>
      </c>
      <c r="AN92" s="272">
        <f ca="1">IF(M92="","-",NETWORKDAYS.INTL(M92,TODAY()))</f>
        <v>38</v>
      </c>
      <c r="AO92" s="82">
        <f ca="1">IF(S92&lt;&gt;"",IFERROR(NETWORKDAYS.INTL(S92,TODAY()),"-"),"-")</f>
        <v>34</v>
      </c>
      <c r="AP92" s="82" t="str">
        <f ca="1">IF(V92&lt;&gt;"",IF(W92&lt;&gt;"",NETWORKDAYS.INTL(V92,W92),NETWORKDAYS.INTL(V92,TODAY())),"-")</f>
        <v>-</v>
      </c>
    </row>
    <row r="93" spans="1:42">
      <c r="A93" s="210">
        <f>SUBTOTAL(103,$I$5:I93)</f>
        <v>89</v>
      </c>
      <c r="B93" s="210" t="s">
        <v>5828</v>
      </c>
      <c r="C93" s="211" t="s">
        <v>1714</v>
      </c>
      <c r="D93" s="228" t="s">
        <v>41</v>
      </c>
      <c r="E93" s="212"/>
      <c r="F93" s="212" t="s">
        <v>129</v>
      </c>
      <c r="G93" s="212">
        <v>42795</v>
      </c>
      <c r="H93" s="212" t="s">
        <v>1103</v>
      </c>
      <c r="I93" s="210" t="s">
        <v>1108</v>
      </c>
      <c r="J93" s="212" t="s">
        <v>1043</v>
      </c>
      <c r="K93" s="213" t="s">
        <v>6212</v>
      </c>
      <c r="M93" s="212">
        <v>45125.713622685187</v>
      </c>
      <c r="N93" s="212">
        <v>45125.779039351852</v>
      </c>
      <c r="O93" s="214" t="s">
        <v>5886</v>
      </c>
      <c r="P93" s="214" t="s">
        <v>3</v>
      </c>
      <c r="Q93" s="214" t="s">
        <v>1666</v>
      </c>
      <c r="R93" s="225">
        <v>16</v>
      </c>
      <c r="S93" s="214" t="s">
        <v>66</v>
      </c>
      <c r="T93" s="214"/>
      <c r="U93" s="214" t="s">
        <v>12</v>
      </c>
      <c r="V93" s="214"/>
      <c r="W93" s="215"/>
      <c r="Y93" s="214"/>
      <c r="Z93" s="214"/>
      <c r="AA93" s="214"/>
      <c r="AB93" s="214"/>
      <c r="AC93" s="219" t="s">
        <v>5887</v>
      </c>
      <c r="AD93" s="219" t="s">
        <v>33</v>
      </c>
      <c r="AE93" s="103" t="s">
        <v>28</v>
      </c>
      <c r="AF93" s="103" t="s">
        <v>6370</v>
      </c>
      <c r="AG93" s="103" t="s">
        <v>6076</v>
      </c>
      <c r="AH93" s="217" t="s">
        <v>68</v>
      </c>
      <c r="AI93" s="217" t="s">
        <v>5406</v>
      </c>
      <c r="AJ93" s="217"/>
      <c r="AK93" s="217"/>
      <c r="AL93" s="262">
        <v>45152.777598842593</v>
      </c>
      <c r="AM93" s="218" t="s">
        <v>54</v>
      </c>
      <c r="AN93" s="272">
        <f ca="1">IF(M93="","-",NETWORKDAYS.INTL(M93,TODAY()))</f>
        <v>38</v>
      </c>
      <c r="AO93" s="82" t="str">
        <f ca="1">IF(S93&lt;&gt;"",IFERROR(NETWORKDAYS.INTL(S93,TODAY()),"-"),"-")</f>
        <v>-</v>
      </c>
      <c r="AP93" s="82" t="str">
        <f ca="1">IF(V93&lt;&gt;"",IF(W93&lt;&gt;"",NETWORKDAYS.INTL(V93,W93),NETWORKDAYS.INTL(V93,TODAY())),"-")</f>
        <v>-</v>
      </c>
    </row>
    <row r="94" spans="1:42">
      <c r="A94" s="210">
        <f>SUBTOTAL(103,$I$5:I94)</f>
        <v>90</v>
      </c>
      <c r="B94" s="210" t="s">
        <v>5829</v>
      </c>
      <c r="C94" s="211" t="s">
        <v>3199</v>
      </c>
      <c r="D94" s="228" t="s">
        <v>3041</v>
      </c>
      <c r="E94" s="212" t="s">
        <v>2959</v>
      </c>
      <c r="F94" s="212" t="s">
        <v>129</v>
      </c>
      <c r="G94" s="212">
        <v>44651</v>
      </c>
      <c r="H94" s="212" t="s">
        <v>16</v>
      </c>
      <c r="I94" s="210" t="s">
        <v>3174</v>
      </c>
      <c r="J94" s="212" t="s">
        <v>39</v>
      </c>
      <c r="K94" s="213" t="s">
        <v>6212</v>
      </c>
      <c r="L94" s="212">
        <v>45016</v>
      </c>
      <c r="M94" s="212">
        <v>45125.714282407411</v>
      </c>
      <c r="N94" s="212">
        <v>45126.639675925922</v>
      </c>
      <c r="O94" s="214" t="s">
        <v>6032</v>
      </c>
      <c r="P94" s="214" t="s">
        <v>2</v>
      </c>
      <c r="Q94" s="214" t="s">
        <v>5848</v>
      </c>
      <c r="R94" s="225">
        <v>4527</v>
      </c>
      <c r="S94" s="214">
        <v>45145</v>
      </c>
      <c r="T94" s="214"/>
      <c r="U94" s="214" t="s">
        <v>12</v>
      </c>
      <c r="V94" s="214"/>
      <c r="W94" s="215"/>
      <c r="Y94" s="214"/>
      <c r="Z94" s="214"/>
      <c r="AA94" s="214"/>
      <c r="AB94" s="214"/>
      <c r="AC94" s="219" t="s">
        <v>5888</v>
      </c>
      <c r="AD94" s="219" t="s">
        <v>1120</v>
      </c>
      <c r="AE94" s="103" t="s">
        <v>35</v>
      </c>
      <c r="AF94" s="103" t="s">
        <v>6389</v>
      </c>
      <c r="AG94" s="103" t="s">
        <v>6204</v>
      </c>
      <c r="AH94" s="217" t="s">
        <v>68</v>
      </c>
      <c r="AI94" s="217" t="s">
        <v>5555</v>
      </c>
      <c r="AJ94" s="217"/>
      <c r="AK94" s="217"/>
      <c r="AL94" s="262">
        <v>45145.82185537037</v>
      </c>
      <c r="AM94" s="218" t="s">
        <v>5598</v>
      </c>
      <c r="AN94" s="272">
        <f ca="1">IF(M94="","-",NETWORKDAYS.INTL(M94,TODAY()))</f>
        <v>38</v>
      </c>
      <c r="AO94" s="82">
        <f ca="1">IF(S94&lt;&gt;"",IFERROR(NETWORKDAYS.INTL(S94,TODAY()),"-"),"-")</f>
        <v>24</v>
      </c>
      <c r="AP94" s="82" t="str">
        <f ca="1">IF(V94&lt;&gt;"",IF(W94&lt;&gt;"",NETWORKDAYS.INTL(V94,W94),NETWORKDAYS.INTL(V94,TODAY())),"-")</f>
        <v>-</v>
      </c>
    </row>
    <row r="95" spans="1:42">
      <c r="A95" s="210">
        <f>SUBTOTAL(103,$I$5:I95)</f>
        <v>91</v>
      </c>
      <c r="B95" s="210" t="s">
        <v>5831</v>
      </c>
      <c r="C95" s="211" t="s">
        <v>3199</v>
      </c>
      <c r="D95" s="228" t="s">
        <v>3041</v>
      </c>
      <c r="E95" s="212" t="s">
        <v>2959</v>
      </c>
      <c r="F95" s="212" t="s">
        <v>129</v>
      </c>
      <c r="G95" s="212">
        <v>44592</v>
      </c>
      <c r="H95" s="212" t="s">
        <v>104</v>
      </c>
      <c r="I95" s="210" t="s">
        <v>3042</v>
      </c>
      <c r="J95" s="212" t="s">
        <v>1244</v>
      </c>
      <c r="K95" s="213" t="s">
        <v>6212</v>
      </c>
      <c r="L95" s="212">
        <v>44957</v>
      </c>
      <c r="M95" s="212">
        <v>45125.715624999997</v>
      </c>
      <c r="N95" s="212">
        <v>45128.543749999997</v>
      </c>
      <c r="O95" s="214" t="s">
        <v>6033</v>
      </c>
      <c r="P95" s="214" t="s">
        <v>2</v>
      </c>
      <c r="Q95" s="214" t="s">
        <v>5889</v>
      </c>
      <c r="R95" s="225">
        <v>6813</v>
      </c>
      <c r="S95" s="214">
        <v>45145</v>
      </c>
      <c r="T95" s="214"/>
      <c r="U95" s="214" t="s">
        <v>12</v>
      </c>
      <c r="V95" s="214"/>
      <c r="W95" s="215"/>
      <c r="Y95" s="214"/>
      <c r="Z95" s="214"/>
      <c r="AA95" s="214"/>
      <c r="AB95" s="214"/>
      <c r="AC95" s="219" t="s">
        <v>5890</v>
      </c>
      <c r="AD95" s="219" t="s">
        <v>1120</v>
      </c>
      <c r="AE95" s="103" t="s">
        <v>35</v>
      </c>
      <c r="AF95" s="103" t="s">
        <v>6388</v>
      </c>
      <c r="AG95" s="103" t="s">
        <v>6204</v>
      </c>
      <c r="AH95" s="217" t="s">
        <v>68</v>
      </c>
      <c r="AI95" s="217" t="s">
        <v>5555</v>
      </c>
      <c r="AJ95" s="217"/>
      <c r="AK95" s="217"/>
      <c r="AL95" s="262">
        <v>45145.822312916665</v>
      </c>
      <c r="AM95" s="218" t="s">
        <v>5598</v>
      </c>
      <c r="AN95" s="272">
        <f ca="1">IF(M95="","-",NETWORKDAYS.INTL(M95,TODAY()))</f>
        <v>38</v>
      </c>
      <c r="AO95" s="82">
        <f ca="1">IF(S95&lt;&gt;"",IFERROR(NETWORKDAYS.INTL(S95,TODAY()),"-"),"-")</f>
        <v>24</v>
      </c>
      <c r="AP95" s="82" t="str">
        <f ca="1">IF(V95&lt;&gt;"",IF(W95&lt;&gt;"",NETWORKDAYS.INTL(V95,W95),NETWORKDAYS.INTL(V95,TODAY())),"-")</f>
        <v>-</v>
      </c>
    </row>
    <row r="96" spans="1:42">
      <c r="A96" s="210">
        <f>SUBTOTAL(103,$I$5:I96)</f>
        <v>92</v>
      </c>
      <c r="B96" s="210" t="s">
        <v>5832</v>
      </c>
      <c r="C96" s="211" t="s">
        <v>3199</v>
      </c>
      <c r="D96" s="228" t="s">
        <v>3041</v>
      </c>
      <c r="E96" s="212" t="s">
        <v>2959</v>
      </c>
      <c r="F96" s="212" t="s">
        <v>129</v>
      </c>
      <c r="G96" s="212">
        <v>42244</v>
      </c>
      <c r="H96" s="212" t="s">
        <v>30</v>
      </c>
      <c r="I96" s="210" t="s">
        <v>3713</v>
      </c>
      <c r="J96" s="212" t="s">
        <v>39</v>
      </c>
      <c r="K96" s="213" t="s">
        <v>6209</v>
      </c>
      <c r="L96" s="212">
        <v>42609</v>
      </c>
      <c r="M96" s="212">
        <v>45125.716446759259</v>
      </c>
      <c r="N96" s="212">
        <v>45128.744363425925</v>
      </c>
      <c r="O96" s="214" t="s">
        <v>6034</v>
      </c>
      <c r="P96" s="214" t="s">
        <v>2</v>
      </c>
      <c r="Q96" s="214" t="s">
        <v>5891</v>
      </c>
      <c r="R96" s="225">
        <v>10657</v>
      </c>
      <c r="S96" s="214">
        <v>45145</v>
      </c>
      <c r="T96" s="214"/>
      <c r="U96" s="214" t="s">
        <v>12</v>
      </c>
      <c r="V96" s="214"/>
      <c r="W96" s="215"/>
      <c r="Y96" s="214"/>
      <c r="Z96" s="214"/>
      <c r="AA96" s="214"/>
      <c r="AB96" s="214"/>
      <c r="AC96" s="219" t="s">
        <v>5892</v>
      </c>
      <c r="AD96" s="219" t="s">
        <v>1120</v>
      </c>
      <c r="AE96" s="103" t="s">
        <v>35</v>
      </c>
      <c r="AF96" s="103" t="s">
        <v>6387</v>
      </c>
      <c r="AG96" s="103" t="s">
        <v>6204</v>
      </c>
      <c r="AH96" s="217" t="s">
        <v>68</v>
      </c>
      <c r="AI96" s="217" t="s">
        <v>5555</v>
      </c>
      <c r="AJ96" s="217"/>
      <c r="AK96" s="217"/>
      <c r="AL96" s="262">
        <v>45145.822670879628</v>
      </c>
      <c r="AM96" s="218" t="s">
        <v>5598</v>
      </c>
      <c r="AN96" s="272">
        <f ca="1">IF(M96="","-",NETWORKDAYS.INTL(M96,TODAY()))</f>
        <v>38</v>
      </c>
      <c r="AO96" s="82">
        <f ca="1">IF(S96&lt;&gt;"",IFERROR(NETWORKDAYS.INTL(S96,TODAY()),"-"),"-")</f>
        <v>24</v>
      </c>
      <c r="AP96" s="82" t="str">
        <f ca="1">IF(V96&lt;&gt;"",IF(W96&lt;&gt;"",NETWORKDAYS.INTL(V96,W96),NETWORKDAYS.INTL(V96,TODAY())),"-")</f>
        <v>-</v>
      </c>
    </row>
    <row r="97" spans="1:42">
      <c r="A97" s="210">
        <f>SUBTOTAL(103,$I$5:I97)</f>
        <v>93</v>
      </c>
      <c r="B97" s="210" t="s">
        <v>5833</v>
      </c>
      <c r="C97" s="211" t="s">
        <v>3199</v>
      </c>
      <c r="D97" s="228" t="s">
        <v>3041</v>
      </c>
      <c r="E97" s="212" t="s">
        <v>2959</v>
      </c>
      <c r="F97" s="212" t="s">
        <v>129</v>
      </c>
      <c r="G97" s="212">
        <v>41907</v>
      </c>
      <c r="H97" s="212" t="s">
        <v>1111</v>
      </c>
      <c r="I97" s="210" t="s">
        <v>1112</v>
      </c>
      <c r="J97" s="212" t="s">
        <v>1043</v>
      </c>
      <c r="K97" s="213" t="s">
        <v>6212</v>
      </c>
      <c r="M97" s="212">
        <v>45125.717418981483</v>
      </c>
      <c r="N97" s="212">
        <v>45128.581296296295</v>
      </c>
      <c r="O97" s="214" t="s">
        <v>6035</v>
      </c>
      <c r="P97" s="214" t="s">
        <v>2</v>
      </c>
      <c r="Q97" s="214" t="s">
        <v>5893</v>
      </c>
      <c r="R97" s="225">
        <v>3142</v>
      </c>
      <c r="S97" s="214">
        <v>45145</v>
      </c>
      <c r="T97" s="214"/>
      <c r="U97" s="214" t="s">
        <v>12</v>
      </c>
      <c r="V97" s="214"/>
      <c r="W97" s="215"/>
      <c r="Y97" s="214"/>
      <c r="Z97" s="214"/>
      <c r="AA97" s="214"/>
      <c r="AB97" s="214"/>
      <c r="AC97" s="219" t="s">
        <v>5894</v>
      </c>
      <c r="AD97" s="219" t="s">
        <v>1120</v>
      </c>
      <c r="AE97" s="103" t="s">
        <v>35</v>
      </c>
      <c r="AF97" s="103" t="s">
        <v>6387</v>
      </c>
      <c r="AG97" s="103" t="s">
        <v>6204</v>
      </c>
      <c r="AH97" s="217" t="s">
        <v>68</v>
      </c>
      <c r="AI97" s="217" t="s">
        <v>5555</v>
      </c>
      <c r="AJ97" s="217"/>
      <c r="AK97" s="217"/>
      <c r="AL97" s="262">
        <v>45145.823052870372</v>
      </c>
      <c r="AM97" s="218" t="s">
        <v>5598</v>
      </c>
      <c r="AN97" s="272">
        <f ca="1">IF(M97="","-",NETWORKDAYS.INTL(M97,TODAY()))</f>
        <v>38</v>
      </c>
      <c r="AO97" s="82">
        <f ca="1">IF(S97&lt;&gt;"",IFERROR(NETWORKDAYS.INTL(S97,TODAY()),"-"),"-")</f>
        <v>24</v>
      </c>
      <c r="AP97" s="82" t="str">
        <f ca="1">IF(V97&lt;&gt;"",IF(W97&lt;&gt;"",NETWORKDAYS.INTL(V97,W97),NETWORKDAYS.INTL(V97,TODAY())),"-")</f>
        <v>-</v>
      </c>
    </row>
    <row r="98" spans="1:42">
      <c r="A98" s="210">
        <f>SUBTOTAL(103,$I$5:I98)</f>
        <v>94</v>
      </c>
      <c r="B98" s="210" t="s">
        <v>5850</v>
      </c>
      <c r="C98" s="211" t="s">
        <v>3198</v>
      </c>
      <c r="D98" s="228" t="s">
        <v>2370</v>
      </c>
      <c r="E98" s="212" t="s">
        <v>4676</v>
      </c>
      <c r="F98" s="212" t="s">
        <v>22</v>
      </c>
      <c r="G98" s="212">
        <v>43038</v>
      </c>
      <c r="H98" s="212" t="s">
        <v>49</v>
      </c>
      <c r="I98" s="210" t="s">
        <v>1175</v>
      </c>
      <c r="J98" s="212" t="s">
        <v>39</v>
      </c>
      <c r="K98" s="213" t="s">
        <v>6208</v>
      </c>
      <c r="L98" s="212">
        <v>43403</v>
      </c>
      <c r="M98" s="212">
        <v>45133.72315972222</v>
      </c>
      <c r="N98" s="212">
        <v>45133.76189814815</v>
      </c>
      <c r="O98" s="214" t="s">
        <v>6112</v>
      </c>
      <c r="P98" s="214" t="s">
        <v>2</v>
      </c>
      <c r="Q98" s="214" t="s">
        <v>5660</v>
      </c>
      <c r="R98" s="225">
        <v>2297</v>
      </c>
      <c r="S98" s="214">
        <v>45135</v>
      </c>
      <c r="T98" s="214"/>
      <c r="U98" s="214" t="s">
        <v>12</v>
      </c>
      <c r="V98" s="214"/>
      <c r="W98" s="215"/>
      <c r="Y98" s="214"/>
      <c r="Z98" s="214"/>
      <c r="AA98" s="214"/>
      <c r="AB98" s="214"/>
      <c r="AC98" s="219" t="s">
        <v>5896</v>
      </c>
      <c r="AD98" s="219" t="s">
        <v>18</v>
      </c>
      <c r="AE98" s="103" t="s">
        <v>35</v>
      </c>
      <c r="AF98" s="103" t="s">
        <v>6389</v>
      </c>
      <c r="AG98" s="103" t="s">
        <v>6204</v>
      </c>
      <c r="AH98" s="217" t="s">
        <v>68</v>
      </c>
      <c r="AI98" s="217" t="s">
        <v>5555</v>
      </c>
      <c r="AJ98" s="217"/>
      <c r="AK98" s="217"/>
      <c r="AL98" s="262">
        <v>45138.751396284722</v>
      </c>
      <c r="AM98" s="218" t="s">
        <v>5598</v>
      </c>
      <c r="AN98" s="272">
        <f ca="1">IF(M98="","-",NETWORKDAYS.INTL(M98,TODAY()))</f>
        <v>32</v>
      </c>
      <c r="AO98" s="82">
        <f ca="1">IF(S98&lt;&gt;"",IFERROR(NETWORKDAYS.INTL(S98,TODAY()),"-"),"-")</f>
        <v>30</v>
      </c>
      <c r="AP98" s="82" t="str">
        <f ca="1">IF(V98&lt;&gt;"",IF(W98&lt;&gt;"",NETWORKDAYS.INTL(V98,W98),NETWORKDAYS.INTL(V98,TODAY())),"-")</f>
        <v>-</v>
      </c>
    </row>
    <row r="99" spans="1:42">
      <c r="A99" s="210">
        <f>SUBTOTAL(103,$I$5:I99)</f>
        <v>95</v>
      </c>
      <c r="B99" s="210" t="s">
        <v>5898</v>
      </c>
      <c r="C99" s="211" t="s">
        <v>1714</v>
      </c>
      <c r="D99" s="228" t="s">
        <v>41</v>
      </c>
      <c r="E99" s="212"/>
      <c r="F99" s="212" t="s">
        <v>22</v>
      </c>
      <c r="G99" s="212">
        <v>43617</v>
      </c>
      <c r="H99" s="212" t="s">
        <v>16</v>
      </c>
      <c r="I99" s="210" t="s">
        <v>1127</v>
      </c>
      <c r="J99" s="212" t="s">
        <v>39</v>
      </c>
      <c r="K99" s="213" t="s">
        <v>6212</v>
      </c>
      <c r="L99" s="212">
        <v>43983</v>
      </c>
      <c r="M99" s="212">
        <v>45128.45753472222</v>
      </c>
      <c r="N99" s="212">
        <v>45128.462312129632</v>
      </c>
      <c r="O99" s="214" t="s">
        <v>5899</v>
      </c>
      <c r="P99" s="214" t="s">
        <v>2</v>
      </c>
      <c r="Q99" s="214" t="s">
        <v>5900</v>
      </c>
      <c r="R99" s="225">
        <v>1472</v>
      </c>
      <c r="S99" s="214" t="s">
        <v>66</v>
      </c>
      <c r="T99" s="214"/>
      <c r="U99" s="214"/>
      <c r="V99" s="214"/>
      <c r="W99" s="215"/>
      <c r="Y99" s="214"/>
      <c r="Z99" s="214"/>
      <c r="AA99" s="214"/>
      <c r="AB99" s="214"/>
      <c r="AC99" s="219" t="s">
        <v>5901</v>
      </c>
      <c r="AD99" s="219" t="s">
        <v>20</v>
      </c>
      <c r="AE99" s="103" t="s">
        <v>60</v>
      </c>
      <c r="AF99" s="103" t="s">
        <v>6370</v>
      </c>
      <c r="AG99" s="103"/>
      <c r="AH99" s="217" t="s">
        <v>68</v>
      </c>
      <c r="AI99" s="217"/>
      <c r="AJ99" s="217"/>
      <c r="AK99" s="217"/>
      <c r="AL99" s="262">
        <v>45128.464951307869</v>
      </c>
      <c r="AM99" s="218" t="s">
        <v>20</v>
      </c>
      <c r="AN99" s="272">
        <f ca="1">IF(M99="","-",NETWORKDAYS.INTL(M99,TODAY()))</f>
        <v>35</v>
      </c>
      <c r="AO99" s="82" t="str">
        <f ca="1">IF(S99&lt;&gt;"",IFERROR(NETWORKDAYS.INTL(S99,TODAY()),"-"),"-")</f>
        <v>-</v>
      </c>
      <c r="AP99" s="82" t="str">
        <f ca="1">IF(V99&lt;&gt;"",IF(W99&lt;&gt;"",NETWORKDAYS.INTL(V99,W99),NETWORKDAYS.INTL(V99,TODAY())),"-")</f>
        <v>-</v>
      </c>
    </row>
    <row r="100" spans="1:42">
      <c r="A100" s="210">
        <f>SUBTOTAL(103,$I$5:I100)</f>
        <v>96</v>
      </c>
      <c r="B100" s="210" t="s">
        <v>5902</v>
      </c>
      <c r="C100" s="211" t="s">
        <v>3198</v>
      </c>
      <c r="D100" s="228" t="s">
        <v>5903</v>
      </c>
      <c r="E100" s="212"/>
      <c r="F100" s="212" t="s">
        <v>129</v>
      </c>
      <c r="G100" s="212">
        <v>44918</v>
      </c>
      <c r="H100" s="212" t="s">
        <v>1124</v>
      </c>
      <c r="I100" s="210" t="s">
        <v>5904</v>
      </c>
      <c r="J100" s="212" t="s">
        <v>39</v>
      </c>
      <c r="K100" s="213" t="s">
        <v>6216</v>
      </c>
      <c r="L100" s="212">
        <v>45283</v>
      </c>
      <c r="M100" s="212">
        <v>45128.74591435185</v>
      </c>
      <c r="N100" s="212">
        <v>45132.541875000003</v>
      </c>
      <c r="O100" s="214" t="s">
        <v>5905</v>
      </c>
      <c r="P100" s="214" t="s">
        <v>2</v>
      </c>
      <c r="Q100" s="214" t="s">
        <v>5906</v>
      </c>
      <c r="R100" s="225"/>
      <c r="S100" s="214" t="s">
        <v>55</v>
      </c>
      <c r="T100" s="214"/>
      <c r="U100" s="214"/>
      <c r="V100" s="214"/>
      <c r="W100" s="215"/>
      <c r="Y100" s="214"/>
      <c r="Z100" s="214"/>
      <c r="AA100" s="214"/>
      <c r="AB100" s="214"/>
      <c r="AC100" s="219"/>
      <c r="AD100" s="219" t="s">
        <v>53</v>
      </c>
      <c r="AE100" s="103" t="s">
        <v>28</v>
      </c>
      <c r="AF100" s="103" t="s">
        <v>6387</v>
      </c>
      <c r="AG100" s="103" t="s">
        <v>5880</v>
      </c>
      <c r="AH100" s="217" t="s">
        <v>68</v>
      </c>
      <c r="AI100" s="217" t="s">
        <v>5406</v>
      </c>
      <c r="AJ100" s="217"/>
      <c r="AK100" s="217"/>
      <c r="AL100" s="262">
        <v>45156.446603356482</v>
      </c>
      <c r="AM100" s="218" t="s">
        <v>18</v>
      </c>
      <c r="AN100" s="272">
        <f ca="1">IF(M100="","-",NETWORKDAYS.INTL(M100,TODAY()))</f>
        <v>35</v>
      </c>
      <c r="AO100" s="82" t="str">
        <f ca="1">IF(S100&lt;&gt;"",IFERROR(NETWORKDAYS.INTL(S100,TODAY()),"-"),"-")</f>
        <v>-</v>
      </c>
      <c r="AP100" s="82" t="str">
        <f ca="1">IF(V100&lt;&gt;"",IF(W100&lt;&gt;"",NETWORKDAYS.INTL(V100,W100),NETWORKDAYS.INTL(V100,TODAY())),"-")</f>
        <v>-</v>
      </c>
    </row>
    <row r="101" spans="1:42">
      <c r="A101" s="210">
        <f>SUBTOTAL(103,$I$5:I101)</f>
        <v>97</v>
      </c>
      <c r="B101" s="210" t="s">
        <v>5908</v>
      </c>
      <c r="C101" s="211" t="s">
        <v>3199</v>
      </c>
      <c r="D101" s="228" t="s">
        <v>37</v>
      </c>
      <c r="E101" s="212" t="s">
        <v>4635</v>
      </c>
      <c r="F101" s="212" t="s">
        <v>129</v>
      </c>
      <c r="G101" s="212">
        <v>43825</v>
      </c>
      <c r="H101" s="212" t="s">
        <v>34</v>
      </c>
      <c r="I101" s="210" t="s">
        <v>3218</v>
      </c>
      <c r="J101" s="212" t="s">
        <v>1043</v>
      </c>
      <c r="K101" s="213" t="s">
        <v>6209</v>
      </c>
      <c r="L101" s="212">
        <v>44191</v>
      </c>
      <c r="M101" s="212">
        <v>45131.650717592594</v>
      </c>
      <c r="N101" s="212">
        <v>45132.532118055555</v>
      </c>
      <c r="O101" s="214" t="s">
        <v>6186</v>
      </c>
      <c r="P101" s="214" t="s">
        <v>3</v>
      </c>
      <c r="Q101" s="214" t="s">
        <v>1666</v>
      </c>
      <c r="R101" s="225"/>
      <c r="S101" s="214" t="s">
        <v>66</v>
      </c>
      <c r="T101" s="214"/>
      <c r="U101" s="214" t="s">
        <v>12</v>
      </c>
      <c r="V101" s="214"/>
      <c r="W101" s="215"/>
      <c r="Y101" s="214"/>
      <c r="Z101" s="214"/>
      <c r="AA101" s="214"/>
      <c r="AB101" s="214"/>
      <c r="AC101" s="219" t="s">
        <v>5909</v>
      </c>
      <c r="AD101" s="219" t="s">
        <v>1102</v>
      </c>
      <c r="AE101" s="103" t="s">
        <v>28</v>
      </c>
      <c r="AF101" s="103" t="s">
        <v>6387</v>
      </c>
      <c r="AG101" s="103"/>
      <c r="AH101" s="217" t="s">
        <v>68</v>
      </c>
      <c r="AI101" s="217" t="s">
        <v>5558</v>
      </c>
      <c r="AJ101" s="217"/>
      <c r="AK101" s="217"/>
      <c r="AL101" s="262">
        <v>45152.782845891204</v>
      </c>
      <c r="AM101" s="218" t="s">
        <v>54</v>
      </c>
      <c r="AN101" s="272">
        <f ca="1">IF(M101="","-",NETWORKDAYS.INTL(M101,TODAY()))</f>
        <v>34</v>
      </c>
      <c r="AO101" s="82" t="str">
        <f ca="1">IF(S101&lt;&gt;"",IFERROR(NETWORKDAYS.INTL(S101,TODAY()),"-"),"-")</f>
        <v>-</v>
      </c>
      <c r="AP101" s="82" t="str">
        <f ca="1">IF(V101&lt;&gt;"",IF(W101&lt;&gt;"",NETWORKDAYS.INTL(V101,W101),NETWORKDAYS.INTL(V101,TODAY())),"-")</f>
        <v>-</v>
      </c>
    </row>
    <row r="102" spans="1:42">
      <c r="A102" s="210">
        <f>SUBTOTAL(103,$I$5:I102)</f>
        <v>98</v>
      </c>
      <c r="B102" s="210" t="s">
        <v>5911</v>
      </c>
      <c r="C102" s="211" t="s">
        <v>3199</v>
      </c>
      <c r="D102" s="228" t="s">
        <v>37</v>
      </c>
      <c r="E102" s="212" t="s">
        <v>4635</v>
      </c>
      <c r="F102" s="212" t="s">
        <v>129</v>
      </c>
      <c r="G102" s="212">
        <v>43466</v>
      </c>
      <c r="H102" s="212" t="s">
        <v>30</v>
      </c>
      <c r="I102" s="210" t="s">
        <v>3365</v>
      </c>
      <c r="J102" s="212" t="s">
        <v>39</v>
      </c>
      <c r="K102" s="213" t="s">
        <v>6209</v>
      </c>
      <c r="L102" s="212">
        <v>43831</v>
      </c>
      <c r="M102" s="212">
        <v>45131.652037037034</v>
      </c>
      <c r="N102" s="212">
        <v>45133.765555555554</v>
      </c>
      <c r="O102" s="214" t="s">
        <v>6102</v>
      </c>
      <c r="P102" s="214" t="s">
        <v>2</v>
      </c>
      <c r="Q102" s="214" t="s">
        <v>4787</v>
      </c>
      <c r="R102" s="225">
        <v>2076</v>
      </c>
      <c r="S102" s="214">
        <v>45152</v>
      </c>
      <c r="T102" s="214"/>
      <c r="U102" s="214" t="s">
        <v>12</v>
      </c>
      <c r="V102" s="214"/>
      <c r="W102" s="215"/>
      <c r="Y102" s="214"/>
      <c r="Z102" s="214"/>
      <c r="AA102" s="214"/>
      <c r="AB102" s="214"/>
      <c r="AC102" s="219" t="s">
        <v>5912</v>
      </c>
      <c r="AD102" s="219" t="s">
        <v>1102</v>
      </c>
      <c r="AE102" s="103" t="s">
        <v>35</v>
      </c>
      <c r="AF102" s="103" t="s">
        <v>6389</v>
      </c>
      <c r="AG102" s="103" t="s">
        <v>6313</v>
      </c>
      <c r="AH102" s="217" t="s">
        <v>68</v>
      </c>
      <c r="AI102" s="217" t="s">
        <v>5558</v>
      </c>
      <c r="AJ102" s="217"/>
      <c r="AK102" s="217"/>
      <c r="AL102" s="262">
        <v>45148.707086817129</v>
      </c>
      <c r="AM102" s="218" t="s">
        <v>54</v>
      </c>
      <c r="AN102" s="272">
        <f ca="1">IF(M102="","-",NETWORKDAYS.INTL(M102,TODAY()))</f>
        <v>34</v>
      </c>
      <c r="AO102" s="82">
        <f ca="1">IF(S102&lt;&gt;"",IFERROR(NETWORKDAYS.INTL(S102,TODAY()),"-"),"-")</f>
        <v>19</v>
      </c>
      <c r="AP102" s="82" t="str">
        <f ca="1">IF(V102&lt;&gt;"",IF(W102&lt;&gt;"",NETWORKDAYS.INTL(V102,W102),NETWORKDAYS.INTL(V102,TODAY())),"-")</f>
        <v>-</v>
      </c>
    </row>
    <row r="103" spans="1:42">
      <c r="A103" s="210">
        <f>SUBTOTAL(103,$I$5:I103)</f>
        <v>99</v>
      </c>
      <c r="B103" s="210" t="s">
        <v>5917</v>
      </c>
      <c r="C103" s="211" t="s">
        <v>3199</v>
      </c>
      <c r="D103" s="228" t="s">
        <v>4330</v>
      </c>
      <c r="E103" s="212"/>
      <c r="F103" s="212" t="s">
        <v>129</v>
      </c>
      <c r="G103" s="212">
        <v>42324</v>
      </c>
      <c r="H103" s="212" t="s">
        <v>1103</v>
      </c>
      <c r="I103" s="210" t="s">
        <v>4331</v>
      </c>
      <c r="J103" s="212" t="s">
        <v>1043</v>
      </c>
      <c r="K103" s="213" t="s">
        <v>6212</v>
      </c>
      <c r="L103" s="212">
        <v>42699</v>
      </c>
      <c r="M103" s="212">
        <v>45132.745972222219</v>
      </c>
      <c r="N103" s="212">
        <v>45133.50167824074</v>
      </c>
      <c r="O103" s="214" t="s">
        <v>5918</v>
      </c>
      <c r="P103" s="214" t="s">
        <v>2</v>
      </c>
      <c r="Q103" s="214" t="s">
        <v>5919</v>
      </c>
      <c r="R103" s="225">
        <v>4306</v>
      </c>
      <c r="S103" s="214">
        <v>45135</v>
      </c>
      <c r="T103" s="214"/>
      <c r="U103" s="214"/>
      <c r="V103" s="214"/>
      <c r="W103" s="215"/>
      <c r="Y103" s="214"/>
      <c r="Z103" s="214"/>
      <c r="AA103" s="214"/>
      <c r="AB103" s="214"/>
      <c r="AC103" s="219" t="s">
        <v>5920</v>
      </c>
      <c r="AD103" s="219" t="s">
        <v>33</v>
      </c>
      <c r="AE103" s="103" t="s">
        <v>35</v>
      </c>
      <c r="AF103" s="103" t="s">
        <v>6388</v>
      </c>
      <c r="AG103" s="103" t="s">
        <v>6204</v>
      </c>
      <c r="AH103" s="217" t="s">
        <v>68</v>
      </c>
      <c r="AI103" s="217" t="s">
        <v>5555</v>
      </c>
      <c r="AJ103" s="217"/>
      <c r="AK103" s="217"/>
      <c r="AL103" s="262">
        <v>45138.751963344905</v>
      </c>
      <c r="AM103" s="218" t="s">
        <v>5598</v>
      </c>
      <c r="AN103" s="272">
        <f ca="1">IF(M103="","-",NETWORKDAYS.INTL(M103,TODAY()))</f>
        <v>33</v>
      </c>
      <c r="AO103" s="82">
        <f ca="1">IF(S103&lt;&gt;"",IFERROR(NETWORKDAYS.INTL(S103,TODAY()),"-"),"-")</f>
        <v>30</v>
      </c>
      <c r="AP103" s="82" t="str">
        <f ca="1">IF(V103&lt;&gt;"",IF(W103&lt;&gt;"",NETWORKDAYS.INTL(V103,W103),NETWORKDAYS.INTL(V103,TODAY())),"-")</f>
        <v>-</v>
      </c>
    </row>
    <row r="104" spans="1:42">
      <c r="A104" s="210">
        <f>SUBTOTAL(103,$I$5:I104)</f>
        <v>100</v>
      </c>
      <c r="B104" s="210" t="s">
        <v>5921</v>
      </c>
      <c r="C104" s="211" t="s">
        <v>3199</v>
      </c>
      <c r="D104" s="228" t="s">
        <v>2927</v>
      </c>
      <c r="E104" s="212" t="s">
        <v>4676</v>
      </c>
      <c r="F104" s="212" t="s">
        <v>22</v>
      </c>
      <c r="G104" s="212">
        <v>42676</v>
      </c>
      <c r="H104" s="212" t="s">
        <v>36</v>
      </c>
      <c r="I104" s="210" t="s">
        <v>5922</v>
      </c>
      <c r="J104" s="212" t="s">
        <v>39</v>
      </c>
      <c r="K104" s="213" t="s">
        <v>6212</v>
      </c>
      <c r="L104" s="212">
        <v>43040</v>
      </c>
      <c r="M104" s="212">
        <v>45133.482546296298</v>
      </c>
      <c r="N104" s="212">
        <v>45133.639837962961</v>
      </c>
      <c r="O104" s="214" t="s">
        <v>5923</v>
      </c>
      <c r="P104" s="214" t="s">
        <v>2</v>
      </c>
      <c r="Q104" s="214" t="s">
        <v>5924</v>
      </c>
      <c r="R104" s="225">
        <v>8920</v>
      </c>
      <c r="S104" s="214">
        <v>45135</v>
      </c>
      <c r="T104" s="214"/>
      <c r="U104" s="214"/>
      <c r="V104" s="214"/>
      <c r="W104" s="215"/>
      <c r="Y104" s="214"/>
      <c r="Z104" s="214"/>
      <c r="AA104" s="214"/>
      <c r="AB104" s="214"/>
      <c r="AC104" s="219" t="s">
        <v>5963</v>
      </c>
      <c r="AD104" s="219" t="s">
        <v>18</v>
      </c>
      <c r="AE104" s="103" t="s">
        <v>35</v>
      </c>
      <c r="AF104" s="103" t="s">
        <v>6389</v>
      </c>
      <c r="AG104" s="103" t="s">
        <v>6204</v>
      </c>
      <c r="AH104" s="217" t="s">
        <v>68</v>
      </c>
      <c r="AI104" s="217" t="s">
        <v>5555</v>
      </c>
      <c r="AJ104" s="217"/>
      <c r="AK104" s="217"/>
      <c r="AL104" s="262">
        <v>45138.750664236111</v>
      </c>
      <c r="AM104" s="218" t="s">
        <v>5598</v>
      </c>
      <c r="AN104" s="272">
        <f ca="1">IF(M104="","-",NETWORKDAYS.INTL(M104,TODAY()))</f>
        <v>32</v>
      </c>
      <c r="AO104" s="82">
        <f ca="1">IF(S104&lt;&gt;"",IFERROR(NETWORKDAYS.INTL(S104,TODAY()),"-"),"-")</f>
        <v>30</v>
      </c>
      <c r="AP104" s="82" t="str">
        <f ca="1">IF(V104&lt;&gt;"",IF(W104&lt;&gt;"",NETWORKDAYS.INTL(V104,W104),NETWORKDAYS.INTL(V104,TODAY())),"-")</f>
        <v>-</v>
      </c>
    </row>
    <row r="105" spans="1:42">
      <c r="A105" s="210">
        <f>SUBTOTAL(103,$I$5:I105)</f>
        <v>101</v>
      </c>
      <c r="B105" s="210" t="s">
        <v>5925</v>
      </c>
      <c r="C105" s="211" t="s">
        <v>3199</v>
      </c>
      <c r="D105" s="228" t="s">
        <v>2927</v>
      </c>
      <c r="E105" s="212" t="s">
        <v>4676</v>
      </c>
      <c r="F105" s="212" t="s">
        <v>22</v>
      </c>
      <c r="G105" s="212">
        <v>42676</v>
      </c>
      <c r="H105" s="212" t="s">
        <v>1103</v>
      </c>
      <c r="I105" s="210" t="s">
        <v>5926</v>
      </c>
      <c r="J105" s="212" t="s">
        <v>1043</v>
      </c>
      <c r="K105" s="213" t="s">
        <v>6212</v>
      </c>
      <c r="L105" s="212">
        <v>43040</v>
      </c>
      <c r="M105" s="212">
        <v>45133.482349537036</v>
      </c>
      <c r="N105" s="212">
        <v>45133.549629629626</v>
      </c>
      <c r="O105" s="214" t="s">
        <v>5962</v>
      </c>
      <c r="P105" s="214" t="s">
        <v>2</v>
      </c>
      <c r="Q105" s="214" t="s">
        <v>5924</v>
      </c>
      <c r="R105" s="225">
        <v>10515</v>
      </c>
      <c r="S105" s="214">
        <v>45135</v>
      </c>
      <c r="T105" s="214"/>
      <c r="U105" s="214"/>
      <c r="V105" s="214"/>
      <c r="W105" s="215"/>
      <c r="Y105" s="214"/>
      <c r="Z105" s="214"/>
      <c r="AA105" s="214"/>
      <c r="AB105" s="214"/>
      <c r="AC105" s="219" t="s">
        <v>5964</v>
      </c>
      <c r="AD105" s="219" t="s">
        <v>18</v>
      </c>
      <c r="AE105" s="103" t="s">
        <v>35</v>
      </c>
      <c r="AF105" s="103" t="s">
        <v>6389</v>
      </c>
      <c r="AG105" s="103" t="s">
        <v>6204</v>
      </c>
      <c r="AH105" s="217" t="s">
        <v>68</v>
      </c>
      <c r="AI105" s="217" t="s">
        <v>5555</v>
      </c>
      <c r="AJ105" s="217"/>
      <c r="AK105" s="217"/>
      <c r="AL105" s="262">
        <v>45138.750433437497</v>
      </c>
      <c r="AM105" s="218" t="s">
        <v>5598</v>
      </c>
      <c r="AN105" s="272">
        <f ca="1">IF(M105="","-",NETWORKDAYS.INTL(M105,TODAY()))</f>
        <v>32</v>
      </c>
      <c r="AO105" s="82">
        <f ca="1">IF(S105&lt;&gt;"",IFERROR(NETWORKDAYS.INTL(S105,TODAY()),"-"),"-")</f>
        <v>30</v>
      </c>
      <c r="AP105" s="82" t="str">
        <f ca="1">IF(V105&lt;&gt;"",IF(W105&lt;&gt;"",NETWORKDAYS.INTL(V105,W105),NETWORKDAYS.INTL(V105,TODAY())),"-")</f>
        <v>-</v>
      </c>
    </row>
    <row r="106" spans="1:42">
      <c r="A106" s="210">
        <f>SUBTOTAL(103,$I$5:I106)</f>
        <v>102</v>
      </c>
      <c r="B106" s="210" t="s">
        <v>5927</v>
      </c>
      <c r="C106" s="211" t="s">
        <v>1714</v>
      </c>
      <c r="D106" s="228" t="s">
        <v>41</v>
      </c>
      <c r="E106" s="212"/>
      <c r="F106" s="212" t="s">
        <v>129</v>
      </c>
      <c r="G106" s="212">
        <v>41689</v>
      </c>
      <c r="H106" s="212" t="s">
        <v>63</v>
      </c>
      <c r="I106" s="210" t="s">
        <v>4986</v>
      </c>
      <c r="J106" s="212" t="s">
        <v>1043</v>
      </c>
      <c r="K106" s="213" t="s">
        <v>6217</v>
      </c>
      <c r="L106" s="212">
        <v>42054</v>
      </c>
      <c r="M106" s="212">
        <v>45133</v>
      </c>
      <c r="N106" s="212">
        <v>45133</v>
      </c>
      <c r="O106" s="214"/>
      <c r="P106" s="214" t="s">
        <v>3</v>
      </c>
      <c r="Q106" s="214" t="s">
        <v>1666</v>
      </c>
      <c r="R106" s="225"/>
      <c r="S106" s="214" t="s">
        <v>66</v>
      </c>
      <c r="T106" s="214"/>
      <c r="U106" s="214" t="s">
        <v>12</v>
      </c>
      <c r="V106" s="214"/>
      <c r="W106" s="215"/>
      <c r="Y106" s="214"/>
      <c r="Z106" s="214"/>
      <c r="AA106" s="214"/>
      <c r="AB106" s="214"/>
      <c r="AC106" s="219" t="s">
        <v>5928</v>
      </c>
      <c r="AD106" s="219" t="s">
        <v>1102</v>
      </c>
      <c r="AE106" s="103" t="s">
        <v>67</v>
      </c>
      <c r="AF106" s="103" t="s">
        <v>6370</v>
      </c>
      <c r="AG106" s="103"/>
      <c r="AH106" s="217" t="s">
        <v>4903</v>
      </c>
      <c r="AI106" s="217" t="s">
        <v>5558</v>
      </c>
      <c r="AJ106" s="217" t="s">
        <v>1062</v>
      </c>
      <c r="AK106" s="217"/>
      <c r="AL106" s="262">
        <v>45167.510797905095</v>
      </c>
      <c r="AM106" s="218" t="s">
        <v>54</v>
      </c>
      <c r="AN106" s="272">
        <f ca="1">IF(M106="","-",NETWORKDAYS.INTL(M106,TODAY()))</f>
        <v>32</v>
      </c>
      <c r="AO106" s="82" t="str">
        <f ca="1">IF(S106&lt;&gt;"",IFERROR(NETWORKDAYS.INTL(S106,TODAY()),"-"),"-")</f>
        <v>-</v>
      </c>
      <c r="AP106" s="82" t="str">
        <f ca="1">IF(V106&lt;&gt;"",IF(W106&lt;&gt;"",NETWORKDAYS.INTL(V106,W106),NETWORKDAYS.INTL(V106,TODAY())),"-")</f>
        <v>-</v>
      </c>
    </row>
    <row r="107" spans="1:42">
      <c r="A107" s="210">
        <f>SUBTOTAL(103,$I$5:I107)</f>
        <v>103</v>
      </c>
      <c r="B107" s="210" t="s">
        <v>5929</v>
      </c>
      <c r="C107" s="211" t="s">
        <v>3199</v>
      </c>
      <c r="D107" s="228" t="s">
        <v>21</v>
      </c>
      <c r="E107" s="212" t="s">
        <v>4635</v>
      </c>
      <c r="F107" s="212" t="s">
        <v>129</v>
      </c>
      <c r="G107" s="212">
        <v>44189</v>
      </c>
      <c r="H107" s="212" t="s">
        <v>30</v>
      </c>
      <c r="I107" s="210" t="s">
        <v>2055</v>
      </c>
      <c r="J107" s="212" t="s">
        <v>39</v>
      </c>
      <c r="K107" s="213" t="s">
        <v>6209</v>
      </c>
      <c r="L107" s="212">
        <v>44554</v>
      </c>
      <c r="M107" s="212">
        <v>45134.491574074076</v>
      </c>
      <c r="N107" s="212">
        <v>45134.735173611109</v>
      </c>
      <c r="O107" s="214" t="s">
        <v>6002</v>
      </c>
      <c r="P107" s="214" t="s">
        <v>2</v>
      </c>
      <c r="Q107" s="214" t="s">
        <v>5930</v>
      </c>
      <c r="R107" s="225">
        <v>2436</v>
      </c>
      <c r="S107" s="214">
        <v>45140</v>
      </c>
      <c r="T107" s="214"/>
      <c r="U107" s="214" t="s">
        <v>12</v>
      </c>
      <c r="V107" s="214"/>
      <c r="W107" s="215"/>
      <c r="Y107" s="214"/>
      <c r="Z107" s="214"/>
      <c r="AA107" s="214"/>
      <c r="AB107" s="214"/>
      <c r="AC107" s="219" t="s">
        <v>6003</v>
      </c>
      <c r="AD107" s="219" t="s">
        <v>1120</v>
      </c>
      <c r="AE107" s="103" t="s">
        <v>35</v>
      </c>
      <c r="AF107" s="103" t="s">
        <v>6388</v>
      </c>
      <c r="AG107" s="103" t="s">
        <v>6313</v>
      </c>
      <c r="AH107" s="217" t="s">
        <v>68</v>
      </c>
      <c r="AI107" s="217" t="s">
        <v>5558</v>
      </c>
      <c r="AJ107" s="217"/>
      <c r="AK107" s="217"/>
      <c r="AL107" s="262">
        <v>45138.525813402775</v>
      </c>
      <c r="AM107" s="218" t="s">
        <v>54</v>
      </c>
      <c r="AN107" s="272">
        <f ca="1">IF(M107="","-",NETWORKDAYS.INTL(M107,TODAY()))</f>
        <v>31</v>
      </c>
      <c r="AO107" s="82">
        <f ca="1">IF(S107&lt;&gt;"",IFERROR(NETWORKDAYS.INTL(S107,TODAY()),"-"),"-")</f>
        <v>27</v>
      </c>
      <c r="AP107" s="82" t="str">
        <f ca="1">IF(V107&lt;&gt;"",IF(W107&lt;&gt;"",NETWORKDAYS.INTL(V107,W107),NETWORKDAYS.INTL(V107,TODAY())),"-")</f>
        <v>-</v>
      </c>
    </row>
    <row r="108" spans="1:42">
      <c r="A108" s="210">
        <f>SUBTOTAL(103,$I$5:I108)</f>
        <v>104</v>
      </c>
      <c r="B108" s="210" t="s">
        <v>5931</v>
      </c>
      <c r="C108" s="211" t="s">
        <v>3199</v>
      </c>
      <c r="D108" s="228" t="s">
        <v>21</v>
      </c>
      <c r="E108" s="212" t="s">
        <v>4635</v>
      </c>
      <c r="F108" s="212" t="s">
        <v>129</v>
      </c>
      <c r="G108" s="212">
        <v>44414</v>
      </c>
      <c r="H108" s="212" t="s">
        <v>34</v>
      </c>
      <c r="I108" s="210" t="s">
        <v>4405</v>
      </c>
      <c r="J108" s="212" t="s">
        <v>1043</v>
      </c>
      <c r="K108" s="213" t="s">
        <v>6209</v>
      </c>
      <c r="L108" s="212">
        <v>44785</v>
      </c>
      <c r="M108" s="212">
        <v>45134.492175925923</v>
      </c>
      <c r="N108" s="212">
        <v>45134.764548611114</v>
      </c>
      <c r="O108" s="214" t="s">
        <v>6021</v>
      </c>
      <c r="P108" s="214" t="s">
        <v>2</v>
      </c>
      <c r="Q108" s="214" t="s">
        <v>5932</v>
      </c>
      <c r="R108" s="225">
        <v>5656</v>
      </c>
      <c r="S108" s="214">
        <v>45140</v>
      </c>
      <c r="T108" s="214"/>
      <c r="U108" s="214" t="s">
        <v>12</v>
      </c>
      <c r="V108" s="214"/>
      <c r="W108" s="215"/>
      <c r="Y108" s="214"/>
      <c r="Z108" s="214"/>
      <c r="AA108" s="214"/>
      <c r="AB108" s="214"/>
      <c r="AC108" s="219" t="s">
        <v>6004</v>
      </c>
      <c r="AD108" s="219" t="s">
        <v>1120</v>
      </c>
      <c r="AE108" s="103" t="s">
        <v>35</v>
      </c>
      <c r="AF108" s="103" t="s">
        <v>6388</v>
      </c>
      <c r="AG108" s="103" t="s">
        <v>6313</v>
      </c>
      <c r="AH108" s="217" t="s">
        <v>68</v>
      </c>
      <c r="AI108" s="217" t="s">
        <v>5558</v>
      </c>
      <c r="AJ108" s="217"/>
      <c r="AK108" s="217"/>
      <c r="AL108" s="262">
        <v>45138.740007511573</v>
      </c>
      <c r="AM108" s="218" t="s">
        <v>54</v>
      </c>
      <c r="AN108" s="272">
        <f ca="1">IF(M108="","-",NETWORKDAYS.INTL(M108,TODAY()))</f>
        <v>31</v>
      </c>
      <c r="AO108" s="82">
        <f ca="1">IF(S108&lt;&gt;"",IFERROR(NETWORKDAYS.INTL(S108,TODAY()),"-"),"-")</f>
        <v>27</v>
      </c>
      <c r="AP108" s="82" t="str">
        <f ca="1">IF(V108&lt;&gt;"",IF(W108&lt;&gt;"",NETWORKDAYS.INTL(V108,W108),NETWORKDAYS.INTL(V108,TODAY())),"-")</f>
        <v>-</v>
      </c>
    </row>
    <row r="109" spans="1:42">
      <c r="A109" s="210">
        <f>SUBTOTAL(103,$I$5:I109)</f>
        <v>105</v>
      </c>
      <c r="B109" s="210" t="s">
        <v>5934</v>
      </c>
      <c r="C109" s="211" t="s">
        <v>3199</v>
      </c>
      <c r="D109" s="228" t="s">
        <v>21</v>
      </c>
      <c r="E109" s="212" t="s">
        <v>4635</v>
      </c>
      <c r="F109" s="212" t="s">
        <v>129</v>
      </c>
      <c r="G109" s="212">
        <v>43110</v>
      </c>
      <c r="H109" s="212" t="s">
        <v>30</v>
      </c>
      <c r="I109" s="210" t="s">
        <v>1252</v>
      </c>
      <c r="J109" s="212" t="s">
        <v>39</v>
      </c>
      <c r="K109" s="213" t="s">
        <v>6209</v>
      </c>
      <c r="L109" s="212">
        <v>43475</v>
      </c>
      <c r="M109" s="212">
        <v>45134.493321759262</v>
      </c>
      <c r="N109" s="212">
        <v>45134.796087962961</v>
      </c>
      <c r="O109" s="214" t="s">
        <v>5967</v>
      </c>
      <c r="P109" s="214" t="s">
        <v>2</v>
      </c>
      <c r="Q109" s="214" t="s">
        <v>5935</v>
      </c>
      <c r="R109" s="225">
        <v>3698</v>
      </c>
      <c r="S109" s="214">
        <v>45140</v>
      </c>
      <c r="T109" s="214"/>
      <c r="U109" s="214" t="s">
        <v>12</v>
      </c>
      <c r="V109" s="214"/>
      <c r="W109" s="215"/>
      <c r="Y109" s="214"/>
      <c r="Z109" s="214"/>
      <c r="AA109" s="214"/>
      <c r="AB109" s="214"/>
      <c r="AC109" s="219" t="s">
        <v>5968</v>
      </c>
      <c r="AD109" s="219" t="s">
        <v>33</v>
      </c>
      <c r="AE109" s="103" t="s">
        <v>35</v>
      </c>
      <c r="AF109" s="103" t="s">
        <v>6388</v>
      </c>
      <c r="AG109" s="103" t="s">
        <v>6313</v>
      </c>
      <c r="AH109" s="217" t="s">
        <v>68</v>
      </c>
      <c r="AI109" s="217" t="s">
        <v>5558</v>
      </c>
      <c r="AJ109" s="217"/>
      <c r="AK109" s="217"/>
      <c r="AL109" s="262">
        <v>45135.848778414351</v>
      </c>
      <c r="AM109" s="218" t="s">
        <v>54</v>
      </c>
      <c r="AN109" s="272">
        <f ca="1">IF(M109="","-",NETWORKDAYS.INTL(M109,TODAY()))</f>
        <v>31</v>
      </c>
      <c r="AO109" s="82">
        <f ca="1">IF(S109&lt;&gt;"",IFERROR(NETWORKDAYS.INTL(S109,TODAY()),"-"),"-")</f>
        <v>27</v>
      </c>
      <c r="AP109" s="82" t="str">
        <f ca="1">IF(V109&lt;&gt;"",IF(W109&lt;&gt;"",NETWORKDAYS.INTL(V109,W109),NETWORKDAYS.INTL(V109,TODAY())),"-")</f>
        <v>-</v>
      </c>
    </row>
    <row r="110" spans="1:42">
      <c r="A110" s="210">
        <f>SUBTOTAL(103,$I$5:I110)</f>
        <v>106</v>
      </c>
      <c r="B110" s="210" t="s">
        <v>5937</v>
      </c>
      <c r="C110" s="211" t="s">
        <v>3199</v>
      </c>
      <c r="D110" s="228" t="s">
        <v>3041</v>
      </c>
      <c r="E110" s="212" t="s">
        <v>2959</v>
      </c>
      <c r="F110" s="212" t="s">
        <v>129</v>
      </c>
      <c r="G110" s="212"/>
      <c r="H110" s="212" t="s">
        <v>63</v>
      </c>
      <c r="I110" s="210" t="s">
        <v>1795</v>
      </c>
      <c r="J110" s="212" t="s">
        <v>1043</v>
      </c>
      <c r="K110" s="213" t="s">
        <v>6217</v>
      </c>
      <c r="L110" s="212">
        <v>43150</v>
      </c>
      <c r="M110" s="212">
        <v>45135.679594907408</v>
      </c>
      <c r="N110" s="212">
        <v>45135.779143518521</v>
      </c>
      <c r="O110" s="214" t="s">
        <v>6005</v>
      </c>
      <c r="P110" s="214" t="s">
        <v>2</v>
      </c>
      <c r="Q110" s="214" t="s">
        <v>1485</v>
      </c>
      <c r="R110" s="225">
        <v>977</v>
      </c>
      <c r="S110" s="214">
        <v>45145</v>
      </c>
      <c r="T110" s="214"/>
      <c r="U110" s="214" t="s">
        <v>12</v>
      </c>
      <c r="V110" s="214"/>
      <c r="W110" s="215"/>
      <c r="Y110" s="214"/>
      <c r="Z110" s="214"/>
      <c r="AA110" s="214"/>
      <c r="AB110" s="214"/>
      <c r="AC110" s="219" t="s">
        <v>6006</v>
      </c>
      <c r="AD110" s="219" t="s">
        <v>33</v>
      </c>
      <c r="AE110" s="103" t="s">
        <v>35</v>
      </c>
      <c r="AF110" s="103" t="s">
        <v>6387</v>
      </c>
      <c r="AG110" s="103" t="s">
        <v>6204</v>
      </c>
      <c r="AH110" s="217" t="s">
        <v>68</v>
      </c>
      <c r="AI110" s="217" t="s">
        <v>5555</v>
      </c>
      <c r="AJ110" s="217"/>
      <c r="AK110" s="217"/>
      <c r="AL110" s="262">
        <v>45145.82336072917</v>
      </c>
      <c r="AM110" s="218" t="s">
        <v>5598</v>
      </c>
      <c r="AN110" s="272">
        <f ca="1">IF(M110="","-",NETWORKDAYS.INTL(M110,TODAY()))</f>
        <v>30</v>
      </c>
      <c r="AO110" s="82">
        <f ca="1">IF(S110&lt;&gt;"",IFERROR(NETWORKDAYS.INTL(S110,TODAY()),"-"),"-")</f>
        <v>24</v>
      </c>
      <c r="AP110" s="82" t="str">
        <f ca="1">IF(V110&lt;&gt;"",IF(W110&lt;&gt;"",NETWORKDAYS.INTL(V110,W110),NETWORKDAYS.INTL(V110,TODAY())),"-")</f>
        <v>-</v>
      </c>
    </row>
    <row r="111" spans="1:42">
      <c r="A111" s="210">
        <f>SUBTOTAL(103,$I$5:I111)</f>
        <v>107</v>
      </c>
      <c r="B111" s="1" t="s">
        <v>5938</v>
      </c>
      <c r="C111" s="1" t="s">
        <v>3199</v>
      </c>
      <c r="D111" s="4" t="s">
        <v>3041</v>
      </c>
      <c r="E111" s="4" t="s">
        <v>2959</v>
      </c>
      <c r="F111" s="5" t="s">
        <v>129</v>
      </c>
      <c r="G111" s="7">
        <v>42700</v>
      </c>
      <c r="H111" s="7" t="s">
        <v>58</v>
      </c>
      <c r="I111" s="5" t="s">
        <v>1792</v>
      </c>
      <c r="J111" s="1" t="s">
        <v>1043</v>
      </c>
      <c r="K111" s="213" t="s">
        <v>6212</v>
      </c>
      <c r="L111" s="212">
        <v>43066</v>
      </c>
      <c r="M111" s="212">
        <v>45135.680104166669</v>
      </c>
      <c r="N111" s="7">
        <v>45135.821527777778</v>
      </c>
      <c r="O111" s="176" t="s">
        <v>6030</v>
      </c>
      <c r="P111" s="286" t="s">
        <v>2</v>
      </c>
      <c r="Q111" s="220" t="s">
        <v>5961</v>
      </c>
      <c r="R111" s="226">
        <v>15980</v>
      </c>
      <c r="S111" s="221">
        <v>45145</v>
      </c>
      <c r="T111" s="221"/>
      <c r="U111" s="221" t="s">
        <v>6331</v>
      </c>
      <c r="V111" s="221"/>
      <c r="W111" s="222"/>
      <c r="Y111" s="223"/>
      <c r="Z111" s="223"/>
      <c r="AA111" s="223"/>
      <c r="AB111" s="223"/>
      <c r="AC111" s="224" t="s">
        <v>6007</v>
      </c>
      <c r="AD111" s="224" t="s">
        <v>33</v>
      </c>
      <c r="AE111" s="103" t="s">
        <v>35</v>
      </c>
      <c r="AF111" s="103" t="s">
        <v>6389</v>
      </c>
      <c r="AG111" s="103" t="s">
        <v>6204</v>
      </c>
      <c r="AH111" s="217" t="s">
        <v>68</v>
      </c>
      <c r="AI111" s="217" t="s">
        <v>5555</v>
      </c>
      <c r="AJ111" s="217"/>
      <c r="AK111" s="217"/>
      <c r="AL111" s="263">
        <v>45145.823672199076</v>
      </c>
      <c r="AM111" s="86" t="s">
        <v>5598</v>
      </c>
      <c r="AN111" s="272">
        <f ca="1">IF(M111="","-",NETWORKDAYS.INTL(M111,TODAY()))</f>
        <v>30</v>
      </c>
      <c r="AO111" s="82">
        <f ca="1">IF(S111&lt;&gt;"",IFERROR(NETWORKDAYS.INTL(S111,TODAY()),"-"),"-")</f>
        <v>24</v>
      </c>
      <c r="AP111" s="82" t="str">
        <f ca="1">IF(V111&lt;&gt;"",IF(W111&lt;&gt;"",NETWORKDAYS.INTL(V111,W111),NETWORKDAYS.INTL(V111,TODAY())),"-")</f>
        <v>-</v>
      </c>
    </row>
    <row r="112" spans="1:42">
      <c r="A112" s="210">
        <f>SUBTOTAL(103,$I$5:I112)</f>
        <v>108</v>
      </c>
      <c r="B112" s="1" t="s">
        <v>5971</v>
      </c>
      <c r="C112" s="1" t="s">
        <v>1714</v>
      </c>
      <c r="D112" s="4" t="s">
        <v>44</v>
      </c>
      <c r="F112" s="5" t="s">
        <v>129</v>
      </c>
      <c r="G112" s="7">
        <v>41923</v>
      </c>
      <c r="H112" s="7" t="s">
        <v>34</v>
      </c>
      <c r="I112" s="5" t="s">
        <v>102</v>
      </c>
      <c r="J112" s="1" t="s">
        <v>1043</v>
      </c>
      <c r="K112" s="213" t="s">
        <v>6209</v>
      </c>
      <c r="L112" s="212">
        <v>43749</v>
      </c>
      <c r="M112" s="212">
        <v>45138.52171296296</v>
      </c>
      <c r="N112" s="7">
        <v>45140.468888888892</v>
      </c>
      <c r="O112" s="176"/>
      <c r="P112" s="286" t="s">
        <v>2</v>
      </c>
      <c r="Q112" s="220" t="s">
        <v>5972</v>
      </c>
      <c r="R112" s="226"/>
      <c r="S112" s="221"/>
      <c r="T112" s="221"/>
      <c r="U112" s="221" t="s">
        <v>12</v>
      </c>
      <c r="V112" s="221"/>
      <c r="W112" s="222"/>
      <c r="Y112" s="223"/>
      <c r="Z112" s="223"/>
      <c r="AA112" s="223"/>
      <c r="AB112" s="223"/>
      <c r="AC112" s="224" t="s">
        <v>6008</v>
      </c>
      <c r="AD112" s="224" t="s">
        <v>1120</v>
      </c>
      <c r="AE112" s="103" t="s">
        <v>62</v>
      </c>
      <c r="AF112" s="103" t="s">
        <v>6370</v>
      </c>
      <c r="AG112" s="103"/>
      <c r="AH112" s="217" t="s">
        <v>68</v>
      </c>
      <c r="AI112" s="217" t="s">
        <v>5559</v>
      </c>
      <c r="AJ112" s="217"/>
      <c r="AK112" s="217"/>
      <c r="AL112" s="263">
        <v>45140.468971516202</v>
      </c>
      <c r="AM112" s="86" t="s">
        <v>1120</v>
      </c>
      <c r="AN112" s="272">
        <f ca="1">IF(M112="","-",NETWORKDAYS.INTL(M112,TODAY()))</f>
        <v>29</v>
      </c>
      <c r="AO112" s="82" t="str">
        <f ca="1">IF(S112&lt;&gt;"",IFERROR(NETWORKDAYS.INTL(S112,TODAY()),"-"),"-")</f>
        <v>-</v>
      </c>
      <c r="AP112" s="82" t="str">
        <f ca="1">IF(V112&lt;&gt;"",IF(W112&lt;&gt;"",NETWORKDAYS.INTL(V112,W112),NETWORKDAYS.INTL(V112,TODAY())),"-")</f>
        <v>-</v>
      </c>
    </row>
    <row r="113" spans="1:42">
      <c r="A113" s="210">
        <f>SUBTOTAL(103,$I$5:I113)</f>
        <v>109</v>
      </c>
      <c r="B113" s="1" t="s">
        <v>5973</v>
      </c>
      <c r="C113" s="1" t="s">
        <v>1714</v>
      </c>
      <c r="D113" s="4" t="s">
        <v>41</v>
      </c>
      <c r="F113" s="5" t="s">
        <v>129</v>
      </c>
      <c r="G113" s="7">
        <v>41924</v>
      </c>
      <c r="H113" s="7" t="s">
        <v>30</v>
      </c>
      <c r="I113" s="5" t="s">
        <v>1640</v>
      </c>
      <c r="J113" s="1" t="s">
        <v>39</v>
      </c>
      <c r="K113" s="213" t="s">
        <v>6209</v>
      </c>
      <c r="L113" s="212">
        <v>42288</v>
      </c>
      <c r="M113" s="212">
        <v>45138.52238425926</v>
      </c>
      <c r="N113" s="7">
        <v>45140.469467592593</v>
      </c>
      <c r="P113" s="287" t="s">
        <v>2</v>
      </c>
      <c r="Q113" s="3" t="s">
        <v>5972</v>
      </c>
      <c r="U113" s="6" t="s">
        <v>12</v>
      </c>
      <c r="AB113" s="223"/>
      <c r="AC113" s="224" t="s">
        <v>6009</v>
      </c>
      <c r="AD113" s="224" t="s">
        <v>33</v>
      </c>
      <c r="AE113" s="103" t="s">
        <v>62</v>
      </c>
      <c r="AF113" s="103" t="s">
        <v>6370</v>
      </c>
      <c r="AG113" s="103"/>
      <c r="AH113" s="217" t="s">
        <v>68</v>
      </c>
      <c r="AI113" s="217" t="s">
        <v>5559</v>
      </c>
      <c r="AJ113" s="217"/>
      <c r="AK113" s="217"/>
      <c r="AL113" s="263">
        <v>45140.469547604167</v>
      </c>
      <c r="AM113" s="86" t="s">
        <v>1120</v>
      </c>
      <c r="AN113" s="272">
        <f ca="1">IF(M113="","-",NETWORKDAYS.INTL(M113,TODAY()))</f>
        <v>29</v>
      </c>
      <c r="AO113" s="82" t="str">
        <f ca="1">IF(S113&lt;&gt;"",IFERROR(NETWORKDAYS.INTL(S113,TODAY()),"-"),"-")</f>
        <v>-</v>
      </c>
      <c r="AP113" s="82" t="str">
        <f ca="1">IF(V113&lt;&gt;"",IF(W113&lt;&gt;"",NETWORKDAYS.INTL(V113,W113),NETWORKDAYS.INTL(V113,TODAY())),"-")</f>
        <v>-</v>
      </c>
    </row>
    <row r="114" spans="1:42">
      <c r="A114" s="210">
        <f>SUBTOTAL(103,$I$5:I114)</f>
        <v>110</v>
      </c>
      <c r="B114" s="1" t="s">
        <v>5974</v>
      </c>
      <c r="C114" s="1" t="s">
        <v>3199</v>
      </c>
      <c r="D114" s="4" t="s">
        <v>2767</v>
      </c>
      <c r="F114" s="5" t="s">
        <v>129</v>
      </c>
      <c r="G114" s="7">
        <v>44578</v>
      </c>
      <c r="H114" s="7" t="s">
        <v>30</v>
      </c>
      <c r="I114" s="5" t="s">
        <v>5975</v>
      </c>
      <c r="J114" s="1" t="s">
        <v>39</v>
      </c>
      <c r="K114" s="213" t="s">
        <v>6209</v>
      </c>
      <c r="L114" s="212">
        <v>44943</v>
      </c>
      <c r="M114" s="212">
        <v>45138.524282407408</v>
      </c>
      <c r="N114" s="7">
        <v>45147.482847222222</v>
      </c>
      <c r="O114" s="72" t="s">
        <v>6167</v>
      </c>
      <c r="P114" s="287" t="s">
        <v>2</v>
      </c>
      <c r="Q114" s="3" t="s">
        <v>5440</v>
      </c>
      <c r="S114" s="6" t="s">
        <v>66</v>
      </c>
      <c r="U114" s="6" t="s">
        <v>12</v>
      </c>
      <c r="AC114" s="4" t="s">
        <v>6077</v>
      </c>
      <c r="AD114" s="4" t="s">
        <v>33</v>
      </c>
      <c r="AE114" s="1" t="s">
        <v>28</v>
      </c>
      <c r="AF114" s="103" t="s">
        <v>6387</v>
      </c>
      <c r="AH114" s="217" t="s">
        <v>68</v>
      </c>
      <c r="AI114" s="217" t="s">
        <v>5558</v>
      </c>
      <c r="AJ114" s="217"/>
      <c r="AK114" s="217"/>
      <c r="AL114" s="263">
        <v>45148.72900741898</v>
      </c>
      <c r="AM114" s="86" t="s">
        <v>54</v>
      </c>
      <c r="AN114" s="272">
        <f ca="1">IF(M114="","-",NETWORKDAYS.INTL(M114,TODAY()))</f>
        <v>29</v>
      </c>
      <c r="AO114" s="82" t="str">
        <f ca="1">IF(S114&lt;&gt;"",IFERROR(NETWORKDAYS.INTL(S114,TODAY()),"-"),"-")</f>
        <v>-</v>
      </c>
      <c r="AP114" s="82" t="str">
        <f ca="1">IF(V114&lt;&gt;"",IF(W114&lt;&gt;"",NETWORKDAYS.INTL(V114,W114),NETWORKDAYS.INTL(V114,TODAY())),"-")</f>
        <v>-</v>
      </c>
    </row>
    <row r="115" spans="1:42">
      <c r="A115" s="210">
        <f>SUBTOTAL(103,$I$5:I115)</f>
        <v>111</v>
      </c>
      <c r="B115" s="1" t="s">
        <v>5976</v>
      </c>
      <c r="C115" s="1" t="s">
        <v>3199</v>
      </c>
      <c r="D115" s="4" t="s">
        <v>1149</v>
      </c>
      <c r="E115" s="212" t="s">
        <v>4676</v>
      </c>
      <c r="F115" s="5" t="s">
        <v>22</v>
      </c>
      <c r="G115" s="7">
        <v>43372</v>
      </c>
      <c r="H115" s="7" t="s">
        <v>16</v>
      </c>
      <c r="I115" s="5" t="s">
        <v>3968</v>
      </c>
      <c r="J115" s="1" t="s">
        <v>39</v>
      </c>
      <c r="K115" s="213" t="s">
        <v>6212</v>
      </c>
      <c r="L115" s="212">
        <v>43737</v>
      </c>
      <c r="M115" s="212">
        <v>45138.555868055555</v>
      </c>
      <c r="N115" s="7">
        <v>45138.556284722225</v>
      </c>
      <c r="O115" s="72" t="s">
        <v>6011</v>
      </c>
      <c r="P115" s="287" t="s">
        <v>2</v>
      </c>
      <c r="Q115" s="3" t="s">
        <v>5977</v>
      </c>
      <c r="R115" s="227">
        <v>4689</v>
      </c>
      <c r="S115" s="6">
        <v>45138</v>
      </c>
      <c r="AC115" s="4" t="s">
        <v>6010</v>
      </c>
      <c r="AD115" s="4" t="s">
        <v>5598</v>
      </c>
      <c r="AE115" s="1" t="s">
        <v>35</v>
      </c>
      <c r="AF115" s="103" t="s">
        <v>6389</v>
      </c>
      <c r="AG115" s="103" t="s">
        <v>6204</v>
      </c>
      <c r="AH115" s="217" t="s">
        <v>68</v>
      </c>
      <c r="AI115" s="217" t="s">
        <v>5555</v>
      </c>
      <c r="AJ115" s="217"/>
      <c r="AK115" s="217"/>
      <c r="AL115" s="263">
        <v>45138.718312858793</v>
      </c>
      <c r="AM115" s="86" t="s">
        <v>5598</v>
      </c>
      <c r="AN115" s="272">
        <f ca="1">IF(M115="","-",NETWORKDAYS.INTL(M115,TODAY()))</f>
        <v>29</v>
      </c>
      <c r="AO115" s="82">
        <f ca="1">IF(S115&lt;&gt;"",IFERROR(NETWORKDAYS.INTL(S115,TODAY()),"-"),"-")</f>
        <v>29</v>
      </c>
      <c r="AP115" s="82" t="str">
        <f ca="1">IF(V115&lt;&gt;"",IF(W115&lt;&gt;"",NETWORKDAYS.INTL(V115,W115),NETWORKDAYS.INTL(V115,TODAY())),"-")</f>
        <v>-</v>
      </c>
    </row>
    <row r="116" spans="1:42">
      <c r="A116" s="210">
        <f>SUBTOTAL(103,$I$5:I116)</f>
        <v>112</v>
      </c>
      <c r="B116" s="1" t="s">
        <v>5978</v>
      </c>
      <c r="C116" s="1" t="s">
        <v>3199</v>
      </c>
      <c r="D116" s="4" t="s">
        <v>1149</v>
      </c>
      <c r="E116" s="212" t="s">
        <v>4676</v>
      </c>
      <c r="F116" s="5" t="s">
        <v>22</v>
      </c>
      <c r="G116" s="7">
        <v>43372</v>
      </c>
      <c r="H116" s="7" t="s">
        <v>58</v>
      </c>
      <c r="I116" s="5" t="s">
        <v>1150</v>
      </c>
      <c r="J116" s="1" t="s">
        <v>1043</v>
      </c>
      <c r="K116" s="213" t="s">
        <v>6212</v>
      </c>
      <c r="L116" s="212">
        <v>43737</v>
      </c>
      <c r="M116" s="212">
        <v>45138.55704861111</v>
      </c>
      <c r="N116" s="7">
        <v>45138.558611111112</v>
      </c>
      <c r="O116" s="72" t="s">
        <v>6013</v>
      </c>
      <c r="P116" s="287" t="s">
        <v>2</v>
      </c>
      <c r="Q116" s="3" t="s">
        <v>5979</v>
      </c>
      <c r="R116" s="227">
        <v>2837</v>
      </c>
      <c r="S116" s="6">
        <v>45138</v>
      </c>
      <c r="AC116" s="4" t="s">
        <v>6012</v>
      </c>
      <c r="AD116" s="4" t="s">
        <v>5598</v>
      </c>
      <c r="AE116" s="1" t="s">
        <v>35</v>
      </c>
      <c r="AF116" s="103" t="s">
        <v>6387</v>
      </c>
      <c r="AG116" s="103" t="s">
        <v>6204</v>
      </c>
      <c r="AH116" s="217" t="s">
        <v>68</v>
      </c>
      <c r="AI116" s="217" t="s">
        <v>5555</v>
      </c>
      <c r="AJ116" s="217"/>
      <c r="AK116" s="217"/>
      <c r="AL116" s="263">
        <v>45138.718620902779</v>
      </c>
      <c r="AM116" s="86" t="s">
        <v>5598</v>
      </c>
      <c r="AN116" s="272">
        <f ca="1">IF(M116="","-",NETWORKDAYS.INTL(M116,TODAY()))</f>
        <v>29</v>
      </c>
      <c r="AO116" s="82">
        <f ca="1">IF(S116&lt;&gt;"",IFERROR(NETWORKDAYS.INTL(S116,TODAY()),"-"),"-")</f>
        <v>29</v>
      </c>
      <c r="AP116" s="82" t="str">
        <f ca="1">IF(V116&lt;&gt;"",IF(W116&lt;&gt;"",NETWORKDAYS.INTL(V116,W116),NETWORKDAYS.INTL(V116,TODAY())),"-")</f>
        <v>-</v>
      </c>
    </row>
    <row r="117" spans="1:42">
      <c r="A117" s="210">
        <f>SUBTOTAL(103,$I$5:I117)</f>
        <v>113</v>
      </c>
      <c r="B117" s="1" t="s">
        <v>5983</v>
      </c>
      <c r="C117" s="1" t="s">
        <v>3199</v>
      </c>
      <c r="D117" s="4" t="s">
        <v>1233</v>
      </c>
      <c r="E117" s="212" t="s">
        <v>4676</v>
      </c>
      <c r="F117" s="5" t="s">
        <v>22</v>
      </c>
      <c r="G117" s="7">
        <v>43920</v>
      </c>
      <c r="H117" s="7" t="s">
        <v>58</v>
      </c>
      <c r="I117" s="5" t="s">
        <v>1234</v>
      </c>
      <c r="J117" s="1" t="s">
        <v>1043</v>
      </c>
      <c r="K117" s="213" t="s">
        <v>6212</v>
      </c>
      <c r="L117" s="212">
        <v>44285</v>
      </c>
      <c r="M117" s="212">
        <v>45138.730879629627</v>
      </c>
      <c r="N117" s="7">
        <v>45140.671180555553</v>
      </c>
      <c r="O117" s="72" t="s">
        <v>6016</v>
      </c>
      <c r="P117" s="287" t="s">
        <v>2</v>
      </c>
      <c r="Q117" s="3" t="s">
        <v>5991</v>
      </c>
      <c r="R117" s="227">
        <v>2892</v>
      </c>
      <c r="S117" s="6">
        <v>45145</v>
      </c>
      <c r="U117" s="6" t="s">
        <v>12</v>
      </c>
      <c r="AC117" s="4" t="s">
        <v>6015</v>
      </c>
      <c r="AD117" s="4" t="s">
        <v>18</v>
      </c>
      <c r="AE117" s="1" t="s">
        <v>35</v>
      </c>
      <c r="AF117" s="103" t="s">
        <v>6387</v>
      </c>
      <c r="AG117" s="103" t="s">
        <v>6204</v>
      </c>
      <c r="AH117" s="217" t="s">
        <v>68</v>
      </c>
      <c r="AI117" s="217" t="s">
        <v>5555</v>
      </c>
      <c r="AJ117" s="217"/>
      <c r="AK117" s="217"/>
      <c r="AL117" s="263">
        <v>45145.565236041664</v>
      </c>
      <c r="AM117" s="86" t="s">
        <v>5598</v>
      </c>
      <c r="AN117" s="272">
        <f ca="1">IF(M117="","-",NETWORKDAYS.INTL(M117,TODAY()))</f>
        <v>29</v>
      </c>
      <c r="AO117" s="82">
        <f ca="1">IF(S117&lt;&gt;"",IFERROR(NETWORKDAYS.INTL(S117,TODAY()),"-"),"-")</f>
        <v>24</v>
      </c>
      <c r="AP117" s="82" t="str">
        <f ca="1">IF(V117&lt;&gt;"",IF(W117&lt;&gt;"",NETWORKDAYS.INTL(V117,W117),NETWORKDAYS.INTL(V117,TODAY())),"-")</f>
        <v>-</v>
      </c>
    </row>
    <row r="118" spans="1:42">
      <c r="A118" s="210">
        <f>SUBTOTAL(103,$I$5:I118)</f>
        <v>114</v>
      </c>
      <c r="B118" s="1" t="s">
        <v>5984</v>
      </c>
      <c r="C118" s="1" t="s">
        <v>3198</v>
      </c>
      <c r="D118" s="4" t="s">
        <v>105</v>
      </c>
      <c r="E118" s="212" t="s">
        <v>4676</v>
      </c>
      <c r="F118" s="5" t="s">
        <v>22</v>
      </c>
      <c r="G118" s="7">
        <v>42921</v>
      </c>
      <c r="H118" s="7" t="s">
        <v>31</v>
      </c>
      <c r="I118" s="5" t="s">
        <v>3800</v>
      </c>
      <c r="J118" s="1" t="s">
        <v>39</v>
      </c>
      <c r="K118" s="213" t="s">
        <v>6212</v>
      </c>
      <c r="L118" s="212">
        <v>43286</v>
      </c>
      <c r="M118" s="212">
        <v>45138.730949074074</v>
      </c>
      <c r="N118" s="7">
        <v>45140.665601851855</v>
      </c>
      <c r="O118" s="72" t="s">
        <v>6017</v>
      </c>
      <c r="P118" s="287" t="s">
        <v>2</v>
      </c>
      <c r="Q118" s="3" t="s">
        <v>5992</v>
      </c>
      <c r="R118" s="227">
        <v>8857</v>
      </c>
      <c r="S118" s="6">
        <v>45145</v>
      </c>
      <c r="U118" s="6" t="s">
        <v>12</v>
      </c>
      <c r="AC118" s="4" t="s">
        <v>6018</v>
      </c>
      <c r="AD118" s="4" t="s">
        <v>18</v>
      </c>
      <c r="AE118" s="1" t="s">
        <v>35</v>
      </c>
      <c r="AF118" s="103" t="s">
        <v>6387</v>
      </c>
      <c r="AG118" s="103" t="s">
        <v>6204</v>
      </c>
      <c r="AH118" s="217" t="s">
        <v>68</v>
      </c>
      <c r="AI118" s="217" t="s">
        <v>5555</v>
      </c>
      <c r="AJ118" s="217"/>
      <c r="AK118" s="217"/>
      <c r="AL118" s="263">
        <v>45145.565519374999</v>
      </c>
      <c r="AM118" s="86" t="s">
        <v>5598</v>
      </c>
      <c r="AN118" s="272">
        <f ca="1">IF(M118="","-",NETWORKDAYS.INTL(M118,TODAY()))</f>
        <v>29</v>
      </c>
      <c r="AO118" s="82">
        <f ca="1">IF(S118&lt;&gt;"",IFERROR(NETWORKDAYS.INTL(S118,TODAY()),"-"),"-")</f>
        <v>24</v>
      </c>
      <c r="AP118" s="82" t="str">
        <f ca="1">IF(V118&lt;&gt;"",IF(W118&lt;&gt;"",NETWORKDAYS.INTL(V118,W118),NETWORKDAYS.INTL(V118,TODAY())),"-")</f>
        <v>-</v>
      </c>
    </row>
    <row r="119" spans="1:42">
      <c r="A119" s="210">
        <f>SUBTOTAL(103,$I$5:I119)</f>
        <v>115</v>
      </c>
      <c r="B119" s="1" t="s">
        <v>5985</v>
      </c>
      <c r="C119" s="1" t="s">
        <v>3198</v>
      </c>
      <c r="D119" s="4" t="s">
        <v>105</v>
      </c>
      <c r="E119" s="212" t="s">
        <v>4676</v>
      </c>
      <c r="F119" s="5" t="s">
        <v>22</v>
      </c>
      <c r="G119" s="7">
        <v>43852</v>
      </c>
      <c r="H119" s="7" t="s">
        <v>1139</v>
      </c>
      <c r="I119" s="5" t="s">
        <v>5986</v>
      </c>
      <c r="J119" s="1" t="s">
        <v>1043</v>
      </c>
      <c r="K119" s="213" t="s">
        <v>6216</v>
      </c>
      <c r="L119" s="212">
        <v>44218</v>
      </c>
      <c r="M119" s="212">
        <v>45138.73101851852</v>
      </c>
      <c r="N119" s="7">
        <v>45140.660173611112</v>
      </c>
      <c r="O119" s="72" t="s">
        <v>6020</v>
      </c>
      <c r="P119" s="287" t="s">
        <v>2</v>
      </c>
      <c r="Q119" s="3" t="s">
        <v>5991</v>
      </c>
      <c r="R119" s="227">
        <v>3091</v>
      </c>
      <c r="S119" s="6">
        <v>45145</v>
      </c>
      <c r="U119" s="6" t="s">
        <v>12</v>
      </c>
      <c r="AC119" s="4" t="s">
        <v>6019</v>
      </c>
      <c r="AD119" s="4" t="s">
        <v>18</v>
      </c>
      <c r="AE119" s="1" t="s">
        <v>35</v>
      </c>
      <c r="AF119" s="103" t="s">
        <v>6387</v>
      </c>
      <c r="AG119" s="103" t="s">
        <v>6204</v>
      </c>
      <c r="AH119" s="217" t="s">
        <v>68</v>
      </c>
      <c r="AI119" s="217" t="s">
        <v>5555</v>
      </c>
      <c r="AJ119" s="217"/>
      <c r="AK119" s="217"/>
      <c r="AL119" s="263">
        <v>45145.565778634256</v>
      </c>
      <c r="AM119" s="86" t="s">
        <v>5598</v>
      </c>
      <c r="AN119" s="272">
        <f ca="1">IF(M119="","-",NETWORKDAYS.INTL(M119,TODAY()))</f>
        <v>29</v>
      </c>
      <c r="AO119" s="82">
        <f ca="1">IF(S119&lt;&gt;"",IFERROR(NETWORKDAYS.INTL(S119,TODAY()),"-"),"-")</f>
        <v>24</v>
      </c>
      <c r="AP119" s="82" t="str">
        <f ca="1">IF(V119&lt;&gt;"",IF(W119&lt;&gt;"",NETWORKDAYS.INTL(V119,W119),NETWORKDAYS.INTL(V119,TODAY())),"-")</f>
        <v>-</v>
      </c>
    </row>
    <row r="120" spans="1:42">
      <c r="A120" s="210">
        <f>SUBTOTAL(103,$I$5:I120)</f>
        <v>116</v>
      </c>
      <c r="B120" s="1" t="s">
        <v>5988</v>
      </c>
      <c r="C120" s="1" t="s">
        <v>3199</v>
      </c>
      <c r="D120" s="4" t="s">
        <v>37</v>
      </c>
      <c r="E120" s="212" t="s">
        <v>4635</v>
      </c>
      <c r="F120" s="5" t="s">
        <v>129</v>
      </c>
      <c r="G120" s="7">
        <v>43466</v>
      </c>
      <c r="H120" s="7" t="s">
        <v>27</v>
      </c>
      <c r="I120" s="5" t="s">
        <v>5110</v>
      </c>
      <c r="J120" s="1" t="s">
        <v>1042</v>
      </c>
      <c r="K120" s="271" t="s">
        <v>6210</v>
      </c>
      <c r="L120" s="212">
        <v>43831</v>
      </c>
      <c r="M120" s="212">
        <v>45139.668333333335</v>
      </c>
      <c r="N120" s="7">
        <v>45140.550902777781</v>
      </c>
      <c r="O120" s="72" t="s">
        <v>6078</v>
      </c>
      <c r="Q120" s="3" t="s">
        <v>1093</v>
      </c>
      <c r="S120" s="6" t="s">
        <v>55</v>
      </c>
      <c r="U120" s="6" t="s">
        <v>12</v>
      </c>
      <c r="AC120" s="4" t="s">
        <v>6079</v>
      </c>
      <c r="AD120" s="4" t="s">
        <v>33</v>
      </c>
      <c r="AE120" s="1" t="s">
        <v>1055</v>
      </c>
      <c r="AF120" s="103" t="s">
        <v>6387</v>
      </c>
      <c r="AG120" s="1" t="s">
        <v>6336</v>
      </c>
      <c r="AH120" s="101" t="s">
        <v>68</v>
      </c>
      <c r="AI120" s="1" t="s">
        <v>5556</v>
      </c>
      <c r="AL120" s="279">
        <v>45148.68487488426</v>
      </c>
      <c r="AM120" s="86" t="s">
        <v>54</v>
      </c>
      <c r="AN120" s="272">
        <f ca="1">IF(M120="","-",NETWORKDAYS.INTL(M120,TODAY()))</f>
        <v>28</v>
      </c>
      <c r="AO120" s="82" t="str">
        <f ca="1">IF(S120&lt;&gt;"",IFERROR(NETWORKDAYS.INTL(S120,TODAY()),"-"),"-")</f>
        <v>-</v>
      </c>
      <c r="AP120" s="82" t="str">
        <f ca="1">IF(V120&lt;&gt;"",IF(W120&lt;&gt;"",NETWORKDAYS.INTL(V120,W120),NETWORKDAYS.INTL(V120,TODAY())),"-")</f>
        <v>-</v>
      </c>
    </row>
    <row r="121" spans="1:42">
      <c r="A121" s="210">
        <f>SUBTOTAL(103,$I$5:I121)</f>
        <v>117</v>
      </c>
      <c r="B121" s="1" t="s">
        <v>5993</v>
      </c>
      <c r="C121" s="1" t="s">
        <v>3199</v>
      </c>
      <c r="D121" s="4" t="s">
        <v>3299</v>
      </c>
      <c r="E121" s="212"/>
      <c r="F121" s="5" t="s">
        <v>129</v>
      </c>
      <c r="G121" s="7">
        <v>45028</v>
      </c>
      <c r="H121" s="7" t="s">
        <v>16</v>
      </c>
      <c r="I121" s="5" t="s">
        <v>5994</v>
      </c>
      <c r="J121" s="1" t="s">
        <v>39</v>
      </c>
      <c r="K121" s="271" t="s">
        <v>6212</v>
      </c>
      <c r="L121" s="212">
        <v>45394</v>
      </c>
      <c r="M121" s="212">
        <v>45139.791435185187</v>
      </c>
      <c r="N121" s="7">
        <v>45146.529606481483</v>
      </c>
      <c r="O121" s="72" t="s">
        <v>6080</v>
      </c>
      <c r="P121" s="287" t="s">
        <v>2</v>
      </c>
      <c r="Q121" s="3" t="s">
        <v>6092</v>
      </c>
      <c r="S121" s="6" t="s">
        <v>55</v>
      </c>
      <c r="U121" s="6" t="s">
        <v>12</v>
      </c>
      <c r="AC121" s="4" t="s">
        <v>6089</v>
      </c>
      <c r="AD121" s="4" t="s">
        <v>53</v>
      </c>
      <c r="AE121" s="1" t="s">
        <v>28</v>
      </c>
      <c r="AF121" s="103" t="s">
        <v>6387</v>
      </c>
      <c r="AG121" s="1" t="s">
        <v>6090</v>
      </c>
      <c r="AH121" s="101" t="s">
        <v>68</v>
      </c>
      <c r="AI121" s="1" t="s">
        <v>5556</v>
      </c>
      <c r="AL121" s="279">
        <v>45148.699228275465</v>
      </c>
      <c r="AM121" s="86" t="s">
        <v>18</v>
      </c>
      <c r="AN121" s="272">
        <f ca="1">IF(M121="","-",NETWORKDAYS.INTL(M121,TODAY()))</f>
        <v>28</v>
      </c>
      <c r="AO121" s="82" t="str">
        <f ca="1">IF(S121&lt;&gt;"",IFERROR(NETWORKDAYS.INTL(S121,TODAY()),"-"),"-")</f>
        <v>-</v>
      </c>
      <c r="AP121" s="82" t="str">
        <f ca="1">IF(V121&lt;&gt;"",IF(W121&lt;&gt;"",NETWORKDAYS.INTL(V121,W121),NETWORKDAYS.INTL(V121,TODAY())),"-")</f>
        <v>-</v>
      </c>
    </row>
    <row r="122" spans="1:42">
      <c r="A122" s="210">
        <f>SUBTOTAL(103,$I$5:I122)</f>
        <v>118</v>
      </c>
      <c r="B122" s="1" t="s">
        <v>5995</v>
      </c>
      <c r="C122" s="1" t="s">
        <v>3199</v>
      </c>
      <c r="D122" s="4" t="s">
        <v>3299</v>
      </c>
      <c r="E122" s="212"/>
      <c r="F122" s="5" t="s">
        <v>129</v>
      </c>
      <c r="G122" s="7">
        <v>45028</v>
      </c>
      <c r="H122" s="7" t="s">
        <v>58</v>
      </c>
      <c r="I122" s="5" t="s">
        <v>5996</v>
      </c>
      <c r="J122" s="1" t="s">
        <v>1043</v>
      </c>
      <c r="K122" s="271" t="s">
        <v>6212</v>
      </c>
      <c r="L122" s="212">
        <v>45394</v>
      </c>
      <c r="M122" s="212">
        <v>45139.791886574072</v>
      </c>
      <c r="N122" s="7">
        <v>45146.671018518522</v>
      </c>
      <c r="O122" s="72" t="s">
        <v>6081</v>
      </c>
      <c r="P122" s="287" t="s">
        <v>2</v>
      </c>
      <c r="Q122" s="3" t="s">
        <v>6093</v>
      </c>
      <c r="S122" s="6" t="s">
        <v>55</v>
      </c>
      <c r="U122" s="6" t="s">
        <v>12</v>
      </c>
      <c r="AC122" s="4" t="s">
        <v>6091</v>
      </c>
      <c r="AD122" s="4" t="s">
        <v>53</v>
      </c>
      <c r="AE122" s="1" t="s">
        <v>28</v>
      </c>
      <c r="AF122" s="103" t="s">
        <v>6387</v>
      </c>
      <c r="AG122" s="1" t="s">
        <v>6090</v>
      </c>
      <c r="AH122" s="101" t="s">
        <v>68</v>
      </c>
      <c r="AI122" s="1" t="s">
        <v>5556</v>
      </c>
      <c r="AL122" s="279">
        <v>45148.688562916665</v>
      </c>
      <c r="AM122" s="86" t="s">
        <v>54</v>
      </c>
      <c r="AN122" s="272">
        <f ca="1">IF(M122="","-",NETWORKDAYS.INTL(M122,TODAY()))</f>
        <v>28</v>
      </c>
      <c r="AO122" s="82" t="str">
        <f ca="1">IF(S122&lt;&gt;"",IFERROR(NETWORKDAYS.INTL(S122,TODAY()),"-"),"-")</f>
        <v>-</v>
      </c>
      <c r="AP122" s="82" t="str">
        <f ca="1">IF(V122&lt;&gt;"",IF(W122&lt;&gt;"",NETWORKDAYS.INTL(V122,W122),NETWORKDAYS.INTL(V122,TODAY())),"-")</f>
        <v>-</v>
      </c>
    </row>
    <row r="123" spans="1:42">
      <c r="A123" s="210">
        <f>SUBTOTAL(103,$I$5:I123)</f>
        <v>119</v>
      </c>
      <c r="B123" s="1" t="s">
        <v>5997</v>
      </c>
      <c r="C123" s="1" t="s">
        <v>3199</v>
      </c>
      <c r="D123" s="4" t="s">
        <v>2431</v>
      </c>
      <c r="E123" s="212"/>
      <c r="F123" s="5" t="s">
        <v>129</v>
      </c>
      <c r="G123" s="7">
        <v>42530</v>
      </c>
      <c r="H123" s="7" t="s">
        <v>36</v>
      </c>
      <c r="I123" s="5" t="s">
        <v>3123</v>
      </c>
      <c r="J123" s="1" t="s">
        <v>39</v>
      </c>
      <c r="K123" s="271" t="s">
        <v>6212</v>
      </c>
      <c r="L123" s="212">
        <v>42912</v>
      </c>
      <c r="M123" s="212">
        <v>45140.625011574077</v>
      </c>
      <c r="N123" s="7">
        <v>45147.535983796297</v>
      </c>
      <c r="O123" s="72" t="s">
        <v>6147</v>
      </c>
      <c r="P123" s="287" t="s">
        <v>2</v>
      </c>
      <c r="Q123" s="3" t="s">
        <v>6043</v>
      </c>
      <c r="S123" s="6" t="s">
        <v>55</v>
      </c>
      <c r="U123" s="6" t="s">
        <v>12</v>
      </c>
      <c r="AD123" s="4" t="s">
        <v>53</v>
      </c>
      <c r="AE123" s="1" t="s">
        <v>28</v>
      </c>
      <c r="AF123" s="103" t="s">
        <v>6387</v>
      </c>
      <c r="AG123" s="1" t="s">
        <v>6148</v>
      </c>
      <c r="AH123" s="101" t="s">
        <v>68</v>
      </c>
      <c r="AI123" s="1" t="s">
        <v>5406</v>
      </c>
      <c r="AL123" s="263">
        <v>45153.54692724537</v>
      </c>
      <c r="AM123" s="86" t="s">
        <v>54</v>
      </c>
      <c r="AN123" s="272">
        <f ca="1">IF(M123="","-",NETWORKDAYS.INTL(M123,TODAY()))</f>
        <v>27</v>
      </c>
      <c r="AO123" s="82" t="str">
        <f ca="1">IF(S123&lt;&gt;"",IFERROR(NETWORKDAYS.INTL(S123,TODAY()),"-"),"-")</f>
        <v>-</v>
      </c>
      <c r="AP123" s="82" t="str">
        <f ca="1">IF(V123&lt;&gt;"",IF(W123&lt;&gt;"",NETWORKDAYS.INTL(V123,W123),NETWORKDAYS.INTL(V123,TODAY())),"-")</f>
        <v>-</v>
      </c>
    </row>
    <row r="124" spans="1:42">
      <c r="A124" s="210">
        <f>SUBTOTAL(103,$I$5:I124)</f>
        <v>120</v>
      </c>
      <c r="B124" s="1" t="s">
        <v>6023</v>
      </c>
      <c r="C124" s="1" t="s">
        <v>3199</v>
      </c>
      <c r="D124" s="4" t="s">
        <v>1990</v>
      </c>
      <c r="E124" s="212"/>
      <c r="F124" s="5" t="s">
        <v>129</v>
      </c>
      <c r="G124" s="7">
        <v>45006</v>
      </c>
      <c r="H124" s="7" t="s">
        <v>16</v>
      </c>
      <c r="I124" s="5" t="s">
        <v>5012</v>
      </c>
      <c r="J124" s="1" t="s">
        <v>39</v>
      </c>
      <c r="K124" s="271" t="s">
        <v>6212</v>
      </c>
      <c r="L124" s="212">
        <v>45372</v>
      </c>
      <c r="M124" s="212">
        <v>45141.720381944448</v>
      </c>
      <c r="N124" s="7">
        <v>45146.741828703707</v>
      </c>
      <c r="O124" s="72" t="s">
        <v>6082</v>
      </c>
      <c r="P124" s="287" t="s">
        <v>2</v>
      </c>
      <c r="Q124" s="3" t="s">
        <v>6044</v>
      </c>
      <c r="S124" s="6" t="s">
        <v>55</v>
      </c>
      <c r="U124" s="6" t="s">
        <v>12</v>
      </c>
      <c r="AC124" s="4" t="s">
        <v>6083</v>
      </c>
      <c r="AD124" s="4" t="s">
        <v>53</v>
      </c>
      <c r="AE124" s="1" t="s">
        <v>28</v>
      </c>
      <c r="AF124" s="103" t="s">
        <v>6387</v>
      </c>
      <c r="AG124" s="1" t="s">
        <v>6090</v>
      </c>
      <c r="AH124" s="101" t="s">
        <v>68</v>
      </c>
      <c r="AI124" s="1" t="s">
        <v>5556</v>
      </c>
      <c r="AL124" s="263">
        <v>45148.699405370367</v>
      </c>
      <c r="AM124" s="86" t="s">
        <v>18</v>
      </c>
      <c r="AN124" s="272">
        <f ca="1">IF(M124="","-",NETWORKDAYS.INTL(M124,TODAY()))</f>
        <v>26</v>
      </c>
      <c r="AO124" s="82" t="str">
        <f ca="1">IF(S124&lt;&gt;"",IFERROR(NETWORKDAYS.INTL(S124,TODAY()),"-"),"-")</f>
        <v>-</v>
      </c>
      <c r="AP124" s="82" t="str">
        <f ca="1">IF(V124&lt;&gt;"",IF(W124&lt;&gt;"",NETWORKDAYS.INTL(V124,W124),NETWORKDAYS.INTL(V124,TODAY())),"-")</f>
        <v>-</v>
      </c>
    </row>
    <row r="125" spans="1:42">
      <c r="A125" s="210">
        <f>SUBTOTAL(103,$I$5:I125)</f>
        <v>121</v>
      </c>
      <c r="B125" s="1" t="s">
        <v>6027</v>
      </c>
      <c r="C125" s="1" t="s">
        <v>3199</v>
      </c>
      <c r="D125" s="4" t="s">
        <v>3041</v>
      </c>
      <c r="E125" s="212" t="s">
        <v>2959</v>
      </c>
      <c r="F125" s="5" t="s">
        <v>129</v>
      </c>
      <c r="H125" s="7" t="s">
        <v>1121</v>
      </c>
      <c r="I125" s="5" t="s">
        <v>2148</v>
      </c>
      <c r="J125" s="1" t="s">
        <v>39</v>
      </c>
      <c r="K125" s="271" t="s">
        <v>6217</v>
      </c>
      <c r="L125" s="212">
        <v>43150</v>
      </c>
      <c r="M125" s="212">
        <v>45142.502685185187</v>
      </c>
      <c r="N125" s="7">
        <v>45147.659687500003</v>
      </c>
      <c r="O125" s="72" t="s">
        <v>6103</v>
      </c>
      <c r="P125" s="287" t="s">
        <v>2</v>
      </c>
      <c r="Q125" s="3" t="s">
        <v>6045</v>
      </c>
      <c r="R125" s="227">
        <v>9872</v>
      </c>
      <c r="S125" s="6">
        <v>45152</v>
      </c>
      <c r="U125" s="6" t="s">
        <v>12</v>
      </c>
      <c r="AC125" s="4" t="s">
        <v>6084</v>
      </c>
      <c r="AD125" s="4" t="s">
        <v>53</v>
      </c>
      <c r="AE125" s="1" t="s">
        <v>35</v>
      </c>
      <c r="AF125" s="103" t="s">
        <v>6389</v>
      </c>
      <c r="AG125" s="103" t="s">
        <v>6204</v>
      </c>
      <c r="AH125" s="101" t="s">
        <v>68</v>
      </c>
      <c r="AI125" s="1" t="s">
        <v>5558</v>
      </c>
      <c r="AL125" s="263">
        <v>45148.729205451389</v>
      </c>
      <c r="AM125" s="86" t="s">
        <v>54</v>
      </c>
      <c r="AN125" s="272">
        <f ca="1">IF(M125="","-",NETWORKDAYS.INTL(M125,TODAY()))</f>
        <v>25</v>
      </c>
      <c r="AO125" s="82">
        <f ca="1">IF(S125&lt;&gt;"",IFERROR(NETWORKDAYS.INTL(S125,TODAY()),"-"),"-")</f>
        <v>19</v>
      </c>
      <c r="AP125" s="82" t="str">
        <f ca="1">IF(V125&lt;&gt;"",IF(W125&lt;&gt;"",NETWORKDAYS.INTL(V125,W125),NETWORKDAYS.INTL(V125,TODAY())),"-")</f>
        <v>-</v>
      </c>
    </row>
    <row r="126" spans="1:42">
      <c r="A126" s="210">
        <f>SUBTOTAL(103,$I$5:I126)</f>
        <v>122</v>
      </c>
      <c r="B126" s="1" t="s">
        <v>6046</v>
      </c>
      <c r="C126" s="1" t="s">
        <v>3199</v>
      </c>
      <c r="D126" s="4" t="s">
        <v>21</v>
      </c>
      <c r="E126" s="212" t="s">
        <v>4635</v>
      </c>
      <c r="F126" s="5" t="s">
        <v>129</v>
      </c>
      <c r="G126" s="7">
        <v>44250</v>
      </c>
      <c r="H126" s="7" t="s">
        <v>30</v>
      </c>
      <c r="I126" s="5" t="s">
        <v>2644</v>
      </c>
      <c r="J126" s="1" t="s">
        <v>39</v>
      </c>
      <c r="K126" s="271" t="s">
        <v>6209</v>
      </c>
      <c r="L126" s="212">
        <v>44621</v>
      </c>
      <c r="M126" s="212">
        <v>45145.570960648147</v>
      </c>
      <c r="N126" s="7">
        <v>45148.519305555557</v>
      </c>
      <c r="O126" s="72" t="s">
        <v>6085</v>
      </c>
      <c r="P126" s="287" t="s">
        <v>2</v>
      </c>
      <c r="Q126" s="3" t="s">
        <v>6047</v>
      </c>
      <c r="U126" s="6" t="s">
        <v>12</v>
      </c>
      <c r="AC126" s="4" t="s">
        <v>6104</v>
      </c>
      <c r="AD126" s="4" t="s">
        <v>1120</v>
      </c>
      <c r="AE126" s="1" t="s">
        <v>1029</v>
      </c>
      <c r="AF126" s="103" t="s">
        <v>6388</v>
      </c>
      <c r="AH126" s="101" t="s">
        <v>68</v>
      </c>
      <c r="AI126" s="1" t="s">
        <v>5558</v>
      </c>
      <c r="AL126" s="263">
        <v>45149.773263171293</v>
      </c>
      <c r="AM126" s="86" t="s">
        <v>54</v>
      </c>
      <c r="AN126" s="272">
        <f ca="1">IF(M126="","-",NETWORKDAYS.INTL(M126,TODAY()))</f>
        <v>24</v>
      </c>
      <c r="AO126" s="82" t="str">
        <f ca="1">IF(S126&lt;&gt;"",IFERROR(NETWORKDAYS.INTL(S126,TODAY()),"-"),"-")</f>
        <v>-</v>
      </c>
      <c r="AP126" s="82" t="str">
        <f ca="1">IF(V126&lt;&gt;"",IF(W126&lt;&gt;"",NETWORKDAYS.INTL(V126,W126),NETWORKDAYS.INTL(V126,TODAY())),"-")</f>
        <v>-</v>
      </c>
    </row>
    <row r="127" spans="1:42">
      <c r="A127" s="210">
        <f>SUBTOTAL(103,$I$5:I127)</f>
        <v>123</v>
      </c>
      <c r="B127" s="1" t="s">
        <v>6048</v>
      </c>
      <c r="C127" s="1" t="s">
        <v>3199</v>
      </c>
      <c r="D127" s="4" t="s">
        <v>21</v>
      </c>
      <c r="E127" s="212" t="s">
        <v>4635</v>
      </c>
      <c r="F127" s="5" t="s">
        <v>129</v>
      </c>
      <c r="G127" s="7">
        <v>44520</v>
      </c>
      <c r="H127" s="7" t="s">
        <v>30</v>
      </c>
      <c r="I127" s="5" t="s">
        <v>6049</v>
      </c>
      <c r="J127" s="1" t="s">
        <v>39</v>
      </c>
      <c r="K127" s="271" t="s">
        <v>6209</v>
      </c>
      <c r="L127" s="212">
        <v>44885</v>
      </c>
      <c r="M127" s="212">
        <v>45145.57130787037</v>
      </c>
      <c r="N127" s="7">
        <v>45148.569305555553</v>
      </c>
      <c r="O127" s="72" t="s">
        <v>6105</v>
      </c>
      <c r="P127" s="287" t="s">
        <v>2</v>
      </c>
      <c r="Q127" s="3" t="s">
        <v>6050</v>
      </c>
      <c r="R127" s="227">
        <v>3417</v>
      </c>
      <c r="S127" s="6">
        <v>45153</v>
      </c>
      <c r="U127" s="6" t="s">
        <v>12</v>
      </c>
      <c r="AC127" s="4" t="s">
        <v>6106</v>
      </c>
      <c r="AD127" s="4" t="s">
        <v>1120</v>
      </c>
      <c r="AE127" s="1" t="s">
        <v>35</v>
      </c>
      <c r="AF127" s="103" t="s">
        <v>6387</v>
      </c>
      <c r="AG127" s="103" t="s">
        <v>6203</v>
      </c>
      <c r="AH127" s="101" t="s">
        <v>68</v>
      </c>
      <c r="AI127" s="1" t="s">
        <v>5558</v>
      </c>
      <c r="AL127" s="263">
        <v>45152.817945578703</v>
      </c>
      <c r="AM127" s="86" t="s">
        <v>54</v>
      </c>
      <c r="AN127" s="272">
        <f ca="1">IF(M127="","-",NETWORKDAYS.INTL(M127,TODAY()))</f>
        <v>24</v>
      </c>
      <c r="AO127" s="82">
        <f ca="1">IF(S127&lt;&gt;"",IFERROR(NETWORKDAYS.INTL(S127,TODAY()),"-"),"-")</f>
        <v>18</v>
      </c>
      <c r="AP127" s="82" t="str">
        <f ca="1">IF(V127&lt;&gt;"",IF(W127&lt;&gt;"",NETWORKDAYS.INTL(V127,W127),NETWORKDAYS.INTL(V127,TODAY())),"-")</f>
        <v>-</v>
      </c>
    </row>
    <row r="128" spans="1:42">
      <c r="A128" s="210">
        <f>SUBTOTAL(103,$I$5:I128)</f>
        <v>124</v>
      </c>
      <c r="B128" s="1" t="s">
        <v>6051</v>
      </c>
      <c r="C128" s="1" t="s">
        <v>3199</v>
      </c>
      <c r="D128" s="4" t="s">
        <v>21</v>
      </c>
      <c r="E128" s="212" t="s">
        <v>4635</v>
      </c>
      <c r="F128" s="5" t="s">
        <v>129</v>
      </c>
      <c r="G128" s="7">
        <v>44414</v>
      </c>
      <c r="H128" s="7" t="s">
        <v>34</v>
      </c>
      <c r="I128" s="5" t="s">
        <v>3873</v>
      </c>
      <c r="J128" s="1" t="s">
        <v>1043</v>
      </c>
      <c r="K128" s="271" t="s">
        <v>6209</v>
      </c>
      <c r="L128" s="212">
        <v>44785</v>
      </c>
      <c r="M128" s="212">
        <v>45145.571805555555</v>
      </c>
      <c r="N128" s="7">
        <v>45148.727847222224</v>
      </c>
      <c r="O128" s="72" t="s">
        <v>6149</v>
      </c>
      <c r="P128" s="287" t="s">
        <v>2</v>
      </c>
      <c r="Q128" s="3" t="s">
        <v>6094</v>
      </c>
      <c r="R128" s="227">
        <v>4378</v>
      </c>
      <c r="S128" s="6">
        <v>45153</v>
      </c>
      <c r="U128" s="6" t="s">
        <v>12</v>
      </c>
      <c r="AC128" s="4" t="s">
        <v>6113</v>
      </c>
      <c r="AD128" s="4" t="s">
        <v>53</v>
      </c>
      <c r="AE128" s="1" t="s">
        <v>35</v>
      </c>
      <c r="AF128" s="103" t="s">
        <v>6388</v>
      </c>
      <c r="AG128" s="103" t="s">
        <v>6203</v>
      </c>
      <c r="AH128" s="101" t="s">
        <v>68</v>
      </c>
      <c r="AI128" s="1" t="s">
        <v>5558</v>
      </c>
      <c r="AL128" s="263">
        <v>45152.81618170139</v>
      </c>
      <c r="AM128" s="86" t="s">
        <v>54</v>
      </c>
      <c r="AN128" s="272">
        <f ca="1">IF(M128="","-",NETWORKDAYS.INTL(M128,TODAY()))</f>
        <v>24</v>
      </c>
      <c r="AO128" s="82">
        <f ca="1">IF(S128&lt;&gt;"",IFERROR(NETWORKDAYS.INTL(S128,TODAY()),"-"),"-")</f>
        <v>18</v>
      </c>
      <c r="AP128" s="82" t="str">
        <f ca="1">IF(V128&lt;&gt;"",IF(W128&lt;&gt;"",NETWORKDAYS.INTL(V128,W128),NETWORKDAYS.INTL(V128,TODAY())),"-")</f>
        <v>-</v>
      </c>
    </row>
    <row r="129" spans="1:42">
      <c r="A129" s="210">
        <f>SUBTOTAL(103,$I$5:I129)</f>
        <v>125</v>
      </c>
      <c r="B129" s="1" t="s">
        <v>6052</v>
      </c>
      <c r="C129" s="1" t="s">
        <v>3199</v>
      </c>
      <c r="D129" s="4" t="s">
        <v>21</v>
      </c>
      <c r="E129" s="212" t="s">
        <v>4635</v>
      </c>
      <c r="F129" s="5" t="s">
        <v>129</v>
      </c>
      <c r="G129" s="7">
        <v>44414</v>
      </c>
      <c r="H129" s="7" t="s">
        <v>34</v>
      </c>
      <c r="I129" s="5" t="s">
        <v>5107</v>
      </c>
      <c r="J129" s="1" t="s">
        <v>1043</v>
      </c>
      <c r="K129" s="271" t="s">
        <v>6209</v>
      </c>
      <c r="L129" s="212">
        <v>44785</v>
      </c>
      <c r="M129" s="212">
        <v>45145.572233796294</v>
      </c>
      <c r="N129" s="7">
        <v>45149.530555555553</v>
      </c>
      <c r="O129" s="72" t="s">
        <v>6150</v>
      </c>
      <c r="P129" s="287" t="s">
        <v>2</v>
      </c>
      <c r="Q129" s="3" t="s">
        <v>6095</v>
      </c>
      <c r="R129" s="227">
        <v>4795</v>
      </c>
      <c r="S129" s="6">
        <v>45153</v>
      </c>
      <c r="U129" s="6" t="s">
        <v>12</v>
      </c>
      <c r="AC129" s="4" t="s">
        <v>6114</v>
      </c>
      <c r="AD129" s="4" t="s">
        <v>53</v>
      </c>
      <c r="AE129" s="1" t="s">
        <v>35</v>
      </c>
      <c r="AF129" s="103" t="s">
        <v>6389</v>
      </c>
      <c r="AG129" s="103" t="s">
        <v>6203</v>
      </c>
      <c r="AH129" s="101" t="s">
        <v>68</v>
      </c>
      <c r="AI129" s="1" t="s">
        <v>5558</v>
      </c>
      <c r="AL129" s="263">
        <v>45152.820073425923</v>
      </c>
      <c r="AM129" s="86" t="s">
        <v>54</v>
      </c>
      <c r="AN129" s="272">
        <f ca="1">IF(M129="","-",NETWORKDAYS.INTL(M129,TODAY()))</f>
        <v>24</v>
      </c>
      <c r="AO129" s="82">
        <f ca="1">IF(S129&lt;&gt;"",IFERROR(NETWORKDAYS.INTL(S129,TODAY()),"-"),"-")</f>
        <v>18</v>
      </c>
      <c r="AP129" s="82" t="str">
        <f ca="1">IF(V129&lt;&gt;"",IF(W129&lt;&gt;"",NETWORKDAYS.INTL(V129,W129),NETWORKDAYS.INTL(V129,TODAY())),"-")</f>
        <v>-</v>
      </c>
    </row>
    <row r="130" spans="1:42">
      <c r="A130" s="210">
        <f>SUBTOTAL(103,$I$5:I130)</f>
        <v>126</v>
      </c>
      <c r="B130" s="1" t="s">
        <v>6053</v>
      </c>
      <c r="C130" s="1" t="s">
        <v>3199</v>
      </c>
      <c r="D130" s="4" t="s">
        <v>21</v>
      </c>
      <c r="E130" s="212" t="s">
        <v>4635</v>
      </c>
      <c r="F130" s="5" t="s">
        <v>129</v>
      </c>
      <c r="G130" s="7">
        <v>44250</v>
      </c>
      <c r="H130" s="7" t="s">
        <v>34</v>
      </c>
      <c r="I130" s="5" t="s">
        <v>2059</v>
      </c>
      <c r="J130" s="1" t="s">
        <v>1043</v>
      </c>
      <c r="K130" s="271" t="s">
        <v>6209</v>
      </c>
      <c r="L130" s="212">
        <v>44621</v>
      </c>
      <c r="M130" s="212">
        <v>45145.572615740741</v>
      </c>
      <c r="N130" s="7">
        <v>45149.586053240739</v>
      </c>
      <c r="O130" s="72" t="s">
        <v>6151</v>
      </c>
      <c r="P130" s="287" t="s">
        <v>2</v>
      </c>
      <c r="Q130" s="3" t="s">
        <v>6096</v>
      </c>
      <c r="R130" s="227">
        <v>5168</v>
      </c>
      <c r="S130" s="6">
        <v>45153</v>
      </c>
      <c r="U130" s="6" t="s">
        <v>12</v>
      </c>
      <c r="AC130" s="4" t="s">
        <v>6115</v>
      </c>
      <c r="AD130" s="4" t="s">
        <v>53</v>
      </c>
      <c r="AE130" s="1" t="s">
        <v>35</v>
      </c>
      <c r="AF130" s="103" t="s">
        <v>6388</v>
      </c>
      <c r="AG130" s="103" t="s">
        <v>6203</v>
      </c>
      <c r="AH130" s="101" t="s">
        <v>68</v>
      </c>
      <c r="AI130" s="1" t="s">
        <v>5558</v>
      </c>
      <c r="AL130" s="263">
        <v>45152.830124456021</v>
      </c>
      <c r="AM130" s="86" t="s">
        <v>54</v>
      </c>
      <c r="AN130" s="272">
        <f ca="1">IF(M130="","-",NETWORKDAYS.INTL(M130,TODAY()))</f>
        <v>24</v>
      </c>
      <c r="AO130" s="82">
        <f ca="1">IF(S130&lt;&gt;"",IFERROR(NETWORKDAYS.INTL(S130,TODAY()),"-"),"-")</f>
        <v>18</v>
      </c>
      <c r="AP130" s="82" t="str">
        <f ca="1">IF(V130&lt;&gt;"",IF(W130&lt;&gt;"",NETWORKDAYS.INTL(V130,W130),NETWORKDAYS.INTL(V130,TODAY())),"-")</f>
        <v>-</v>
      </c>
    </row>
    <row r="131" spans="1:42">
      <c r="A131" s="210">
        <f>SUBTOTAL(103,$I$5:I131)</f>
        <v>127</v>
      </c>
      <c r="B131" s="1" t="s">
        <v>6054</v>
      </c>
      <c r="C131" s="1" t="s">
        <v>3199</v>
      </c>
      <c r="D131" s="4" t="s">
        <v>21</v>
      </c>
      <c r="E131" s="212" t="s">
        <v>4635</v>
      </c>
      <c r="F131" s="5" t="s">
        <v>129</v>
      </c>
      <c r="G131" s="7">
        <v>43702</v>
      </c>
      <c r="H131" s="7" t="s">
        <v>1169</v>
      </c>
      <c r="I131" s="5" t="s">
        <v>3702</v>
      </c>
      <c r="J131" s="1" t="s">
        <v>1043</v>
      </c>
      <c r="K131" s="271" t="s">
        <v>6214</v>
      </c>
      <c r="L131" s="212">
        <v>44068</v>
      </c>
      <c r="M131" s="212">
        <v>45145.57304398148</v>
      </c>
      <c r="N131" s="7">
        <v>45152.563217592593</v>
      </c>
      <c r="O131" s="72" t="s">
        <v>6188</v>
      </c>
      <c r="P131" s="287" t="s">
        <v>3</v>
      </c>
      <c r="Q131" s="3" t="s">
        <v>1666</v>
      </c>
      <c r="S131" s="6" t="s">
        <v>66</v>
      </c>
      <c r="U131" s="6" t="s">
        <v>12</v>
      </c>
      <c r="AC131" s="4" t="s">
        <v>6189</v>
      </c>
      <c r="AD131" s="4" t="s">
        <v>53</v>
      </c>
      <c r="AE131" s="1" t="s">
        <v>28</v>
      </c>
      <c r="AF131" s="103" t="s">
        <v>6387</v>
      </c>
      <c r="AG131" s="1" t="s">
        <v>66</v>
      </c>
      <c r="AH131" s="101" t="s">
        <v>68</v>
      </c>
      <c r="AI131" s="1" t="s">
        <v>5558</v>
      </c>
      <c r="AL131" s="263">
        <v>45152.84792320602</v>
      </c>
      <c r="AM131" s="86" t="s">
        <v>54</v>
      </c>
      <c r="AN131" s="272">
        <f ca="1">IF(M131="","-",NETWORKDAYS.INTL(M131,TODAY()))</f>
        <v>24</v>
      </c>
      <c r="AO131" s="82" t="str">
        <f ca="1">IF(S131&lt;&gt;"",IFERROR(NETWORKDAYS.INTL(S131,TODAY()),"-"),"-")</f>
        <v>-</v>
      </c>
      <c r="AP131" s="82" t="str">
        <f ca="1">IF(V131&lt;&gt;"",IF(W131&lt;&gt;"",NETWORKDAYS.INTL(V131,W131),NETWORKDAYS.INTL(V131,TODAY())),"-")</f>
        <v>-</v>
      </c>
    </row>
    <row r="132" spans="1:42">
      <c r="A132" s="210">
        <f>SUBTOTAL(103,$I$5:I132)</f>
        <v>128</v>
      </c>
      <c r="B132" s="1" t="s">
        <v>6055</v>
      </c>
      <c r="C132" s="1" t="s">
        <v>3199</v>
      </c>
      <c r="D132" s="4" t="s">
        <v>21</v>
      </c>
      <c r="E132" s="212" t="s">
        <v>4635</v>
      </c>
      <c r="F132" s="5" t="s">
        <v>129</v>
      </c>
      <c r="G132" s="7">
        <v>42090</v>
      </c>
      <c r="H132" s="7" t="s">
        <v>23</v>
      </c>
      <c r="I132" s="5" t="s">
        <v>1925</v>
      </c>
      <c r="J132" s="1" t="s">
        <v>1043</v>
      </c>
      <c r="K132" s="271" t="s">
        <v>6214</v>
      </c>
      <c r="L132" s="212">
        <v>42456</v>
      </c>
      <c r="M132" s="212">
        <v>45145.573449074072</v>
      </c>
      <c r="N132" s="7">
        <v>45152.728784722225</v>
      </c>
      <c r="O132" s="72" t="s">
        <v>6190</v>
      </c>
      <c r="P132" s="287" t="s">
        <v>2</v>
      </c>
      <c r="Q132" s="3" t="s">
        <v>6127</v>
      </c>
      <c r="R132" s="227">
        <v>3266</v>
      </c>
      <c r="S132" s="6">
        <v>45153</v>
      </c>
      <c r="U132" s="6" t="s">
        <v>12</v>
      </c>
      <c r="AC132" s="4" t="s">
        <v>6191</v>
      </c>
      <c r="AD132" s="4" t="s">
        <v>53</v>
      </c>
      <c r="AE132" s="1" t="s">
        <v>35</v>
      </c>
      <c r="AF132" s="103" t="s">
        <v>6387</v>
      </c>
      <c r="AG132" s="103" t="s">
        <v>6203</v>
      </c>
      <c r="AH132" s="101" t="s">
        <v>68</v>
      </c>
      <c r="AI132" s="1" t="s">
        <v>5558</v>
      </c>
      <c r="AL132" s="263">
        <v>45152.857274988426</v>
      </c>
      <c r="AM132" s="86" t="s">
        <v>54</v>
      </c>
      <c r="AN132" s="272">
        <f ca="1">IF(M132="","-",NETWORKDAYS.INTL(M132,TODAY()))</f>
        <v>24</v>
      </c>
      <c r="AO132" s="82">
        <f ca="1">IF(S132&lt;&gt;"",IFERROR(NETWORKDAYS.INTL(S132,TODAY()),"-"),"-")</f>
        <v>18</v>
      </c>
      <c r="AP132" s="82" t="str">
        <f ca="1">IF(V132&lt;&gt;"",IF(W132&lt;&gt;"",NETWORKDAYS.INTL(V132,W132),NETWORKDAYS.INTL(V132,TODAY())),"-")</f>
        <v>-</v>
      </c>
    </row>
    <row r="133" spans="1:42">
      <c r="A133" s="210">
        <f>SUBTOTAL(103,$I$5:I133)</f>
        <v>129</v>
      </c>
      <c r="B133" s="1" t="s">
        <v>6056</v>
      </c>
      <c r="C133" s="1" t="s">
        <v>1714</v>
      </c>
      <c r="D133" s="4" t="s">
        <v>41</v>
      </c>
      <c r="E133" s="212"/>
      <c r="F133" s="5" t="s">
        <v>129</v>
      </c>
      <c r="G133" s="7">
        <v>40841</v>
      </c>
      <c r="H133" s="7" t="s">
        <v>45</v>
      </c>
      <c r="I133" s="5" t="s">
        <v>1955</v>
      </c>
      <c r="J133" s="1" t="s">
        <v>1042</v>
      </c>
      <c r="K133" s="271" t="s">
        <v>6210</v>
      </c>
      <c r="M133" s="212">
        <v>45145.574143518519</v>
      </c>
      <c r="N133" s="7">
        <v>45154.715914351851</v>
      </c>
      <c r="P133" s="287" t="s">
        <v>3</v>
      </c>
      <c r="Q133" s="3" t="s">
        <v>4871</v>
      </c>
      <c r="U133" s="6" t="s">
        <v>12</v>
      </c>
      <c r="AC133" s="4" t="s">
        <v>6152</v>
      </c>
      <c r="AD133" s="4" t="s">
        <v>53</v>
      </c>
      <c r="AE133" s="1" t="s">
        <v>6153</v>
      </c>
      <c r="AF133" s="103" t="s">
        <v>6370</v>
      </c>
      <c r="AH133" s="101" t="s">
        <v>68</v>
      </c>
      <c r="AI133" s="1" t="s">
        <v>5559</v>
      </c>
      <c r="AL133" s="263">
        <v>45156.809964814813</v>
      </c>
      <c r="AM133" s="86" t="s">
        <v>54</v>
      </c>
      <c r="AN133" s="272">
        <f ca="1">IF(M133="","-",NETWORKDAYS.INTL(M133,TODAY()))</f>
        <v>24</v>
      </c>
      <c r="AO133" s="82" t="str">
        <f ca="1">IF(S133&lt;&gt;"",IFERROR(NETWORKDAYS.INTL(S133,TODAY()),"-"),"-")</f>
        <v>-</v>
      </c>
      <c r="AP133" s="82" t="str">
        <f ca="1">IF(V133&lt;&gt;"",IF(W133&lt;&gt;"",NETWORKDAYS.INTL(V133,W133),NETWORKDAYS.INTL(V133,TODAY())),"-")</f>
        <v>-</v>
      </c>
    </row>
    <row r="134" spans="1:42">
      <c r="A134" s="210">
        <f>SUBTOTAL(103,$I$5:I134)</f>
        <v>130</v>
      </c>
      <c r="B134" s="1" t="s">
        <v>6057</v>
      </c>
      <c r="C134" s="1" t="s">
        <v>3199</v>
      </c>
      <c r="D134" s="4" t="s">
        <v>2927</v>
      </c>
      <c r="E134" s="212" t="s">
        <v>4676</v>
      </c>
      <c r="F134" s="5" t="s">
        <v>22</v>
      </c>
      <c r="G134" s="7">
        <v>41484</v>
      </c>
      <c r="H134" s="7" t="s">
        <v>19</v>
      </c>
      <c r="I134" s="5" t="s">
        <v>3530</v>
      </c>
      <c r="J134" s="1" t="s">
        <v>1244</v>
      </c>
      <c r="K134" s="271" t="s">
        <v>6212</v>
      </c>
      <c r="L134" s="212">
        <v>41849</v>
      </c>
      <c r="M134" s="212">
        <v>45145.630196759259</v>
      </c>
      <c r="N134" s="7">
        <v>45145.631030092591</v>
      </c>
      <c r="P134" s="287" t="s">
        <v>2</v>
      </c>
      <c r="Q134" s="3" t="s">
        <v>6058</v>
      </c>
      <c r="R134" s="227">
        <v>9805</v>
      </c>
      <c r="S134" s="6">
        <v>45145</v>
      </c>
      <c r="U134" s="6" t="s">
        <v>12</v>
      </c>
      <c r="AC134" s="4" t="s">
        <v>6086</v>
      </c>
      <c r="AD134" s="4" t="s">
        <v>103</v>
      </c>
      <c r="AE134" s="1" t="s">
        <v>35</v>
      </c>
      <c r="AF134" s="103" t="s">
        <v>6390</v>
      </c>
      <c r="AG134" s="103" t="s">
        <v>6203</v>
      </c>
      <c r="AH134" s="101" t="s">
        <v>68</v>
      </c>
      <c r="AI134" s="1" t="s">
        <v>5555</v>
      </c>
      <c r="AL134" s="263">
        <v>45145.824380439815</v>
      </c>
      <c r="AM134" s="86" t="s">
        <v>5598</v>
      </c>
      <c r="AN134" s="272">
        <f ca="1">IF(M134="","-",NETWORKDAYS.INTL(M134,TODAY()))</f>
        <v>24</v>
      </c>
      <c r="AO134" s="82">
        <f ca="1">IF(S134&lt;&gt;"",IFERROR(NETWORKDAYS.INTL(S134,TODAY()),"-"),"-")</f>
        <v>24</v>
      </c>
      <c r="AP134" s="82" t="str">
        <f ca="1">IF(V134&lt;&gt;"",IF(W134&lt;&gt;"",NETWORKDAYS.INTL(V134,W134),NETWORKDAYS.INTL(V134,TODAY())),"-")</f>
        <v>-</v>
      </c>
    </row>
    <row r="135" spans="1:42">
      <c r="A135" s="210">
        <f>SUBTOTAL(103,$I$5:I135)</f>
        <v>131</v>
      </c>
      <c r="B135" s="1" t="s">
        <v>6059</v>
      </c>
      <c r="C135" s="1" t="s">
        <v>3199</v>
      </c>
      <c r="D135" s="4" t="s">
        <v>21</v>
      </c>
      <c r="E135" s="212" t="s">
        <v>4635</v>
      </c>
      <c r="F135" s="5" t="s">
        <v>129</v>
      </c>
      <c r="G135" s="7">
        <v>44189</v>
      </c>
      <c r="H135" s="7" t="s">
        <v>34</v>
      </c>
      <c r="I135" s="5" t="s">
        <v>1682</v>
      </c>
      <c r="J135" s="1" t="s">
        <v>1043</v>
      </c>
      <c r="K135" s="271" t="s">
        <v>6209</v>
      </c>
      <c r="L135" s="212">
        <v>44554</v>
      </c>
      <c r="M135" s="212">
        <v>45145.662106481483</v>
      </c>
      <c r="N135" s="7">
        <v>45154.567569444444</v>
      </c>
      <c r="P135" s="287" t="s">
        <v>2</v>
      </c>
      <c r="Q135" s="3" t="s">
        <v>6128</v>
      </c>
      <c r="R135" s="227">
        <v>13179</v>
      </c>
      <c r="S135" s="6">
        <v>45161</v>
      </c>
      <c r="U135" s="6" t="s">
        <v>12</v>
      </c>
      <c r="AC135" s="4" t="s">
        <v>6154</v>
      </c>
      <c r="AD135" s="4" t="s">
        <v>53</v>
      </c>
      <c r="AE135" s="1" t="s">
        <v>35</v>
      </c>
      <c r="AF135" s="103" t="s">
        <v>6388</v>
      </c>
      <c r="AG135" s="103" t="s">
        <v>6203</v>
      </c>
      <c r="AH135" s="101" t="s">
        <v>68</v>
      </c>
      <c r="AI135" s="1" t="s">
        <v>5558</v>
      </c>
      <c r="AL135" s="263">
        <v>45156.776682719908</v>
      </c>
      <c r="AM135" s="86" t="s">
        <v>54</v>
      </c>
      <c r="AN135" s="272">
        <f ca="1">IF(M135="","-",NETWORKDAYS.INTL(M135,TODAY()))</f>
        <v>24</v>
      </c>
      <c r="AO135" s="82">
        <f ca="1">IF(S135&lt;&gt;"",IFERROR(NETWORKDAYS.INTL(S135,TODAY()),"-"),"-")</f>
        <v>12</v>
      </c>
      <c r="AP135" s="82" t="str">
        <f ca="1">IF(V135&lt;&gt;"",IF(W135&lt;&gt;"",NETWORKDAYS.INTL(V135,W135),NETWORKDAYS.INTL(V135,TODAY())),"-")</f>
        <v>-</v>
      </c>
    </row>
    <row r="136" spans="1:42">
      <c r="A136" s="210">
        <f>SUBTOTAL(103,$I$5:I136)</f>
        <v>132</v>
      </c>
      <c r="B136" s="1" t="s">
        <v>6060</v>
      </c>
      <c r="C136" s="1" t="s">
        <v>3199</v>
      </c>
      <c r="D136" s="4" t="s">
        <v>37</v>
      </c>
      <c r="E136" s="212" t="s">
        <v>4635</v>
      </c>
      <c r="F136" s="5" t="s">
        <v>129</v>
      </c>
      <c r="G136" s="7">
        <v>43825</v>
      </c>
      <c r="H136" s="7" t="s">
        <v>34</v>
      </c>
      <c r="I136" s="5" t="s">
        <v>6061</v>
      </c>
      <c r="J136" s="1" t="s">
        <v>1043</v>
      </c>
      <c r="K136" s="271" t="s">
        <v>6209</v>
      </c>
      <c r="L136" s="212">
        <v>44191</v>
      </c>
      <c r="M136" s="212">
        <v>45145.676134259258</v>
      </c>
      <c r="N136" s="7">
        <v>45148.523101851853</v>
      </c>
      <c r="P136" s="287" t="s">
        <v>3</v>
      </c>
      <c r="Q136" s="3" t="s">
        <v>1666</v>
      </c>
      <c r="S136" s="6" t="s">
        <v>66</v>
      </c>
      <c r="U136" s="6" t="s">
        <v>12</v>
      </c>
      <c r="AC136" s="4" t="s">
        <v>6155</v>
      </c>
      <c r="AD136" s="4" t="s">
        <v>1102</v>
      </c>
      <c r="AE136" s="1" t="s">
        <v>28</v>
      </c>
      <c r="AF136" s="103" t="s">
        <v>6387</v>
      </c>
      <c r="AG136" s="1" t="s">
        <v>66</v>
      </c>
      <c r="AH136" s="101" t="s">
        <v>68</v>
      </c>
      <c r="AI136" s="1" t="s">
        <v>5558</v>
      </c>
      <c r="AL136" s="263">
        <v>45156.776229699077</v>
      </c>
      <c r="AM136" s="86" t="s">
        <v>54</v>
      </c>
      <c r="AN136" s="272">
        <f ca="1">IF(M136="","-",NETWORKDAYS.INTL(M136,TODAY()))</f>
        <v>24</v>
      </c>
      <c r="AO136" s="82" t="str">
        <f ca="1">IF(S136&lt;&gt;"",IFERROR(NETWORKDAYS.INTL(S136,TODAY()),"-"),"-")</f>
        <v>-</v>
      </c>
      <c r="AP136" s="82" t="str">
        <f ca="1">IF(V136&lt;&gt;"",IF(W136&lt;&gt;"",NETWORKDAYS.INTL(V136,W136),NETWORKDAYS.INTL(V136,TODAY())),"-")</f>
        <v>-</v>
      </c>
    </row>
    <row r="137" spans="1:42">
      <c r="A137" s="210">
        <f>SUBTOTAL(103,$I$5:I137)</f>
        <v>133</v>
      </c>
      <c r="B137" s="1" t="s">
        <v>6062</v>
      </c>
      <c r="C137" s="1" t="s">
        <v>3199</v>
      </c>
      <c r="D137" s="4" t="s">
        <v>37</v>
      </c>
      <c r="E137" s="212" t="s">
        <v>4635</v>
      </c>
      <c r="F137" s="5" t="s">
        <v>129</v>
      </c>
      <c r="G137" s="7">
        <v>42753</v>
      </c>
      <c r="H137" s="7" t="s">
        <v>34</v>
      </c>
      <c r="I137" s="5" t="s">
        <v>3369</v>
      </c>
      <c r="J137" s="1" t="s">
        <v>1043</v>
      </c>
      <c r="K137" s="271" t="s">
        <v>6209</v>
      </c>
      <c r="L137" s="212">
        <v>43118</v>
      </c>
      <c r="M137" s="212">
        <v>45145.699872685182</v>
      </c>
      <c r="N137" s="7">
        <v>45152.655451388891</v>
      </c>
      <c r="P137" s="287" t="s">
        <v>2</v>
      </c>
      <c r="Q137" s="3" t="s">
        <v>6063</v>
      </c>
      <c r="R137" s="227">
        <v>2132</v>
      </c>
      <c r="S137" s="6">
        <v>45161</v>
      </c>
      <c r="U137" s="6" t="s">
        <v>12</v>
      </c>
      <c r="AC137" s="4" t="s">
        <v>6156</v>
      </c>
      <c r="AD137" s="4" t="s">
        <v>1102</v>
      </c>
      <c r="AE137" s="1" t="s">
        <v>35</v>
      </c>
      <c r="AF137" s="103" t="s">
        <v>6389</v>
      </c>
      <c r="AG137" s="103" t="s">
        <v>6313</v>
      </c>
      <c r="AH137" s="101" t="s">
        <v>68</v>
      </c>
      <c r="AI137" s="1" t="s">
        <v>5558</v>
      </c>
      <c r="AL137" s="263">
        <v>45156.774055520837</v>
      </c>
      <c r="AM137" s="86" t="s">
        <v>54</v>
      </c>
      <c r="AN137" s="272">
        <f ca="1">IF(M137="","-",NETWORKDAYS.INTL(M137,TODAY()))</f>
        <v>24</v>
      </c>
      <c r="AO137" s="82">
        <f ca="1">IF(S137&lt;&gt;"",IFERROR(NETWORKDAYS.INTL(S137,TODAY()),"-"),"-")</f>
        <v>12</v>
      </c>
      <c r="AP137" s="82" t="str">
        <f ca="1">IF(V137&lt;&gt;"",IF(W137&lt;&gt;"",NETWORKDAYS.INTL(V137,W137),NETWORKDAYS.INTL(V137,TODAY())),"-")</f>
        <v>-</v>
      </c>
    </row>
    <row r="138" spans="1:42">
      <c r="A138" s="210">
        <f>SUBTOTAL(103,$I$5:I138)</f>
        <v>134</v>
      </c>
      <c r="B138" s="1" t="s">
        <v>6065</v>
      </c>
      <c r="C138" s="1" t="s">
        <v>3198</v>
      </c>
      <c r="D138" s="4" t="s">
        <v>3466</v>
      </c>
      <c r="E138" s="212" t="s">
        <v>4676</v>
      </c>
      <c r="F138" s="5" t="s">
        <v>22</v>
      </c>
      <c r="G138" s="7">
        <v>42633</v>
      </c>
      <c r="H138" s="7" t="s">
        <v>3538</v>
      </c>
      <c r="I138" s="5" t="s">
        <v>3554</v>
      </c>
      <c r="J138" s="1" t="s">
        <v>1043</v>
      </c>
      <c r="K138" s="271" t="s">
        <v>6209</v>
      </c>
      <c r="L138" s="212">
        <v>42998</v>
      </c>
      <c r="M138" s="212">
        <v>45146.47246527778</v>
      </c>
      <c r="N138" s="7">
        <v>45146.476145833331</v>
      </c>
      <c r="O138" s="72" t="s">
        <v>6087</v>
      </c>
      <c r="P138" s="287" t="s">
        <v>2</v>
      </c>
      <c r="Q138" s="3" t="s">
        <v>6066</v>
      </c>
      <c r="R138" s="227">
        <v>2362</v>
      </c>
      <c r="S138" s="6">
        <v>45159</v>
      </c>
      <c r="U138" s="6" t="s">
        <v>12</v>
      </c>
      <c r="AC138" s="4" t="s">
        <v>6088</v>
      </c>
      <c r="AD138" s="4" t="s">
        <v>18</v>
      </c>
      <c r="AE138" s="1" t="s">
        <v>35</v>
      </c>
      <c r="AF138" s="103" t="s">
        <v>6388</v>
      </c>
      <c r="AG138" s="103" t="s">
        <v>6203</v>
      </c>
      <c r="AH138" s="101" t="s">
        <v>68</v>
      </c>
      <c r="AI138" s="1" t="s">
        <v>5558</v>
      </c>
      <c r="AL138" s="263">
        <v>45149.470275092594</v>
      </c>
      <c r="AM138" s="86" t="s">
        <v>20</v>
      </c>
      <c r="AN138" s="272">
        <f ca="1">IF(M138="","-",NETWORKDAYS.INTL(M138,TODAY()))</f>
        <v>23</v>
      </c>
      <c r="AO138" s="82">
        <f ca="1">IF(S138&lt;&gt;"",IFERROR(NETWORKDAYS.INTL(S138,TODAY()),"-"),"-")</f>
        <v>14</v>
      </c>
      <c r="AP138" s="82" t="str">
        <f ca="1">IF(V138&lt;&gt;"",IF(W138&lt;&gt;"",NETWORKDAYS.INTL(V138,W138),NETWORKDAYS.INTL(V138,TODAY())),"-")</f>
        <v>-</v>
      </c>
    </row>
    <row r="139" spans="1:42">
      <c r="A139" s="210">
        <f>SUBTOTAL(103,$I$5:I139)</f>
        <v>135</v>
      </c>
      <c r="B139" s="1" t="s">
        <v>6070</v>
      </c>
      <c r="C139" s="1" t="s">
        <v>3199</v>
      </c>
      <c r="D139" s="4" t="s">
        <v>37</v>
      </c>
      <c r="E139" s="212" t="s">
        <v>4635</v>
      </c>
      <c r="F139" s="5" t="s">
        <v>129</v>
      </c>
      <c r="G139" s="7">
        <v>44533</v>
      </c>
      <c r="H139" s="7" t="s">
        <v>30</v>
      </c>
      <c r="I139" s="5" t="s">
        <v>4747</v>
      </c>
      <c r="J139" s="1" t="s">
        <v>39</v>
      </c>
      <c r="K139" s="271" t="s">
        <v>6209</v>
      </c>
      <c r="L139" s="212">
        <v>44898</v>
      </c>
      <c r="M139" s="212">
        <v>45146.726898148147</v>
      </c>
      <c r="N139" s="7">
        <v>45148.593275462961</v>
      </c>
      <c r="P139" s="287" t="s">
        <v>2</v>
      </c>
      <c r="Q139" s="3" t="s">
        <v>6071</v>
      </c>
      <c r="R139" s="227">
        <v>2332</v>
      </c>
      <c r="S139" s="6">
        <v>45152</v>
      </c>
      <c r="U139" s="6" t="s">
        <v>12</v>
      </c>
      <c r="AC139" s="4" t="s">
        <v>6107</v>
      </c>
      <c r="AD139" s="4" t="s">
        <v>33</v>
      </c>
      <c r="AE139" s="1" t="s">
        <v>35</v>
      </c>
      <c r="AF139" s="103" t="s">
        <v>6389</v>
      </c>
      <c r="AG139" s="103" t="s">
        <v>6313</v>
      </c>
      <c r="AH139" s="101" t="s">
        <v>68</v>
      </c>
      <c r="AI139" s="1" t="s">
        <v>5558</v>
      </c>
      <c r="AL139" s="263">
        <v>45148.660730451389</v>
      </c>
      <c r="AM139" s="86" t="s">
        <v>54</v>
      </c>
      <c r="AN139" s="272">
        <f ca="1">IF(M139="","-",NETWORKDAYS.INTL(M139,TODAY()))</f>
        <v>23</v>
      </c>
      <c r="AO139" s="82">
        <f ca="1">IF(S139&lt;&gt;"",IFERROR(NETWORKDAYS.INTL(S139,TODAY()),"-"),"-")</f>
        <v>19</v>
      </c>
      <c r="AP139" s="82" t="str">
        <f ca="1">IF(V139&lt;&gt;"",IF(W139&lt;&gt;"",NETWORKDAYS.INTL(V139,W139),NETWORKDAYS.INTL(V139,TODAY())),"-")</f>
        <v>-</v>
      </c>
    </row>
    <row r="140" spans="1:42">
      <c r="A140" s="210">
        <f>SUBTOTAL(103,$I$5:I140)</f>
        <v>136</v>
      </c>
      <c r="B140" s="1" t="s">
        <v>6073</v>
      </c>
      <c r="C140" s="1" t="s">
        <v>3199</v>
      </c>
      <c r="D140" s="4" t="s">
        <v>37</v>
      </c>
      <c r="E140" s="212" t="s">
        <v>4635</v>
      </c>
      <c r="F140" s="5" t="s">
        <v>129</v>
      </c>
      <c r="G140" s="7">
        <v>44533</v>
      </c>
      <c r="H140" s="7" t="s">
        <v>34</v>
      </c>
      <c r="I140" s="5" t="s">
        <v>4688</v>
      </c>
      <c r="J140" s="1" t="s">
        <v>1043</v>
      </c>
      <c r="K140" s="271" t="s">
        <v>6209</v>
      </c>
      <c r="L140" s="212">
        <v>44898</v>
      </c>
      <c r="M140" s="212">
        <v>45146</v>
      </c>
      <c r="N140" s="7">
        <v>45154</v>
      </c>
      <c r="O140" s="72" t="s">
        <v>6334</v>
      </c>
      <c r="P140" s="287" t="s">
        <v>3</v>
      </c>
      <c r="Q140" s="3" t="s">
        <v>6129</v>
      </c>
      <c r="S140" s="6" t="s">
        <v>66</v>
      </c>
      <c r="U140" s="6" t="s">
        <v>12</v>
      </c>
      <c r="AC140" s="4" t="s">
        <v>6157</v>
      </c>
      <c r="AD140" s="4" t="s">
        <v>1277</v>
      </c>
      <c r="AE140" s="1" t="s">
        <v>67</v>
      </c>
      <c r="AF140" s="103" t="s">
        <v>6384</v>
      </c>
      <c r="AG140" s="1" t="s">
        <v>6335</v>
      </c>
      <c r="AH140" s="101" t="s">
        <v>4903</v>
      </c>
      <c r="AI140" s="1" t="s">
        <v>5558</v>
      </c>
      <c r="AJ140" s="72" t="s">
        <v>1062</v>
      </c>
      <c r="AL140" s="279">
        <v>45167.685460023145</v>
      </c>
      <c r="AM140" s="86" t="s">
        <v>1102</v>
      </c>
      <c r="AN140" s="272">
        <f ca="1">IF(M140="","-",NETWORKDAYS.INTL(M140,TODAY()))</f>
        <v>23</v>
      </c>
      <c r="AO140" s="82" t="str">
        <f ca="1">IF(S140&lt;&gt;"",IFERROR(NETWORKDAYS.INTL(S140,TODAY()),"-"),"-")</f>
        <v>-</v>
      </c>
      <c r="AP140" s="82" t="str">
        <f ca="1">IF(V140&lt;&gt;"",IF(W140&lt;&gt;"",NETWORKDAYS.INTL(V140,W140),NETWORKDAYS.INTL(V140,TODAY())),"-")</f>
        <v>-</v>
      </c>
    </row>
    <row r="141" spans="1:42">
      <c r="A141" s="210">
        <f>SUBTOTAL(103,$I$5:I141)</f>
        <v>137</v>
      </c>
      <c r="B141" s="1" t="s">
        <v>6075</v>
      </c>
      <c r="C141" s="1" t="s">
        <v>1714</v>
      </c>
      <c r="D141" s="4" t="s">
        <v>41</v>
      </c>
      <c r="E141" s="212"/>
      <c r="F141" s="5" t="s">
        <v>22</v>
      </c>
      <c r="G141" s="7">
        <v>42061</v>
      </c>
      <c r="H141" s="7" t="s">
        <v>30</v>
      </c>
      <c r="I141" s="5" t="s">
        <v>2970</v>
      </c>
      <c r="J141" s="1" t="s">
        <v>39</v>
      </c>
      <c r="K141" s="271" t="s">
        <v>6209</v>
      </c>
      <c r="L141" s="212">
        <v>42426</v>
      </c>
      <c r="M141" s="212">
        <v>45148.520300925928</v>
      </c>
      <c r="N141" s="7">
        <v>45149.468900462962</v>
      </c>
      <c r="O141" s="72" t="s">
        <v>6192</v>
      </c>
      <c r="P141" s="287" t="s">
        <v>2</v>
      </c>
      <c r="Q141" s="3" t="s">
        <v>1485</v>
      </c>
      <c r="R141" s="227">
        <v>687</v>
      </c>
      <c r="S141" s="6" t="s">
        <v>66</v>
      </c>
      <c r="U141" s="6" t="s">
        <v>12</v>
      </c>
      <c r="AC141" s="4" t="s">
        <v>6158</v>
      </c>
      <c r="AD141" s="4" t="s">
        <v>20</v>
      </c>
      <c r="AE141" s="1" t="s">
        <v>60</v>
      </c>
      <c r="AF141" s="103" t="s">
        <v>6370</v>
      </c>
      <c r="AG141" s="1" t="s">
        <v>6187</v>
      </c>
      <c r="AH141" s="101" t="s">
        <v>68</v>
      </c>
      <c r="AI141" s="1" t="s">
        <v>5671</v>
      </c>
      <c r="AL141" s="263">
        <v>45152.549776064814</v>
      </c>
      <c r="AM141" s="86" t="s">
        <v>20</v>
      </c>
      <c r="AN141" s="272">
        <f ca="1">IF(M141="","-",NETWORKDAYS.INTL(M141,TODAY()))</f>
        <v>21</v>
      </c>
      <c r="AO141" s="82" t="str">
        <f ca="1">IF(S141&lt;&gt;"",IFERROR(NETWORKDAYS.INTL(S141,TODAY()),"-"),"-")</f>
        <v>-</v>
      </c>
      <c r="AP141" s="82" t="str">
        <f ca="1">IF(V141&lt;&gt;"",IF(W141&lt;&gt;"",NETWORKDAYS.INTL(V141,W141),NETWORKDAYS.INTL(V141,TODAY())),"-")</f>
        <v>-</v>
      </c>
    </row>
    <row r="142" spans="1:42">
      <c r="A142" s="210">
        <f>SUBTOTAL(103,$I$5:I142)</f>
        <v>138</v>
      </c>
      <c r="B142" s="1" t="s">
        <v>6098</v>
      </c>
      <c r="C142" s="1" t="s">
        <v>3198</v>
      </c>
      <c r="D142" s="4" t="s">
        <v>4165</v>
      </c>
      <c r="E142" s="212" t="s">
        <v>4676</v>
      </c>
      <c r="F142" s="5" t="s">
        <v>22</v>
      </c>
      <c r="G142" s="7">
        <v>42154</v>
      </c>
      <c r="H142" s="7" t="s">
        <v>32</v>
      </c>
      <c r="I142" s="5" t="s">
        <v>6099</v>
      </c>
      <c r="J142" s="1" t="s">
        <v>39</v>
      </c>
      <c r="K142" s="271" t="s">
        <v>6214</v>
      </c>
      <c r="L142" s="212">
        <v>42520</v>
      </c>
      <c r="M142" s="212">
        <v>45149</v>
      </c>
      <c r="N142" s="7">
        <v>45153</v>
      </c>
      <c r="O142" s="72" t="s">
        <v>6159</v>
      </c>
      <c r="P142" s="287" t="s">
        <v>2</v>
      </c>
      <c r="Q142" s="3" t="s">
        <v>6170</v>
      </c>
      <c r="R142" s="227">
        <v>8422</v>
      </c>
      <c r="S142" s="6">
        <v>45154</v>
      </c>
      <c r="U142" s="6" t="s">
        <v>12</v>
      </c>
      <c r="AC142" s="4" t="s">
        <v>6160</v>
      </c>
      <c r="AD142" s="4" t="s">
        <v>20</v>
      </c>
      <c r="AE142" s="1" t="s">
        <v>35</v>
      </c>
      <c r="AF142" s="103" t="s">
        <v>6388</v>
      </c>
      <c r="AH142" s="101" t="s">
        <v>68</v>
      </c>
      <c r="AI142" s="1" t="s">
        <v>5558</v>
      </c>
      <c r="AL142" s="263">
        <v>45156.457112638891</v>
      </c>
      <c r="AM142" s="86" t="s">
        <v>20</v>
      </c>
      <c r="AN142" s="272">
        <f ca="1">IF(M142="","-",NETWORKDAYS.INTL(M142,TODAY()))</f>
        <v>20</v>
      </c>
      <c r="AO142" s="82">
        <f ca="1">IF(S142&lt;&gt;"",IFERROR(NETWORKDAYS.INTL(S142,TODAY()),"-"),"-")</f>
        <v>17</v>
      </c>
      <c r="AP142" s="82" t="str">
        <f ca="1">IF(V142&lt;&gt;"",IF(W142&lt;&gt;"",NETWORKDAYS.INTL(V142,W142),NETWORKDAYS.INTL(V142,TODAY())),"-")</f>
        <v>-</v>
      </c>
    </row>
    <row r="143" spans="1:42">
      <c r="A143" s="210">
        <f>SUBTOTAL(103,$I$5:I143)</f>
        <v>139</v>
      </c>
      <c r="B143" s="1" t="s">
        <v>6132</v>
      </c>
      <c r="C143" s="1" t="s">
        <v>3198</v>
      </c>
      <c r="D143" s="4" t="s">
        <v>3466</v>
      </c>
      <c r="E143" s="212" t="s">
        <v>4676</v>
      </c>
      <c r="F143" s="5" t="s">
        <v>22</v>
      </c>
      <c r="G143" s="7">
        <v>42633</v>
      </c>
      <c r="H143" s="7" t="s">
        <v>27</v>
      </c>
      <c r="I143" s="5" t="s">
        <v>6133</v>
      </c>
      <c r="J143" s="1" t="s">
        <v>1042</v>
      </c>
      <c r="K143" s="271" t="s">
        <v>6210</v>
      </c>
      <c r="L143" s="212">
        <v>42998</v>
      </c>
      <c r="M143" s="212">
        <v>45152.669791666667</v>
      </c>
      <c r="N143" s="7">
        <v>45152.677488425928</v>
      </c>
      <c r="O143" s="72" t="s">
        <v>6161</v>
      </c>
      <c r="P143" s="287" t="s">
        <v>4</v>
      </c>
      <c r="Q143" s="3" t="s">
        <v>1093</v>
      </c>
      <c r="R143" s="227">
        <v>10313</v>
      </c>
      <c r="S143" s="6">
        <v>45154</v>
      </c>
      <c r="U143" s="6" t="s">
        <v>12</v>
      </c>
      <c r="AC143" s="4" t="s">
        <v>6162</v>
      </c>
      <c r="AD143" s="4" t="s">
        <v>24</v>
      </c>
      <c r="AE143" s="1" t="s">
        <v>35</v>
      </c>
      <c r="AF143" s="103" t="s">
        <v>6386</v>
      </c>
      <c r="AH143" s="101" t="s">
        <v>68</v>
      </c>
      <c r="AI143" s="1" t="s">
        <v>5558</v>
      </c>
      <c r="AL143" s="263">
        <v>45156.457364189817</v>
      </c>
      <c r="AM143" s="86" t="s">
        <v>20</v>
      </c>
      <c r="AN143" s="272">
        <f ca="1">IF(M143="","-",NETWORKDAYS.INTL(M143,TODAY()))</f>
        <v>19</v>
      </c>
      <c r="AO143" s="82">
        <f ca="1">IF(S143&lt;&gt;"",IFERROR(NETWORKDAYS.INTL(S143,TODAY()),"-"),"-")</f>
        <v>17</v>
      </c>
      <c r="AP143" s="82" t="str">
        <f ca="1">IF(V143&lt;&gt;"",IF(W143&lt;&gt;"",NETWORKDAYS.INTL(V143,W143),NETWORKDAYS.INTL(V143,TODAY())),"-")</f>
        <v>-</v>
      </c>
    </row>
    <row r="144" spans="1:42">
      <c r="A144" s="210">
        <f>SUBTOTAL(103,$I$5:I144)</f>
        <v>140</v>
      </c>
      <c r="B144" s="1" t="s">
        <v>6135</v>
      </c>
      <c r="C144" s="1" t="s">
        <v>3198</v>
      </c>
      <c r="D144" s="4" t="s">
        <v>2484</v>
      </c>
      <c r="E144" s="212" t="s">
        <v>4676</v>
      </c>
      <c r="F144" s="5" t="s">
        <v>22</v>
      </c>
      <c r="G144" s="7">
        <v>42575</v>
      </c>
      <c r="H144" s="7" t="s">
        <v>64</v>
      </c>
      <c r="I144" s="5" t="s">
        <v>1160</v>
      </c>
      <c r="J144" s="1" t="s">
        <v>1043</v>
      </c>
      <c r="K144" s="271" t="s">
        <v>6215</v>
      </c>
      <c r="L144" s="212">
        <v>42940</v>
      </c>
      <c r="M144" s="212">
        <v>45160.700937499998</v>
      </c>
      <c r="N144" s="7">
        <v>45160.707141203704</v>
      </c>
      <c r="P144" s="287" t="s">
        <v>2</v>
      </c>
      <c r="Q144" s="3" t="s">
        <v>6144</v>
      </c>
      <c r="R144" s="227">
        <v>4818</v>
      </c>
      <c r="S144" s="6">
        <v>45162</v>
      </c>
      <c r="U144" s="6" t="s">
        <v>12</v>
      </c>
      <c r="AC144" s="4" t="s">
        <v>6270</v>
      </c>
      <c r="AD144" s="4" t="s">
        <v>18</v>
      </c>
      <c r="AE144" s="1" t="s">
        <v>35</v>
      </c>
      <c r="AF144" s="103" t="s">
        <v>6388</v>
      </c>
      <c r="AG144" s="103" t="s">
        <v>6203</v>
      </c>
      <c r="AH144" s="101" t="s">
        <v>68</v>
      </c>
      <c r="AI144" s="1" t="s">
        <v>5555</v>
      </c>
      <c r="AL144" s="263">
        <v>45162.808639687501</v>
      </c>
      <c r="AM144" s="86" t="s">
        <v>18</v>
      </c>
      <c r="AN144" s="272">
        <f ca="1">IF(M144="","-",NETWORKDAYS.INTL(M144,TODAY()))</f>
        <v>13</v>
      </c>
      <c r="AO144" s="82">
        <f ca="1">IF(S144&lt;&gt;"",IFERROR(NETWORKDAYS.INTL(S144,TODAY()),"-"),"-")</f>
        <v>11</v>
      </c>
      <c r="AP144" s="82" t="str">
        <f ca="1">IF(V144&lt;&gt;"",IF(W144&lt;&gt;"",NETWORKDAYS.INTL(V144,W144),NETWORKDAYS.INTL(V144,TODAY())),"-")</f>
        <v>-</v>
      </c>
    </row>
    <row r="145" spans="1:42">
      <c r="A145" s="210">
        <f>SUBTOTAL(103,$I$5:I145)</f>
        <v>141</v>
      </c>
      <c r="B145" s="1" t="s">
        <v>6136</v>
      </c>
      <c r="C145" s="1" t="s">
        <v>3198</v>
      </c>
      <c r="D145" s="4" t="s">
        <v>105</v>
      </c>
      <c r="E145" s="212" t="s">
        <v>4676</v>
      </c>
      <c r="F145" s="5" t="s">
        <v>22</v>
      </c>
      <c r="G145" s="7">
        <v>43852</v>
      </c>
      <c r="H145" s="7" t="s">
        <v>1124</v>
      </c>
      <c r="I145" s="5" t="s">
        <v>4362</v>
      </c>
      <c r="J145" s="1" t="s">
        <v>39</v>
      </c>
      <c r="K145" s="271" t="s">
        <v>6216</v>
      </c>
      <c r="L145" s="212">
        <v>44218</v>
      </c>
      <c r="M145" s="212">
        <v>45155.657766203702</v>
      </c>
      <c r="N145" s="7">
        <v>45155.671793981484</v>
      </c>
      <c r="O145" s="72" t="s">
        <v>6163</v>
      </c>
      <c r="P145" s="287" t="s">
        <v>2</v>
      </c>
      <c r="Q145" s="3" t="s">
        <v>6137</v>
      </c>
      <c r="R145" s="227">
        <v>3826</v>
      </c>
      <c r="S145" s="6">
        <v>45161</v>
      </c>
      <c r="U145" s="6" t="s">
        <v>12</v>
      </c>
      <c r="AC145" s="4" t="s">
        <v>6164</v>
      </c>
      <c r="AD145" s="4" t="s">
        <v>18</v>
      </c>
      <c r="AE145" s="1" t="s">
        <v>35</v>
      </c>
      <c r="AF145" s="103" t="s">
        <v>6388</v>
      </c>
      <c r="AG145" s="103" t="s">
        <v>6203</v>
      </c>
      <c r="AH145" s="101" t="s">
        <v>68</v>
      </c>
      <c r="AI145" s="1" t="s">
        <v>5558</v>
      </c>
      <c r="AL145" s="263">
        <v>45156.456519953703</v>
      </c>
      <c r="AM145" s="86" t="s">
        <v>20</v>
      </c>
      <c r="AN145" s="272">
        <f ca="1">IF(M145="","-",NETWORKDAYS.INTL(M145,TODAY()))</f>
        <v>16</v>
      </c>
      <c r="AO145" s="82">
        <f ca="1">IF(S145&lt;&gt;"",IFERROR(NETWORKDAYS.INTL(S145,TODAY()),"-"),"-")</f>
        <v>12</v>
      </c>
      <c r="AP145" s="82" t="str">
        <f ca="1">IF(V145&lt;&gt;"",IF(W145&lt;&gt;"",NETWORKDAYS.INTL(V145,W145),NETWORKDAYS.INTL(V145,TODAY())),"-")</f>
        <v>-</v>
      </c>
    </row>
    <row r="146" spans="1:42">
      <c r="A146" s="210">
        <f>SUBTOTAL(103,$I$5:I146)</f>
        <v>142</v>
      </c>
      <c r="B146" s="1" t="s">
        <v>6141</v>
      </c>
      <c r="C146" s="1" t="s">
        <v>1714</v>
      </c>
      <c r="D146" s="4" t="s">
        <v>41</v>
      </c>
      <c r="E146" s="212"/>
      <c r="F146" s="5" t="s">
        <v>129</v>
      </c>
      <c r="G146" s="7">
        <v>43210</v>
      </c>
      <c r="H146" s="7" t="s">
        <v>49</v>
      </c>
      <c r="I146" s="5" t="s">
        <v>1143</v>
      </c>
      <c r="J146" s="1" t="s">
        <v>39</v>
      </c>
      <c r="K146" s="271" t="s">
        <v>6208</v>
      </c>
      <c r="L146" s="212">
        <v>43575</v>
      </c>
      <c r="M146" s="212">
        <v>45154.86546296296</v>
      </c>
      <c r="N146" s="7">
        <v>45159.563321759262</v>
      </c>
      <c r="P146" s="287" t="s">
        <v>2</v>
      </c>
      <c r="Q146" s="3" t="s">
        <v>2597</v>
      </c>
      <c r="U146" s="6" t="s">
        <v>12</v>
      </c>
      <c r="AC146" s="4" t="s">
        <v>6271</v>
      </c>
      <c r="AD146" s="4" t="s">
        <v>1120</v>
      </c>
      <c r="AE146" s="1" t="s">
        <v>62</v>
      </c>
      <c r="AF146" s="103" t="s">
        <v>6370</v>
      </c>
      <c r="AH146" s="101" t="s">
        <v>68</v>
      </c>
      <c r="AI146" s="1" t="s">
        <v>5559</v>
      </c>
      <c r="AL146" s="263">
        <v>45159.563397060185</v>
      </c>
      <c r="AM146" s="86" t="s">
        <v>1120</v>
      </c>
      <c r="AN146" s="272">
        <f ca="1">IF(M146="","-",NETWORKDAYS.INTL(M146,TODAY()))</f>
        <v>17</v>
      </c>
      <c r="AO146" s="82" t="str">
        <f ca="1">IF(S146&lt;&gt;"",IFERROR(NETWORKDAYS.INTL(S146,TODAY()),"-"),"-")</f>
        <v>-</v>
      </c>
      <c r="AP146" s="82" t="str">
        <f ca="1">IF(V146&lt;&gt;"",IF(W146&lt;&gt;"",NETWORKDAYS.INTL(V146,W146),NETWORKDAYS.INTL(V146,TODAY())),"-")</f>
        <v>-</v>
      </c>
    </row>
    <row r="147" spans="1:42">
      <c r="A147" s="210">
        <f>SUBTOTAL(103,$I$5:I147)</f>
        <v>143</v>
      </c>
      <c r="B147" s="1" t="s">
        <v>6142</v>
      </c>
      <c r="C147" s="1" t="s">
        <v>3198</v>
      </c>
      <c r="D147" s="4" t="s">
        <v>3766</v>
      </c>
      <c r="E147" s="212" t="s">
        <v>4676</v>
      </c>
      <c r="F147" s="5" t="s">
        <v>22</v>
      </c>
      <c r="G147" s="7">
        <v>43304</v>
      </c>
      <c r="H147" s="7" t="s">
        <v>38</v>
      </c>
      <c r="I147" s="5" t="s">
        <v>3981</v>
      </c>
      <c r="J147" s="1" t="s">
        <v>39</v>
      </c>
      <c r="K147" s="271" t="s">
        <v>6215</v>
      </c>
      <c r="L147" s="212">
        <v>43669</v>
      </c>
      <c r="M147" s="212">
        <v>45160.7109375</v>
      </c>
      <c r="N147" s="7">
        <v>45162.418356481481</v>
      </c>
      <c r="P147" s="287" t="s">
        <v>2</v>
      </c>
      <c r="Q147" s="3" t="s">
        <v>4772</v>
      </c>
      <c r="R147" s="227">
        <v>2951</v>
      </c>
      <c r="S147" s="6">
        <v>45162</v>
      </c>
      <c r="U147" s="6" t="s">
        <v>12</v>
      </c>
      <c r="AC147" s="4" t="s">
        <v>6272</v>
      </c>
      <c r="AD147" s="4" t="s">
        <v>18</v>
      </c>
      <c r="AE147" s="1" t="s">
        <v>35</v>
      </c>
      <c r="AF147" s="103" t="s">
        <v>6388</v>
      </c>
      <c r="AG147" s="103" t="s">
        <v>6203</v>
      </c>
      <c r="AH147" s="101" t="s">
        <v>68</v>
      </c>
      <c r="AL147" s="263">
        <v>45162.418954722219</v>
      </c>
      <c r="AM147" s="86" t="s">
        <v>18</v>
      </c>
      <c r="AN147" s="272">
        <f ca="1">IF(M147="","-",NETWORKDAYS.INTL(M147,TODAY()))</f>
        <v>13</v>
      </c>
      <c r="AO147" s="82">
        <f ca="1">IF(S147&lt;&gt;"",IFERROR(NETWORKDAYS.INTL(S147,TODAY()),"-"),"-")</f>
        <v>11</v>
      </c>
      <c r="AP147" s="82" t="str">
        <f ca="1">IF(V147&lt;&gt;"",IF(W147&lt;&gt;"",NETWORKDAYS.INTL(V147,W147),NETWORKDAYS.INTL(V147,TODAY())),"-")</f>
        <v>-</v>
      </c>
    </row>
    <row r="148" spans="1:42">
      <c r="A148" s="210">
        <f>SUBTOTAL(103,$I$5:I148)</f>
        <v>144</v>
      </c>
      <c r="B148" s="1" t="s">
        <v>6143</v>
      </c>
      <c r="C148" s="1" t="s">
        <v>3198</v>
      </c>
      <c r="D148" s="4" t="s">
        <v>3766</v>
      </c>
      <c r="E148" s="212" t="s">
        <v>4676</v>
      </c>
      <c r="F148" s="5" t="s">
        <v>22</v>
      </c>
      <c r="G148" s="7">
        <v>43285</v>
      </c>
      <c r="H148" s="7" t="s">
        <v>64</v>
      </c>
      <c r="I148" s="5" t="s">
        <v>4080</v>
      </c>
      <c r="J148" s="1" t="s">
        <v>1043</v>
      </c>
      <c r="K148" s="271" t="s">
        <v>6215</v>
      </c>
      <c r="L148" s="212">
        <v>43650</v>
      </c>
      <c r="M148" s="212">
        <v>45155.657835648148</v>
      </c>
      <c r="N148" s="7">
        <v>45155.722256944442</v>
      </c>
      <c r="O148" s="72" t="s">
        <v>6193</v>
      </c>
      <c r="P148" s="287" t="s">
        <v>2</v>
      </c>
      <c r="Q148" s="3" t="s">
        <v>6144</v>
      </c>
      <c r="R148" s="227">
        <v>3214</v>
      </c>
      <c r="S148" s="6">
        <v>45161</v>
      </c>
      <c r="U148" s="6" t="s">
        <v>12</v>
      </c>
      <c r="AC148" s="4" t="s">
        <v>6273</v>
      </c>
      <c r="AD148" s="4" t="s">
        <v>18</v>
      </c>
      <c r="AE148" s="1" t="s">
        <v>35</v>
      </c>
      <c r="AF148" s="103" t="s">
        <v>6388</v>
      </c>
      <c r="AG148" s="103" t="s">
        <v>6203</v>
      </c>
      <c r="AH148" s="101" t="s">
        <v>68</v>
      </c>
      <c r="AI148" s="1" t="s">
        <v>5558</v>
      </c>
      <c r="AL148" s="263">
        <v>45162.428222627314</v>
      </c>
      <c r="AM148" s="86" t="s">
        <v>18</v>
      </c>
      <c r="AN148" s="272">
        <f ca="1">IF(M148="","-",NETWORKDAYS.INTL(M148,TODAY()))</f>
        <v>16</v>
      </c>
      <c r="AO148" s="82">
        <f ca="1">IF(S148&lt;&gt;"",IFERROR(NETWORKDAYS.INTL(S148,TODAY()),"-"),"-")</f>
        <v>12</v>
      </c>
      <c r="AP148" s="82" t="str">
        <f ca="1">IF(V148&lt;&gt;"",IF(W148&lt;&gt;"",NETWORKDAYS.INTL(V148,W148),NETWORKDAYS.INTL(V148,TODAY())),"-")</f>
        <v>-</v>
      </c>
    </row>
    <row r="149" spans="1:42">
      <c r="A149" s="210">
        <f>SUBTOTAL(103,$I$5:I149)</f>
        <v>145</v>
      </c>
      <c r="B149" s="1" t="s">
        <v>6145</v>
      </c>
      <c r="C149" s="1" t="s">
        <v>3198</v>
      </c>
      <c r="D149" s="4" t="s">
        <v>2370</v>
      </c>
      <c r="E149" s="212" t="s">
        <v>4676</v>
      </c>
      <c r="F149" s="5" t="s">
        <v>22</v>
      </c>
      <c r="G149" s="7">
        <v>44907</v>
      </c>
      <c r="H149" s="7" t="s">
        <v>56</v>
      </c>
      <c r="I149" s="5" t="s">
        <v>6146</v>
      </c>
      <c r="J149" s="1" t="s">
        <v>1043</v>
      </c>
      <c r="K149" s="271" t="s">
        <v>6208</v>
      </c>
      <c r="L149" s="212">
        <v>45272</v>
      </c>
      <c r="M149" s="212">
        <v>45155</v>
      </c>
      <c r="N149" s="7">
        <v>45155</v>
      </c>
      <c r="O149" s="72" t="s">
        <v>6165</v>
      </c>
      <c r="P149" s="287" t="s">
        <v>3</v>
      </c>
      <c r="Q149" s="3" t="s">
        <v>514</v>
      </c>
      <c r="R149" s="227">
        <v>235</v>
      </c>
      <c r="S149" s="6">
        <v>45161</v>
      </c>
      <c r="U149" s="6" t="s">
        <v>12</v>
      </c>
      <c r="AC149" s="4" t="s">
        <v>6166</v>
      </c>
      <c r="AD149" s="4" t="s">
        <v>18</v>
      </c>
      <c r="AE149" s="1" t="s">
        <v>67</v>
      </c>
      <c r="AF149" s="103" t="s">
        <v>6384</v>
      </c>
      <c r="AG149" s="103" t="s">
        <v>6203</v>
      </c>
      <c r="AH149" s="101" t="s">
        <v>4903</v>
      </c>
      <c r="AI149" s="1" t="s">
        <v>5558</v>
      </c>
      <c r="AJ149" s="72" t="s">
        <v>1062</v>
      </c>
      <c r="AL149" s="263">
        <v>45168.786232152779</v>
      </c>
      <c r="AM149" s="86" t="s">
        <v>20</v>
      </c>
      <c r="AN149" s="272">
        <f ca="1">IF(M149="","-",NETWORKDAYS.INTL(M149,TODAY()))</f>
        <v>16</v>
      </c>
      <c r="AO149" s="82">
        <f ca="1">IF(S149&lt;&gt;"",IFERROR(NETWORKDAYS.INTL(S149,TODAY()),"-"),"-")</f>
        <v>12</v>
      </c>
      <c r="AP149" s="82" t="str">
        <f ca="1">IF(V149&lt;&gt;"",IF(W149&lt;&gt;"",NETWORKDAYS.INTL(V149,W149),NETWORKDAYS.INTL(V149,TODAY())),"-")</f>
        <v>-</v>
      </c>
    </row>
    <row r="150" spans="1:42">
      <c r="A150" s="210">
        <f>SUBTOTAL(103,$I$5:I150)</f>
        <v>146</v>
      </c>
      <c r="B150" s="1" t="s">
        <v>6171</v>
      </c>
      <c r="C150" s="1" t="s">
        <v>3199</v>
      </c>
      <c r="D150" s="4" t="s">
        <v>6172</v>
      </c>
      <c r="E150" s="212"/>
      <c r="F150" s="5" t="s">
        <v>129</v>
      </c>
      <c r="G150" s="7">
        <v>44913</v>
      </c>
      <c r="H150" s="7" t="s">
        <v>58</v>
      </c>
      <c r="I150" s="5" t="s">
        <v>6173</v>
      </c>
      <c r="J150" s="1" t="s">
        <v>1043</v>
      </c>
      <c r="K150" s="271" t="s">
        <v>6212</v>
      </c>
      <c r="L150" s="212">
        <v>45278</v>
      </c>
      <c r="M150" s="212">
        <v>45156.665717592594</v>
      </c>
      <c r="N150" s="7">
        <v>45159.715798611112</v>
      </c>
      <c r="O150" s="72" t="s">
        <v>6274</v>
      </c>
      <c r="P150" s="287" t="s">
        <v>2</v>
      </c>
      <c r="Q150" s="3" t="s">
        <v>4859</v>
      </c>
      <c r="S150" s="6" t="s">
        <v>55</v>
      </c>
      <c r="U150" s="6" t="s">
        <v>12</v>
      </c>
      <c r="V150" s="6">
        <v>45161</v>
      </c>
      <c r="AC150" s="4" t="s">
        <v>6275</v>
      </c>
      <c r="AD150" s="4" t="s">
        <v>33</v>
      </c>
      <c r="AE150" s="1" t="s">
        <v>28</v>
      </c>
      <c r="AF150" s="103" t="s">
        <v>6387</v>
      </c>
      <c r="AG150" s="1" t="s">
        <v>6276</v>
      </c>
      <c r="AH150" s="101" t="s">
        <v>68</v>
      </c>
      <c r="AI150" s="1" t="s">
        <v>5406</v>
      </c>
      <c r="AL150" s="263">
        <v>45162.795472951388</v>
      </c>
      <c r="AM150" s="86" t="s">
        <v>54</v>
      </c>
      <c r="AN150" s="272">
        <f ca="1">IF(M150="","-",NETWORKDAYS.INTL(M150,TODAY()))</f>
        <v>15</v>
      </c>
      <c r="AO150" s="82" t="str">
        <f ca="1">IF(S150&lt;&gt;"",IFERROR(NETWORKDAYS.INTL(S150,TODAY()),"-"),"-")</f>
        <v>-</v>
      </c>
      <c r="AP150" s="82">
        <f ca="1">IF(V150&lt;&gt;"",IF(W150&lt;&gt;"",NETWORKDAYS.INTL(V150,W150),NETWORKDAYS.INTL(V150,TODAY())),"-")</f>
        <v>12</v>
      </c>
    </row>
    <row r="151" spans="1:42">
      <c r="A151" s="210">
        <f>SUBTOTAL(103,$I$5:I151)</f>
        <v>147</v>
      </c>
      <c r="B151" s="1" t="s">
        <v>6174</v>
      </c>
      <c r="C151" s="1" t="s">
        <v>3198</v>
      </c>
      <c r="D151" s="4" t="s">
        <v>1106</v>
      </c>
      <c r="E151" s="212" t="s">
        <v>2959</v>
      </c>
      <c r="F151" s="5" t="s">
        <v>129</v>
      </c>
      <c r="G151" s="7">
        <v>42788</v>
      </c>
      <c r="H151" s="7" t="s">
        <v>16</v>
      </c>
      <c r="I151" s="5" t="s">
        <v>2844</v>
      </c>
      <c r="J151" s="1" t="s">
        <v>39</v>
      </c>
      <c r="K151" s="271" t="s">
        <v>6212</v>
      </c>
      <c r="L151" s="212">
        <v>43153</v>
      </c>
      <c r="M151" s="212">
        <v>45159.435868055552</v>
      </c>
      <c r="N151" s="7">
        <v>45160.6595069213</v>
      </c>
      <c r="O151" s="72" t="s">
        <v>6338</v>
      </c>
      <c r="P151" s="287" t="s">
        <v>2</v>
      </c>
      <c r="Q151" s="3" t="s">
        <v>6218</v>
      </c>
      <c r="U151" s="6" t="s">
        <v>12</v>
      </c>
      <c r="AC151" s="4" t="s">
        <v>6339</v>
      </c>
      <c r="AD151" s="4" t="s">
        <v>1102</v>
      </c>
      <c r="AE151" s="1" t="s">
        <v>1029</v>
      </c>
      <c r="AF151" s="103" t="s">
        <v>6391</v>
      </c>
      <c r="AH151" s="101" t="s">
        <v>68</v>
      </c>
      <c r="AL151" s="263">
        <v>45160.75318349537</v>
      </c>
      <c r="AM151" s="86" t="s">
        <v>1102</v>
      </c>
      <c r="AN151" s="272">
        <f ca="1">IF(M151="","-",NETWORKDAYS.INTL(M151,TODAY()))</f>
        <v>14</v>
      </c>
      <c r="AO151" s="82" t="str">
        <f ca="1">IF(S151&lt;&gt;"",IFERROR(NETWORKDAYS.INTL(S151,TODAY()),"-"),"-")</f>
        <v>-</v>
      </c>
      <c r="AP151" s="82" t="str">
        <f ca="1">IF(V151&lt;&gt;"",IF(W151&lt;&gt;"",NETWORKDAYS.INTL(V151,W151),NETWORKDAYS.INTL(V151,TODAY())),"-")</f>
        <v>-</v>
      </c>
    </row>
    <row r="152" spans="1:42">
      <c r="A152" s="210">
        <f>SUBTOTAL(103,$I$5:I152)</f>
        <v>148</v>
      </c>
      <c r="B152" s="1" t="s">
        <v>6175</v>
      </c>
      <c r="C152" s="1" t="s">
        <v>3199</v>
      </c>
      <c r="D152" s="4" t="s">
        <v>2854</v>
      </c>
      <c r="E152" s="212"/>
      <c r="F152" s="5" t="s">
        <v>129</v>
      </c>
      <c r="G152" s="7">
        <v>42488</v>
      </c>
      <c r="H152" s="7" t="s">
        <v>16</v>
      </c>
      <c r="I152" s="5" t="s">
        <v>2855</v>
      </c>
      <c r="J152" s="1" t="s">
        <v>39</v>
      </c>
      <c r="K152" s="271" t="s">
        <v>6212</v>
      </c>
      <c r="L152" s="212">
        <v>42853</v>
      </c>
      <c r="M152" s="212">
        <v>45159.437002314815</v>
      </c>
      <c r="N152" s="7">
        <v>45166.720185185186</v>
      </c>
      <c r="P152" s="287" t="s">
        <v>2</v>
      </c>
      <c r="Q152" s="3" t="s">
        <v>6328</v>
      </c>
      <c r="U152" s="6" t="s">
        <v>12</v>
      </c>
      <c r="AD152" s="4" t="s">
        <v>33</v>
      </c>
      <c r="AE152" s="1" t="s">
        <v>2671</v>
      </c>
      <c r="AF152" s="103" t="s">
        <v>6383</v>
      </c>
      <c r="AH152" s="101" t="s">
        <v>68</v>
      </c>
      <c r="AI152" s="1" t="s">
        <v>5559</v>
      </c>
      <c r="AL152" s="263">
        <v>45166.720262858798</v>
      </c>
      <c r="AM152" s="86" t="s">
        <v>1120</v>
      </c>
      <c r="AN152" s="272">
        <f ca="1">IF(M152="","-",NETWORKDAYS.INTL(M152,TODAY()))</f>
        <v>14</v>
      </c>
      <c r="AO152" s="82" t="str">
        <f ca="1">IF(S152&lt;&gt;"",IFERROR(NETWORKDAYS.INTL(S152,TODAY()),"-"),"-")</f>
        <v>-</v>
      </c>
      <c r="AP152" s="82" t="str">
        <f ca="1">IF(V152&lt;&gt;"",IF(W152&lt;&gt;"",NETWORKDAYS.INTL(V152,W152),NETWORKDAYS.INTL(V152,TODAY())),"-")</f>
        <v>-</v>
      </c>
    </row>
    <row r="153" spans="1:42">
      <c r="A153" s="210">
        <f>SUBTOTAL(103,$I$5:I153)</f>
        <v>149</v>
      </c>
      <c r="B153" s="1" t="s">
        <v>6176</v>
      </c>
      <c r="C153" s="1" t="s">
        <v>3199</v>
      </c>
      <c r="D153" s="4" t="s">
        <v>37</v>
      </c>
      <c r="E153" s="212" t="s">
        <v>4635</v>
      </c>
      <c r="F153" s="5" t="s">
        <v>129</v>
      </c>
      <c r="G153" s="7">
        <v>43825</v>
      </c>
      <c r="H153" s="7" t="s">
        <v>34</v>
      </c>
      <c r="I153" s="5" t="s">
        <v>1676</v>
      </c>
      <c r="J153" s="1" t="s">
        <v>1043</v>
      </c>
      <c r="K153" s="271" t="s">
        <v>6209</v>
      </c>
      <c r="L153" s="212">
        <v>44191</v>
      </c>
      <c r="M153" s="212">
        <v>45159.45034722222</v>
      </c>
      <c r="N153" s="7">
        <v>45162.540960648148</v>
      </c>
      <c r="P153" s="287" t="s">
        <v>2</v>
      </c>
      <c r="Q153" s="3" t="s">
        <v>6219</v>
      </c>
      <c r="U153" s="6" t="s">
        <v>12</v>
      </c>
      <c r="AD153" s="4" t="s">
        <v>1102</v>
      </c>
      <c r="AE153" s="1" t="s">
        <v>2671</v>
      </c>
      <c r="AF153" s="103" t="s">
        <v>6383</v>
      </c>
      <c r="AH153" s="101" t="s">
        <v>68</v>
      </c>
      <c r="AI153" s="1" t="s">
        <v>5559</v>
      </c>
      <c r="AL153" s="263">
        <v>45162.550683506946</v>
      </c>
      <c r="AM153" s="86" t="s">
        <v>1102</v>
      </c>
      <c r="AN153" s="272">
        <f ca="1">IF(M153="","-",NETWORKDAYS.INTL(M153,TODAY()))</f>
        <v>14</v>
      </c>
      <c r="AO153" s="82" t="str">
        <f ca="1">IF(S153&lt;&gt;"",IFERROR(NETWORKDAYS.INTL(S153,TODAY()),"-"),"-")</f>
        <v>-</v>
      </c>
      <c r="AP153" s="82" t="str">
        <f ca="1">IF(V153&lt;&gt;"",IF(W153&lt;&gt;"",NETWORKDAYS.INTL(V153,W153),NETWORKDAYS.INTL(V153,TODAY())),"-")</f>
        <v>-</v>
      </c>
    </row>
    <row r="154" spans="1:42">
      <c r="A154" s="210">
        <f>SUBTOTAL(103,$I$5:I154)</f>
        <v>150</v>
      </c>
      <c r="B154" s="1" t="s">
        <v>6177</v>
      </c>
      <c r="C154" s="1" t="s">
        <v>3199</v>
      </c>
      <c r="D154" s="4" t="s">
        <v>37</v>
      </c>
      <c r="E154" s="212" t="s">
        <v>4635</v>
      </c>
      <c r="F154" s="5" t="s">
        <v>129</v>
      </c>
      <c r="G154" s="7">
        <v>42865</v>
      </c>
      <c r="H154" s="7" t="s">
        <v>30</v>
      </c>
      <c r="I154" s="5" t="s">
        <v>2558</v>
      </c>
      <c r="J154" s="1" t="s">
        <v>39</v>
      </c>
      <c r="K154" s="271" t="s">
        <v>6209</v>
      </c>
      <c r="L154" s="212">
        <v>43230</v>
      </c>
      <c r="M154" s="212">
        <v>45159.454131944447</v>
      </c>
      <c r="N154" s="7">
        <v>45160.758171296293</v>
      </c>
      <c r="P154" s="287" t="s">
        <v>2</v>
      </c>
      <c r="Q154" s="3" t="s">
        <v>6220</v>
      </c>
      <c r="U154" s="6" t="s">
        <v>12</v>
      </c>
      <c r="AC154" s="4" t="s">
        <v>6277</v>
      </c>
      <c r="AD154" s="4" t="s">
        <v>1120</v>
      </c>
      <c r="AE154" s="1" t="s">
        <v>62</v>
      </c>
      <c r="AF154" s="103" t="s">
        <v>6383</v>
      </c>
      <c r="AH154" s="101" t="s">
        <v>68</v>
      </c>
      <c r="AI154" s="1" t="s">
        <v>5559</v>
      </c>
      <c r="AL154" s="263">
        <v>45160.758288668978</v>
      </c>
      <c r="AM154" s="86" t="s">
        <v>1120</v>
      </c>
      <c r="AN154" s="272">
        <f ca="1">IF(M154="","-",NETWORKDAYS.INTL(M154,TODAY()))</f>
        <v>14</v>
      </c>
      <c r="AO154" s="82" t="str">
        <f ca="1">IF(S154&lt;&gt;"",IFERROR(NETWORKDAYS.INTL(S154,TODAY()),"-"),"-")</f>
        <v>-</v>
      </c>
      <c r="AP154" s="82" t="str">
        <f ca="1">IF(V154&lt;&gt;"",IF(W154&lt;&gt;"",NETWORKDAYS.INTL(V154,W154),NETWORKDAYS.INTL(V154,TODAY())),"-")</f>
        <v>-</v>
      </c>
    </row>
    <row r="155" spans="1:42">
      <c r="A155" s="210">
        <f>SUBTOTAL(103,$I$5:I155)</f>
        <v>151</v>
      </c>
      <c r="B155" s="1" t="s">
        <v>6180</v>
      </c>
      <c r="C155" s="1" t="s">
        <v>3199</v>
      </c>
      <c r="D155" s="4" t="s">
        <v>37</v>
      </c>
      <c r="E155" s="212" t="s">
        <v>4635</v>
      </c>
      <c r="F155" s="5" t="s">
        <v>129</v>
      </c>
      <c r="G155" s="7">
        <v>43825</v>
      </c>
      <c r="H155" s="7" t="s">
        <v>30</v>
      </c>
      <c r="I155" s="5" t="s">
        <v>2634</v>
      </c>
      <c r="J155" s="1" t="s">
        <v>39</v>
      </c>
      <c r="K155" s="271" t="s">
        <v>6209</v>
      </c>
      <c r="L155" s="212">
        <v>44191</v>
      </c>
      <c r="M155" s="212">
        <v>45159</v>
      </c>
      <c r="N155" s="7">
        <v>45162</v>
      </c>
      <c r="P155" s="287" t="s">
        <v>2</v>
      </c>
      <c r="Q155" s="3" t="s">
        <v>5296</v>
      </c>
      <c r="U155" s="6" t="s">
        <v>12</v>
      </c>
      <c r="AD155" s="4" t="s">
        <v>1102</v>
      </c>
      <c r="AE155" s="1" t="s">
        <v>67</v>
      </c>
      <c r="AF155" s="103" t="s">
        <v>6384</v>
      </c>
      <c r="AH155" s="101" t="s">
        <v>4903</v>
      </c>
      <c r="AJ155" s="72" t="s">
        <v>1062</v>
      </c>
      <c r="AL155" s="263">
        <v>45166.441844374996</v>
      </c>
      <c r="AM155" s="86" t="s">
        <v>1102</v>
      </c>
      <c r="AN155" s="272">
        <f ca="1">IF(M155="","-",NETWORKDAYS.INTL(M155,TODAY()))</f>
        <v>14</v>
      </c>
      <c r="AO155" s="82" t="str">
        <f ca="1">IF(S155&lt;&gt;"",IFERROR(NETWORKDAYS.INTL(S155,TODAY()),"-"),"-")</f>
        <v>-</v>
      </c>
      <c r="AP155" s="82" t="str">
        <f ca="1">IF(V155&lt;&gt;"",IF(W155&lt;&gt;"",NETWORKDAYS.INTL(V155,W155),NETWORKDAYS.INTL(V155,TODAY())),"-")</f>
        <v>-</v>
      </c>
    </row>
    <row r="156" spans="1:42">
      <c r="A156" s="210">
        <f>SUBTOTAL(103,$I$5:I156)</f>
        <v>152</v>
      </c>
      <c r="B156" s="1" t="s">
        <v>6181</v>
      </c>
      <c r="C156" s="1" t="s">
        <v>3199</v>
      </c>
      <c r="D156" s="4" t="s">
        <v>37</v>
      </c>
      <c r="E156" s="212" t="s">
        <v>4635</v>
      </c>
      <c r="F156" s="5" t="s">
        <v>129</v>
      </c>
      <c r="G156" s="7">
        <v>42753</v>
      </c>
      <c r="H156" s="7" t="s">
        <v>30</v>
      </c>
      <c r="I156" s="5" t="s">
        <v>5450</v>
      </c>
      <c r="J156" s="1" t="s">
        <v>39</v>
      </c>
      <c r="K156" s="271" t="s">
        <v>6209</v>
      </c>
      <c r="L156" s="212">
        <v>43118</v>
      </c>
      <c r="M156" s="212">
        <v>45159.4609837963</v>
      </c>
      <c r="N156" s="7">
        <v>45160.745081018518</v>
      </c>
      <c r="O156" s="72" t="s">
        <v>6340</v>
      </c>
      <c r="P156" s="287" t="s">
        <v>2</v>
      </c>
      <c r="Q156" s="3" t="s">
        <v>6221</v>
      </c>
      <c r="U156" s="6" t="s">
        <v>12</v>
      </c>
      <c r="AC156" s="4" t="s">
        <v>6278</v>
      </c>
      <c r="AD156" s="4" t="s">
        <v>1120</v>
      </c>
      <c r="AE156" s="1" t="s">
        <v>1029</v>
      </c>
      <c r="AF156" s="103" t="s">
        <v>6391</v>
      </c>
      <c r="AH156" s="101" t="s">
        <v>68</v>
      </c>
      <c r="AI156" s="1" t="s">
        <v>5558</v>
      </c>
      <c r="AL156" s="263">
        <v>45166.46743409722</v>
      </c>
      <c r="AM156" s="86" t="s">
        <v>54</v>
      </c>
      <c r="AN156" s="272">
        <f ca="1">IF(M156="","-",NETWORKDAYS.INTL(M156,TODAY()))</f>
        <v>14</v>
      </c>
      <c r="AO156" s="82" t="str">
        <f ca="1">IF(S156&lt;&gt;"",IFERROR(NETWORKDAYS.INTL(S156,TODAY()),"-"),"-")</f>
        <v>-</v>
      </c>
      <c r="AP156" s="82" t="str">
        <f ca="1">IF(V156&lt;&gt;"",IF(W156&lt;&gt;"",NETWORKDAYS.INTL(V156,W156),NETWORKDAYS.INTL(V156,TODAY())),"-")</f>
        <v>-</v>
      </c>
    </row>
    <row r="157" spans="1:42">
      <c r="A157" s="210">
        <f>SUBTOTAL(103,$I$5:I157)</f>
        <v>153</v>
      </c>
      <c r="B157" s="1" t="s">
        <v>6182</v>
      </c>
      <c r="C157" s="1" t="s">
        <v>3199</v>
      </c>
      <c r="D157" s="4" t="s">
        <v>37</v>
      </c>
      <c r="E157" s="212" t="s">
        <v>4635</v>
      </c>
      <c r="F157" s="5" t="s">
        <v>129</v>
      </c>
      <c r="G157" s="7">
        <v>42753</v>
      </c>
      <c r="H157" s="7" t="s">
        <v>1704</v>
      </c>
      <c r="I157" s="5" t="s">
        <v>6183</v>
      </c>
      <c r="J157" s="1" t="s">
        <v>6184</v>
      </c>
      <c r="K157" s="271" t="s">
        <v>6185</v>
      </c>
      <c r="L157" s="212">
        <v>43118</v>
      </c>
      <c r="M157" s="212">
        <v>45159.462523148148</v>
      </c>
      <c r="N157" s="7">
        <v>45166.826967592591</v>
      </c>
      <c r="P157" s="287" t="s">
        <v>4</v>
      </c>
      <c r="Q157" s="3" t="s">
        <v>1093</v>
      </c>
      <c r="U157" s="6" t="s">
        <v>12</v>
      </c>
      <c r="AD157" s="4" t="s">
        <v>33</v>
      </c>
      <c r="AE157" s="1" t="s">
        <v>2673</v>
      </c>
      <c r="AF157" s="103" t="s">
        <v>6383</v>
      </c>
      <c r="AH157" s="101" t="s">
        <v>68</v>
      </c>
      <c r="AI157" s="1" t="s">
        <v>5559</v>
      </c>
      <c r="AL157" s="263">
        <v>45166.827098449074</v>
      </c>
      <c r="AM157" s="86" t="s">
        <v>1102</v>
      </c>
      <c r="AN157" s="272">
        <f ca="1">IF(M157="","-",NETWORKDAYS.INTL(M157,TODAY()))</f>
        <v>14</v>
      </c>
      <c r="AO157" s="82" t="str">
        <f ca="1">IF(S157&lt;&gt;"",IFERROR(NETWORKDAYS.INTL(S157,TODAY()),"-"),"-")</f>
        <v>-</v>
      </c>
      <c r="AP157" s="82" t="str">
        <f ca="1">IF(V157&lt;&gt;"",IF(W157&lt;&gt;"",NETWORKDAYS.INTL(V157,W157),NETWORKDAYS.INTL(V157,TODAY())),"-")</f>
        <v>-</v>
      </c>
    </row>
    <row r="158" spans="1:42">
      <c r="A158" s="210">
        <f>SUBTOTAL(103,$I$5:I158)</f>
        <v>154</v>
      </c>
      <c r="B158" s="1" t="s">
        <v>6222</v>
      </c>
      <c r="C158" s="1" t="s">
        <v>1714</v>
      </c>
      <c r="D158" s="4" t="s">
        <v>41</v>
      </c>
      <c r="E158" s="212"/>
      <c r="F158" s="5" t="s">
        <v>129</v>
      </c>
      <c r="G158" s="7">
        <v>41547</v>
      </c>
      <c r="H158" s="7" t="s">
        <v>32</v>
      </c>
      <c r="I158" s="5" t="s">
        <v>2695</v>
      </c>
      <c r="J158" s="1" t="s">
        <v>39</v>
      </c>
      <c r="K158" s="271" t="s">
        <v>6214</v>
      </c>
      <c r="L158" s="212">
        <v>41912</v>
      </c>
      <c r="M158" s="212">
        <v>45159.551701388889</v>
      </c>
      <c r="N158" s="7">
        <v>45159.568796296298</v>
      </c>
      <c r="P158" s="287" t="s">
        <v>3</v>
      </c>
      <c r="Q158" s="3" t="s">
        <v>6223</v>
      </c>
      <c r="U158" s="6" t="s">
        <v>12</v>
      </c>
      <c r="AC158" s="4" t="s">
        <v>6279</v>
      </c>
      <c r="AD158" s="4" t="s">
        <v>1120</v>
      </c>
      <c r="AE158" s="1" t="s">
        <v>62</v>
      </c>
      <c r="AF158" s="103" t="s">
        <v>6370</v>
      </c>
      <c r="AH158" s="101" t="s">
        <v>68</v>
      </c>
      <c r="AI158" s="1" t="s">
        <v>5559</v>
      </c>
      <c r="AL158" s="263">
        <v>45159.568879016202</v>
      </c>
      <c r="AM158" s="86" t="s">
        <v>1120</v>
      </c>
      <c r="AN158" s="272">
        <f ca="1">IF(M158="","-",NETWORKDAYS.INTL(M158,TODAY()))</f>
        <v>14</v>
      </c>
      <c r="AO158" s="82" t="str">
        <f ca="1">IF(S158&lt;&gt;"",IFERROR(NETWORKDAYS.INTL(S158,TODAY()),"-"),"-")</f>
        <v>-</v>
      </c>
      <c r="AP158" s="82" t="str">
        <f ca="1">IF(V158&lt;&gt;"",IF(W158&lt;&gt;"",NETWORKDAYS.INTL(V158,W158),NETWORKDAYS.INTL(V158,TODAY())),"-")</f>
        <v>-</v>
      </c>
    </row>
    <row r="159" spans="1:42">
      <c r="A159" s="210">
        <f>SUBTOTAL(103,$I$5:I159)</f>
        <v>155</v>
      </c>
      <c r="B159" s="1" t="s">
        <v>6224</v>
      </c>
      <c r="C159" s="1" t="s">
        <v>3199</v>
      </c>
      <c r="D159" s="4" t="s">
        <v>21</v>
      </c>
      <c r="E159" s="212" t="s">
        <v>4635</v>
      </c>
      <c r="F159" s="5" t="s">
        <v>129</v>
      </c>
      <c r="G159" s="7">
        <v>45140</v>
      </c>
      <c r="H159" s="7" t="s">
        <v>30</v>
      </c>
      <c r="I159" s="5" t="s">
        <v>6225</v>
      </c>
      <c r="J159" s="1" t="s">
        <v>39</v>
      </c>
      <c r="K159" s="271" t="s">
        <v>6209</v>
      </c>
      <c r="L159" s="212">
        <v>45506</v>
      </c>
      <c r="M159" s="212">
        <v>45159.720069444447</v>
      </c>
      <c r="N159" s="7">
        <v>45160.554016203707</v>
      </c>
      <c r="O159" s="72" t="s">
        <v>6280</v>
      </c>
      <c r="P159" s="287" t="s">
        <v>2</v>
      </c>
      <c r="Q159" s="3" t="s">
        <v>1485</v>
      </c>
      <c r="S159" s="6" t="s">
        <v>55</v>
      </c>
      <c r="U159" s="6" t="s">
        <v>12</v>
      </c>
      <c r="AC159" s="4" t="s">
        <v>6281</v>
      </c>
      <c r="AD159" s="4" t="s">
        <v>33</v>
      </c>
      <c r="AE159" s="1" t="s">
        <v>28</v>
      </c>
      <c r="AF159" s="103" t="s">
        <v>6387</v>
      </c>
      <c r="AG159" s="1" t="s">
        <v>6187</v>
      </c>
      <c r="AH159" s="101" t="s">
        <v>68</v>
      </c>
      <c r="AI159" s="1" t="s">
        <v>5406</v>
      </c>
      <c r="AL159" s="263">
        <v>45162.793586157408</v>
      </c>
      <c r="AM159" s="86" t="s">
        <v>54</v>
      </c>
      <c r="AN159" s="272">
        <f ca="1">IF(M159="","-",NETWORKDAYS.INTL(M159,TODAY()))</f>
        <v>14</v>
      </c>
      <c r="AO159" s="82" t="str">
        <f ca="1">IF(S159&lt;&gt;"",IFERROR(NETWORKDAYS.INTL(S159,TODAY()),"-"),"-")</f>
        <v>-</v>
      </c>
      <c r="AP159" s="82" t="str">
        <f ca="1">IF(V159&lt;&gt;"",IF(W159&lt;&gt;"",NETWORKDAYS.INTL(V159,W159),NETWORKDAYS.INTL(V159,TODAY())),"-")</f>
        <v>-</v>
      </c>
    </row>
    <row r="160" spans="1:42">
      <c r="A160" s="210">
        <f>SUBTOTAL(103,$I$5:I160)</f>
        <v>156</v>
      </c>
      <c r="B160" s="1" t="s">
        <v>6228</v>
      </c>
      <c r="C160" s="1" t="s">
        <v>3199</v>
      </c>
      <c r="D160" s="4" t="s">
        <v>21</v>
      </c>
      <c r="E160" s="212" t="s">
        <v>4635</v>
      </c>
      <c r="F160" s="5" t="s">
        <v>129</v>
      </c>
      <c r="G160" s="7">
        <v>44414</v>
      </c>
      <c r="H160" s="7" t="s">
        <v>30</v>
      </c>
      <c r="I160" s="5" t="s">
        <v>6229</v>
      </c>
      <c r="J160" s="1" t="s">
        <v>39</v>
      </c>
      <c r="K160" s="271" t="s">
        <v>6209</v>
      </c>
      <c r="L160" s="212">
        <v>44785</v>
      </c>
      <c r="M160" s="212">
        <v>45159</v>
      </c>
      <c r="N160" s="7">
        <v>45163</v>
      </c>
      <c r="P160" s="287" t="s">
        <v>3</v>
      </c>
      <c r="Q160" s="3" t="s">
        <v>6293</v>
      </c>
      <c r="U160" s="6" t="s">
        <v>12</v>
      </c>
      <c r="AD160" s="4" t="s">
        <v>1120</v>
      </c>
      <c r="AE160" s="1" t="s">
        <v>67</v>
      </c>
      <c r="AF160" s="103" t="s">
        <v>6384</v>
      </c>
      <c r="AG160" s="1" t="s">
        <v>6306</v>
      </c>
      <c r="AH160" s="101" t="s">
        <v>4903</v>
      </c>
      <c r="AJ160" s="72" t="s">
        <v>1062</v>
      </c>
      <c r="AL160" s="263">
        <v>45163.566100636577</v>
      </c>
      <c r="AM160" s="86" t="s">
        <v>1120</v>
      </c>
      <c r="AN160" s="272">
        <f ca="1">IF(M160="","-",NETWORKDAYS.INTL(M160,TODAY()))</f>
        <v>14</v>
      </c>
      <c r="AO160" s="82" t="str">
        <f ca="1">IF(S160&lt;&gt;"",IFERROR(NETWORKDAYS.INTL(S160,TODAY()),"-"),"-")</f>
        <v>-</v>
      </c>
      <c r="AP160" s="82" t="str">
        <f ca="1">IF(V160&lt;&gt;"",IF(W160&lt;&gt;"",NETWORKDAYS.INTL(V160,W160),NETWORKDAYS.INTL(V160,TODAY())),"-")</f>
        <v>-</v>
      </c>
    </row>
    <row r="161" spans="1:42">
      <c r="A161" s="210">
        <f>SUBTOTAL(103,$I$5:I161)</f>
        <v>157</v>
      </c>
      <c r="B161" s="1" t="s">
        <v>6230</v>
      </c>
      <c r="C161" s="1" t="s">
        <v>3199</v>
      </c>
      <c r="D161" s="4" t="s">
        <v>21</v>
      </c>
      <c r="E161" s="212" t="s">
        <v>4635</v>
      </c>
      <c r="F161" s="5" t="s">
        <v>129</v>
      </c>
      <c r="G161" s="7">
        <v>44520</v>
      </c>
      <c r="H161" s="7" t="s">
        <v>30</v>
      </c>
      <c r="I161" s="5" t="s">
        <v>6231</v>
      </c>
      <c r="J161" s="1" t="s">
        <v>39</v>
      </c>
      <c r="K161" s="271" t="s">
        <v>6209</v>
      </c>
      <c r="L161" s="212">
        <v>44885</v>
      </c>
      <c r="M161" s="212">
        <v>45159.721782407411</v>
      </c>
      <c r="N161" s="7">
        <v>45161.754525462966</v>
      </c>
      <c r="O161" s="72" t="s">
        <v>6341</v>
      </c>
      <c r="P161" s="287" t="s">
        <v>2</v>
      </c>
      <c r="Q161" s="3" t="s">
        <v>6232</v>
      </c>
      <c r="U161" s="6" t="s">
        <v>12</v>
      </c>
      <c r="AC161" s="4" t="s">
        <v>6282</v>
      </c>
      <c r="AD161" s="4" t="s">
        <v>1120</v>
      </c>
      <c r="AE161" s="1" t="s">
        <v>1029</v>
      </c>
      <c r="AF161" s="103" t="s">
        <v>6391</v>
      </c>
      <c r="AH161" s="101" t="s">
        <v>68</v>
      </c>
      <c r="AI161" s="1" t="s">
        <v>5558</v>
      </c>
      <c r="AL161" s="263">
        <v>45163.853768935187</v>
      </c>
      <c r="AM161" s="86" t="s">
        <v>54</v>
      </c>
      <c r="AN161" s="272">
        <f ca="1">IF(M161="","-",NETWORKDAYS.INTL(M161,TODAY()))</f>
        <v>14</v>
      </c>
      <c r="AO161" s="82" t="str">
        <f ca="1">IF(S161&lt;&gt;"",IFERROR(NETWORKDAYS.INTL(S161,TODAY()),"-"),"-")</f>
        <v>-</v>
      </c>
      <c r="AP161" s="82" t="str">
        <f ca="1">IF(V161&lt;&gt;"",IF(W161&lt;&gt;"",NETWORKDAYS.INTL(V161,W161),NETWORKDAYS.INTL(V161,TODAY())),"-")</f>
        <v>-</v>
      </c>
    </row>
    <row r="162" spans="1:42">
      <c r="A162" s="210">
        <f>SUBTOTAL(103,$I$5:I162)</f>
        <v>158</v>
      </c>
      <c r="B162" s="1" t="s">
        <v>6233</v>
      </c>
      <c r="C162" s="1" t="s">
        <v>3199</v>
      </c>
      <c r="D162" s="4" t="s">
        <v>21</v>
      </c>
      <c r="E162" s="212" t="s">
        <v>4635</v>
      </c>
      <c r="F162" s="5" t="s">
        <v>129</v>
      </c>
      <c r="G162" s="7">
        <v>44250</v>
      </c>
      <c r="H162" s="7" t="s">
        <v>30</v>
      </c>
      <c r="I162" s="5" t="s">
        <v>1888</v>
      </c>
      <c r="J162" s="1" t="s">
        <v>39</v>
      </c>
      <c r="K162" s="271" t="s">
        <v>6209</v>
      </c>
      <c r="L162" s="212">
        <v>44621</v>
      </c>
      <c r="M162" s="212">
        <v>45159.722731481481</v>
      </c>
      <c r="N162" s="7">
        <v>45161.577094907407</v>
      </c>
      <c r="O162" s="72" t="s">
        <v>6342</v>
      </c>
      <c r="P162" s="287" t="s">
        <v>2</v>
      </c>
      <c r="Q162" s="3" t="s">
        <v>5848</v>
      </c>
      <c r="U162" s="6" t="s">
        <v>12</v>
      </c>
      <c r="AC162" s="4" t="s">
        <v>6283</v>
      </c>
      <c r="AD162" s="4" t="s">
        <v>1102</v>
      </c>
      <c r="AE162" s="1" t="s">
        <v>1029</v>
      </c>
      <c r="AF162" s="103" t="s">
        <v>6391</v>
      </c>
      <c r="AH162" s="101" t="s">
        <v>68</v>
      </c>
      <c r="AI162" s="1" t="s">
        <v>5558</v>
      </c>
      <c r="AL162" s="263">
        <v>45163.821105798612</v>
      </c>
      <c r="AM162" s="86" t="s">
        <v>54</v>
      </c>
      <c r="AN162" s="272">
        <f ca="1">IF(M162="","-",NETWORKDAYS.INTL(M162,TODAY()))</f>
        <v>14</v>
      </c>
      <c r="AO162" s="82" t="str">
        <f ca="1">IF(S162&lt;&gt;"",IFERROR(NETWORKDAYS.INTL(S162,TODAY()),"-"),"-")</f>
        <v>-</v>
      </c>
      <c r="AP162" s="82" t="str">
        <f ca="1">IF(V162&lt;&gt;"",IF(W162&lt;&gt;"",NETWORKDAYS.INTL(V162,W162),NETWORKDAYS.INTL(V162,TODAY())),"-")</f>
        <v>-</v>
      </c>
    </row>
    <row r="163" spans="1:42">
      <c r="A163" s="210">
        <f>SUBTOTAL(103,$I$5:I163)</f>
        <v>159</v>
      </c>
      <c r="B163" s="1" t="s">
        <v>6234</v>
      </c>
      <c r="C163" s="1" t="s">
        <v>3199</v>
      </c>
      <c r="D163" s="4" t="s">
        <v>21</v>
      </c>
      <c r="E163" s="212" t="s">
        <v>4635</v>
      </c>
      <c r="F163" s="5" t="s">
        <v>129</v>
      </c>
      <c r="G163" s="7">
        <v>41492</v>
      </c>
      <c r="H163" s="7" t="s">
        <v>25</v>
      </c>
      <c r="I163" s="5" t="s">
        <v>298</v>
      </c>
      <c r="J163" s="1" t="s">
        <v>1043</v>
      </c>
      <c r="K163" s="271" t="s">
        <v>6212</v>
      </c>
      <c r="L163" s="212">
        <v>41857</v>
      </c>
      <c r="M163" s="212">
        <v>45159.723321759258</v>
      </c>
      <c r="N163" s="7">
        <v>45161.778900462959</v>
      </c>
      <c r="O163" s="72" t="s">
        <v>6343</v>
      </c>
      <c r="P163" s="287" t="s">
        <v>2</v>
      </c>
      <c r="Q163" s="3" t="s">
        <v>6235</v>
      </c>
      <c r="U163" s="6" t="s">
        <v>12</v>
      </c>
      <c r="AC163" s="4" t="s">
        <v>6284</v>
      </c>
      <c r="AD163" s="4" t="s">
        <v>1120</v>
      </c>
      <c r="AE163" s="1" t="s">
        <v>1029</v>
      </c>
      <c r="AF163" s="103" t="s">
        <v>6391</v>
      </c>
      <c r="AH163" s="101" t="s">
        <v>68</v>
      </c>
      <c r="AI163" s="1" t="s">
        <v>5558</v>
      </c>
      <c r="AL163" s="263">
        <v>45163.818141608797</v>
      </c>
      <c r="AM163" s="86" t="s">
        <v>54</v>
      </c>
      <c r="AN163" s="272">
        <f ca="1">IF(M163="","-",NETWORKDAYS.INTL(M163,TODAY()))</f>
        <v>14</v>
      </c>
      <c r="AO163" s="82" t="str">
        <f ca="1">IF(S163&lt;&gt;"",IFERROR(NETWORKDAYS.INTL(S163,TODAY()),"-"),"-")</f>
        <v>-</v>
      </c>
      <c r="AP163" s="82" t="str">
        <f ca="1">IF(V163&lt;&gt;"",IF(W163&lt;&gt;"",NETWORKDAYS.INTL(V163,W163),NETWORKDAYS.INTL(V163,TODAY())),"-")</f>
        <v>-</v>
      </c>
    </row>
    <row r="164" spans="1:42">
      <c r="A164" s="210">
        <f>SUBTOTAL(103,$I$5:I164)</f>
        <v>160</v>
      </c>
      <c r="B164" s="1" t="s">
        <v>6236</v>
      </c>
      <c r="C164" s="1" t="s">
        <v>3199</v>
      </c>
      <c r="D164" s="4" t="s">
        <v>21</v>
      </c>
      <c r="E164" s="212" t="s">
        <v>4635</v>
      </c>
      <c r="F164" s="5" t="s">
        <v>129</v>
      </c>
      <c r="G164" s="7">
        <v>44520</v>
      </c>
      <c r="H164" s="7" t="s">
        <v>34</v>
      </c>
      <c r="I164" s="5" t="s">
        <v>5632</v>
      </c>
      <c r="J164" s="1" t="s">
        <v>1043</v>
      </c>
      <c r="K164" s="271" t="s">
        <v>6209</v>
      </c>
      <c r="L164" s="212">
        <v>44885</v>
      </c>
      <c r="M164" s="212">
        <v>45159</v>
      </c>
      <c r="N164" s="7">
        <v>45168</v>
      </c>
      <c r="P164" s="287" t="s">
        <v>3</v>
      </c>
      <c r="Q164" s="3" t="s">
        <v>6346</v>
      </c>
      <c r="U164" s="6" t="s">
        <v>12</v>
      </c>
      <c r="AD164" s="4" t="s">
        <v>53</v>
      </c>
      <c r="AE164" s="1" t="s">
        <v>67</v>
      </c>
      <c r="AF164" s="103" t="s">
        <v>6384</v>
      </c>
      <c r="AG164" s="1" t="s">
        <v>6362</v>
      </c>
      <c r="AH164" s="101" t="s">
        <v>4903</v>
      </c>
      <c r="AJ164" s="72" t="s">
        <v>1062</v>
      </c>
      <c r="AL164" s="263">
        <v>45168.496136539354</v>
      </c>
      <c r="AM164" s="86" t="s">
        <v>54</v>
      </c>
      <c r="AN164" s="272">
        <f ca="1">IF(M164="","-",NETWORKDAYS.INTL(M164,TODAY()))</f>
        <v>14</v>
      </c>
      <c r="AO164" s="82" t="str">
        <f ca="1">IF(S164&lt;&gt;"",IFERROR(NETWORKDAYS.INTL(S164,TODAY()),"-"),"-")</f>
        <v>-</v>
      </c>
      <c r="AP164" s="82" t="str">
        <f ca="1">IF(V164&lt;&gt;"",IF(W164&lt;&gt;"",NETWORKDAYS.INTL(V164,W164),NETWORKDAYS.INTL(V164,TODAY())),"-")</f>
        <v>-</v>
      </c>
    </row>
    <row r="165" spans="1:42">
      <c r="A165" s="210">
        <f>SUBTOTAL(103,$I$5:I165)</f>
        <v>161</v>
      </c>
      <c r="B165" s="1" t="s">
        <v>6237</v>
      </c>
      <c r="C165" s="1" t="s">
        <v>3199</v>
      </c>
      <c r="D165" s="4" t="s">
        <v>21</v>
      </c>
      <c r="E165" s="212" t="s">
        <v>4635</v>
      </c>
      <c r="F165" s="5" t="s">
        <v>129</v>
      </c>
      <c r="G165" s="7">
        <v>42282</v>
      </c>
      <c r="H165" s="7" t="s">
        <v>58</v>
      </c>
      <c r="I165" s="5" t="s">
        <v>1258</v>
      </c>
      <c r="J165" s="1" t="s">
        <v>1043</v>
      </c>
      <c r="K165" s="271" t="s">
        <v>6212</v>
      </c>
      <c r="L165" s="212">
        <v>42648</v>
      </c>
      <c r="M165" s="212">
        <v>45159.724560185183</v>
      </c>
      <c r="N165" s="7">
        <v>45168.748518414352</v>
      </c>
      <c r="P165" s="287" t="s">
        <v>2</v>
      </c>
      <c r="Q165" s="3" t="s">
        <v>6347</v>
      </c>
      <c r="U165" s="6" t="s">
        <v>12</v>
      </c>
      <c r="AD165" s="4" t="s">
        <v>54</v>
      </c>
      <c r="AE165" s="1" t="s">
        <v>2671</v>
      </c>
      <c r="AF165" s="103" t="s">
        <v>6383</v>
      </c>
      <c r="AH165" s="101" t="s">
        <v>68</v>
      </c>
      <c r="AI165" s="1" t="s">
        <v>5559</v>
      </c>
      <c r="AL165" s="263">
        <v>45168.748518414352</v>
      </c>
      <c r="AM165" s="86" t="s">
        <v>54</v>
      </c>
      <c r="AN165" s="272">
        <f ca="1">IF(M165="","-",NETWORKDAYS.INTL(M165,TODAY()))</f>
        <v>14</v>
      </c>
      <c r="AO165" s="82" t="str">
        <f ca="1">IF(S165&lt;&gt;"",IFERROR(NETWORKDAYS.INTL(S165,TODAY()),"-"),"-")</f>
        <v>-</v>
      </c>
      <c r="AP165" s="82" t="str">
        <f ca="1">IF(V165&lt;&gt;"",IF(W165&lt;&gt;"",NETWORKDAYS.INTL(V165,W165),NETWORKDAYS.INTL(V165,TODAY())),"-")</f>
        <v>-</v>
      </c>
    </row>
    <row r="166" spans="1:42">
      <c r="A166" s="210">
        <f>SUBTOTAL(103,$I$5:I166)</f>
        <v>162</v>
      </c>
      <c r="B166" s="1" t="s">
        <v>6238</v>
      </c>
      <c r="C166" s="1" t="s">
        <v>3199</v>
      </c>
      <c r="D166" s="4" t="s">
        <v>21</v>
      </c>
      <c r="E166" s="212" t="s">
        <v>4635</v>
      </c>
      <c r="F166" s="5" t="s">
        <v>129</v>
      </c>
      <c r="G166" s="7">
        <v>44260</v>
      </c>
      <c r="H166" s="7" t="s">
        <v>1139</v>
      </c>
      <c r="I166" s="5" t="s">
        <v>6239</v>
      </c>
      <c r="J166" s="1" t="s">
        <v>1043</v>
      </c>
      <c r="K166" s="271" t="s">
        <v>6216</v>
      </c>
      <c r="L166" s="212">
        <v>44625</v>
      </c>
      <c r="M166" s="212">
        <v>45159.725266203706</v>
      </c>
      <c r="N166" s="7">
        <v>45162.702465277776</v>
      </c>
      <c r="O166" s="72" t="s">
        <v>6344</v>
      </c>
      <c r="P166" s="287" t="s">
        <v>2</v>
      </c>
      <c r="Q166" s="3" t="s">
        <v>6294</v>
      </c>
      <c r="U166" s="6" t="s">
        <v>12</v>
      </c>
      <c r="AD166" s="4" t="s">
        <v>1120</v>
      </c>
      <c r="AE166" s="1" t="s">
        <v>1029</v>
      </c>
      <c r="AF166" s="103" t="s">
        <v>6391</v>
      </c>
      <c r="AH166" s="101" t="s">
        <v>68</v>
      </c>
      <c r="AI166" s="1" t="s">
        <v>5558</v>
      </c>
      <c r="AL166" s="263">
        <v>45163.820231909725</v>
      </c>
      <c r="AM166" s="86" t="s">
        <v>54</v>
      </c>
      <c r="AN166" s="272">
        <f ca="1">IF(M166="","-",NETWORKDAYS.INTL(M166,TODAY()))</f>
        <v>14</v>
      </c>
      <c r="AO166" s="82" t="str">
        <f ca="1">IF(S166&lt;&gt;"",IFERROR(NETWORKDAYS.INTL(S166,TODAY()),"-"),"-")</f>
        <v>-</v>
      </c>
      <c r="AP166" s="82" t="str">
        <f ca="1">IF(V166&lt;&gt;"",IF(W166&lt;&gt;"",NETWORKDAYS.INTL(V166,W166),NETWORKDAYS.INTL(V166,TODAY())),"-")</f>
        <v>-</v>
      </c>
    </row>
    <row r="167" spans="1:42">
      <c r="A167" s="210">
        <f>SUBTOTAL(103,$I$5:I167)</f>
        <v>163</v>
      </c>
      <c r="B167" s="1" t="s">
        <v>6240</v>
      </c>
      <c r="C167" s="1" t="s">
        <v>3199</v>
      </c>
      <c r="D167" s="4" t="s">
        <v>21</v>
      </c>
      <c r="E167" s="212" t="s">
        <v>4635</v>
      </c>
      <c r="F167" s="5" t="s">
        <v>129</v>
      </c>
      <c r="G167" s="7">
        <v>44520</v>
      </c>
      <c r="H167" s="7" t="s">
        <v>34</v>
      </c>
      <c r="I167" s="5" t="s">
        <v>6241</v>
      </c>
      <c r="J167" s="1" t="s">
        <v>1043</v>
      </c>
      <c r="K167" s="271" t="s">
        <v>6209</v>
      </c>
      <c r="L167" s="212">
        <v>44885</v>
      </c>
      <c r="M167" s="212">
        <v>45159.725787037038</v>
      </c>
      <c r="N167" s="7">
        <v>45161.532476851855</v>
      </c>
      <c r="P167" s="287" t="s">
        <v>3</v>
      </c>
      <c r="Q167" s="3" t="s">
        <v>1666</v>
      </c>
      <c r="U167" s="6" t="s">
        <v>12</v>
      </c>
      <c r="AC167" s="4" t="s">
        <v>6285</v>
      </c>
      <c r="AD167" s="4" t="s">
        <v>1102</v>
      </c>
      <c r="AE167" s="1" t="s">
        <v>1029</v>
      </c>
      <c r="AF167" s="103" t="s">
        <v>6391</v>
      </c>
      <c r="AH167" s="101" t="s">
        <v>68</v>
      </c>
      <c r="AI167" s="1" t="s">
        <v>5559</v>
      </c>
      <c r="AL167" s="263">
        <v>45163.819952268517</v>
      </c>
      <c r="AM167" s="86" t="s">
        <v>54</v>
      </c>
      <c r="AN167" s="272">
        <f ca="1">IF(M167="","-",NETWORKDAYS.INTL(M167,TODAY()))</f>
        <v>14</v>
      </c>
      <c r="AO167" s="82" t="str">
        <f ca="1">IF(S167&lt;&gt;"",IFERROR(NETWORKDAYS.INTL(S167,TODAY()),"-"),"-")</f>
        <v>-</v>
      </c>
      <c r="AP167" s="82" t="str">
        <f ca="1">IF(V167&lt;&gt;"",IF(W167&lt;&gt;"",NETWORKDAYS.INTL(V167,W167),NETWORKDAYS.INTL(V167,TODAY())),"-")</f>
        <v>-</v>
      </c>
    </row>
    <row r="168" spans="1:42">
      <c r="A168" s="210">
        <f>SUBTOTAL(103,$I$5:I168)</f>
        <v>164</v>
      </c>
      <c r="B168" s="1" t="s">
        <v>6242</v>
      </c>
      <c r="C168" s="1" t="s">
        <v>1714</v>
      </c>
      <c r="D168" s="4" t="s">
        <v>44</v>
      </c>
      <c r="E168" s="212"/>
      <c r="F168" s="5" t="s">
        <v>129</v>
      </c>
      <c r="G168" s="7">
        <v>41849</v>
      </c>
      <c r="H168" s="7" t="s">
        <v>45</v>
      </c>
      <c r="I168" s="5" t="s">
        <v>152</v>
      </c>
      <c r="J168" s="1" t="s">
        <v>1042</v>
      </c>
      <c r="K168" s="271" t="s">
        <v>6210</v>
      </c>
      <c r="M168" s="212">
        <v>45159.726736111108</v>
      </c>
      <c r="N168" s="7">
        <v>45163.719525462962</v>
      </c>
      <c r="P168" s="287" t="s">
        <v>4</v>
      </c>
      <c r="Q168" s="3" t="s">
        <v>4871</v>
      </c>
      <c r="U168" s="6" t="s">
        <v>12</v>
      </c>
      <c r="AD168" s="4" t="s">
        <v>1102</v>
      </c>
      <c r="AE168" s="1" t="s">
        <v>2673</v>
      </c>
      <c r="AF168" s="103" t="s">
        <v>6370</v>
      </c>
      <c r="AH168" s="101" t="s">
        <v>68</v>
      </c>
      <c r="AI168" s="1" t="s">
        <v>5559</v>
      </c>
      <c r="AL168" s="263">
        <v>45163.719876678239</v>
      </c>
      <c r="AM168" s="86" t="s">
        <v>1102</v>
      </c>
      <c r="AN168" s="272">
        <f ca="1">IF(M168="","-",NETWORKDAYS.INTL(M168,TODAY()))</f>
        <v>14</v>
      </c>
      <c r="AO168" s="82" t="str">
        <f ca="1">IF(S168&lt;&gt;"",IFERROR(NETWORKDAYS.INTL(S168,TODAY()),"-"),"-")</f>
        <v>-</v>
      </c>
      <c r="AP168" s="82" t="str">
        <f ca="1">IF(V168&lt;&gt;"",IF(W168&lt;&gt;"",NETWORKDAYS.INTL(V168,W168),NETWORKDAYS.INTL(V168,TODAY())),"-")</f>
        <v>-</v>
      </c>
    </row>
    <row r="169" spans="1:42">
      <c r="A169" s="210">
        <f>SUBTOTAL(103,$I$5:I169)</f>
        <v>165</v>
      </c>
      <c r="B169" s="1" t="s">
        <v>6243</v>
      </c>
      <c r="C169" s="1" t="s">
        <v>3199</v>
      </c>
      <c r="D169" s="4" t="s">
        <v>299</v>
      </c>
      <c r="E169" s="212" t="s">
        <v>4676</v>
      </c>
      <c r="F169" s="5" t="s">
        <v>22</v>
      </c>
      <c r="G169" s="7">
        <v>43979</v>
      </c>
      <c r="H169" s="7" t="s">
        <v>104</v>
      </c>
      <c r="I169" s="5" t="s">
        <v>6244</v>
      </c>
      <c r="J169" s="1" t="s">
        <v>1244</v>
      </c>
      <c r="K169" s="271" t="s">
        <v>6212</v>
      </c>
      <c r="L169" s="212">
        <v>44344</v>
      </c>
      <c r="M169" s="212">
        <v>45160.415567129632</v>
      </c>
      <c r="N169" s="7">
        <v>45160.427974537037</v>
      </c>
      <c r="P169" s="287" t="s">
        <v>2</v>
      </c>
      <c r="Q169" s="3" t="s">
        <v>6245</v>
      </c>
      <c r="R169" s="227">
        <v>6872</v>
      </c>
      <c r="S169" s="6">
        <v>45162</v>
      </c>
      <c r="U169" s="6" t="s">
        <v>12</v>
      </c>
      <c r="AC169" s="4" t="s">
        <v>6286</v>
      </c>
      <c r="AD169" s="4" t="s">
        <v>18</v>
      </c>
      <c r="AE169" s="1" t="s">
        <v>35</v>
      </c>
      <c r="AF169" s="103" t="s">
        <v>6388</v>
      </c>
      <c r="AG169" s="103" t="s">
        <v>6203</v>
      </c>
      <c r="AH169" s="101" t="s">
        <v>68</v>
      </c>
      <c r="AI169" s="1" t="s">
        <v>5559</v>
      </c>
      <c r="AL169" s="263">
        <v>45162.49722690972</v>
      </c>
      <c r="AM169" s="86" t="s">
        <v>18</v>
      </c>
      <c r="AN169" s="272">
        <f ca="1">IF(M169="","-",NETWORKDAYS.INTL(M169,TODAY()))</f>
        <v>13</v>
      </c>
      <c r="AO169" s="82">
        <f ca="1">IF(S169&lt;&gt;"",IFERROR(NETWORKDAYS.INTL(S169,TODAY()),"-"),"-")</f>
        <v>11</v>
      </c>
      <c r="AP169" s="82" t="str">
        <f ca="1">IF(V169&lt;&gt;"",IF(W169&lt;&gt;"",NETWORKDAYS.INTL(V169,W169),NETWORKDAYS.INTL(V169,TODAY())),"-")</f>
        <v>-</v>
      </c>
    </row>
    <row r="170" spans="1:42">
      <c r="A170" s="210">
        <f>SUBTOTAL(103,$I$5:I170)</f>
        <v>166</v>
      </c>
      <c r="B170" s="1" t="s">
        <v>6246</v>
      </c>
      <c r="C170" s="1" t="s">
        <v>3199</v>
      </c>
      <c r="D170" s="4" t="s">
        <v>6247</v>
      </c>
      <c r="E170" s="212" t="s">
        <v>4676</v>
      </c>
      <c r="F170" s="5" t="s">
        <v>22</v>
      </c>
      <c r="G170" s="7">
        <v>43076</v>
      </c>
      <c r="H170" s="7" t="s">
        <v>38</v>
      </c>
      <c r="I170" s="5" t="s">
        <v>6248</v>
      </c>
      <c r="J170" s="1" t="s">
        <v>39</v>
      </c>
      <c r="K170" s="271" t="s">
        <v>6215</v>
      </c>
      <c r="L170" s="212">
        <v>43441</v>
      </c>
      <c r="M170" s="212">
        <v>45161.555277777778</v>
      </c>
      <c r="N170" s="7">
        <v>45161.557529305559</v>
      </c>
      <c r="P170" s="287" t="s">
        <v>2</v>
      </c>
      <c r="Q170" s="3" t="s">
        <v>5599</v>
      </c>
      <c r="R170" s="227">
        <v>5865</v>
      </c>
      <c r="S170" s="6">
        <v>45161</v>
      </c>
      <c r="U170" s="6" t="s">
        <v>12</v>
      </c>
      <c r="AC170" s="4" t="s">
        <v>6287</v>
      </c>
      <c r="AD170" s="4" t="s">
        <v>20</v>
      </c>
      <c r="AE170" s="1" t="s">
        <v>35</v>
      </c>
      <c r="AF170" s="103" t="s">
        <v>6388</v>
      </c>
      <c r="AG170" s="103" t="s">
        <v>6203</v>
      </c>
      <c r="AH170" s="101" t="s">
        <v>68</v>
      </c>
      <c r="AL170" s="263">
        <v>45168.788549699071</v>
      </c>
      <c r="AM170" s="86" t="s">
        <v>20</v>
      </c>
      <c r="AN170" s="272">
        <f ca="1">IF(M170="","-",NETWORKDAYS.INTL(M170,TODAY()))</f>
        <v>12</v>
      </c>
      <c r="AO170" s="82">
        <f ca="1">IF(S170&lt;&gt;"",IFERROR(NETWORKDAYS.INTL(S170,TODAY()),"-"),"-")</f>
        <v>12</v>
      </c>
      <c r="AP170" s="82" t="str">
        <f ca="1">IF(V170&lt;&gt;"",IF(W170&lt;&gt;"",NETWORKDAYS.INTL(V170,W170),NETWORKDAYS.INTL(V170,TODAY())),"-")</f>
        <v>-</v>
      </c>
    </row>
    <row r="171" spans="1:42">
      <c r="A171" s="210">
        <f>SUBTOTAL(103,$I$5:I171)</f>
        <v>167</v>
      </c>
      <c r="B171" s="1" t="s">
        <v>6249</v>
      </c>
      <c r="C171" s="1" t="s">
        <v>3199</v>
      </c>
      <c r="D171" s="4" t="s">
        <v>4541</v>
      </c>
      <c r="E171" s="212" t="s">
        <v>4676</v>
      </c>
      <c r="F171" s="5" t="s">
        <v>22</v>
      </c>
      <c r="G171" s="7">
        <v>43126</v>
      </c>
      <c r="H171" s="7" t="s">
        <v>16</v>
      </c>
      <c r="I171" s="5" t="s">
        <v>6250</v>
      </c>
      <c r="J171" s="1" t="s">
        <v>39</v>
      </c>
      <c r="K171" s="271" t="s">
        <v>6212</v>
      </c>
      <c r="L171" s="212">
        <v>43491</v>
      </c>
      <c r="M171" s="212">
        <v>45162</v>
      </c>
      <c r="N171" s="7">
        <v>45162</v>
      </c>
      <c r="O171" s="72" t="s">
        <v>6288</v>
      </c>
      <c r="P171" s="287" t="s">
        <v>3</v>
      </c>
      <c r="Q171" s="3" t="s">
        <v>6295</v>
      </c>
      <c r="R171" s="227">
        <v>1306</v>
      </c>
      <c r="S171" s="6">
        <v>45166</v>
      </c>
      <c r="U171" s="6" t="s">
        <v>12</v>
      </c>
      <c r="AC171" s="4" t="s">
        <v>6289</v>
      </c>
      <c r="AD171" s="4" t="s">
        <v>18</v>
      </c>
      <c r="AE171" s="1" t="s">
        <v>35</v>
      </c>
      <c r="AF171" s="103" t="s">
        <v>6388</v>
      </c>
      <c r="AH171" s="101" t="s">
        <v>68</v>
      </c>
      <c r="AI171" s="1" t="s">
        <v>5559</v>
      </c>
      <c r="AL171" s="263">
        <v>45162.824868900461</v>
      </c>
      <c r="AM171" s="86" t="s">
        <v>18</v>
      </c>
      <c r="AN171" s="272">
        <f ca="1">IF(M171="","-",NETWORKDAYS.INTL(M171,TODAY()))</f>
        <v>11</v>
      </c>
      <c r="AO171" s="82">
        <f ca="1">IF(S171&lt;&gt;"",IFERROR(NETWORKDAYS.INTL(S171,TODAY()),"-"),"-")</f>
        <v>9</v>
      </c>
      <c r="AP171" s="82" t="str">
        <f ca="1">IF(V171&lt;&gt;"",IF(W171&lt;&gt;"",NETWORKDAYS.INTL(V171,W171),NETWORKDAYS.INTL(V171,TODAY())),"-")</f>
        <v>-</v>
      </c>
    </row>
    <row r="172" spans="1:42">
      <c r="A172" s="210">
        <f>SUBTOTAL(103,$I$5:I172)</f>
        <v>168</v>
      </c>
      <c r="B172" s="1" t="s">
        <v>6251</v>
      </c>
      <c r="C172" s="1" t="s">
        <v>1714</v>
      </c>
      <c r="D172" s="4" t="s">
        <v>41</v>
      </c>
      <c r="E172" s="212"/>
      <c r="F172" s="5" t="s">
        <v>129</v>
      </c>
      <c r="G172" s="7">
        <v>42061</v>
      </c>
      <c r="H172" s="7" t="s">
        <v>34</v>
      </c>
      <c r="I172" s="5" t="s">
        <v>2461</v>
      </c>
      <c r="J172" s="1" t="s">
        <v>1043</v>
      </c>
      <c r="K172" s="271" t="s">
        <v>6209</v>
      </c>
      <c r="L172" s="212">
        <v>42426</v>
      </c>
      <c r="M172" s="212">
        <v>45160.530023148145</v>
      </c>
      <c r="N172" s="7">
        <v>45162.729780092595</v>
      </c>
      <c r="P172" s="287" t="s">
        <v>2</v>
      </c>
      <c r="Q172" s="3" t="s">
        <v>6296</v>
      </c>
      <c r="AD172" s="4" t="s">
        <v>1102</v>
      </c>
      <c r="AE172" s="1" t="s">
        <v>2671</v>
      </c>
      <c r="AF172" s="103" t="s">
        <v>6370</v>
      </c>
      <c r="AH172" s="101" t="s">
        <v>68</v>
      </c>
      <c r="AI172" s="1" t="s">
        <v>5559</v>
      </c>
      <c r="AL172" s="263">
        <v>45162.751578842595</v>
      </c>
      <c r="AM172" s="86" t="s">
        <v>1102</v>
      </c>
      <c r="AN172" s="272">
        <f ca="1">IF(M172="","-",NETWORKDAYS.INTL(M172,TODAY()))</f>
        <v>13</v>
      </c>
      <c r="AO172" s="82" t="str">
        <f ca="1">IF(S172&lt;&gt;"",IFERROR(NETWORKDAYS.INTL(S172,TODAY()),"-"),"-")</f>
        <v>-</v>
      </c>
      <c r="AP172" s="82" t="str">
        <f ca="1">IF(V172&lt;&gt;"",IF(W172&lt;&gt;"",NETWORKDAYS.INTL(V172,W172),NETWORKDAYS.INTL(V172,TODAY())),"-")</f>
        <v>-</v>
      </c>
    </row>
    <row r="173" spans="1:42">
      <c r="A173" s="210">
        <f>SUBTOTAL(103,$I$5:I173)</f>
        <v>169</v>
      </c>
      <c r="B173" s="1" t="s">
        <v>6254</v>
      </c>
      <c r="C173" s="1" t="s">
        <v>3199</v>
      </c>
      <c r="D173" s="4" t="s">
        <v>3049</v>
      </c>
      <c r="E173" s="212" t="s">
        <v>4635</v>
      </c>
      <c r="F173" s="5" t="s">
        <v>22</v>
      </c>
      <c r="G173" s="7">
        <v>44592</v>
      </c>
      <c r="H173" s="7" t="s">
        <v>16</v>
      </c>
      <c r="I173" s="5" t="s">
        <v>6255</v>
      </c>
      <c r="J173" s="1" t="s">
        <v>39</v>
      </c>
      <c r="K173" s="271" t="s">
        <v>6212</v>
      </c>
      <c r="L173" s="212">
        <v>44957</v>
      </c>
      <c r="M173" s="212">
        <v>45169.691296296296</v>
      </c>
      <c r="N173" s="7">
        <v>45169.70186134259</v>
      </c>
      <c r="P173" s="287" t="s">
        <v>2</v>
      </c>
      <c r="Q173" s="3" t="s">
        <v>6348</v>
      </c>
      <c r="U173" s="6" t="s">
        <v>12</v>
      </c>
      <c r="AD173" s="4" t="s">
        <v>20</v>
      </c>
      <c r="AE173" s="1" t="s">
        <v>62</v>
      </c>
      <c r="AF173" s="103" t="s">
        <v>6383</v>
      </c>
      <c r="AH173" s="101" t="s">
        <v>68</v>
      </c>
      <c r="AL173" s="263">
        <v>45169.703381261577</v>
      </c>
      <c r="AM173" s="86" t="s">
        <v>287</v>
      </c>
      <c r="AN173" s="272">
        <f ca="1">IF(M173="","-",NETWORKDAYS.INTL(M173,TODAY()))</f>
        <v>6</v>
      </c>
      <c r="AO173" s="82" t="str">
        <f ca="1">IF(S173&lt;&gt;"",IFERROR(NETWORKDAYS.INTL(S173,TODAY()),"-"),"-")</f>
        <v>-</v>
      </c>
      <c r="AP173" s="82" t="str">
        <f ca="1">IF(V173&lt;&gt;"",IF(W173&lt;&gt;"",NETWORKDAYS.INTL(V173,W173),NETWORKDAYS.INTL(V173,TODAY())),"-")</f>
        <v>-</v>
      </c>
    </row>
    <row r="174" spans="1:42">
      <c r="A174" s="210">
        <f>SUBTOTAL(103,$I$5:I174)</f>
        <v>170</v>
      </c>
      <c r="B174" s="1" t="s">
        <v>6256</v>
      </c>
      <c r="C174" s="1" t="s">
        <v>3198</v>
      </c>
      <c r="D174" s="4" t="s">
        <v>2484</v>
      </c>
      <c r="E174" s="212" t="s">
        <v>4676</v>
      </c>
      <c r="F174" s="5" t="s">
        <v>22</v>
      </c>
      <c r="G174" s="7">
        <v>44433</v>
      </c>
      <c r="H174" s="7" t="s">
        <v>64</v>
      </c>
      <c r="I174" s="5" t="s">
        <v>4594</v>
      </c>
      <c r="J174" s="1" t="s">
        <v>1043</v>
      </c>
      <c r="K174" s="271" t="s">
        <v>6215</v>
      </c>
      <c r="L174" s="212">
        <v>44798</v>
      </c>
      <c r="M174" s="212">
        <v>45161.505104166667</v>
      </c>
      <c r="N174" s="7">
        <v>45161.55281927083</v>
      </c>
      <c r="P174" s="287" t="s">
        <v>2</v>
      </c>
      <c r="Q174" s="3" t="s">
        <v>5274</v>
      </c>
      <c r="R174" s="227">
        <v>1456</v>
      </c>
      <c r="S174" s="6">
        <v>45161</v>
      </c>
      <c r="U174" s="6" t="s">
        <v>12</v>
      </c>
      <c r="AC174" s="4" t="s">
        <v>6290</v>
      </c>
      <c r="AD174" s="4" t="s">
        <v>20</v>
      </c>
      <c r="AE174" s="1" t="s">
        <v>35</v>
      </c>
      <c r="AF174" s="103" t="s">
        <v>6388</v>
      </c>
      <c r="AG174" s="103" t="s">
        <v>6203</v>
      </c>
      <c r="AH174" s="101" t="s">
        <v>68</v>
      </c>
      <c r="AL174" s="263">
        <v>45161.554308726852</v>
      </c>
      <c r="AM174" s="86" t="s">
        <v>20</v>
      </c>
      <c r="AN174" s="272">
        <f ca="1">IF(M174="","-",NETWORKDAYS.INTL(M174,TODAY()))</f>
        <v>12</v>
      </c>
      <c r="AO174" s="82">
        <f ca="1">IF(S174&lt;&gt;"",IFERROR(NETWORKDAYS.INTL(S174,TODAY()),"-"),"-")</f>
        <v>12</v>
      </c>
      <c r="AP174" s="82" t="str">
        <f ca="1">IF(V174&lt;&gt;"",IF(W174&lt;&gt;"",NETWORKDAYS.INTL(V174,W174),NETWORKDAYS.INTL(V174,TODAY())),"-")</f>
        <v>-</v>
      </c>
    </row>
    <row r="175" spans="1:42">
      <c r="A175" s="210">
        <f>SUBTOTAL(103,$I$5:I175)</f>
        <v>171</v>
      </c>
      <c r="B175" s="1" t="s">
        <v>6257</v>
      </c>
      <c r="C175" s="1" t="s">
        <v>3199</v>
      </c>
      <c r="D175" s="4" t="s">
        <v>2767</v>
      </c>
      <c r="F175" s="5" t="s">
        <v>129</v>
      </c>
      <c r="G175" s="7">
        <v>44578</v>
      </c>
      <c r="H175" s="7" t="s">
        <v>51</v>
      </c>
      <c r="I175" s="5" t="s">
        <v>6258</v>
      </c>
      <c r="J175" s="1" t="s">
        <v>1043</v>
      </c>
      <c r="K175" s="271" t="s">
        <v>6208</v>
      </c>
      <c r="L175" s="212">
        <v>44943</v>
      </c>
      <c r="M175" s="212">
        <v>45161</v>
      </c>
      <c r="N175" s="7">
        <v>45169</v>
      </c>
      <c r="P175" s="287" t="s">
        <v>2</v>
      </c>
      <c r="Q175" s="3" t="s">
        <v>6297</v>
      </c>
      <c r="U175" s="6" t="s">
        <v>12</v>
      </c>
      <c r="AD175" s="4" t="s">
        <v>53</v>
      </c>
      <c r="AE175" s="1" t="s">
        <v>67</v>
      </c>
      <c r="AF175" s="103" t="s">
        <v>6384</v>
      </c>
      <c r="AG175" s="1" t="s">
        <v>3859</v>
      </c>
      <c r="AH175" s="101" t="s">
        <v>4903</v>
      </c>
      <c r="AJ175" s="72" t="s">
        <v>1062</v>
      </c>
      <c r="AL175" s="263">
        <v>45169.679154201389</v>
      </c>
      <c r="AM175" s="86" t="s">
        <v>1102</v>
      </c>
      <c r="AN175" s="272">
        <f ca="1">IF(M175="","-",NETWORKDAYS.INTL(M175,TODAY()))</f>
        <v>12</v>
      </c>
      <c r="AO175" s="82" t="str">
        <f ca="1">IF(S175&lt;&gt;"",IFERROR(NETWORKDAYS.INTL(S175,TODAY()),"-"),"-")</f>
        <v>-</v>
      </c>
      <c r="AP175" s="82" t="str">
        <f ca="1">IF(V175&lt;&gt;"",IF(W175&lt;&gt;"",NETWORKDAYS.INTL(V175,W175),NETWORKDAYS.INTL(V175,TODAY())),"-")</f>
        <v>-</v>
      </c>
    </row>
    <row r="176" spans="1:42">
      <c r="A176" s="210">
        <f>SUBTOTAL(103,$I$5:I176)</f>
        <v>172</v>
      </c>
      <c r="B176" s="1" t="s">
        <v>6298</v>
      </c>
      <c r="C176" s="1" t="s">
        <v>3199</v>
      </c>
      <c r="D176" s="4" t="s">
        <v>1077</v>
      </c>
      <c r="E176" s="4" t="s">
        <v>4676</v>
      </c>
      <c r="F176" s="5" t="s">
        <v>22</v>
      </c>
      <c r="G176" s="7">
        <v>42361</v>
      </c>
      <c r="H176" s="7" t="s">
        <v>58</v>
      </c>
      <c r="I176" s="5" t="s">
        <v>2482</v>
      </c>
      <c r="J176" s="1" t="s">
        <v>1043</v>
      </c>
      <c r="K176" s="271" t="s">
        <v>6212</v>
      </c>
      <c r="L176" s="212">
        <v>42727</v>
      </c>
      <c r="M176" s="212">
        <v>45168</v>
      </c>
      <c r="N176" s="7">
        <v>45168</v>
      </c>
      <c r="P176" s="287" t="s">
        <v>3</v>
      </c>
      <c r="Q176" s="3" t="s">
        <v>2153</v>
      </c>
      <c r="U176" s="6" t="s">
        <v>12</v>
      </c>
      <c r="AD176" s="4" t="s">
        <v>18</v>
      </c>
      <c r="AE176" s="1" t="s">
        <v>67</v>
      </c>
      <c r="AF176" s="103" t="s">
        <v>6384</v>
      </c>
      <c r="AG176" s="1" t="s">
        <v>6362</v>
      </c>
      <c r="AH176" s="101" t="s">
        <v>4903</v>
      </c>
      <c r="AJ176" s="72" t="s">
        <v>1062</v>
      </c>
      <c r="AL176" s="263">
        <v>45168.799389224536</v>
      </c>
      <c r="AM176" s="86" t="s">
        <v>20</v>
      </c>
      <c r="AN176" s="272">
        <f ca="1">IF(M176="","-",NETWORKDAYS.INTL(M176,TODAY()))</f>
        <v>7</v>
      </c>
      <c r="AO176" s="82" t="str">
        <f ca="1">IF(S176&lt;&gt;"",IFERROR(NETWORKDAYS.INTL(S176,TODAY()),"-"),"-")</f>
        <v>-</v>
      </c>
      <c r="AP176" s="82" t="str">
        <f ca="1">IF(V176&lt;&gt;"",IF(W176&lt;&gt;"",NETWORKDAYS.INTL(V176,W176),NETWORKDAYS.INTL(V176,TODAY())),"-")</f>
        <v>-</v>
      </c>
    </row>
    <row r="177" spans="1:42">
      <c r="A177" s="210">
        <f>SUBTOTAL(103,$I$5:I177)</f>
        <v>173</v>
      </c>
      <c r="B177" s="1" t="s">
        <v>6299</v>
      </c>
      <c r="C177" s="1" t="s">
        <v>3198</v>
      </c>
      <c r="D177" s="4" t="s">
        <v>40</v>
      </c>
      <c r="E177" s="4" t="s">
        <v>4635</v>
      </c>
      <c r="F177" s="5" t="s">
        <v>129</v>
      </c>
      <c r="G177" s="7">
        <v>42879</v>
      </c>
      <c r="H177" s="7" t="s">
        <v>56</v>
      </c>
      <c r="I177" s="5" t="s">
        <v>6300</v>
      </c>
      <c r="J177" s="1" t="s">
        <v>1043</v>
      </c>
      <c r="K177" s="271" t="s">
        <v>6208</v>
      </c>
      <c r="L177" s="212">
        <v>43244</v>
      </c>
      <c r="M177" s="212">
        <v>45162.805277777778</v>
      </c>
      <c r="N177" s="7">
        <v>45166.801979166667</v>
      </c>
      <c r="P177" s="287" t="s">
        <v>2</v>
      </c>
      <c r="Q177" s="3" t="s">
        <v>4787</v>
      </c>
      <c r="AD177" s="4">
        <v>45166.801979803196</v>
      </c>
      <c r="AE177" s="1" t="s">
        <v>2671</v>
      </c>
      <c r="AF177" s="103" t="s">
        <v>6383</v>
      </c>
      <c r="AH177" s="101" t="s">
        <v>68</v>
      </c>
      <c r="AI177" s="1" t="s">
        <v>5559</v>
      </c>
      <c r="AL177" s="263">
        <v>45167.496594386575</v>
      </c>
      <c r="AM177" s="86" t="s">
        <v>1120</v>
      </c>
      <c r="AN177" s="272">
        <f ca="1">IF(M177="","-",NETWORKDAYS.INTL(M177,TODAY()))</f>
        <v>11</v>
      </c>
      <c r="AO177" s="82" t="str">
        <f ca="1">IF(S177&lt;&gt;"",IFERROR(NETWORKDAYS.INTL(S177,TODAY()),"-"),"-")</f>
        <v>-</v>
      </c>
      <c r="AP177" s="82" t="str">
        <f ca="1">IF(V177&lt;&gt;"",IF(W177&lt;&gt;"",NETWORKDAYS.INTL(V177,W177),NETWORKDAYS.INTL(V177,TODAY())),"-")</f>
        <v>-</v>
      </c>
    </row>
    <row r="178" spans="1:42">
      <c r="A178" s="210">
        <f>SUBTOTAL(103,$I$5:I178)</f>
        <v>174</v>
      </c>
      <c r="B178" s="1" t="s">
        <v>6301</v>
      </c>
      <c r="C178" s="1" t="s">
        <v>3198</v>
      </c>
      <c r="D178" s="4" t="s">
        <v>40</v>
      </c>
      <c r="E178" s="4" t="s">
        <v>4635</v>
      </c>
      <c r="F178" s="5" t="s">
        <v>129</v>
      </c>
      <c r="G178" s="7">
        <v>42774</v>
      </c>
      <c r="H178" s="7" t="s">
        <v>1123</v>
      </c>
      <c r="I178" s="5" t="s">
        <v>6302</v>
      </c>
      <c r="J178" s="1" t="s">
        <v>39</v>
      </c>
      <c r="K178" s="271" t="s">
        <v>6208</v>
      </c>
      <c r="L178" s="212">
        <v>43139</v>
      </c>
      <c r="M178" s="212">
        <v>45162</v>
      </c>
      <c r="N178" s="7">
        <v>45167</v>
      </c>
      <c r="P178" s="287" t="s">
        <v>3</v>
      </c>
      <c r="Q178" s="3" t="s">
        <v>1485</v>
      </c>
      <c r="U178" s="6" t="s">
        <v>12</v>
      </c>
      <c r="AD178" s="4" t="s">
        <v>1277</v>
      </c>
      <c r="AE178" s="316" t="s">
        <v>67</v>
      </c>
      <c r="AF178" s="103" t="s">
        <v>6384</v>
      </c>
      <c r="AH178" s="101" t="s">
        <v>4903</v>
      </c>
      <c r="AJ178" s="72" t="s">
        <v>1062</v>
      </c>
      <c r="AL178" s="263">
        <v>45167.668949224535</v>
      </c>
      <c r="AM178" s="86" t="s">
        <v>1102</v>
      </c>
      <c r="AN178" s="272">
        <f ca="1">IF(M178="","-",NETWORKDAYS.INTL(M178,TODAY()))</f>
        <v>11</v>
      </c>
      <c r="AO178" s="82" t="str">
        <f ca="1">IF(S178&lt;&gt;"",IFERROR(NETWORKDAYS.INTL(S178,TODAY()),"-"),"-")</f>
        <v>-</v>
      </c>
      <c r="AP178" s="82" t="str">
        <f ca="1">IF(V178&lt;&gt;"",IF(W178&lt;&gt;"",NETWORKDAYS.INTL(V178,W178),NETWORKDAYS.INTL(V178,TODAY())),"-")</f>
        <v>-</v>
      </c>
    </row>
    <row r="179" spans="1:42">
      <c r="A179" s="210">
        <f>SUBTOTAL(103,$I$5:I179)</f>
        <v>175</v>
      </c>
      <c r="B179" s="1" t="s">
        <v>6303</v>
      </c>
      <c r="C179" s="1" t="s">
        <v>3198</v>
      </c>
      <c r="D179" s="4" t="s">
        <v>40</v>
      </c>
      <c r="E179" s="4" t="s">
        <v>4635</v>
      </c>
      <c r="F179" s="5" t="s">
        <v>129</v>
      </c>
      <c r="G179" s="7">
        <v>42744</v>
      </c>
      <c r="H179" s="7" t="s">
        <v>49</v>
      </c>
      <c r="I179" s="5" t="s">
        <v>5381</v>
      </c>
      <c r="J179" s="1" t="s">
        <v>39</v>
      </c>
      <c r="K179" s="271" t="s">
        <v>6208</v>
      </c>
      <c r="L179" s="212">
        <v>43109</v>
      </c>
      <c r="M179" s="212">
        <v>45162</v>
      </c>
      <c r="N179" s="7">
        <v>45167</v>
      </c>
      <c r="P179" s="287" t="s">
        <v>3</v>
      </c>
      <c r="Q179" s="3" t="s">
        <v>2153</v>
      </c>
      <c r="U179" s="6" t="s">
        <v>12</v>
      </c>
      <c r="AD179" s="4" t="s">
        <v>1277</v>
      </c>
      <c r="AE179" s="1" t="s">
        <v>67</v>
      </c>
      <c r="AF179" s="103" t="s">
        <v>6384</v>
      </c>
      <c r="AG179" s="1" t="s">
        <v>5697</v>
      </c>
      <c r="AH179" s="101" t="s">
        <v>4903</v>
      </c>
      <c r="AJ179" s="72" t="s">
        <v>1062</v>
      </c>
      <c r="AL179" s="263">
        <v>45167.461559340278</v>
      </c>
      <c r="AM179" s="86" t="s">
        <v>54</v>
      </c>
      <c r="AN179" s="272">
        <f ca="1">IF(M179="","-",NETWORKDAYS.INTL(M179,TODAY()))</f>
        <v>11</v>
      </c>
      <c r="AO179" s="82" t="str">
        <f ca="1">IF(S179&lt;&gt;"",IFERROR(NETWORKDAYS.INTL(S179,TODAY()),"-"),"-")</f>
        <v>-</v>
      </c>
      <c r="AP179" s="82" t="str">
        <f ca="1">IF(V179&lt;&gt;"",IF(W179&lt;&gt;"",NETWORKDAYS.INTL(V179,W179),NETWORKDAYS.INTL(V179,TODAY())),"-")</f>
        <v>-</v>
      </c>
    </row>
    <row r="180" spans="1:42">
      <c r="A180" s="210">
        <f>SUBTOTAL(103,$I$5:I180)</f>
        <v>176</v>
      </c>
      <c r="B180" s="1" t="s">
        <v>6304</v>
      </c>
      <c r="C180" s="1" t="s">
        <v>1714</v>
      </c>
      <c r="D180" s="4" t="s">
        <v>41</v>
      </c>
      <c r="F180" s="5" t="s">
        <v>129</v>
      </c>
      <c r="G180" s="7">
        <v>42364</v>
      </c>
      <c r="H180" s="7" t="s">
        <v>30</v>
      </c>
      <c r="I180" s="5" t="s">
        <v>1722</v>
      </c>
      <c r="J180" s="1" t="s">
        <v>39</v>
      </c>
      <c r="K180" s="271" t="s">
        <v>6209</v>
      </c>
      <c r="L180" s="212">
        <v>42730</v>
      </c>
      <c r="M180" s="212">
        <v>45162.809363425928</v>
      </c>
      <c r="N180" s="7">
        <v>45167.752807719909</v>
      </c>
      <c r="P180" s="287" t="s">
        <v>2</v>
      </c>
      <c r="Q180" s="3" t="s">
        <v>5277</v>
      </c>
      <c r="AD180" s="4" t="s">
        <v>1102</v>
      </c>
      <c r="AE180" s="1" t="s">
        <v>2671</v>
      </c>
      <c r="AF180" s="103" t="s">
        <v>6370</v>
      </c>
      <c r="AH180" s="101" t="s">
        <v>68</v>
      </c>
      <c r="AL180" s="263">
        <v>45167.752807719909</v>
      </c>
      <c r="AM180" s="86" t="s">
        <v>1102</v>
      </c>
      <c r="AN180" s="272">
        <f ca="1">IF(M180="","-",NETWORKDAYS.INTL(M180,TODAY()))</f>
        <v>11</v>
      </c>
      <c r="AO180" s="82" t="str">
        <f ca="1">IF(S180&lt;&gt;"",IFERROR(NETWORKDAYS.INTL(S180,TODAY()),"-"),"-")</f>
        <v>-</v>
      </c>
      <c r="AP180" s="82" t="str">
        <f ca="1">IF(V180&lt;&gt;"",IF(W180&lt;&gt;"",NETWORKDAYS.INTL(V180,W180),NETWORKDAYS.INTL(V180,TODAY())),"-")</f>
        <v>-</v>
      </c>
    </row>
    <row r="181" spans="1:42">
      <c r="A181" s="210">
        <f>SUBTOTAL(103,$I$5:I181)</f>
        <v>177</v>
      </c>
      <c r="B181" s="1" t="s">
        <v>6305</v>
      </c>
      <c r="C181" s="1" t="s">
        <v>1714</v>
      </c>
      <c r="D181" s="4" t="s">
        <v>41</v>
      </c>
      <c r="F181" s="5" t="s">
        <v>129</v>
      </c>
      <c r="G181" s="7">
        <v>43805</v>
      </c>
      <c r="H181" s="7" t="s">
        <v>1115</v>
      </c>
      <c r="I181" s="5" t="s">
        <v>1228</v>
      </c>
      <c r="J181" s="1" t="s">
        <v>1043</v>
      </c>
      <c r="K181" s="271" t="s">
        <v>6212</v>
      </c>
      <c r="L181" s="212">
        <v>44171</v>
      </c>
      <c r="M181" s="212">
        <v>45163.574490740742</v>
      </c>
      <c r="N181" s="7">
        <v>45168.519221435185</v>
      </c>
      <c r="P181" s="287" t="s">
        <v>3</v>
      </c>
      <c r="Q181" s="3" t="s">
        <v>1666</v>
      </c>
      <c r="U181" s="6" t="s">
        <v>12</v>
      </c>
      <c r="AD181" s="4" t="s">
        <v>1102</v>
      </c>
      <c r="AE181" s="1" t="s">
        <v>2671</v>
      </c>
      <c r="AF181" s="103" t="s">
        <v>6370</v>
      </c>
      <c r="AH181" s="101" t="s">
        <v>68</v>
      </c>
      <c r="AI181" s="1" t="s">
        <v>5559</v>
      </c>
      <c r="AL181" s="263">
        <v>45168.519221435185</v>
      </c>
      <c r="AM181" s="86" t="s">
        <v>1102</v>
      </c>
      <c r="AN181" s="272">
        <f ca="1">IF(M181="","-",NETWORKDAYS.INTL(M181,TODAY()))</f>
        <v>10</v>
      </c>
      <c r="AO181" s="82" t="str">
        <f ca="1">IF(S181&lt;&gt;"",IFERROR(NETWORKDAYS.INTL(S181,TODAY()),"-"),"-")</f>
        <v>-</v>
      </c>
      <c r="AP181" s="82" t="str">
        <f ca="1">IF(V181&lt;&gt;"",IF(W181&lt;&gt;"",NETWORKDAYS.INTL(V181,W181),NETWORKDAYS.INTL(V181,TODAY())),"-")</f>
        <v>-</v>
      </c>
    </row>
    <row r="182" spans="1:42">
      <c r="A182" s="210">
        <f>SUBTOTAL(103,$I$5:I182)</f>
        <v>178</v>
      </c>
      <c r="B182" s="1" t="s">
        <v>6329</v>
      </c>
      <c r="C182" s="1" t="s">
        <v>3198</v>
      </c>
      <c r="D182" s="4" t="s">
        <v>4795</v>
      </c>
      <c r="E182" s="4" t="s">
        <v>4676</v>
      </c>
      <c r="F182" s="5" t="s">
        <v>129</v>
      </c>
      <c r="G182" s="7">
        <v>44591</v>
      </c>
      <c r="H182" s="7" t="s">
        <v>49</v>
      </c>
      <c r="I182" s="5" t="s">
        <v>6330</v>
      </c>
      <c r="J182" s="1" t="s">
        <v>39</v>
      </c>
      <c r="K182" s="271" t="s">
        <v>6208</v>
      </c>
      <c r="L182" s="212">
        <v>44956</v>
      </c>
      <c r="M182" s="212">
        <v>45167.452638888892</v>
      </c>
      <c r="N182" s="7">
        <v>45167.483738425923</v>
      </c>
      <c r="P182" s="287" t="s">
        <v>3</v>
      </c>
      <c r="Q182" s="3" t="s">
        <v>6349</v>
      </c>
      <c r="AD182" s="4" t="s">
        <v>54</v>
      </c>
      <c r="AE182" s="1" t="s">
        <v>2611</v>
      </c>
      <c r="AF182" s="103" t="s">
        <v>6384</v>
      </c>
      <c r="AG182" s="1" t="s">
        <v>6361</v>
      </c>
      <c r="AH182" s="101" t="s">
        <v>2672</v>
      </c>
      <c r="AJ182" s="72" t="s">
        <v>68</v>
      </c>
      <c r="AL182" s="263">
        <v>45167.484883206016</v>
      </c>
      <c r="AM182" s="86" t="s">
        <v>54</v>
      </c>
      <c r="AN182" s="272">
        <f ca="1">IF(M182="","-",NETWORKDAYS.INTL(M182,TODAY()))</f>
        <v>8</v>
      </c>
      <c r="AO182" s="82" t="str">
        <f ca="1">IF(S182&lt;&gt;"",IFERROR(NETWORKDAYS.INTL(S182,TODAY()),"-"),"-")</f>
        <v>-</v>
      </c>
      <c r="AP182" s="82" t="str">
        <f ca="1">IF(V182&lt;&gt;"",IF(W182&lt;&gt;"",NETWORKDAYS.INTL(V182,W182),NETWORKDAYS.INTL(V182,TODAY())),"-")</f>
        <v>-</v>
      </c>
    </row>
    <row r="183" spans="1:42">
      <c r="A183" s="210">
        <f>SUBTOTAL(103,$I$5:I183)</f>
        <v>179</v>
      </c>
      <c r="B183" s="1" t="s">
        <v>6350</v>
      </c>
      <c r="C183" s="1" t="s">
        <v>3199</v>
      </c>
      <c r="D183" s="4" t="s">
        <v>21</v>
      </c>
      <c r="E183" s="4" t="s">
        <v>4635</v>
      </c>
      <c r="F183" s="5" t="s">
        <v>129</v>
      </c>
      <c r="G183" s="7">
        <v>41620</v>
      </c>
      <c r="H183" s="7" t="s">
        <v>47</v>
      </c>
      <c r="I183" s="5" t="s">
        <v>6351</v>
      </c>
      <c r="J183" s="1" t="s">
        <v>5083</v>
      </c>
      <c r="K183" s="271" t="s">
        <v>6212</v>
      </c>
      <c r="L183" s="212">
        <v>41985</v>
      </c>
      <c r="M183" s="212">
        <v>45168.523356481484</v>
      </c>
      <c r="N183" s="7">
        <v>45168.750156909722</v>
      </c>
      <c r="P183" s="287" t="s">
        <v>2</v>
      </c>
      <c r="Q183" s="3" t="s">
        <v>6352</v>
      </c>
      <c r="AD183" s="4" t="s">
        <v>1102</v>
      </c>
      <c r="AE183" s="1" t="s">
        <v>2671</v>
      </c>
      <c r="AF183" s="103" t="s">
        <v>6383</v>
      </c>
      <c r="AH183" s="101" t="s">
        <v>68</v>
      </c>
      <c r="AL183" s="263">
        <v>45168.750156909722</v>
      </c>
      <c r="AM183" s="86" t="s">
        <v>1102</v>
      </c>
      <c r="AN183" s="272">
        <f ca="1">IF(M183="","-",NETWORKDAYS.INTL(M183,TODAY()))</f>
        <v>7</v>
      </c>
      <c r="AO183" s="82" t="str">
        <f ca="1">IF(S183&lt;&gt;"",IFERROR(NETWORKDAYS.INTL(S183,TODAY()),"-"),"-")</f>
        <v>-</v>
      </c>
      <c r="AP183" s="82" t="str">
        <f ca="1">IF(V183&lt;&gt;"",IF(W183&lt;&gt;"",NETWORKDAYS.INTL(V183,W183),NETWORKDAYS.INTL(V183,TODAY())),"-")</f>
        <v>-</v>
      </c>
    </row>
    <row r="184" spans="1:42">
      <c r="A184" s="210">
        <f>SUBTOTAL(103,$I$5:I184)</f>
        <v>180</v>
      </c>
      <c r="B184" s="1" t="s">
        <v>6353</v>
      </c>
      <c r="C184" s="1" t="s">
        <v>1714</v>
      </c>
      <c r="D184" s="4" t="s">
        <v>5424</v>
      </c>
      <c r="F184" s="5" t="s">
        <v>22</v>
      </c>
      <c r="H184" s="7" t="s">
        <v>34</v>
      </c>
      <c r="I184" s="5" t="s">
        <v>1250</v>
      </c>
      <c r="J184" s="1" t="s">
        <v>1043</v>
      </c>
      <c r="K184" s="271" t="s">
        <v>6209</v>
      </c>
      <c r="M184" s="212">
        <v>45169</v>
      </c>
      <c r="N184" s="7">
        <v>45168</v>
      </c>
      <c r="P184" s="287" t="s">
        <v>2</v>
      </c>
      <c r="Q184" s="3" t="s">
        <v>6354</v>
      </c>
      <c r="U184" s="6" t="s">
        <v>12</v>
      </c>
      <c r="AD184" s="4" t="s">
        <v>24</v>
      </c>
      <c r="AE184" s="1" t="s">
        <v>67</v>
      </c>
      <c r="AF184" s="103" t="s">
        <v>6370</v>
      </c>
      <c r="AG184" s="1" t="s">
        <v>6368</v>
      </c>
      <c r="AH184" s="101" t="s">
        <v>4903</v>
      </c>
      <c r="AJ184" s="72" t="s">
        <v>1062</v>
      </c>
      <c r="AL184" s="263">
        <v>45169.510119351849</v>
      </c>
      <c r="AM184" s="86" t="s">
        <v>287</v>
      </c>
      <c r="AN184" s="272">
        <f ca="1">IF(M184="","-",NETWORKDAYS.INTL(M184,TODAY()))</f>
        <v>6</v>
      </c>
      <c r="AO184" s="82" t="str">
        <f ca="1">IF(S184&lt;&gt;"",IFERROR(NETWORKDAYS.INTL(S184,TODAY()),"-"),"-")</f>
        <v>-</v>
      </c>
      <c r="AP184" s="82" t="str">
        <f ca="1">IF(V184&lt;&gt;"",IF(W184&lt;&gt;"",NETWORKDAYS.INTL(V184,W184),NETWORKDAYS.INTL(V184,TODAY())),"-")</f>
        <v>-</v>
      </c>
    </row>
    <row r="185" spans="1:42">
      <c r="A185" s="210">
        <f>SUBTOTAL(103,$I$5:I185)</f>
        <v>181</v>
      </c>
      <c r="B185" s="1" t="s">
        <v>6355</v>
      </c>
      <c r="C185" s="1" t="s">
        <v>1714</v>
      </c>
      <c r="D185" s="4" t="s">
        <v>41</v>
      </c>
      <c r="F185" s="5" t="s">
        <v>129</v>
      </c>
      <c r="G185" s="7">
        <v>44927</v>
      </c>
      <c r="H185" s="7" t="s">
        <v>34</v>
      </c>
      <c r="I185" s="5" t="s">
        <v>5071</v>
      </c>
      <c r="J185" s="1" t="s">
        <v>1043</v>
      </c>
      <c r="K185" s="271" t="s">
        <v>6209</v>
      </c>
      <c r="L185" s="212">
        <v>45292</v>
      </c>
      <c r="M185" s="212">
        <v>45168.80900040509</v>
      </c>
      <c r="AD185" s="4" t="s">
        <v>54</v>
      </c>
      <c r="AE185" s="1" t="s">
        <v>1053</v>
      </c>
      <c r="AF185" s="103" t="s">
        <v>6370</v>
      </c>
      <c r="AH185" s="101" t="s">
        <v>69</v>
      </c>
      <c r="AL185" s="263">
        <v>45168.80900040509</v>
      </c>
      <c r="AM185" s="86" t="s">
        <v>54</v>
      </c>
      <c r="AN185" s="272">
        <f ca="1">IF(M185="","-",NETWORKDAYS.INTL(M185,TODAY()))</f>
        <v>7</v>
      </c>
      <c r="AO185" s="82" t="str">
        <f ca="1">IF(S185&lt;&gt;"",IFERROR(NETWORKDAYS.INTL(S185,TODAY()),"-"),"-")</f>
        <v>-</v>
      </c>
      <c r="AP185" s="82" t="str">
        <f ca="1">IF(V185&lt;&gt;"",IF(W185&lt;&gt;"",NETWORKDAYS.INTL(V185,W185),NETWORKDAYS.INTL(V185,TODAY())),"-")</f>
        <v>-</v>
      </c>
    </row>
    <row r="186" spans="1:42">
      <c r="A186" s="210">
        <f>SUBTOTAL(103,$I$5:I186)</f>
        <v>182</v>
      </c>
      <c r="B186" s="1" t="s">
        <v>6356</v>
      </c>
      <c r="C186" s="1" t="s">
        <v>3199</v>
      </c>
      <c r="D186" s="4" t="s">
        <v>1100</v>
      </c>
      <c r="E186" s="4" t="s">
        <v>4635</v>
      </c>
      <c r="F186" s="5" t="s">
        <v>129</v>
      </c>
      <c r="G186" s="7">
        <v>42562</v>
      </c>
      <c r="H186" s="7" t="s">
        <v>30</v>
      </c>
      <c r="I186" s="5" t="s">
        <v>1648</v>
      </c>
      <c r="J186" s="1" t="s">
        <v>39</v>
      </c>
      <c r="K186" s="271" t="s">
        <v>6209</v>
      </c>
      <c r="L186" s="212">
        <v>43113</v>
      </c>
      <c r="M186" s="212">
        <v>45168.809571759259</v>
      </c>
      <c r="N186" s="7">
        <v>45169.798268055558</v>
      </c>
      <c r="P186" s="287" t="s">
        <v>2</v>
      </c>
      <c r="Q186" s="3" t="s">
        <v>6357</v>
      </c>
      <c r="AD186" s="4" t="s">
        <v>1102</v>
      </c>
      <c r="AE186" s="1" t="s">
        <v>2671</v>
      </c>
      <c r="AF186" s="103" t="s">
        <v>6383</v>
      </c>
      <c r="AH186" s="101" t="s">
        <v>68</v>
      </c>
      <c r="AI186" s="1" t="s">
        <v>5559</v>
      </c>
      <c r="AL186" s="263">
        <v>45169.798268055558</v>
      </c>
      <c r="AM186" s="86" t="s">
        <v>1102</v>
      </c>
      <c r="AN186" s="272">
        <f ca="1">IF(M186="","-",NETWORKDAYS.INTL(M186,TODAY()))</f>
        <v>7</v>
      </c>
      <c r="AO186" s="82" t="str">
        <f ca="1">IF(S186&lt;&gt;"",IFERROR(NETWORKDAYS.INTL(S186,TODAY()),"-"),"-")</f>
        <v>-</v>
      </c>
      <c r="AP186" s="82" t="str">
        <f ca="1">IF(V186&lt;&gt;"",IF(W186&lt;&gt;"",NETWORKDAYS.INTL(V186,W186),NETWORKDAYS.INTL(V186,TODAY())),"-")</f>
        <v>-</v>
      </c>
    </row>
    <row r="187" spans="1:42">
      <c r="A187" s="210">
        <f>SUBTOTAL(103,$I$5:I187)</f>
        <v>183</v>
      </c>
      <c r="B187" s="1" t="s">
        <v>6358</v>
      </c>
      <c r="C187" s="1" t="s">
        <v>3198</v>
      </c>
      <c r="D187" s="4" t="s">
        <v>1119</v>
      </c>
      <c r="F187" s="5" t="s">
        <v>129</v>
      </c>
      <c r="G187" s="7">
        <v>42875</v>
      </c>
      <c r="H187" s="7" t="s">
        <v>38</v>
      </c>
      <c r="I187" s="5" t="s">
        <v>6359</v>
      </c>
      <c r="J187" s="1" t="s">
        <v>39</v>
      </c>
      <c r="K187" s="271" t="s">
        <v>6215</v>
      </c>
      <c r="L187" s="212">
        <v>43240</v>
      </c>
      <c r="M187" s="212">
        <v>45168.81007540509</v>
      </c>
      <c r="AD187" s="4" t="s">
        <v>54</v>
      </c>
      <c r="AE187" s="1" t="s">
        <v>1053</v>
      </c>
      <c r="AF187" s="103" t="s">
        <v>6385</v>
      </c>
      <c r="AH187" s="101" t="s">
        <v>69</v>
      </c>
      <c r="AL187" s="263">
        <v>45168.81007540509</v>
      </c>
      <c r="AM187" s="86" t="s">
        <v>54</v>
      </c>
      <c r="AN187" s="272">
        <f ca="1">IF(M187="","-",NETWORKDAYS.INTL(M187,TODAY()))</f>
        <v>7</v>
      </c>
      <c r="AO187" s="82" t="str">
        <f ca="1">IF(S187&lt;&gt;"",IFERROR(NETWORKDAYS.INTL(S187,TODAY()),"-"),"-")</f>
        <v>-</v>
      </c>
      <c r="AP187" s="82" t="str">
        <f ca="1">IF(V187&lt;&gt;"",IF(W187&lt;&gt;"",NETWORKDAYS.INTL(V187,W187),NETWORKDAYS.INTL(V187,TODAY())),"-")</f>
        <v>-</v>
      </c>
    </row>
    <row r="188" spans="1:42">
      <c r="A188" s="210">
        <f>SUBTOTAL(103,$I$5:I188)</f>
        <v>184</v>
      </c>
      <c r="B188" s="1" t="s">
        <v>6360</v>
      </c>
      <c r="C188" s="1" t="s">
        <v>3198</v>
      </c>
      <c r="D188" s="4" t="s">
        <v>1119</v>
      </c>
      <c r="F188" s="5" t="s">
        <v>129</v>
      </c>
      <c r="G188" s="7">
        <v>43169</v>
      </c>
      <c r="H188" s="7" t="s">
        <v>38</v>
      </c>
      <c r="I188" s="5" t="s">
        <v>1940</v>
      </c>
      <c r="J188" s="1" t="s">
        <v>39</v>
      </c>
      <c r="K188" s="271" t="s">
        <v>6215</v>
      </c>
      <c r="L188" s="212">
        <v>43534</v>
      </c>
      <c r="M188" s="212">
        <v>45168.819434027777</v>
      </c>
      <c r="AD188" s="4" t="s">
        <v>54</v>
      </c>
      <c r="AE188" s="1" t="s">
        <v>1053</v>
      </c>
      <c r="AF188" s="103" t="s">
        <v>6385</v>
      </c>
      <c r="AH188" s="101" t="s">
        <v>69</v>
      </c>
      <c r="AL188" s="263">
        <v>45168.819434027777</v>
      </c>
      <c r="AM188" s="86" t="s">
        <v>54</v>
      </c>
      <c r="AN188" s="272">
        <f t="shared" ref="AN183:AN188" ca="1" si="0">IF(M188="","-",NETWORKDAYS.INTL(M188,TODAY()))</f>
        <v>7</v>
      </c>
      <c r="AO188" s="82" t="str">
        <f t="shared" ref="AO183:AO188" ca="1" si="1">IF(S188&lt;&gt;"",IFERROR(NETWORKDAYS.INTL(S188,TODAY()),"-"),"-")</f>
        <v>-</v>
      </c>
      <c r="AP188" s="82" t="str">
        <f t="shared" ref="AP183:AP188" ca="1" si="2">IF(V188&lt;&gt;"",IF(W188&lt;&gt;"",NETWORKDAYS.INTL(V188,W188),NETWORKDAYS.INTL(V188,TODAY())),"-")</f>
        <v>-</v>
      </c>
    </row>
  </sheetData>
  <autoFilter ref="A4:AP187" xr:uid="{00000000-0001-0000-0100-000000000000}"/>
  <dataConsolidate/>
  <phoneticPr fontId="23"/>
  <conditionalFormatting sqref="J2">
    <cfRule type="duplicateValues" dxfId="84" priority="7378"/>
  </conditionalFormatting>
  <conditionalFormatting sqref="I1:I1048576">
    <cfRule type="duplicateValues" dxfId="83" priority="3"/>
    <cfRule type="duplicateValues" dxfId="82" priority="423"/>
  </conditionalFormatting>
  <conditionalFormatting sqref="O21:AC21">
    <cfRule type="expression" dxfId="81" priority="98">
      <formula>IF(SEARCH("Received",$AC21),1,0)</formula>
    </cfRule>
    <cfRule type="expression" dxfId="80" priority="99">
      <formula>IF(SEARCH("under inspection",$AC21),1,0)</formula>
    </cfRule>
    <cfRule type="expression" dxfId="79" priority="100">
      <formula>IF(SEARCH("prepairing quotation",$AC21),1,0)</formula>
    </cfRule>
    <cfRule type="expression" dxfId="78" priority="101">
      <formula>IF(SEARCH("waiting confirm",$AC21),1,0)</formula>
    </cfRule>
    <cfRule type="expression" dxfId="77" priority="102">
      <formula>IF(SEARCH("waiting approved",$AC21),1,0)</formula>
    </cfRule>
    <cfRule type="expression" dxfId="76" priority="103">
      <formula>IF(SEARCH("waiting for part",$AC21),1,0)</formula>
    </cfRule>
    <cfRule type="expression" dxfId="75" priority="104">
      <formula>IF(SEARCH("under repair",$AC21),1,0)</formula>
    </cfRule>
    <cfRule type="expression" dxfId="74" priority="105">
      <formula>IF(SEARCH("waiting for repair",$AC21),1,0)</formula>
    </cfRule>
    <cfRule type="expression" dxfId="73" priority="106">
      <formula>IF(SEARCH("Completed repair",$AC21),1,0)</formula>
    </cfRule>
    <cfRule type="expression" dxfId="72" priority="107">
      <formula>IF(SEARCH("Transfer to sale team",$AC21),1,0)</formula>
    </cfRule>
    <cfRule type="expression" dxfId="71" priority="131">
      <formula>MOD($A21,2)</formula>
    </cfRule>
  </conditionalFormatting>
  <conditionalFormatting sqref="B1:B1048576">
    <cfRule type="duplicateValues" dxfId="70" priority="75"/>
  </conditionalFormatting>
  <conditionalFormatting sqref="X1:X2 X173:X1048576 AN5:AP188 A5:AG188">
    <cfRule type="expression" dxfId="69" priority="2">
      <formula>$A1&lt;&gt;""</formula>
    </cfRule>
  </conditionalFormatting>
  <conditionalFormatting sqref="X1:X2 X173:X1048576 A5:AG188">
    <cfRule type="expression" dxfId="68" priority="76">
      <formula>IF(SEARCH("Received",$AE1),1,0)</formula>
    </cfRule>
    <cfRule type="expression" dxfId="67" priority="77">
      <formula>IF(SEARCH("under inspection",$AE1),1,0)</formula>
    </cfRule>
    <cfRule type="expression" dxfId="66" priority="78">
      <formula>IF(SEARCH("prepairing quotation",$AE1),1,0)</formula>
    </cfRule>
    <cfRule type="expression" dxfId="65" priority="79">
      <formula>IF(SEARCH("waiting confirm",$AE1),1,0)</formula>
    </cfRule>
    <cfRule type="expression" dxfId="64" priority="80">
      <formula>IF(SEARCH("waiting approved",$AE1),1,0)</formula>
    </cfRule>
    <cfRule type="expression" dxfId="63" priority="81">
      <formula>IF(SEARCH("waiting for part",$AE1),1,0)</formula>
    </cfRule>
    <cfRule type="expression" dxfId="62" priority="82">
      <formula>IF(SEARCH("under repair",$AE1),1,0)</formula>
    </cfRule>
    <cfRule type="expression" dxfId="61" priority="83">
      <formula>IF(SEARCH("waiting for repair",$AE1),1,0)</formula>
    </cfRule>
    <cfRule type="expression" dxfId="60" priority="84">
      <formula>IF(SEARCH("Completed repair",$AE1),1,0)</formula>
    </cfRule>
    <cfRule type="expression" dxfId="59" priority="85">
      <formula>IF(SEARCH("Transfer to sale team",$AE1),1,0)</formula>
    </cfRule>
    <cfRule type="expression" dxfId="58" priority="97">
      <formula>MOD($A1,2)</formula>
    </cfRule>
  </conditionalFormatting>
  <conditionalFormatting sqref="A3:A4">
    <cfRule type="duplicateValues" dxfId="57" priority="1"/>
  </conditionalFormatting>
  <pageMargins left="0.70866141732283472" right="0.70866141732283472" top="0.74803149606299213" bottom="0.74803149606299213" header="0.31496062992125984" footer="0.31496062992125984"/>
  <pageSetup paperSize="9" scale="1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4"/>
  <dimension ref="A1:U350"/>
  <sheetViews>
    <sheetView zoomScaleNormal="100" workbookViewId="0">
      <pane ySplit="2" topLeftCell="A4" activePane="bottomLeft" state="frozen"/>
      <selection activeCell="F1" sqref="F1"/>
      <selection pane="bottomLeft" activeCell="A3" sqref="A3"/>
    </sheetView>
  </sheetViews>
  <sheetFormatPr defaultRowHeight="15"/>
  <cols>
    <col min="1" max="1" width="16.28515625" style="82" bestFit="1" customWidth="1"/>
    <col min="2" max="2" width="30.7109375" style="83" customWidth="1"/>
    <col min="3" max="3" width="22.28515625" style="83" bestFit="1" customWidth="1"/>
    <col min="4" max="4" width="10.28515625" style="82" customWidth="1"/>
    <col min="5" max="5" width="17.7109375" style="82" customWidth="1"/>
    <col min="6" max="6" width="23.28515625" style="84" customWidth="1"/>
    <col min="7" max="7" width="6" customWidth="1"/>
    <col min="8" max="8" width="5.42578125" customWidth="1"/>
    <col min="9" max="9" width="5.7109375" customWidth="1"/>
    <col min="10" max="10" width="4.28515625" style="20" customWidth="1"/>
    <col min="11" max="11" width="16.28515625" bestFit="1" customWidth="1"/>
    <col min="12" max="12" width="13.7109375" bestFit="1" customWidth="1"/>
    <col min="13" max="13" width="21.42578125" bestFit="1" customWidth="1"/>
    <col min="16" max="16" width="12.7109375" bestFit="1" customWidth="1"/>
    <col min="18" max="18" width="6" customWidth="1"/>
    <col min="19" max="19" width="12.28515625" customWidth="1"/>
  </cols>
  <sheetData>
    <row r="1" spans="1:21">
      <c r="A1" s="81" t="s">
        <v>1038</v>
      </c>
      <c r="B1" s="83" t="s">
        <v>1297</v>
      </c>
      <c r="F1" s="84" t="s">
        <v>369</v>
      </c>
      <c r="K1" s="77" t="s">
        <v>1030</v>
      </c>
      <c r="R1" s="78">
        <f>COUNTIF(R12:R123,0)</f>
        <v>0</v>
      </c>
      <c r="S1" s="78" t="s">
        <v>1036</v>
      </c>
      <c r="T1" s="78"/>
    </row>
    <row r="2" spans="1:21">
      <c r="A2" s="82" t="s">
        <v>14</v>
      </c>
      <c r="B2" s="83" t="s">
        <v>6</v>
      </c>
      <c r="C2" s="83" t="s">
        <v>7</v>
      </c>
      <c r="D2" s="82" t="s">
        <v>73</v>
      </c>
      <c r="E2" s="82" t="s">
        <v>11</v>
      </c>
      <c r="F2" s="84" t="s">
        <v>111</v>
      </c>
      <c r="G2" t="s">
        <v>1</v>
      </c>
      <c r="J2" s="79" t="s">
        <v>1037</v>
      </c>
      <c r="K2" t="s">
        <v>1034</v>
      </c>
      <c r="L2" t="s">
        <v>1031</v>
      </c>
      <c r="M2" t="s">
        <v>1032</v>
      </c>
      <c r="N2" t="s">
        <v>303</v>
      </c>
      <c r="O2" t="s">
        <v>1</v>
      </c>
      <c r="P2" t="s">
        <v>367</v>
      </c>
      <c r="Q2" t="s">
        <v>368</v>
      </c>
      <c r="R2" t="s">
        <v>1033</v>
      </c>
      <c r="S2" t="s">
        <v>1035</v>
      </c>
      <c r="T2" t="s">
        <v>1039</v>
      </c>
      <c r="U2" t="s">
        <v>1050</v>
      </c>
    </row>
    <row r="3" spans="1:21">
      <c r="A3" s="94" t="s">
        <v>3198</v>
      </c>
      <c r="B3" s="83" t="e">
        <f>INDEX(mlist,MATCH($A3,mNo,0),MATCH(CheckPart!B$2,mTitle,0))</f>
        <v>#N/A</v>
      </c>
      <c r="C3" s="83" t="e">
        <f>INDEX(mlist,MATCH($A3,mNo,0),MATCH(CheckPart!C$2,mTitle,0))</f>
        <v>#N/A</v>
      </c>
      <c r="D3" s="83" t="e">
        <f>INDEX(mlist,MATCH($A3,mNo,0),MATCH(CheckPart!D$2,mTitle,0))</f>
        <v>#N/A</v>
      </c>
      <c r="E3" s="83" t="e">
        <f>INDEX(mlist,MATCH($A3,mNo,0),MATCH(CheckPart!E$2,mTitle,0))</f>
        <v>#N/A</v>
      </c>
      <c r="O3">
        <f>SUMIF(L:L,$L3,N:N)</f>
        <v>0</v>
      </c>
      <c r="P3" t="e">
        <f>Leftoff(L3)</f>
        <v>#VALUE!</v>
      </c>
    </row>
    <row r="4" spans="1:21">
      <c r="D4" s="83"/>
      <c r="E4" s="83"/>
    </row>
    <row r="5" spans="1:21">
      <c r="D5" s="83"/>
      <c r="E5" s="83"/>
      <c r="F5" s="19"/>
    </row>
    <row r="6" spans="1:21">
      <c r="D6" s="19"/>
      <c r="E6" s="19"/>
      <c r="F6" s="19"/>
    </row>
    <row r="7" spans="1:21">
      <c r="D7" s="19"/>
      <c r="E7" s="19"/>
      <c r="F7" s="19"/>
    </row>
    <row r="8" spans="1:21">
      <c r="D8" s="83"/>
      <c r="E8" s="83"/>
    </row>
    <row r="9" spans="1:21">
      <c r="D9" s="83"/>
      <c r="E9" s="83"/>
    </row>
    <row r="10" spans="1:21">
      <c r="D10" s="83"/>
      <c r="E10" s="83"/>
    </row>
    <row r="11" spans="1:21">
      <c r="D11" s="83"/>
      <c r="E11" s="83"/>
    </row>
    <row r="12" spans="1:21">
      <c r="D12" s="83"/>
      <c r="E12" s="83"/>
      <c r="G12" s="82"/>
    </row>
    <row r="13" spans="1:21">
      <c r="D13" s="83"/>
      <c r="E13" s="83"/>
    </row>
    <row r="14" spans="1:21">
      <c r="D14" s="83"/>
      <c r="E14" s="83"/>
    </row>
    <row r="15" spans="1:21">
      <c r="A15" s="20"/>
      <c r="D15" s="83"/>
      <c r="E15" s="83"/>
    </row>
    <row r="16" spans="1:21">
      <c r="A16" s="20"/>
      <c r="D16" s="83"/>
      <c r="E16" s="83"/>
    </row>
    <row r="17" spans="1:5">
      <c r="A17" s="20"/>
      <c r="D17" s="83"/>
      <c r="E17" s="83"/>
    </row>
    <row r="18" spans="1:5">
      <c r="A18" s="20"/>
      <c r="D18" s="83"/>
      <c r="E18" s="83"/>
    </row>
    <row r="19" spans="1:5">
      <c r="A19" s="20"/>
      <c r="D19" s="83"/>
      <c r="E19" s="83"/>
    </row>
    <row r="20" spans="1:5">
      <c r="A20" s="20"/>
      <c r="D20" s="83"/>
      <c r="E20" s="83"/>
    </row>
    <row r="21" spans="1:5">
      <c r="A21" s="20"/>
      <c r="D21" s="83"/>
      <c r="E21" s="83"/>
    </row>
    <row r="22" spans="1:5">
      <c r="A22" s="20"/>
      <c r="D22" s="83"/>
      <c r="E22" s="83"/>
    </row>
    <row r="23" spans="1:5">
      <c r="D23" s="83"/>
      <c r="E23" s="83"/>
    </row>
    <row r="24" spans="1:5">
      <c r="D24" s="83"/>
      <c r="E24" s="83"/>
    </row>
    <row r="25" spans="1:5">
      <c r="D25" s="83"/>
      <c r="E25" s="83"/>
    </row>
    <row r="26" spans="1:5">
      <c r="D26" s="83"/>
      <c r="E26" s="83"/>
    </row>
    <row r="27" spans="1:5">
      <c r="D27" s="83"/>
      <c r="E27" s="83"/>
    </row>
    <row r="28" spans="1:5">
      <c r="D28" s="83"/>
      <c r="E28" s="83"/>
    </row>
    <row r="29" spans="1:5">
      <c r="D29" s="83"/>
      <c r="E29" s="83"/>
    </row>
    <row r="30" spans="1:5">
      <c r="D30" s="83"/>
      <c r="E30" s="83"/>
    </row>
    <row r="31" spans="1:5">
      <c r="A31" s="20"/>
      <c r="D31" s="83"/>
      <c r="E31" s="83"/>
    </row>
    <row r="32" spans="1:5">
      <c r="D32" s="83"/>
      <c r="E32" s="83"/>
    </row>
    <row r="33" spans="1:6">
      <c r="D33" s="83"/>
      <c r="E33" s="83"/>
    </row>
    <row r="34" spans="1:6">
      <c r="A34" s="20"/>
      <c r="D34" s="83"/>
      <c r="E34" s="83"/>
    </row>
    <row r="35" spans="1:6">
      <c r="A35" s="20"/>
      <c r="D35" s="83"/>
      <c r="E35" s="83"/>
    </row>
    <row r="36" spans="1:6">
      <c r="A36" s="20"/>
      <c r="D36" s="83"/>
      <c r="E36" s="83"/>
    </row>
    <row r="37" spans="1:6">
      <c r="A37" s="20"/>
      <c r="D37" s="83"/>
      <c r="E37" s="83"/>
    </row>
    <row r="38" spans="1:6">
      <c r="A38" s="20"/>
      <c r="D38" s="83"/>
      <c r="E38" s="83"/>
    </row>
    <row r="39" spans="1:6">
      <c r="A39" s="20"/>
      <c r="D39" s="83"/>
      <c r="E39" s="83"/>
    </row>
    <row r="40" spans="1:6">
      <c r="A40" s="20"/>
      <c r="D40" s="83"/>
      <c r="E40" s="83"/>
    </row>
    <row r="41" spans="1:6">
      <c r="A41" s="20"/>
      <c r="D41" s="83"/>
      <c r="E41" s="83"/>
    </row>
    <row r="42" spans="1:6">
      <c r="A42" s="20"/>
      <c r="B42"/>
      <c r="C42"/>
      <c r="D42" s="19"/>
      <c r="E42" s="19"/>
      <c r="F42" s="19"/>
    </row>
    <row r="43" spans="1:6">
      <c r="A43" s="20"/>
      <c r="B43"/>
      <c r="C43"/>
      <c r="D43" s="19"/>
      <c r="E43" s="19"/>
      <c r="F43" s="19"/>
    </row>
    <row r="44" spans="1:6">
      <c r="A44" s="20"/>
      <c r="B44"/>
      <c r="C44"/>
      <c r="D44" s="19"/>
      <c r="E44" s="19"/>
      <c r="F44" s="19"/>
    </row>
    <row r="45" spans="1:6">
      <c r="A45" s="20"/>
      <c r="B45"/>
      <c r="C45"/>
      <c r="D45" s="19"/>
      <c r="E45" s="19"/>
      <c r="F45" s="19"/>
    </row>
    <row r="46" spans="1:6">
      <c r="A46" s="20"/>
      <c r="B46"/>
      <c r="C46"/>
      <c r="D46" s="19"/>
      <c r="E46" s="19"/>
      <c r="F46" s="19"/>
    </row>
    <row r="47" spans="1:6">
      <c r="A47"/>
      <c r="B47"/>
      <c r="C47"/>
      <c r="D47"/>
      <c r="E47"/>
    </row>
    <row r="48" spans="1:6">
      <c r="D48" s="83"/>
      <c r="E48" s="83"/>
    </row>
    <row r="49" spans="1:6">
      <c r="D49" s="83"/>
      <c r="E49" s="83"/>
    </row>
    <row r="50" spans="1:6">
      <c r="D50" s="83"/>
      <c r="E50" s="83"/>
    </row>
    <row r="51" spans="1:6">
      <c r="D51" s="83"/>
      <c r="E51" s="83"/>
    </row>
    <row r="52" spans="1:6">
      <c r="D52" s="83"/>
      <c r="E52" s="83"/>
    </row>
    <row r="53" spans="1:6">
      <c r="A53" s="20"/>
      <c r="D53" s="83"/>
      <c r="E53" s="83"/>
    </row>
    <row r="54" spans="1:6">
      <c r="A54" s="20"/>
      <c r="D54" s="83"/>
      <c r="E54" s="83"/>
    </row>
    <row r="55" spans="1:6">
      <c r="A55" s="20"/>
      <c r="D55" s="83"/>
      <c r="E55" s="83"/>
    </row>
    <row r="56" spans="1:6">
      <c r="A56" s="20"/>
      <c r="D56" s="83"/>
      <c r="E56" s="83"/>
    </row>
    <row r="57" spans="1:6">
      <c r="A57" s="20"/>
      <c r="D57" s="83"/>
      <c r="E57" s="83"/>
    </row>
    <row r="58" spans="1:6">
      <c r="A58" s="20"/>
      <c r="D58" s="83"/>
      <c r="E58" s="83"/>
    </row>
    <row r="59" spans="1:6">
      <c r="A59" s="20"/>
      <c r="B59"/>
      <c r="C59"/>
      <c r="D59" s="19"/>
      <c r="E59" s="19"/>
      <c r="F59" s="19"/>
    </row>
    <row r="60" spans="1:6">
      <c r="A60" s="20"/>
      <c r="B60"/>
      <c r="C60"/>
      <c r="D60" s="19"/>
      <c r="E60" s="19"/>
      <c r="F60" s="19"/>
    </row>
    <row r="61" spans="1:6">
      <c r="A61" s="20"/>
      <c r="B61"/>
      <c r="C61"/>
      <c r="D61" s="19"/>
      <c r="E61" s="19"/>
      <c r="F61" s="19"/>
    </row>
    <row r="62" spans="1:6">
      <c r="A62" s="20"/>
      <c r="B62"/>
      <c r="C62"/>
      <c r="D62" s="19"/>
      <c r="E62" s="19"/>
      <c r="F62" s="19"/>
    </row>
    <row r="63" spans="1:6">
      <c r="A63" s="20"/>
      <c r="B63"/>
      <c r="C63"/>
      <c r="D63" s="19"/>
      <c r="E63" s="19"/>
      <c r="F63" s="19"/>
    </row>
    <row r="64" spans="1:6">
      <c r="A64" s="20"/>
      <c r="B64"/>
      <c r="C64"/>
      <c r="D64" s="19"/>
      <c r="E64" s="19"/>
      <c r="F64" s="19"/>
    </row>
    <row r="65" spans="1:6">
      <c r="A65" s="20"/>
      <c r="B65"/>
      <c r="C65"/>
      <c r="D65" s="19"/>
      <c r="E65" s="19"/>
      <c r="F65" s="19"/>
    </row>
    <row r="66" spans="1:6">
      <c r="A66" s="20"/>
      <c r="B66"/>
      <c r="C66"/>
      <c r="D66" s="19"/>
      <c r="E66" s="19"/>
      <c r="F66" s="19"/>
    </row>
    <row r="67" spans="1:6">
      <c r="A67" s="20"/>
      <c r="B67"/>
      <c r="C67"/>
      <c r="D67" s="19"/>
      <c r="E67" s="19"/>
      <c r="F67" s="19"/>
    </row>
    <row r="68" spans="1:6">
      <c r="A68" s="20"/>
      <c r="B68"/>
      <c r="C68"/>
      <c r="D68" s="19"/>
      <c r="E68" s="19"/>
      <c r="F68" s="19"/>
    </row>
    <row r="69" spans="1:6">
      <c r="A69" s="20"/>
      <c r="B69"/>
      <c r="C69"/>
      <c r="D69" s="19"/>
      <c r="E69" s="19"/>
      <c r="F69" s="19"/>
    </row>
    <row r="70" spans="1:6">
      <c r="A70" s="20"/>
      <c r="B70"/>
      <c r="C70"/>
      <c r="D70" s="19"/>
      <c r="E70" s="19"/>
      <c r="F70" s="19"/>
    </row>
    <row r="71" spans="1:6">
      <c r="A71" s="20"/>
      <c r="B71"/>
      <c r="C71"/>
      <c r="D71" s="19"/>
      <c r="E71" s="19"/>
      <c r="F71" s="19"/>
    </row>
    <row r="72" spans="1:6">
      <c r="A72" s="20"/>
      <c r="B72"/>
      <c r="C72"/>
      <c r="D72" s="19"/>
      <c r="E72" s="19"/>
      <c r="F72" s="19"/>
    </row>
    <row r="73" spans="1:6">
      <c r="A73" s="20"/>
      <c r="B73"/>
      <c r="C73"/>
      <c r="D73" s="19"/>
      <c r="E73" s="19"/>
      <c r="F73" s="19"/>
    </row>
    <row r="74" spans="1:6">
      <c r="A74" s="20"/>
      <c r="B74"/>
      <c r="C74"/>
      <c r="D74" s="19"/>
      <c r="E74" s="19"/>
      <c r="F74" s="19"/>
    </row>
    <row r="75" spans="1:6">
      <c r="A75" s="20"/>
      <c r="B75"/>
      <c r="C75"/>
      <c r="D75" s="19"/>
      <c r="E75" s="19"/>
      <c r="F75" s="19"/>
    </row>
    <row r="76" spans="1:6">
      <c r="A76" s="20"/>
      <c r="B76"/>
      <c r="C76"/>
      <c r="D76" s="19"/>
      <c r="E76" s="19"/>
      <c r="F76" s="19"/>
    </row>
    <row r="77" spans="1:6">
      <c r="A77" s="20"/>
      <c r="B77"/>
      <c r="C77"/>
      <c r="D77" s="19"/>
      <c r="E77" s="19"/>
      <c r="F77" s="19"/>
    </row>
    <row r="78" spans="1:6">
      <c r="A78" s="20"/>
      <c r="B78"/>
      <c r="C78"/>
      <c r="D78" s="19"/>
      <c r="E78" s="19"/>
      <c r="F78" s="19"/>
    </row>
    <row r="79" spans="1:6">
      <c r="A79" s="20"/>
      <c r="B79"/>
      <c r="C79"/>
      <c r="D79" s="19"/>
      <c r="E79" s="19"/>
      <c r="F79" s="19"/>
    </row>
    <row r="80" spans="1:6">
      <c r="A80" s="20"/>
      <c r="B80"/>
      <c r="C80"/>
      <c r="D80" s="19"/>
      <c r="E80" s="19"/>
      <c r="F80" s="19"/>
    </row>
    <row r="81" spans="1:6">
      <c r="A81" s="20"/>
      <c r="B81"/>
      <c r="C81"/>
      <c r="D81" s="19"/>
      <c r="E81" s="19"/>
      <c r="F81" s="19"/>
    </row>
    <row r="82" spans="1:6">
      <c r="A82" s="20"/>
      <c r="B82"/>
      <c r="C82"/>
      <c r="D82" s="19"/>
      <c r="E82" s="19"/>
      <c r="F82" s="19"/>
    </row>
    <row r="83" spans="1:6">
      <c r="A83" s="20"/>
      <c r="B83"/>
      <c r="C83"/>
      <c r="D83" s="19"/>
      <c r="E83" s="19"/>
      <c r="F83" s="19"/>
    </row>
    <row r="84" spans="1:6">
      <c r="A84" s="20"/>
      <c r="B84"/>
      <c r="C84"/>
      <c r="D84" s="19"/>
      <c r="E84" s="19"/>
      <c r="F84" s="19"/>
    </row>
    <row r="85" spans="1:6">
      <c r="A85" s="20"/>
      <c r="B85"/>
      <c r="C85"/>
      <c r="D85" s="19"/>
      <c r="E85" s="19"/>
      <c r="F85" s="19"/>
    </row>
    <row r="86" spans="1:6">
      <c r="A86" s="20"/>
      <c r="B86"/>
      <c r="C86"/>
      <c r="D86" s="19"/>
      <c r="E86" s="19"/>
      <c r="F86" s="19"/>
    </row>
    <row r="87" spans="1:6">
      <c r="A87" s="20"/>
      <c r="B87"/>
      <c r="C87"/>
      <c r="D87" s="19"/>
      <c r="E87" s="19"/>
      <c r="F87" s="19"/>
    </row>
    <row r="88" spans="1:6">
      <c r="A88" s="20"/>
      <c r="B88"/>
      <c r="C88"/>
      <c r="D88" s="19"/>
      <c r="E88" s="19"/>
      <c r="F88" s="19"/>
    </row>
    <row r="89" spans="1:6">
      <c r="A89" s="20"/>
      <c r="B89"/>
      <c r="C89"/>
      <c r="D89" s="19"/>
      <c r="E89" s="19"/>
      <c r="F89" s="19"/>
    </row>
    <row r="90" spans="1:6">
      <c r="A90" s="20"/>
      <c r="B90"/>
      <c r="C90"/>
      <c r="D90" s="19"/>
      <c r="E90" s="19"/>
      <c r="F90" s="19"/>
    </row>
    <row r="91" spans="1:6">
      <c r="A91" s="20"/>
      <c r="B91"/>
      <c r="C91"/>
      <c r="D91" s="19"/>
      <c r="E91" s="19"/>
      <c r="F91" s="19"/>
    </row>
    <row r="92" spans="1:6">
      <c r="A92" s="20"/>
      <c r="B92"/>
      <c r="C92"/>
      <c r="D92" s="19"/>
      <c r="E92" s="19"/>
      <c r="F92" s="19"/>
    </row>
    <row r="93" spans="1:6">
      <c r="A93" s="20"/>
      <c r="B93"/>
      <c r="C93"/>
      <c r="D93" s="19"/>
      <c r="E93" s="19"/>
      <c r="F93" s="19"/>
    </row>
    <row r="94" spans="1:6">
      <c r="A94" s="20"/>
      <c r="B94"/>
      <c r="C94"/>
      <c r="D94" s="19"/>
      <c r="E94" s="19"/>
      <c r="F94" s="19"/>
    </row>
    <row r="95" spans="1:6">
      <c r="A95" s="20"/>
      <c r="B95"/>
      <c r="C95"/>
      <c r="D95" s="19"/>
      <c r="E95" s="19"/>
      <c r="F95" s="19"/>
    </row>
    <row r="96" spans="1:6">
      <c r="A96" s="20"/>
      <c r="B96"/>
      <c r="C96"/>
      <c r="D96" s="19"/>
      <c r="E96" s="19"/>
      <c r="F96" s="19"/>
    </row>
    <row r="97" spans="1:6">
      <c r="A97" s="20"/>
      <c r="B97"/>
      <c r="C97"/>
      <c r="D97" s="19"/>
      <c r="E97" s="19"/>
      <c r="F97" s="19"/>
    </row>
    <row r="98" spans="1:6">
      <c r="A98" s="20"/>
      <c r="B98"/>
      <c r="C98"/>
      <c r="D98" s="19"/>
      <c r="E98" s="19"/>
      <c r="F98" s="19"/>
    </row>
    <row r="99" spans="1:6">
      <c r="A99" s="20"/>
      <c r="B99"/>
      <c r="C99"/>
      <c r="D99" s="19"/>
      <c r="E99" s="19"/>
      <c r="F99" s="19"/>
    </row>
    <row r="100" spans="1:6">
      <c r="A100" s="20"/>
      <c r="B100"/>
      <c r="C100"/>
      <c r="D100" s="19"/>
      <c r="E100" s="19"/>
      <c r="F100" s="19"/>
    </row>
    <row r="101" spans="1:6">
      <c r="A101" s="20"/>
      <c r="B101"/>
      <c r="C101"/>
      <c r="D101" s="19"/>
      <c r="E101" s="19"/>
      <c r="F101" s="19"/>
    </row>
    <row r="102" spans="1:6">
      <c r="A102" s="20"/>
      <c r="B102"/>
      <c r="C102"/>
      <c r="D102" s="19"/>
      <c r="E102" s="19"/>
      <c r="F102" s="19"/>
    </row>
    <row r="103" spans="1:6">
      <c r="A103" s="20"/>
      <c r="B103"/>
      <c r="C103"/>
      <c r="D103" s="19"/>
      <c r="E103" s="19"/>
      <c r="F103" s="19"/>
    </row>
    <row r="104" spans="1:6">
      <c r="A104" s="20"/>
      <c r="B104"/>
      <c r="C104"/>
      <c r="D104" s="19"/>
      <c r="E104" s="19"/>
      <c r="F104" s="19"/>
    </row>
    <row r="105" spans="1:6">
      <c r="A105" s="20"/>
      <c r="B105"/>
      <c r="C105"/>
      <c r="D105" s="19"/>
      <c r="E105" s="19"/>
      <c r="F105" s="19"/>
    </row>
    <row r="106" spans="1:6">
      <c r="A106" s="20"/>
      <c r="B106"/>
      <c r="C106"/>
      <c r="D106" s="19"/>
      <c r="E106" s="19"/>
      <c r="F106" s="19"/>
    </row>
    <row r="107" spans="1:6">
      <c r="A107" s="20"/>
      <c r="B107"/>
      <c r="C107"/>
      <c r="D107" s="19"/>
      <c r="E107" s="19"/>
      <c r="F107" s="19"/>
    </row>
    <row r="108" spans="1:6">
      <c r="A108" s="20"/>
      <c r="B108"/>
      <c r="C108"/>
      <c r="D108" s="19"/>
      <c r="E108" s="19"/>
      <c r="F108" s="19"/>
    </row>
    <row r="109" spans="1:6">
      <c r="A109" s="20"/>
      <c r="B109"/>
      <c r="C109"/>
      <c r="D109" s="19"/>
      <c r="E109" s="19"/>
      <c r="F109" s="19"/>
    </row>
    <row r="110" spans="1:6">
      <c r="A110" s="20"/>
      <c r="B110"/>
      <c r="C110"/>
      <c r="D110" s="19"/>
      <c r="E110" s="19"/>
      <c r="F110" s="19"/>
    </row>
    <row r="111" spans="1:6">
      <c r="A111" s="20"/>
      <c r="B111"/>
      <c r="C111"/>
      <c r="D111" s="19"/>
      <c r="E111" s="19"/>
      <c r="F111" s="19"/>
    </row>
    <row r="112" spans="1:6">
      <c r="A112" s="20"/>
      <c r="B112"/>
      <c r="C112"/>
      <c r="D112" s="19"/>
      <c r="E112" s="19"/>
      <c r="F112" s="19"/>
    </row>
    <row r="113" spans="1:6">
      <c r="A113" s="20"/>
      <c r="B113"/>
      <c r="C113"/>
      <c r="D113" s="19"/>
      <c r="E113" s="19"/>
      <c r="F113" s="19"/>
    </row>
    <row r="114" spans="1:6">
      <c r="A114" s="20"/>
      <c r="B114"/>
      <c r="C114"/>
      <c r="D114" s="19"/>
      <c r="E114" s="19"/>
      <c r="F114" s="19"/>
    </row>
    <row r="115" spans="1:6">
      <c r="A115" s="20"/>
      <c r="B115"/>
      <c r="C115"/>
      <c r="D115" s="19"/>
      <c r="E115" s="19"/>
      <c r="F115" s="19"/>
    </row>
    <row r="116" spans="1:6">
      <c r="A116" s="20"/>
      <c r="B116"/>
      <c r="C116"/>
      <c r="D116" s="19"/>
      <c r="E116" s="19"/>
      <c r="F116" s="19"/>
    </row>
    <row r="117" spans="1:6">
      <c r="A117" s="20"/>
      <c r="B117"/>
      <c r="C117"/>
      <c r="D117" s="19"/>
      <c r="E117" s="19"/>
      <c r="F117" s="19"/>
    </row>
    <row r="118" spans="1:6">
      <c r="A118" s="20"/>
      <c r="B118"/>
      <c r="C118"/>
      <c r="D118" s="19"/>
      <c r="E118" s="19"/>
      <c r="F118" s="19"/>
    </row>
    <row r="119" spans="1:6">
      <c r="A119" s="20"/>
      <c r="B119"/>
      <c r="C119"/>
      <c r="D119" s="19"/>
      <c r="E119" s="19"/>
      <c r="F119" s="19"/>
    </row>
    <row r="120" spans="1:6">
      <c r="A120"/>
      <c r="B120"/>
      <c r="C120"/>
      <c r="D120"/>
      <c r="E120"/>
      <c r="F120" s="19"/>
    </row>
    <row r="121" spans="1:6">
      <c r="D121" s="83"/>
      <c r="E121" s="83"/>
      <c r="F121" s="19"/>
    </row>
    <row r="122" spans="1:6">
      <c r="D122" s="83"/>
      <c r="E122" s="83"/>
      <c r="F122" s="19"/>
    </row>
    <row r="123" spans="1:6">
      <c r="D123" s="83"/>
      <c r="E123" s="83"/>
      <c r="F123" s="19"/>
    </row>
    <row r="124" spans="1:6">
      <c r="D124" s="83"/>
      <c r="E124" s="83"/>
      <c r="F124" s="19"/>
    </row>
    <row r="125" spans="1:6">
      <c r="D125" s="83"/>
      <c r="E125" s="83"/>
      <c r="F125" s="19"/>
    </row>
    <row r="126" spans="1:6">
      <c r="D126" s="83"/>
      <c r="E126" s="83"/>
      <c r="F126" s="19"/>
    </row>
    <row r="127" spans="1:6">
      <c r="D127" s="83"/>
      <c r="E127" s="83"/>
      <c r="F127" s="19"/>
    </row>
    <row r="128" spans="1:6">
      <c r="D128" s="83"/>
      <c r="E128" s="83"/>
      <c r="F128" s="19"/>
    </row>
    <row r="129" spans="1:6">
      <c r="D129" s="83"/>
      <c r="E129" s="83"/>
      <c r="F129" s="19"/>
    </row>
    <row r="130" spans="1:6">
      <c r="D130" s="83"/>
      <c r="E130" s="83"/>
      <c r="F130" s="19"/>
    </row>
    <row r="131" spans="1:6">
      <c r="D131" s="83"/>
      <c r="E131" s="83"/>
      <c r="F131" s="19"/>
    </row>
    <row r="132" spans="1:6">
      <c r="D132" s="83"/>
      <c r="E132" s="83"/>
      <c r="F132" s="19"/>
    </row>
    <row r="133" spans="1:6">
      <c r="D133" s="19"/>
      <c r="E133" s="19"/>
      <c r="F133" s="19"/>
    </row>
    <row r="134" spans="1:6">
      <c r="A134" s="20"/>
      <c r="B134"/>
      <c r="C134"/>
      <c r="D134" s="19"/>
      <c r="E134" s="19"/>
      <c r="F134" s="19"/>
    </row>
    <row r="135" spans="1:6">
      <c r="A135" s="20"/>
      <c r="B135"/>
      <c r="C135"/>
      <c r="D135" s="19"/>
      <c r="E135" s="19"/>
      <c r="F135" s="19"/>
    </row>
    <row r="136" spans="1:6">
      <c r="A136" s="20"/>
      <c r="B136"/>
      <c r="C136"/>
      <c r="D136" s="19"/>
      <c r="E136" s="19"/>
      <c r="F136" s="19"/>
    </row>
    <row r="137" spans="1:6">
      <c r="A137" s="20"/>
      <c r="B137"/>
      <c r="C137"/>
      <c r="D137" s="19"/>
      <c r="E137" s="19"/>
      <c r="F137" s="19"/>
    </row>
    <row r="138" spans="1:6">
      <c r="A138" s="20"/>
      <c r="B138"/>
      <c r="C138"/>
      <c r="D138" s="19"/>
      <c r="E138" s="19"/>
      <c r="F138" s="19"/>
    </row>
    <row r="139" spans="1:6">
      <c r="A139" s="20"/>
      <c r="B139"/>
      <c r="C139"/>
      <c r="D139" s="19"/>
      <c r="E139" s="19"/>
      <c r="F139" s="19"/>
    </row>
    <row r="140" spans="1:6">
      <c r="A140" s="20"/>
      <c r="B140"/>
      <c r="C140"/>
      <c r="D140" s="19"/>
      <c r="E140" s="19"/>
      <c r="F140" s="19"/>
    </row>
    <row r="141" spans="1:6">
      <c r="A141" s="20"/>
      <c r="B141"/>
      <c r="C141"/>
      <c r="D141" s="19"/>
      <c r="E141" s="19"/>
      <c r="F141" s="19"/>
    </row>
    <row r="142" spans="1:6">
      <c r="A142" s="20"/>
      <c r="B142"/>
      <c r="C142"/>
      <c r="D142" s="19"/>
      <c r="E142" s="19"/>
      <c r="F142" s="19"/>
    </row>
    <row r="143" spans="1:6">
      <c r="A143" s="20"/>
      <c r="B143"/>
      <c r="C143"/>
      <c r="D143" s="19"/>
      <c r="E143" s="19"/>
      <c r="F143" s="19"/>
    </row>
    <row r="144" spans="1:6">
      <c r="A144" s="20"/>
      <c r="B144"/>
      <c r="C144"/>
      <c r="D144" s="19"/>
      <c r="E144" s="19"/>
      <c r="F144" s="19"/>
    </row>
    <row r="145" spans="1:6">
      <c r="A145" s="20"/>
      <c r="B145"/>
      <c r="C145"/>
      <c r="D145" s="19"/>
      <c r="E145" s="19"/>
      <c r="F145" s="19"/>
    </row>
    <row r="146" spans="1:6">
      <c r="A146" s="20"/>
      <c r="B146"/>
      <c r="C146"/>
      <c r="D146" s="19"/>
      <c r="E146" s="19"/>
      <c r="F146" s="19"/>
    </row>
    <row r="147" spans="1:6">
      <c r="A147" s="20"/>
      <c r="B147"/>
      <c r="C147"/>
      <c r="D147" s="19"/>
      <c r="E147" s="19"/>
      <c r="F147" s="19"/>
    </row>
    <row r="148" spans="1:6">
      <c r="A148" s="20"/>
      <c r="B148"/>
      <c r="C148"/>
      <c r="D148" s="19"/>
      <c r="E148" s="19"/>
      <c r="F148" s="19"/>
    </row>
    <row r="149" spans="1:6">
      <c r="A149" s="20"/>
      <c r="B149"/>
      <c r="C149"/>
      <c r="D149" s="19"/>
      <c r="E149" s="19"/>
      <c r="F149" s="19"/>
    </row>
    <row r="150" spans="1:6">
      <c r="A150" s="20"/>
      <c r="B150"/>
      <c r="C150"/>
      <c r="D150" s="19"/>
      <c r="E150" s="19"/>
      <c r="F150" s="19"/>
    </row>
    <row r="151" spans="1:6">
      <c r="A151" s="20"/>
      <c r="B151"/>
      <c r="C151"/>
      <c r="D151" s="19"/>
      <c r="E151" s="19"/>
      <c r="F151" s="19"/>
    </row>
    <row r="152" spans="1:6">
      <c r="A152" s="20"/>
      <c r="B152"/>
      <c r="C152"/>
      <c r="D152" s="19"/>
      <c r="E152" s="19"/>
      <c r="F152" s="19"/>
    </row>
    <row r="153" spans="1:6">
      <c r="A153" s="20"/>
      <c r="B153"/>
      <c r="C153"/>
      <c r="D153" s="19"/>
      <c r="E153" s="19"/>
      <c r="F153" s="19"/>
    </row>
    <row r="154" spans="1:6">
      <c r="A154" s="20"/>
      <c r="B154"/>
      <c r="C154"/>
      <c r="D154" s="19"/>
      <c r="E154" s="19"/>
      <c r="F154" s="19"/>
    </row>
    <row r="155" spans="1:6">
      <c r="A155" s="20"/>
      <c r="B155"/>
      <c r="C155"/>
      <c r="D155" s="19"/>
      <c r="E155" s="19"/>
      <c r="F155" s="19"/>
    </row>
    <row r="156" spans="1:6">
      <c r="A156" s="20"/>
      <c r="B156"/>
      <c r="C156"/>
      <c r="D156" s="19"/>
      <c r="E156" s="19"/>
      <c r="F156" s="19"/>
    </row>
    <row r="157" spans="1:6">
      <c r="A157" s="20"/>
      <c r="B157"/>
      <c r="C157"/>
      <c r="D157" s="19"/>
      <c r="E157" s="19"/>
      <c r="F157" s="19"/>
    </row>
    <row r="158" spans="1:6">
      <c r="A158" s="20"/>
      <c r="B158"/>
      <c r="C158"/>
      <c r="D158" s="19"/>
      <c r="E158" s="19"/>
      <c r="F158" s="19"/>
    </row>
    <row r="159" spans="1:6">
      <c r="A159" s="20"/>
      <c r="B159"/>
      <c r="C159"/>
      <c r="D159" s="19"/>
      <c r="E159" s="19"/>
      <c r="F159" s="19"/>
    </row>
    <row r="160" spans="1:6">
      <c r="A160" s="20"/>
      <c r="B160"/>
      <c r="C160"/>
      <c r="D160" s="19"/>
      <c r="E160" s="19"/>
      <c r="F160" s="19"/>
    </row>
    <row r="161" spans="1:6">
      <c r="A161" s="20"/>
      <c r="B161"/>
      <c r="C161"/>
      <c r="D161" s="19"/>
      <c r="E161" s="19"/>
      <c r="F161" s="19"/>
    </row>
    <row r="162" spans="1:6">
      <c r="A162" s="20"/>
      <c r="B162"/>
      <c r="C162"/>
      <c r="D162" s="19"/>
      <c r="E162" s="19"/>
      <c r="F162" s="19"/>
    </row>
    <row r="163" spans="1:6">
      <c r="A163" s="20"/>
      <c r="B163"/>
      <c r="C163"/>
      <c r="D163" s="19"/>
      <c r="E163" s="19"/>
      <c r="F163" s="19"/>
    </row>
    <row r="164" spans="1:6">
      <c r="A164" s="20"/>
      <c r="B164"/>
      <c r="C164"/>
      <c r="D164" s="19"/>
      <c r="E164" s="19"/>
      <c r="F164" s="19"/>
    </row>
    <row r="165" spans="1:6">
      <c r="A165" s="20"/>
      <c r="B165"/>
      <c r="C165"/>
      <c r="D165" s="19"/>
      <c r="E165" s="19"/>
      <c r="F165" s="19"/>
    </row>
    <row r="166" spans="1:6">
      <c r="A166" s="20"/>
      <c r="B166"/>
      <c r="C166"/>
      <c r="D166" s="19"/>
      <c r="E166" s="19"/>
      <c r="F166" s="19"/>
    </row>
    <row r="167" spans="1:6">
      <c r="A167" s="20"/>
      <c r="B167"/>
      <c r="C167"/>
      <c r="D167" s="19"/>
      <c r="E167" s="19"/>
      <c r="F167" s="19"/>
    </row>
    <row r="168" spans="1:6">
      <c r="A168" s="20"/>
      <c r="B168"/>
      <c r="C168"/>
      <c r="D168" s="19"/>
      <c r="E168" s="19"/>
      <c r="F168" s="19"/>
    </row>
    <row r="169" spans="1:6">
      <c r="A169" s="20"/>
      <c r="B169"/>
      <c r="C169"/>
      <c r="D169" s="19"/>
      <c r="E169" s="19"/>
      <c r="F169" s="19"/>
    </row>
    <row r="170" spans="1:6">
      <c r="A170" s="20"/>
      <c r="B170"/>
      <c r="C170"/>
      <c r="D170" s="19"/>
      <c r="E170" s="19"/>
      <c r="F170" s="19"/>
    </row>
    <row r="171" spans="1:6">
      <c r="A171" s="20"/>
      <c r="B171"/>
      <c r="C171"/>
      <c r="D171" s="19"/>
      <c r="E171" s="19"/>
      <c r="F171" s="19"/>
    </row>
    <row r="172" spans="1:6">
      <c r="A172" s="20"/>
      <c r="B172"/>
      <c r="C172"/>
      <c r="D172" s="19"/>
      <c r="E172" s="19"/>
      <c r="F172" s="19"/>
    </row>
    <row r="173" spans="1:6">
      <c r="A173" s="20"/>
      <c r="B173"/>
      <c r="C173"/>
      <c r="D173" s="19"/>
      <c r="E173" s="19"/>
      <c r="F173" s="19"/>
    </row>
    <row r="174" spans="1:6">
      <c r="A174" s="20"/>
      <c r="B174"/>
      <c r="C174"/>
      <c r="D174" s="19"/>
      <c r="E174" s="19"/>
      <c r="F174" s="19"/>
    </row>
    <row r="175" spans="1:6">
      <c r="A175" s="20"/>
      <c r="B175"/>
      <c r="C175"/>
      <c r="D175" s="19"/>
      <c r="E175" s="19"/>
      <c r="F175" s="19"/>
    </row>
    <row r="176" spans="1:6">
      <c r="A176" s="20"/>
      <c r="B176"/>
      <c r="C176"/>
      <c r="D176" s="19"/>
      <c r="E176" s="19"/>
      <c r="F176" s="19"/>
    </row>
    <row r="177" spans="1:6">
      <c r="A177" s="20"/>
      <c r="B177"/>
      <c r="C177"/>
      <c r="D177" s="19"/>
      <c r="E177" s="19"/>
      <c r="F177" s="19"/>
    </row>
    <row r="178" spans="1:6">
      <c r="A178" s="20"/>
      <c r="B178"/>
      <c r="C178"/>
      <c r="D178" s="19"/>
      <c r="E178" s="19"/>
      <c r="F178" s="19"/>
    </row>
    <row r="179" spans="1:6">
      <c r="A179" s="20"/>
      <c r="B179"/>
      <c r="C179"/>
      <c r="D179" s="19"/>
      <c r="E179" s="19"/>
      <c r="F179" s="19"/>
    </row>
    <row r="180" spans="1:6">
      <c r="A180" s="20"/>
      <c r="B180"/>
      <c r="C180"/>
      <c r="D180" s="19"/>
      <c r="E180" s="19"/>
      <c r="F180" s="19"/>
    </row>
    <row r="181" spans="1:6">
      <c r="A181" s="20"/>
      <c r="B181"/>
      <c r="C181"/>
      <c r="D181" s="19"/>
      <c r="E181" s="19"/>
      <c r="F181" s="19"/>
    </row>
    <row r="182" spans="1:6">
      <c r="A182" s="20"/>
      <c r="B182"/>
      <c r="C182"/>
      <c r="D182" s="19"/>
      <c r="E182" s="19"/>
      <c r="F182" s="19"/>
    </row>
    <row r="183" spans="1:6">
      <c r="A183" s="20"/>
      <c r="B183"/>
      <c r="C183"/>
      <c r="D183" s="19"/>
      <c r="E183" s="19"/>
      <c r="F183" s="19"/>
    </row>
    <row r="184" spans="1:6">
      <c r="A184" s="20"/>
      <c r="B184"/>
      <c r="C184"/>
      <c r="D184" s="19"/>
      <c r="E184" s="19"/>
      <c r="F184" s="19"/>
    </row>
    <row r="185" spans="1:6">
      <c r="A185" s="20"/>
      <c r="B185"/>
      <c r="C185"/>
      <c r="D185" s="19"/>
      <c r="E185" s="19"/>
      <c r="F185" s="19"/>
    </row>
    <row r="186" spans="1:6">
      <c r="A186" s="20"/>
      <c r="B186"/>
      <c r="C186"/>
      <c r="D186" s="19"/>
      <c r="E186" s="19"/>
      <c r="F186" s="19"/>
    </row>
    <row r="187" spans="1:6">
      <c r="A187" s="20"/>
      <c r="B187"/>
      <c r="C187"/>
      <c r="D187" s="19"/>
      <c r="E187" s="19"/>
      <c r="F187" s="19"/>
    </row>
    <row r="188" spans="1:6">
      <c r="A188" s="20"/>
      <c r="B188"/>
      <c r="C188"/>
      <c r="D188" s="19"/>
      <c r="E188" s="19"/>
      <c r="F188" s="19"/>
    </row>
    <row r="189" spans="1:6">
      <c r="A189" s="20"/>
      <c r="B189"/>
      <c r="C189"/>
      <c r="D189" s="19"/>
      <c r="E189" s="19"/>
      <c r="F189" s="19"/>
    </row>
    <row r="190" spans="1:6">
      <c r="A190" s="20"/>
      <c r="B190"/>
      <c r="C190"/>
      <c r="D190" s="19"/>
      <c r="E190" s="19"/>
      <c r="F190" s="19"/>
    </row>
    <row r="191" spans="1:6">
      <c r="A191" s="20"/>
      <c r="B191"/>
      <c r="C191"/>
      <c r="D191" s="19"/>
      <c r="E191" s="19"/>
      <c r="F191" s="19"/>
    </row>
    <row r="192" spans="1:6">
      <c r="A192" s="20"/>
      <c r="B192"/>
      <c r="C192"/>
      <c r="D192" s="19"/>
      <c r="E192" s="19"/>
      <c r="F192" s="19"/>
    </row>
    <row r="193" spans="1:6">
      <c r="A193" s="20"/>
      <c r="B193"/>
      <c r="C193"/>
      <c r="D193" s="19"/>
      <c r="E193" s="19"/>
      <c r="F193" s="19"/>
    </row>
    <row r="194" spans="1:6">
      <c r="A194" s="20"/>
      <c r="B194"/>
      <c r="C194"/>
      <c r="D194" s="19"/>
      <c r="E194" s="19"/>
      <c r="F194" s="19"/>
    </row>
    <row r="195" spans="1:6">
      <c r="A195" s="20"/>
      <c r="B195"/>
      <c r="C195"/>
      <c r="D195" s="19"/>
      <c r="E195" s="19"/>
      <c r="F195" s="19"/>
    </row>
    <row r="196" spans="1:6">
      <c r="A196" s="20"/>
      <c r="B196"/>
      <c r="C196"/>
      <c r="D196" s="19"/>
      <c r="E196" s="19"/>
      <c r="F196" s="19"/>
    </row>
    <row r="197" spans="1:6">
      <c r="A197" s="20"/>
      <c r="B197"/>
      <c r="C197"/>
      <c r="D197" s="19"/>
      <c r="E197" s="19"/>
      <c r="F197" s="19"/>
    </row>
    <row r="198" spans="1:6">
      <c r="A198" s="20"/>
      <c r="B198"/>
      <c r="C198"/>
      <c r="D198" s="19"/>
      <c r="E198" s="19"/>
      <c r="F198" s="19"/>
    </row>
    <row r="199" spans="1:6">
      <c r="A199" s="20"/>
      <c r="B199"/>
      <c r="C199"/>
      <c r="D199" s="19"/>
      <c r="E199" s="19"/>
      <c r="F199" s="19"/>
    </row>
    <row r="200" spans="1:6">
      <c r="A200" s="20"/>
      <c r="B200"/>
      <c r="C200"/>
      <c r="D200" s="19"/>
      <c r="E200" s="19"/>
      <c r="F200" s="19"/>
    </row>
    <row r="201" spans="1:6">
      <c r="A201" s="20"/>
      <c r="B201"/>
      <c r="C201"/>
      <c r="D201" s="19"/>
      <c r="E201" s="19"/>
      <c r="F201" s="19"/>
    </row>
    <row r="202" spans="1:6">
      <c r="A202" s="20"/>
      <c r="B202"/>
      <c r="C202"/>
      <c r="D202" s="19"/>
      <c r="E202" s="19"/>
      <c r="F202" s="19"/>
    </row>
    <row r="203" spans="1:6">
      <c r="A203" s="20"/>
      <c r="B203"/>
      <c r="C203"/>
      <c r="D203" s="19"/>
      <c r="E203" s="19"/>
      <c r="F203" s="19"/>
    </row>
    <row r="204" spans="1:6">
      <c r="A204" s="20"/>
      <c r="B204"/>
      <c r="C204"/>
      <c r="D204" s="19"/>
      <c r="E204" s="19"/>
      <c r="F204" s="19"/>
    </row>
    <row r="205" spans="1:6">
      <c r="A205" s="20"/>
      <c r="B205"/>
      <c r="C205"/>
      <c r="D205" s="19"/>
      <c r="E205" s="19"/>
      <c r="F205" s="19"/>
    </row>
    <row r="206" spans="1:6">
      <c r="A206" s="20"/>
      <c r="B206"/>
      <c r="C206"/>
      <c r="D206" s="19"/>
      <c r="E206" s="19"/>
      <c r="F206" s="19"/>
    </row>
    <row r="207" spans="1:6">
      <c r="A207" s="20"/>
      <c r="B207"/>
      <c r="C207"/>
      <c r="D207" s="19"/>
      <c r="E207" s="19"/>
      <c r="F207" s="19"/>
    </row>
    <row r="208" spans="1:6">
      <c r="A208" s="20"/>
      <c r="B208"/>
      <c r="C208"/>
      <c r="D208" s="19"/>
      <c r="E208" s="19"/>
      <c r="F208" s="19"/>
    </row>
    <row r="209" spans="1:6">
      <c r="A209" s="20"/>
      <c r="B209"/>
      <c r="C209"/>
      <c r="D209" s="19"/>
      <c r="E209" s="19"/>
      <c r="F209" s="19"/>
    </row>
    <row r="210" spans="1:6">
      <c r="A210" s="20"/>
      <c r="B210"/>
      <c r="C210"/>
      <c r="D210" s="19"/>
      <c r="E210" s="19"/>
      <c r="F210" s="19"/>
    </row>
    <row r="211" spans="1:6">
      <c r="A211" s="20"/>
      <c r="B211"/>
      <c r="C211"/>
      <c r="D211" s="19"/>
      <c r="E211" s="19"/>
      <c r="F211" s="19"/>
    </row>
    <row r="212" spans="1:6">
      <c r="A212" s="20"/>
      <c r="B212"/>
      <c r="C212"/>
      <c r="D212" s="19"/>
      <c r="E212" s="19"/>
      <c r="F212" s="19"/>
    </row>
    <row r="213" spans="1:6">
      <c r="A213" s="20"/>
      <c r="B213"/>
      <c r="C213"/>
      <c r="D213" s="19"/>
      <c r="E213" s="19"/>
      <c r="F213" s="19"/>
    </row>
    <row r="214" spans="1:6">
      <c r="A214" s="20"/>
      <c r="B214"/>
      <c r="C214"/>
      <c r="D214" s="19"/>
      <c r="E214" s="19"/>
      <c r="F214" s="19"/>
    </row>
    <row r="215" spans="1:6">
      <c r="A215" s="20"/>
      <c r="B215"/>
      <c r="C215"/>
      <c r="D215" s="19"/>
      <c r="E215" s="19"/>
      <c r="F215" s="19"/>
    </row>
    <row r="216" spans="1:6">
      <c r="A216" s="20"/>
      <c r="B216"/>
      <c r="C216"/>
      <c r="D216" s="19"/>
      <c r="E216" s="19"/>
      <c r="F216" s="19"/>
    </row>
    <row r="217" spans="1:6">
      <c r="A217" s="20"/>
      <c r="B217"/>
      <c r="C217"/>
      <c r="D217" s="19"/>
      <c r="E217" s="19"/>
      <c r="F217" s="19"/>
    </row>
    <row r="218" spans="1:6">
      <c r="A218" s="20"/>
      <c r="B218"/>
      <c r="C218"/>
      <c r="D218" s="19"/>
      <c r="E218" s="19"/>
      <c r="F218" s="19"/>
    </row>
    <row r="219" spans="1:6">
      <c r="A219" s="20"/>
      <c r="B219"/>
      <c r="C219"/>
      <c r="D219" s="19"/>
      <c r="E219" s="19"/>
      <c r="F219" s="19"/>
    </row>
    <row r="220" spans="1:6">
      <c r="A220" s="20"/>
      <c r="B220"/>
      <c r="C220"/>
      <c r="D220" s="19"/>
      <c r="E220" s="19"/>
      <c r="F220" s="19"/>
    </row>
    <row r="221" spans="1:6">
      <c r="A221" s="20"/>
      <c r="B221"/>
      <c r="C221"/>
      <c r="D221" s="19"/>
      <c r="E221" s="19"/>
      <c r="F221" s="19"/>
    </row>
    <row r="222" spans="1:6">
      <c r="A222" s="20"/>
      <c r="B222"/>
      <c r="C222"/>
      <c r="D222" s="19"/>
      <c r="E222" s="19"/>
      <c r="F222" s="19"/>
    </row>
    <row r="223" spans="1:6">
      <c r="A223" s="20"/>
      <c r="B223"/>
      <c r="C223"/>
      <c r="D223" s="19"/>
      <c r="E223" s="19"/>
      <c r="F223" s="19"/>
    </row>
    <row r="224" spans="1:6">
      <c r="A224" s="20"/>
      <c r="B224"/>
      <c r="C224"/>
      <c r="D224" s="19"/>
      <c r="E224" s="19"/>
      <c r="F224" s="19"/>
    </row>
    <row r="225" spans="1:6">
      <c r="A225" s="20"/>
      <c r="B225"/>
      <c r="C225"/>
      <c r="D225" s="19"/>
      <c r="E225" s="19"/>
      <c r="F225" s="19"/>
    </row>
    <row r="226" spans="1:6">
      <c r="A226" s="20"/>
      <c r="B226"/>
      <c r="C226"/>
      <c r="D226" s="19"/>
      <c r="E226" s="19"/>
      <c r="F226" s="19"/>
    </row>
    <row r="227" spans="1:6">
      <c r="A227" s="20"/>
      <c r="B227"/>
      <c r="C227"/>
      <c r="D227" s="19"/>
      <c r="E227" s="19"/>
      <c r="F227" s="19"/>
    </row>
    <row r="228" spans="1:6">
      <c r="A228" s="20"/>
      <c r="B228"/>
      <c r="C228"/>
      <c r="D228" s="19"/>
      <c r="E228" s="19"/>
      <c r="F228" s="19"/>
    </row>
    <row r="229" spans="1:6">
      <c r="A229" s="20"/>
      <c r="B229"/>
      <c r="C229"/>
      <c r="D229" s="19"/>
      <c r="E229" s="19"/>
      <c r="F229" s="19"/>
    </row>
    <row r="230" spans="1:6">
      <c r="A230" s="20"/>
      <c r="B230"/>
      <c r="C230"/>
      <c r="D230" s="19"/>
      <c r="E230" s="19"/>
      <c r="F230" s="19"/>
    </row>
    <row r="231" spans="1:6">
      <c r="A231" s="20"/>
      <c r="B231"/>
      <c r="C231"/>
      <c r="D231" s="19"/>
      <c r="E231" s="19"/>
      <c r="F231" s="19"/>
    </row>
    <row r="232" spans="1:6">
      <c r="A232" s="20"/>
      <c r="B232"/>
      <c r="C232"/>
      <c r="D232" s="19"/>
      <c r="E232" s="19"/>
      <c r="F232" s="19"/>
    </row>
    <row r="233" spans="1:6">
      <c r="A233" s="20"/>
      <c r="B233"/>
      <c r="C233"/>
      <c r="D233" s="19"/>
      <c r="E233" s="19"/>
      <c r="F233" s="19"/>
    </row>
    <row r="234" spans="1:6">
      <c r="A234" s="20"/>
      <c r="B234"/>
      <c r="C234"/>
      <c r="D234" s="19"/>
      <c r="E234" s="19"/>
      <c r="F234" s="19"/>
    </row>
    <row r="235" spans="1:6">
      <c r="A235" s="20"/>
      <c r="B235"/>
      <c r="C235"/>
      <c r="D235" s="19"/>
      <c r="E235" s="19"/>
      <c r="F235" s="19"/>
    </row>
    <row r="236" spans="1:6">
      <c r="A236" s="20"/>
      <c r="B236"/>
      <c r="C236"/>
      <c r="D236" s="19"/>
      <c r="E236" s="19"/>
      <c r="F236" s="19"/>
    </row>
    <row r="237" spans="1:6">
      <c r="A237" s="20"/>
      <c r="B237"/>
      <c r="C237"/>
      <c r="D237" s="19"/>
      <c r="E237" s="19"/>
      <c r="F237" s="19"/>
    </row>
    <row r="238" spans="1:6">
      <c r="A238" s="20"/>
      <c r="B238"/>
      <c r="C238"/>
      <c r="D238" s="19"/>
      <c r="E238" s="19"/>
      <c r="F238" s="19"/>
    </row>
    <row r="239" spans="1:6">
      <c r="A239" s="20"/>
      <c r="B239"/>
      <c r="C239"/>
      <c r="D239" s="19"/>
      <c r="E239" s="19"/>
      <c r="F239" s="19"/>
    </row>
    <row r="240" spans="1:6">
      <c r="A240" s="20"/>
      <c r="B240"/>
      <c r="C240"/>
      <c r="D240" s="19"/>
      <c r="E240" s="19"/>
      <c r="F240" s="19"/>
    </row>
    <row r="241" spans="1:6">
      <c r="A241" s="20"/>
      <c r="B241"/>
      <c r="C241"/>
      <c r="D241" s="19"/>
      <c r="E241" s="19"/>
      <c r="F241" s="19"/>
    </row>
    <row r="242" spans="1:6">
      <c r="A242" s="20"/>
      <c r="B242"/>
      <c r="C242"/>
      <c r="D242" s="19"/>
      <c r="E242" s="19"/>
      <c r="F242" s="19"/>
    </row>
    <row r="243" spans="1:6">
      <c r="A243" s="20"/>
      <c r="B243"/>
      <c r="C243"/>
      <c r="D243" s="19"/>
      <c r="E243" s="19"/>
      <c r="F243" s="19"/>
    </row>
    <row r="244" spans="1:6">
      <c r="A244" s="20"/>
      <c r="B244"/>
      <c r="C244"/>
      <c r="D244" s="19"/>
      <c r="E244" s="19"/>
      <c r="F244" s="19"/>
    </row>
    <row r="245" spans="1:6">
      <c r="A245" s="20"/>
      <c r="B245"/>
      <c r="C245"/>
      <c r="D245" s="19"/>
      <c r="E245" s="19"/>
      <c r="F245" s="19"/>
    </row>
    <row r="246" spans="1:6">
      <c r="A246" s="20"/>
      <c r="B246"/>
      <c r="C246"/>
      <c r="D246" s="19"/>
      <c r="E246" s="19"/>
      <c r="F246" s="19"/>
    </row>
    <row r="247" spans="1:6">
      <c r="A247" s="20"/>
      <c r="B247"/>
      <c r="C247"/>
      <c r="D247" s="19"/>
      <c r="E247" s="19"/>
      <c r="F247" s="19"/>
    </row>
    <row r="248" spans="1:6">
      <c r="A248" s="20"/>
      <c r="B248"/>
      <c r="C248"/>
      <c r="D248" s="19"/>
      <c r="E248" s="19"/>
      <c r="F248" s="19"/>
    </row>
    <row r="249" spans="1:6">
      <c r="A249" s="20"/>
      <c r="B249"/>
      <c r="C249"/>
      <c r="D249" s="19"/>
      <c r="E249" s="19"/>
      <c r="F249" s="19"/>
    </row>
    <row r="250" spans="1:6">
      <c r="A250" s="20"/>
      <c r="B250"/>
      <c r="C250"/>
      <c r="D250" s="19"/>
      <c r="E250" s="19"/>
      <c r="F250" s="19"/>
    </row>
    <row r="251" spans="1:6">
      <c r="A251" s="20"/>
      <c r="B251"/>
      <c r="C251"/>
      <c r="D251" s="19"/>
      <c r="E251" s="19"/>
      <c r="F251" s="19"/>
    </row>
    <row r="252" spans="1:6">
      <c r="A252" s="20"/>
      <c r="B252"/>
      <c r="C252"/>
      <c r="D252" s="19"/>
      <c r="E252" s="19"/>
      <c r="F252" s="19"/>
    </row>
    <row r="253" spans="1:6">
      <c r="A253" s="20"/>
      <c r="B253"/>
      <c r="C253"/>
      <c r="D253" s="19"/>
      <c r="E253" s="19"/>
      <c r="F253" s="19"/>
    </row>
    <row r="254" spans="1:6">
      <c r="A254" s="20"/>
      <c r="B254"/>
      <c r="C254"/>
      <c r="D254" s="19"/>
      <c r="E254" s="19"/>
      <c r="F254" s="19"/>
    </row>
    <row r="255" spans="1:6">
      <c r="A255" s="20"/>
      <c r="B255"/>
      <c r="C255"/>
      <c r="D255" s="19"/>
      <c r="E255" s="19"/>
      <c r="F255" s="19"/>
    </row>
    <row r="256" spans="1:6">
      <c r="A256" s="20"/>
      <c r="B256"/>
      <c r="C256"/>
      <c r="D256" s="19"/>
      <c r="E256" s="19"/>
      <c r="F256" s="19"/>
    </row>
    <row r="257" spans="1:6">
      <c r="A257" s="20"/>
      <c r="B257"/>
      <c r="C257"/>
      <c r="D257" s="19"/>
      <c r="E257" s="19"/>
      <c r="F257" s="19"/>
    </row>
    <row r="258" spans="1:6">
      <c r="A258" s="20"/>
      <c r="B258"/>
      <c r="C258"/>
      <c r="D258" s="19"/>
      <c r="E258" s="19"/>
      <c r="F258" s="19"/>
    </row>
    <row r="259" spans="1:6">
      <c r="A259" s="20"/>
      <c r="B259"/>
      <c r="C259"/>
      <c r="D259" s="19"/>
      <c r="E259" s="19"/>
      <c r="F259" s="19"/>
    </row>
    <row r="260" spans="1:6">
      <c r="A260" s="20"/>
      <c r="B260"/>
      <c r="C260"/>
      <c r="D260" s="19"/>
      <c r="E260" s="19"/>
      <c r="F260" s="19"/>
    </row>
    <row r="261" spans="1:6">
      <c r="A261" s="20"/>
      <c r="B261"/>
      <c r="C261"/>
      <c r="D261" s="19"/>
      <c r="E261" s="19"/>
      <c r="F261" s="19"/>
    </row>
    <row r="262" spans="1:6">
      <c r="A262" s="20"/>
      <c r="B262"/>
      <c r="C262"/>
      <c r="D262" s="19"/>
      <c r="E262" s="19"/>
      <c r="F262" s="19"/>
    </row>
    <row r="263" spans="1:6">
      <c r="A263" s="20"/>
      <c r="B263"/>
      <c r="C263"/>
      <c r="D263" s="19"/>
      <c r="E263" s="19"/>
      <c r="F263" s="19"/>
    </row>
    <row r="264" spans="1:6">
      <c r="A264" s="20"/>
      <c r="B264"/>
      <c r="C264"/>
      <c r="D264" s="19"/>
      <c r="E264" s="19"/>
      <c r="F264" s="19"/>
    </row>
    <row r="265" spans="1:6">
      <c r="A265" s="20"/>
      <c r="B265"/>
      <c r="C265"/>
      <c r="D265" s="19"/>
      <c r="E265" s="19"/>
      <c r="F265" s="19"/>
    </row>
    <row r="266" spans="1:6">
      <c r="A266" s="20"/>
      <c r="B266"/>
      <c r="C266"/>
      <c r="D266" s="19"/>
      <c r="E266" s="19"/>
      <c r="F266" s="19"/>
    </row>
    <row r="267" spans="1:6">
      <c r="A267" s="20"/>
      <c r="B267"/>
      <c r="C267"/>
      <c r="D267" s="19"/>
      <c r="E267" s="19"/>
      <c r="F267" s="19"/>
    </row>
    <row r="268" spans="1:6">
      <c r="A268" s="20"/>
      <c r="B268"/>
      <c r="C268"/>
      <c r="D268" s="19"/>
      <c r="E268" s="19"/>
      <c r="F268" s="19"/>
    </row>
    <row r="269" spans="1:6">
      <c r="A269" s="20"/>
      <c r="B269"/>
      <c r="C269"/>
      <c r="D269" s="19"/>
      <c r="E269" s="19"/>
      <c r="F269" s="19"/>
    </row>
    <row r="270" spans="1:6">
      <c r="A270" s="20"/>
      <c r="B270"/>
      <c r="C270"/>
      <c r="D270" s="19"/>
      <c r="E270" s="19"/>
      <c r="F270" s="19"/>
    </row>
    <row r="271" spans="1:6">
      <c r="A271" s="20"/>
      <c r="B271"/>
      <c r="C271"/>
      <c r="D271" s="19"/>
      <c r="E271" s="19"/>
      <c r="F271" s="19"/>
    </row>
    <row r="272" spans="1:6">
      <c r="A272" s="20"/>
      <c r="B272"/>
      <c r="C272"/>
      <c r="D272" s="19"/>
      <c r="E272" s="19"/>
      <c r="F272" s="19"/>
    </row>
    <row r="273" spans="1:6">
      <c r="A273" s="20"/>
      <c r="B273"/>
      <c r="C273"/>
      <c r="D273" s="19"/>
      <c r="E273" s="19"/>
      <c r="F273" s="19"/>
    </row>
    <row r="274" spans="1:6">
      <c r="A274" s="20"/>
      <c r="B274"/>
      <c r="C274"/>
      <c r="D274" s="19"/>
      <c r="E274" s="19"/>
      <c r="F274" s="19"/>
    </row>
    <row r="275" spans="1:6">
      <c r="A275" s="20"/>
      <c r="B275"/>
      <c r="C275"/>
      <c r="D275" s="19"/>
      <c r="E275" s="19"/>
      <c r="F275" s="19"/>
    </row>
    <row r="276" spans="1:6">
      <c r="A276" s="20"/>
      <c r="B276"/>
      <c r="C276"/>
      <c r="D276" s="19"/>
      <c r="E276" s="19"/>
      <c r="F276" s="19"/>
    </row>
    <row r="277" spans="1:6">
      <c r="A277" s="20"/>
      <c r="B277"/>
      <c r="C277"/>
      <c r="D277" s="19"/>
      <c r="E277" s="19"/>
      <c r="F277" s="19"/>
    </row>
    <row r="278" spans="1:6">
      <c r="A278" s="20"/>
      <c r="B278"/>
      <c r="C278"/>
      <c r="D278" s="19"/>
      <c r="E278" s="19"/>
      <c r="F278" s="19"/>
    </row>
    <row r="279" spans="1:6">
      <c r="A279" s="20"/>
      <c r="B279"/>
      <c r="C279"/>
      <c r="D279" s="19"/>
      <c r="E279" s="19"/>
      <c r="F279" s="19"/>
    </row>
    <row r="280" spans="1:6">
      <c r="A280" s="20"/>
      <c r="B280"/>
      <c r="C280"/>
      <c r="D280" s="19"/>
      <c r="E280" s="19"/>
      <c r="F280" s="19"/>
    </row>
    <row r="281" spans="1:6">
      <c r="A281" s="20"/>
      <c r="B281"/>
      <c r="C281"/>
      <c r="D281" s="19"/>
      <c r="E281" s="19"/>
      <c r="F281" s="19"/>
    </row>
    <row r="282" spans="1:6">
      <c r="A282" s="20"/>
      <c r="B282"/>
      <c r="C282"/>
      <c r="D282" s="19"/>
      <c r="E282" s="19"/>
      <c r="F282" s="19"/>
    </row>
    <row r="283" spans="1:6">
      <c r="A283" s="20"/>
      <c r="B283"/>
      <c r="C283"/>
      <c r="D283" s="19"/>
      <c r="E283" s="19"/>
      <c r="F283" s="19"/>
    </row>
    <row r="284" spans="1:6">
      <c r="A284" s="20"/>
      <c r="B284"/>
      <c r="C284"/>
      <c r="D284" s="19"/>
      <c r="E284" s="19"/>
      <c r="F284" s="19"/>
    </row>
    <row r="285" spans="1:6">
      <c r="A285" s="20"/>
      <c r="B285"/>
      <c r="C285"/>
      <c r="D285" s="19"/>
      <c r="E285" s="19"/>
      <c r="F285" s="19"/>
    </row>
    <row r="286" spans="1:6">
      <c r="A286" s="20"/>
      <c r="B286"/>
      <c r="C286"/>
      <c r="D286" s="19"/>
      <c r="E286" s="19"/>
      <c r="F286" s="19"/>
    </row>
    <row r="287" spans="1:6">
      <c r="A287" s="20"/>
      <c r="B287"/>
      <c r="C287"/>
      <c r="D287" s="19"/>
      <c r="E287" s="19"/>
      <c r="F287" s="19"/>
    </row>
    <row r="288" spans="1:6">
      <c r="A288" s="20"/>
      <c r="B288"/>
      <c r="C288"/>
      <c r="D288" s="19"/>
      <c r="E288" s="19"/>
      <c r="F288" s="19"/>
    </row>
    <row r="289" spans="1:6">
      <c r="A289" s="20"/>
      <c r="B289"/>
      <c r="C289"/>
      <c r="D289" s="19"/>
      <c r="E289" s="19"/>
      <c r="F289" s="19"/>
    </row>
    <row r="290" spans="1:6">
      <c r="A290" s="20"/>
      <c r="B290"/>
      <c r="C290"/>
      <c r="D290" s="19"/>
      <c r="E290" s="19"/>
      <c r="F290" s="19"/>
    </row>
    <row r="291" spans="1:6">
      <c r="A291" s="20"/>
      <c r="B291"/>
      <c r="C291"/>
      <c r="D291" s="19"/>
      <c r="E291" s="19"/>
      <c r="F291" s="19"/>
    </row>
    <row r="292" spans="1:6">
      <c r="A292" s="20"/>
      <c r="B292"/>
      <c r="C292"/>
      <c r="D292" s="19"/>
      <c r="E292" s="19"/>
      <c r="F292" s="19"/>
    </row>
    <row r="293" spans="1:6">
      <c r="A293" s="20"/>
      <c r="B293"/>
      <c r="C293"/>
      <c r="D293" s="19"/>
      <c r="E293" s="19"/>
      <c r="F293" s="19"/>
    </row>
    <row r="294" spans="1:6">
      <c r="A294" s="20"/>
      <c r="B294"/>
      <c r="C294"/>
      <c r="D294" s="19"/>
      <c r="E294" s="19"/>
      <c r="F294" s="19"/>
    </row>
    <row r="295" spans="1:6">
      <c r="A295" s="20"/>
      <c r="B295"/>
      <c r="C295"/>
      <c r="D295" s="19"/>
      <c r="E295" s="19"/>
      <c r="F295" s="19"/>
    </row>
    <row r="296" spans="1:6">
      <c r="A296" s="20"/>
      <c r="B296"/>
      <c r="C296"/>
      <c r="D296" s="19"/>
      <c r="E296" s="19"/>
      <c r="F296" s="19"/>
    </row>
    <row r="297" spans="1:6">
      <c r="A297" s="20"/>
      <c r="B297"/>
      <c r="C297"/>
      <c r="D297" s="19"/>
      <c r="E297" s="19"/>
      <c r="F297" s="19"/>
    </row>
    <row r="298" spans="1:6">
      <c r="A298" s="20"/>
      <c r="B298"/>
      <c r="C298"/>
      <c r="D298" s="19"/>
      <c r="E298" s="19"/>
      <c r="F298" s="19"/>
    </row>
    <row r="299" spans="1:6">
      <c r="A299" s="20"/>
      <c r="B299"/>
      <c r="C299"/>
      <c r="D299" s="19"/>
      <c r="E299" s="19"/>
      <c r="F299" s="19"/>
    </row>
    <row r="300" spans="1:6">
      <c r="A300" s="20"/>
      <c r="B300"/>
      <c r="C300"/>
      <c r="D300" s="19"/>
      <c r="E300" s="19"/>
      <c r="F300" s="19"/>
    </row>
    <row r="301" spans="1:6">
      <c r="A301" s="20"/>
      <c r="B301"/>
      <c r="C301"/>
      <c r="D301" s="19"/>
      <c r="E301" s="19"/>
      <c r="F301" s="19"/>
    </row>
    <row r="302" spans="1:6">
      <c r="A302" s="20"/>
      <c r="B302"/>
      <c r="C302"/>
      <c r="D302" s="19"/>
      <c r="E302" s="19"/>
      <c r="F302" s="19"/>
    </row>
    <row r="303" spans="1:6">
      <c r="A303" s="20"/>
      <c r="B303"/>
      <c r="C303"/>
      <c r="D303" s="19"/>
      <c r="E303" s="19"/>
      <c r="F303" s="19"/>
    </row>
    <row r="304" spans="1:6">
      <c r="A304" s="20"/>
      <c r="B304"/>
      <c r="C304"/>
      <c r="D304" s="19"/>
      <c r="E304" s="19"/>
      <c r="F304" s="19"/>
    </row>
    <row r="305" spans="1:6">
      <c r="A305" s="20"/>
      <c r="B305"/>
      <c r="C305"/>
      <c r="D305" s="19"/>
      <c r="E305" s="19"/>
      <c r="F305" s="19"/>
    </row>
    <row r="306" spans="1:6">
      <c r="A306" s="20"/>
      <c r="B306"/>
      <c r="C306"/>
      <c r="D306" s="19"/>
      <c r="E306" s="19"/>
      <c r="F306" s="19"/>
    </row>
    <row r="307" spans="1:6">
      <c r="A307" s="20"/>
      <c r="B307"/>
      <c r="C307"/>
      <c r="D307" s="19"/>
      <c r="E307" s="19"/>
      <c r="F307" s="19"/>
    </row>
    <row r="308" spans="1:6">
      <c r="A308" s="20"/>
      <c r="B308"/>
      <c r="C308"/>
      <c r="D308" s="19"/>
      <c r="E308" s="19"/>
      <c r="F308" s="19"/>
    </row>
    <row r="309" spans="1:6">
      <c r="A309" s="20"/>
      <c r="B309"/>
      <c r="C309"/>
      <c r="D309" s="19"/>
      <c r="E309" s="19"/>
      <c r="F309" s="19"/>
    </row>
    <row r="310" spans="1:6">
      <c r="A310" s="20"/>
      <c r="B310"/>
      <c r="C310"/>
      <c r="D310" s="19"/>
      <c r="E310" s="19"/>
      <c r="F310" s="19"/>
    </row>
    <row r="311" spans="1:6">
      <c r="A311" s="20"/>
      <c r="B311"/>
      <c r="C311"/>
      <c r="D311" s="19"/>
      <c r="E311" s="19"/>
      <c r="F311" s="19"/>
    </row>
    <row r="312" spans="1:6">
      <c r="A312" s="20"/>
      <c r="B312"/>
      <c r="C312"/>
      <c r="D312" s="19"/>
      <c r="E312" s="19"/>
      <c r="F312" s="19"/>
    </row>
    <row r="313" spans="1:6">
      <c r="A313" s="20"/>
      <c r="B313"/>
      <c r="C313"/>
      <c r="D313" s="19"/>
      <c r="E313" s="19"/>
      <c r="F313" s="19"/>
    </row>
    <row r="314" spans="1:6">
      <c r="A314" s="20"/>
      <c r="B314"/>
      <c r="C314"/>
      <c r="D314" s="19"/>
      <c r="E314" s="19"/>
      <c r="F314" s="19"/>
    </row>
    <row r="315" spans="1:6">
      <c r="A315" s="20"/>
      <c r="B315"/>
      <c r="C315"/>
      <c r="D315" s="19"/>
      <c r="E315" s="19"/>
      <c r="F315" s="19"/>
    </row>
    <row r="316" spans="1:6">
      <c r="A316" s="20"/>
      <c r="B316"/>
      <c r="C316"/>
      <c r="D316" s="19"/>
      <c r="E316" s="19"/>
      <c r="F316" s="19"/>
    </row>
    <row r="317" spans="1:6">
      <c r="A317" s="20"/>
      <c r="B317"/>
      <c r="C317"/>
      <c r="D317" s="19"/>
      <c r="E317" s="19"/>
      <c r="F317" s="19"/>
    </row>
    <row r="318" spans="1:6">
      <c r="A318" s="20"/>
      <c r="B318"/>
      <c r="C318"/>
      <c r="D318" s="19"/>
      <c r="E318" s="19"/>
      <c r="F318" s="19"/>
    </row>
    <row r="319" spans="1:6">
      <c r="A319" s="20"/>
      <c r="B319"/>
      <c r="C319"/>
      <c r="D319" s="19"/>
      <c r="E319" s="19"/>
      <c r="F319" s="19"/>
    </row>
    <row r="320" spans="1:6">
      <c r="A320" s="20"/>
      <c r="B320"/>
      <c r="C320"/>
      <c r="D320" s="19"/>
      <c r="E320" s="19"/>
      <c r="F320" s="19"/>
    </row>
    <row r="321" spans="1:6">
      <c r="A321" s="20"/>
      <c r="B321"/>
      <c r="C321"/>
      <c r="D321" s="19"/>
      <c r="E321" s="19"/>
      <c r="F321" s="19"/>
    </row>
    <row r="322" spans="1:6">
      <c r="A322" s="20"/>
      <c r="B322"/>
      <c r="C322"/>
      <c r="D322" s="19"/>
      <c r="E322" s="19"/>
      <c r="F322" s="19"/>
    </row>
    <row r="323" spans="1:6">
      <c r="A323" s="20"/>
      <c r="B323"/>
      <c r="C323"/>
      <c r="D323" s="19"/>
      <c r="E323" s="19"/>
      <c r="F323" s="19"/>
    </row>
    <row r="324" spans="1:6">
      <c r="A324" s="20"/>
      <c r="B324"/>
      <c r="C324"/>
      <c r="D324" s="19"/>
      <c r="E324" s="19"/>
      <c r="F324" s="19"/>
    </row>
    <row r="325" spans="1:6">
      <c r="A325" s="20"/>
      <c r="B325"/>
      <c r="C325"/>
      <c r="D325" s="19"/>
      <c r="E325" s="19"/>
      <c r="F325" s="19"/>
    </row>
    <row r="326" spans="1:6">
      <c r="A326" s="20"/>
      <c r="B326"/>
      <c r="C326"/>
      <c r="D326" s="19"/>
      <c r="E326" s="19"/>
      <c r="F326" s="19"/>
    </row>
    <row r="327" spans="1:6">
      <c r="A327" s="20"/>
      <c r="B327"/>
      <c r="C327"/>
      <c r="D327" s="19"/>
      <c r="E327" s="19"/>
      <c r="F327" s="19"/>
    </row>
    <row r="328" spans="1:6">
      <c r="A328" s="20"/>
      <c r="B328"/>
      <c r="C328"/>
      <c r="D328" s="19"/>
      <c r="E328" s="19"/>
      <c r="F328" s="19"/>
    </row>
    <row r="329" spans="1:6">
      <c r="A329" s="20"/>
      <c r="B329"/>
      <c r="C329"/>
      <c r="D329" s="19"/>
      <c r="E329" s="19"/>
      <c r="F329" s="19"/>
    </row>
    <row r="330" spans="1:6">
      <c r="A330" s="20"/>
      <c r="B330"/>
      <c r="C330"/>
      <c r="D330" s="19"/>
      <c r="E330" s="19"/>
      <c r="F330" s="19"/>
    </row>
    <row r="331" spans="1:6">
      <c r="A331" s="20"/>
      <c r="B331"/>
      <c r="C331"/>
      <c r="D331" s="19"/>
      <c r="E331" s="19"/>
      <c r="F331" s="19"/>
    </row>
    <row r="332" spans="1:6">
      <c r="A332" s="20"/>
      <c r="B332"/>
      <c r="C332"/>
      <c r="D332" s="19"/>
      <c r="E332" s="19"/>
      <c r="F332" s="19"/>
    </row>
    <row r="333" spans="1:6">
      <c r="A333" s="20"/>
      <c r="B333"/>
      <c r="C333"/>
      <c r="D333" s="19"/>
      <c r="E333" s="19"/>
      <c r="F333" s="19"/>
    </row>
    <row r="334" spans="1:6">
      <c r="A334" s="20"/>
      <c r="B334"/>
      <c r="C334"/>
      <c r="D334" s="19"/>
      <c r="E334" s="19"/>
      <c r="F334" s="19"/>
    </row>
    <row r="335" spans="1:6">
      <c r="A335" s="20"/>
      <c r="B335"/>
      <c r="C335"/>
      <c r="D335" s="19"/>
      <c r="E335" s="19"/>
      <c r="F335" s="19"/>
    </row>
    <row r="336" spans="1:6">
      <c r="A336" s="20"/>
      <c r="B336"/>
      <c r="C336"/>
      <c r="D336" s="19"/>
      <c r="E336" s="19"/>
      <c r="F336" s="19"/>
    </row>
    <row r="337" spans="1:6">
      <c r="A337" s="20"/>
      <c r="B337"/>
      <c r="C337"/>
      <c r="D337" s="19"/>
      <c r="E337" s="19"/>
      <c r="F337" s="19"/>
    </row>
    <row r="338" spans="1:6">
      <c r="A338" s="20"/>
      <c r="B338"/>
      <c r="C338"/>
      <c r="D338" s="19"/>
      <c r="E338" s="19"/>
      <c r="F338" s="19"/>
    </row>
    <row r="339" spans="1:6">
      <c r="A339" s="20"/>
      <c r="B339"/>
      <c r="C339"/>
      <c r="D339" s="19"/>
      <c r="E339" s="19"/>
      <c r="F339" s="19"/>
    </row>
    <row r="340" spans="1:6">
      <c r="A340" s="20"/>
      <c r="B340"/>
      <c r="C340"/>
      <c r="D340" s="19"/>
      <c r="E340" s="19"/>
      <c r="F340" s="19"/>
    </row>
    <row r="341" spans="1:6">
      <c r="A341" s="20"/>
      <c r="B341"/>
      <c r="C341"/>
      <c r="D341" s="19"/>
      <c r="E341" s="19"/>
      <c r="F341" s="19"/>
    </row>
    <row r="342" spans="1:6">
      <c r="A342" s="20"/>
      <c r="B342"/>
      <c r="C342"/>
      <c r="D342" s="19"/>
      <c r="E342" s="19"/>
      <c r="F342" s="19"/>
    </row>
    <row r="343" spans="1:6">
      <c r="A343" s="20"/>
      <c r="B343"/>
      <c r="C343"/>
      <c r="D343" s="19"/>
      <c r="E343" s="19"/>
      <c r="F343" s="19"/>
    </row>
    <row r="344" spans="1:6">
      <c r="A344" s="20"/>
      <c r="B344"/>
      <c r="C344"/>
      <c r="D344" s="19"/>
      <c r="E344" s="19"/>
      <c r="F344" s="19"/>
    </row>
    <row r="345" spans="1:6">
      <c r="A345" s="20"/>
      <c r="B345"/>
      <c r="C345"/>
      <c r="D345" s="19"/>
      <c r="E345" s="19"/>
      <c r="F345" s="19"/>
    </row>
    <row r="346" spans="1:6">
      <c r="A346" s="20"/>
      <c r="B346"/>
      <c r="C346"/>
      <c r="D346" s="19"/>
      <c r="E346" s="19"/>
      <c r="F346" s="19"/>
    </row>
    <row r="347" spans="1:6">
      <c r="A347" s="20"/>
      <c r="B347"/>
      <c r="C347"/>
      <c r="D347" s="19"/>
      <c r="E347" s="19"/>
      <c r="F347" s="19"/>
    </row>
    <row r="348" spans="1:6">
      <c r="A348" s="20"/>
      <c r="B348"/>
      <c r="C348"/>
      <c r="D348" s="19"/>
      <c r="E348" s="19"/>
      <c r="F348" s="19"/>
    </row>
    <row r="349" spans="1:6">
      <c r="A349" s="20"/>
      <c r="B349"/>
      <c r="C349"/>
      <c r="D349" s="19"/>
      <c r="E349" s="19"/>
      <c r="F349" s="19"/>
    </row>
    <row r="350" spans="1:6">
      <c r="A350"/>
      <c r="B350"/>
      <c r="C350"/>
      <c r="D350"/>
      <c r="E350"/>
    </row>
  </sheetData>
  <autoFilter ref="A2:F58" xr:uid="{00000000-0009-0000-0000-000003000000}"/>
  <dataConsolidate/>
  <phoneticPr fontId="36" type="noConversion"/>
  <conditionalFormatting sqref="N3:O3 N4:N83 O4:O493">
    <cfRule type="expression" dxfId="56" priority="25">
      <formula>IF(N3&gt;$Q3,1,0)</formula>
    </cfRule>
  </conditionalFormatting>
  <conditionalFormatting sqref="J3:T500">
    <cfRule type="expression" dxfId="55" priority="27">
      <formula>IF($S3&lt;&gt;"",1,0)</formula>
    </cfRule>
  </conditionalFormatting>
  <conditionalFormatting sqref="A3">
    <cfRule type="expression" dxfId="54" priority="1">
      <formula>IF(SEARCH("Received",$AE3),1,0)</formula>
    </cfRule>
    <cfRule type="expression" dxfId="53" priority="2">
      <formula>IF(SEARCH("under inspection",$AE3),1,0)</formula>
    </cfRule>
    <cfRule type="expression" dxfId="52" priority="3">
      <formula>IF(SEARCH("prepairing quotation",$AE3),1,0)</formula>
    </cfRule>
    <cfRule type="expression" dxfId="51" priority="4">
      <formula>IF(SEARCH("waiting confirm",$AE3),1,0)</formula>
    </cfRule>
    <cfRule type="expression" dxfId="50" priority="5">
      <formula>IF(SEARCH("waiting approved",$AE3),1,0)</formula>
    </cfRule>
    <cfRule type="expression" dxfId="49" priority="6">
      <formula>IF(SEARCH("waiting for part",$AE3),1,0)</formula>
    </cfRule>
    <cfRule type="expression" dxfId="48" priority="7">
      <formula>IF(SEARCH("under repair",$AE3),1,0)</formula>
    </cfRule>
    <cfRule type="expression" dxfId="47" priority="8">
      <formula>IF(SEARCH("waiting for repair",$AE3),1,0)</formula>
    </cfRule>
    <cfRule type="expression" dxfId="46" priority="9">
      <formula>IF(SEARCH("Completed repair",$AE3),1,0)</formula>
    </cfRule>
    <cfRule type="expression" dxfId="45" priority="10">
      <formula>IF(SEARCH("Transfer to sale team",$AE3),1,0)</formula>
    </cfRule>
    <cfRule type="expression" dxfId="44" priority="11">
      <formula>MOD($A3,2)</formula>
    </cfRule>
  </conditionalFormatting>
  <conditionalFormatting sqref="A3">
    <cfRule type="duplicateValues" dxfId="43" priority="12"/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E648"/>
  <sheetViews>
    <sheetView topLeftCell="D1" workbookViewId="0">
      <selection activeCell="C18" sqref="C18"/>
    </sheetView>
  </sheetViews>
  <sheetFormatPr defaultRowHeight="15"/>
  <cols>
    <col min="1" max="1" width="20.7109375" bestFit="1" customWidth="1"/>
    <col min="2" max="2" width="39" bestFit="1" customWidth="1"/>
    <col min="4" max="4" width="19" customWidth="1"/>
    <col min="5" max="5" width="18.5703125" customWidth="1"/>
  </cols>
  <sheetData>
    <row r="1" spans="1:5">
      <c r="B1" t="s">
        <v>1297</v>
      </c>
    </row>
    <row r="2" spans="1:5">
      <c r="A2" t="s">
        <v>1051</v>
      </c>
      <c r="B2" t="s">
        <v>1032</v>
      </c>
      <c r="C2" t="s">
        <v>303</v>
      </c>
      <c r="D2" t="s">
        <v>366</v>
      </c>
      <c r="E2" t="s">
        <v>1040</v>
      </c>
    </row>
    <row r="3" spans="1:5">
      <c r="A3" t="s">
        <v>1298</v>
      </c>
      <c r="B3" t="s">
        <v>1299</v>
      </c>
      <c r="C3" t="s">
        <v>1637</v>
      </c>
      <c r="D3" t="str">
        <f>RemovePredix(A3)</f>
        <v>Mã hàng/
Code</v>
      </c>
      <c r="E3" t="str">
        <f>Leftoff(A3)</f>
        <v>Mã hàng/
Cod</v>
      </c>
    </row>
    <row r="4" spans="1:5">
      <c r="A4" t="s">
        <v>1300</v>
      </c>
      <c r="B4" t="s">
        <v>1301</v>
      </c>
      <c r="C4">
        <v>4</v>
      </c>
      <c r="D4" t="str">
        <f t="shared" ref="D4:D67" si="0">RemovePredix(A4)</f>
        <v>92300000939</v>
      </c>
      <c r="E4" t="str">
        <f t="shared" ref="E4:E67" si="1">Leftoff(A4)</f>
        <v>9230000093</v>
      </c>
    </row>
    <row r="5" spans="1:5">
      <c r="A5" t="s">
        <v>1302</v>
      </c>
      <c r="B5" t="s">
        <v>1303</v>
      </c>
      <c r="C5">
        <v>3</v>
      </c>
      <c r="D5" t="str">
        <f t="shared" si="0"/>
        <v>113N200117</v>
      </c>
      <c r="E5" t="str">
        <f t="shared" si="1"/>
        <v>F113N20011</v>
      </c>
    </row>
    <row r="6" spans="1:5">
      <c r="A6" t="s">
        <v>1304</v>
      </c>
      <c r="B6" t="s">
        <v>1305</v>
      </c>
      <c r="C6">
        <v>0</v>
      </c>
      <c r="D6" t="str">
        <f t="shared" si="0"/>
        <v>113Y100973B</v>
      </c>
      <c r="E6" t="str">
        <f t="shared" si="1"/>
        <v>F113Y100973</v>
      </c>
    </row>
    <row r="7" spans="1:5">
      <c r="A7" t="s">
        <v>483</v>
      </c>
      <c r="B7" t="s">
        <v>484</v>
      </c>
      <c r="C7">
        <v>1</v>
      </c>
      <c r="D7" t="str">
        <f t="shared" si="0"/>
        <v>113Y101073B</v>
      </c>
      <c r="E7" t="str">
        <f t="shared" si="1"/>
        <v>F113Y101073</v>
      </c>
    </row>
    <row r="8" spans="1:5">
      <c r="A8" t="s">
        <v>1306</v>
      </c>
      <c r="B8" t="s">
        <v>1307</v>
      </c>
      <c r="C8">
        <v>2</v>
      </c>
      <c r="D8" t="str">
        <f t="shared" si="0"/>
        <v>113Y120085G</v>
      </c>
      <c r="E8" t="str">
        <f t="shared" si="1"/>
        <v>F113Y120085</v>
      </c>
    </row>
    <row r="9" spans="1:5">
      <c r="A9" t="s">
        <v>1308</v>
      </c>
      <c r="B9" t="s">
        <v>325</v>
      </c>
      <c r="C9">
        <v>2</v>
      </c>
      <c r="D9" t="str">
        <f t="shared" si="0"/>
        <v>113Y120086N</v>
      </c>
      <c r="E9" t="str">
        <f t="shared" si="1"/>
        <v>F113Y120086</v>
      </c>
    </row>
    <row r="10" spans="1:5">
      <c r="A10" t="s">
        <v>1309</v>
      </c>
      <c r="B10" t="s">
        <v>324</v>
      </c>
      <c r="C10">
        <v>2</v>
      </c>
      <c r="D10" t="str">
        <f t="shared" si="0"/>
        <v>113Y120087K</v>
      </c>
      <c r="E10" t="str">
        <f t="shared" si="1"/>
        <v>F113Y120087</v>
      </c>
    </row>
    <row r="11" spans="1:5">
      <c r="A11" t="s">
        <v>522</v>
      </c>
      <c r="B11" t="s">
        <v>523</v>
      </c>
      <c r="C11">
        <v>2</v>
      </c>
      <c r="D11" t="str">
        <f t="shared" si="0"/>
        <v>113Y120138D</v>
      </c>
      <c r="E11" t="str">
        <f t="shared" si="1"/>
        <v>F113Y120138</v>
      </c>
    </row>
    <row r="12" spans="1:5">
      <c r="A12" t="s">
        <v>1310</v>
      </c>
      <c r="B12" t="s">
        <v>1311</v>
      </c>
      <c r="C12">
        <v>1</v>
      </c>
      <c r="D12" t="str">
        <f t="shared" si="0"/>
        <v>128Y200018</v>
      </c>
      <c r="E12" t="str">
        <f t="shared" si="1"/>
        <v>F128Y20001</v>
      </c>
    </row>
    <row r="13" spans="1:5">
      <c r="A13" t="s">
        <v>1312</v>
      </c>
      <c r="B13" t="s">
        <v>1313</v>
      </c>
      <c r="C13">
        <v>2</v>
      </c>
      <c r="D13" t="str">
        <f t="shared" si="0"/>
        <v>113Y200191</v>
      </c>
      <c r="E13" t="str">
        <f t="shared" si="1"/>
        <v>F113Y20019</v>
      </c>
    </row>
    <row r="14" spans="1:5">
      <c r="A14" t="s">
        <v>1314</v>
      </c>
      <c r="B14" t="s">
        <v>305</v>
      </c>
      <c r="C14">
        <v>0</v>
      </c>
      <c r="D14" t="str">
        <f t="shared" si="0"/>
        <v>301SQ020025</v>
      </c>
      <c r="E14" t="str">
        <f t="shared" si="1"/>
        <v>F301SQ02002</v>
      </c>
    </row>
    <row r="15" spans="1:5">
      <c r="A15" t="s">
        <v>1315</v>
      </c>
      <c r="B15" t="s">
        <v>305</v>
      </c>
      <c r="C15">
        <v>0</v>
      </c>
      <c r="D15" t="str">
        <f t="shared" si="0"/>
        <v>301SQ020030</v>
      </c>
      <c r="E15" t="str">
        <f t="shared" si="1"/>
        <v>F301SQ02003</v>
      </c>
    </row>
    <row r="16" spans="1:5">
      <c r="A16" t="s">
        <v>1316</v>
      </c>
      <c r="B16" t="s">
        <v>305</v>
      </c>
      <c r="C16">
        <v>0</v>
      </c>
      <c r="D16" t="str">
        <f t="shared" si="0"/>
        <v>301SS172520</v>
      </c>
      <c r="E16" t="str">
        <f t="shared" si="1"/>
        <v>F301SS17252</v>
      </c>
    </row>
    <row r="17" spans="1:5">
      <c r="A17" t="s">
        <v>1317</v>
      </c>
      <c r="B17" t="s">
        <v>305</v>
      </c>
      <c r="C17">
        <v>0</v>
      </c>
      <c r="D17" t="str">
        <f t="shared" si="0"/>
        <v>301SS172530</v>
      </c>
      <c r="E17" t="str">
        <f t="shared" si="1"/>
        <v>F301SS17253</v>
      </c>
    </row>
    <row r="18" spans="1:5">
      <c r="A18" t="s">
        <v>1318</v>
      </c>
      <c r="B18" t="s">
        <v>1319</v>
      </c>
      <c r="C18">
        <v>0</v>
      </c>
      <c r="D18" t="str">
        <f t="shared" si="0"/>
        <v>308S0764</v>
      </c>
      <c r="E18" t="str">
        <f t="shared" si="1"/>
        <v>F308S076</v>
      </c>
    </row>
    <row r="19" spans="1:5">
      <c r="A19" t="s">
        <v>401</v>
      </c>
      <c r="B19" t="s">
        <v>402</v>
      </c>
      <c r="C19">
        <v>4</v>
      </c>
      <c r="D19" t="str">
        <f t="shared" si="0"/>
        <v>350N120380A</v>
      </c>
      <c r="E19" t="str">
        <f t="shared" si="1"/>
        <v>F350N120380</v>
      </c>
    </row>
    <row r="20" spans="1:5">
      <c r="A20" t="s">
        <v>1320</v>
      </c>
      <c r="B20" t="s">
        <v>1321</v>
      </c>
      <c r="C20">
        <v>0</v>
      </c>
      <c r="D20" t="str">
        <f t="shared" si="0"/>
        <v>371Y200059</v>
      </c>
      <c r="E20" t="str">
        <f t="shared" si="1"/>
        <v>F371Y20005</v>
      </c>
    </row>
    <row r="21" spans="1:5">
      <c r="A21" t="s">
        <v>410</v>
      </c>
      <c r="B21" t="s">
        <v>304</v>
      </c>
      <c r="C21">
        <v>2</v>
      </c>
      <c r="D21" t="str">
        <f t="shared" si="0"/>
        <v>375N100284</v>
      </c>
      <c r="E21" t="str">
        <f t="shared" si="1"/>
        <v>F375N10028</v>
      </c>
    </row>
    <row r="22" spans="1:5">
      <c r="A22" t="s">
        <v>1322</v>
      </c>
      <c r="B22" t="s">
        <v>1323</v>
      </c>
      <c r="C22">
        <v>2</v>
      </c>
      <c r="D22" t="str">
        <f t="shared" si="0"/>
        <v>310N120051</v>
      </c>
      <c r="E22" t="str">
        <f t="shared" si="1"/>
        <v>F310N12005</v>
      </c>
    </row>
    <row r="23" spans="1:5">
      <c r="A23" t="s">
        <v>1324</v>
      </c>
      <c r="B23" t="s">
        <v>377</v>
      </c>
      <c r="C23">
        <v>1</v>
      </c>
      <c r="D23" t="str">
        <f t="shared" si="0"/>
        <v>310S0533</v>
      </c>
      <c r="E23" t="str">
        <f t="shared" si="1"/>
        <v>F310S053</v>
      </c>
    </row>
    <row r="24" spans="1:5">
      <c r="A24" t="s">
        <v>422</v>
      </c>
      <c r="B24" t="s">
        <v>375</v>
      </c>
      <c r="C24">
        <v>0</v>
      </c>
      <c r="D24" t="str">
        <f t="shared" si="0"/>
        <v>820Y200299A</v>
      </c>
      <c r="E24" t="str">
        <f t="shared" si="1"/>
        <v>F820Y200299</v>
      </c>
    </row>
    <row r="25" spans="1:5">
      <c r="A25" t="s">
        <v>1325</v>
      </c>
      <c r="B25" t="s">
        <v>1326</v>
      </c>
      <c r="C25">
        <v>2</v>
      </c>
      <c r="D25" t="str">
        <f t="shared" si="0"/>
        <v>317N120038A</v>
      </c>
      <c r="E25" t="str">
        <f t="shared" si="1"/>
        <v>F317N120038</v>
      </c>
    </row>
    <row r="26" spans="1:5">
      <c r="A26" t="s">
        <v>1327</v>
      </c>
      <c r="B26" t="s">
        <v>1328</v>
      </c>
      <c r="C26">
        <v>1</v>
      </c>
      <c r="D26" t="str">
        <f t="shared" si="0"/>
        <v>317Y130015</v>
      </c>
      <c r="E26" t="str">
        <f t="shared" si="1"/>
        <v>F317Y13001</v>
      </c>
    </row>
    <row r="27" spans="1:5">
      <c r="A27" t="s">
        <v>378</v>
      </c>
      <c r="B27" t="s">
        <v>379</v>
      </c>
      <c r="C27">
        <v>3</v>
      </c>
      <c r="D27" t="str">
        <f t="shared" si="0"/>
        <v>317Y200047</v>
      </c>
      <c r="E27" t="str">
        <f t="shared" si="1"/>
        <v>F317Y20004</v>
      </c>
    </row>
    <row r="28" spans="1:5">
      <c r="A28" t="s">
        <v>1017</v>
      </c>
      <c r="B28" t="s">
        <v>1329</v>
      </c>
      <c r="C28">
        <v>2</v>
      </c>
      <c r="D28" t="str">
        <f t="shared" si="0"/>
        <v>317Y200048</v>
      </c>
      <c r="E28" t="str">
        <f t="shared" si="1"/>
        <v>F317Y20004</v>
      </c>
    </row>
    <row r="29" spans="1:5">
      <c r="A29" t="s">
        <v>1330</v>
      </c>
      <c r="B29" t="s">
        <v>1331</v>
      </c>
      <c r="C29">
        <v>0</v>
      </c>
      <c r="D29" t="str">
        <f t="shared" si="0"/>
        <v>898Y200711</v>
      </c>
      <c r="E29" t="str">
        <f t="shared" si="1"/>
        <v>F898Y20071</v>
      </c>
    </row>
    <row r="30" spans="1:5">
      <c r="A30" t="s">
        <v>382</v>
      </c>
      <c r="B30" t="s">
        <v>381</v>
      </c>
      <c r="C30">
        <v>5</v>
      </c>
      <c r="D30" t="str">
        <f t="shared" si="0"/>
        <v>340Y120052B</v>
      </c>
      <c r="E30" t="str">
        <f t="shared" si="1"/>
        <v>F340Y120052</v>
      </c>
    </row>
    <row r="31" spans="1:5">
      <c r="A31" t="s">
        <v>383</v>
      </c>
      <c r="B31" t="s">
        <v>384</v>
      </c>
      <c r="C31">
        <v>5</v>
      </c>
      <c r="D31" t="str">
        <f t="shared" si="0"/>
        <v>340Y120059C</v>
      </c>
      <c r="E31" t="str">
        <f t="shared" si="1"/>
        <v>F340Y120059</v>
      </c>
    </row>
    <row r="32" spans="1:5">
      <c r="A32" t="s">
        <v>1332</v>
      </c>
      <c r="B32" t="s">
        <v>1333</v>
      </c>
      <c r="C32">
        <v>0</v>
      </c>
      <c r="D32" t="str">
        <f t="shared" si="0"/>
        <v>10A11851111</v>
      </c>
      <c r="E32" t="str">
        <f t="shared" si="1"/>
        <v>FW12G10A1185111</v>
      </c>
    </row>
    <row r="33" spans="1:5">
      <c r="A33" t="s">
        <v>386</v>
      </c>
      <c r="B33" t="s">
        <v>1334</v>
      </c>
      <c r="C33">
        <v>3</v>
      </c>
      <c r="D33" t="str">
        <f t="shared" si="0"/>
        <v>340Y200004A</v>
      </c>
      <c r="E33" t="str">
        <f t="shared" si="1"/>
        <v>F340Y200004</v>
      </c>
    </row>
    <row r="34" spans="1:5">
      <c r="A34" t="s">
        <v>1002</v>
      </c>
      <c r="B34" t="s">
        <v>1335</v>
      </c>
      <c r="C34">
        <v>0</v>
      </c>
      <c r="D34" t="str">
        <f t="shared" si="0"/>
        <v>10A1224196B</v>
      </c>
      <c r="E34" t="str">
        <f t="shared" si="1"/>
        <v>FW12G10A1224196</v>
      </c>
    </row>
    <row r="35" spans="1:5">
      <c r="A35" t="s">
        <v>563</v>
      </c>
      <c r="B35" t="s">
        <v>564</v>
      </c>
      <c r="C35">
        <v>0</v>
      </c>
      <c r="D35" t="str">
        <f t="shared" si="0"/>
        <v>10A1235705B</v>
      </c>
      <c r="E35" t="str">
        <f t="shared" si="1"/>
        <v>FW12G10A1235705</v>
      </c>
    </row>
    <row r="36" spans="1:5">
      <c r="A36" t="s">
        <v>567</v>
      </c>
      <c r="B36" t="s">
        <v>568</v>
      </c>
      <c r="C36">
        <v>0</v>
      </c>
      <c r="D36" t="str">
        <f t="shared" si="0"/>
        <v>10A1276121B</v>
      </c>
      <c r="E36" t="str">
        <f t="shared" si="1"/>
        <v>FW12G10A1276121</v>
      </c>
    </row>
    <row r="37" spans="1:5">
      <c r="A37" t="s">
        <v>391</v>
      </c>
      <c r="B37" t="s">
        <v>392</v>
      </c>
      <c r="C37">
        <v>20</v>
      </c>
      <c r="D37" t="str">
        <f t="shared" si="0"/>
        <v>350N102476D</v>
      </c>
      <c r="E37" t="str">
        <f t="shared" si="1"/>
        <v>F350N102476</v>
      </c>
    </row>
    <row r="38" spans="1:5">
      <c r="A38" t="s">
        <v>1336</v>
      </c>
      <c r="B38" t="s">
        <v>1337</v>
      </c>
      <c r="C38">
        <v>0</v>
      </c>
      <c r="D38" t="str">
        <f t="shared" si="0"/>
        <v>10A1331391A</v>
      </c>
      <c r="E38" t="str">
        <f t="shared" si="1"/>
        <v>FW12G10A1331391</v>
      </c>
    </row>
    <row r="39" spans="1:5">
      <c r="A39" t="s">
        <v>571</v>
      </c>
      <c r="B39" t="s">
        <v>572</v>
      </c>
      <c r="C39">
        <v>0</v>
      </c>
      <c r="D39" t="str">
        <f t="shared" si="0"/>
        <v>10A1333658B</v>
      </c>
      <c r="E39" t="str">
        <f t="shared" si="1"/>
        <v>FW12G10A1333658</v>
      </c>
    </row>
    <row r="40" spans="1:5">
      <c r="A40" t="s">
        <v>599</v>
      </c>
      <c r="B40" t="s">
        <v>600</v>
      </c>
      <c r="C40">
        <v>0</v>
      </c>
      <c r="D40" t="str">
        <f t="shared" si="0"/>
        <v>110A1289569C</v>
      </c>
      <c r="E40" t="str">
        <f t="shared" si="1"/>
        <v>FW12G110A1289569</v>
      </c>
    </row>
    <row r="41" spans="1:5">
      <c r="A41" t="s">
        <v>746</v>
      </c>
      <c r="B41" t="s">
        <v>747</v>
      </c>
      <c r="C41">
        <v>0</v>
      </c>
      <c r="D41" t="str">
        <f t="shared" si="0"/>
        <v>350Y120228A</v>
      </c>
      <c r="E41" t="str">
        <f t="shared" si="1"/>
        <v>F350Y120228</v>
      </c>
    </row>
    <row r="42" spans="1:5">
      <c r="A42" t="s">
        <v>644</v>
      </c>
      <c r="B42" t="s">
        <v>1254</v>
      </c>
      <c r="C42">
        <v>2</v>
      </c>
      <c r="D42" t="str">
        <f t="shared" si="0"/>
        <v>350Y120229A</v>
      </c>
      <c r="E42" t="str">
        <f t="shared" si="1"/>
        <v>F350Y120229</v>
      </c>
    </row>
    <row r="43" spans="1:5">
      <c r="A43" t="s">
        <v>844</v>
      </c>
      <c r="B43" t="s">
        <v>305</v>
      </c>
      <c r="C43">
        <v>0</v>
      </c>
      <c r="D43" t="str">
        <f t="shared" si="0"/>
        <v>110M120121T</v>
      </c>
      <c r="E43" t="str">
        <f t="shared" si="1"/>
        <v>FW12G110M120121</v>
      </c>
    </row>
    <row r="44" spans="1:5">
      <c r="A44" t="s">
        <v>1338</v>
      </c>
      <c r="B44" t="s">
        <v>1339</v>
      </c>
      <c r="C44">
        <v>5</v>
      </c>
      <c r="D44" t="str">
        <f t="shared" si="0"/>
        <v>370N200272</v>
      </c>
      <c r="E44" t="str">
        <f t="shared" si="1"/>
        <v>F370N20027</v>
      </c>
    </row>
    <row r="45" spans="1:5">
      <c r="A45" t="s">
        <v>1340</v>
      </c>
      <c r="B45" t="s">
        <v>1341</v>
      </c>
      <c r="C45">
        <v>3</v>
      </c>
      <c r="D45" t="str">
        <f t="shared" si="0"/>
        <v>370N200328</v>
      </c>
      <c r="E45" t="str">
        <f t="shared" si="1"/>
        <v>F370N20032</v>
      </c>
    </row>
    <row r="46" spans="1:5">
      <c r="A46" t="s">
        <v>339</v>
      </c>
      <c r="B46" t="s">
        <v>354</v>
      </c>
      <c r="C46">
        <v>1</v>
      </c>
      <c r="D46" t="str">
        <f t="shared" si="0"/>
        <v>370Y200005</v>
      </c>
      <c r="E46" t="str">
        <f t="shared" si="1"/>
        <v>F370Y20000</v>
      </c>
    </row>
    <row r="47" spans="1:5">
      <c r="A47" t="s">
        <v>340</v>
      </c>
      <c r="B47" t="s">
        <v>355</v>
      </c>
      <c r="C47">
        <v>2</v>
      </c>
      <c r="D47" t="str">
        <f t="shared" si="0"/>
        <v>370Y200007A</v>
      </c>
      <c r="E47" t="str">
        <f t="shared" si="1"/>
        <v>F370Y200007</v>
      </c>
    </row>
    <row r="48" spans="1:5">
      <c r="A48" t="s">
        <v>1342</v>
      </c>
      <c r="B48" t="s">
        <v>469</v>
      </c>
      <c r="C48">
        <v>0</v>
      </c>
      <c r="D48" t="str">
        <f t="shared" si="0"/>
        <v>370Y200592</v>
      </c>
      <c r="E48" t="str">
        <f t="shared" si="1"/>
        <v>F370Y20059</v>
      </c>
    </row>
    <row r="49" spans="1:5">
      <c r="A49" t="s">
        <v>409</v>
      </c>
      <c r="B49" t="s">
        <v>306</v>
      </c>
      <c r="C49">
        <v>14</v>
      </c>
      <c r="D49" t="str">
        <f t="shared" si="0"/>
        <v>371Y120012A</v>
      </c>
      <c r="E49" t="str">
        <f t="shared" si="1"/>
        <v>F371Y120012</v>
      </c>
    </row>
    <row r="50" spans="1:5">
      <c r="A50" t="s">
        <v>876</v>
      </c>
      <c r="B50" t="s">
        <v>305</v>
      </c>
      <c r="C50">
        <v>0</v>
      </c>
      <c r="D50" t="str">
        <f t="shared" si="0"/>
        <v>110M120151T</v>
      </c>
      <c r="E50" t="str">
        <f t="shared" si="1"/>
        <v>FW12G110M120151</v>
      </c>
    </row>
    <row r="51" spans="1:5">
      <c r="A51" t="s">
        <v>1008</v>
      </c>
      <c r="B51" t="s">
        <v>306</v>
      </c>
      <c r="C51">
        <v>3</v>
      </c>
      <c r="D51" t="str">
        <f t="shared" si="0"/>
        <v>371Y200075</v>
      </c>
      <c r="E51" t="str">
        <f t="shared" si="1"/>
        <v>F371Y20007</v>
      </c>
    </row>
    <row r="52" spans="1:5">
      <c r="A52" t="s">
        <v>1343</v>
      </c>
      <c r="B52" t="s">
        <v>1344</v>
      </c>
      <c r="C52">
        <v>1</v>
      </c>
      <c r="D52" t="str">
        <f t="shared" si="0"/>
        <v>374Y200104</v>
      </c>
      <c r="E52" t="str">
        <f t="shared" si="1"/>
        <v>F374Y20010</v>
      </c>
    </row>
    <row r="53" spans="1:5">
      <c r="A53" t="s">
        <v>949</v>
      </c>
      <c r="B53" t="s">
        <v>305</v>
      </c>
      <c r="C53">
        <v>0</v>
      </c>
      <c r="D53" t="str">
        <f t="shared" si="0"/>
        <v>110M170221T</v>
      </c>
      <c r="E53" t="str">
        <f t="shared" si="1"/>
        <v>FW12G110M170221</v>
      </c>
    </row>
    <row r="54" spans="1:5">
      <c r="A54" t="s">
        <v>833</v>
      </c>
      <c r="B54" t="s">
        <v>305</v>
      </c>
      <c r="C54">
        <v>0</v>
      </c>
      <c r="D54" t="str">
        <f t="shared" si="0"/>
        <v>110M170303T</v>
      </c>
      <c r="E54" t="str">
        <f t="shared" si="1"/>
        <v>FW12G110M170303</v>
      </c>
    </row>
    <row r="55" spans="1:5">
      <c r="A55" t="s">
        <v>614</v>
      </c>
      <c r="B55" t="s">
        <v>305</v>
      </c>
      <c r="C55">
        <v>0</v>
      </c>
      <c r="D55" t="str">
        <f t="shared" si="0"/>
        <v>110M170401T</v>
      </c>
      <c r="E55" t="str">
        <f t="shared" si="1"/>
        <v>FW12G110M170401</v>
      </c>
    </row>
    <row r="56" spans="1:5">
      <c r="A56" t="s">
        <v>1345</v>
      </c>
      <c r="B56" t="s">
        <v>1346</v>
      </c>
      <c r="C56">
        <v>10</v>
      </c>
      <c r="D56" t="str">
        <f t="shared" si="0"/>
        <v>379N120028</v>
      </c>
      <c r="E56" t="str">
        <f t="shared" si="1"/>
        <v>F379N12002</v>
      </c>
    </row>
    <row r="57" spans="1:5">
      <c r="A57" t="s">
        <v>413</v>
      </c>
      <c r="B57" t="s">
        <v>414</v>
      </c>
      <c r="C57">
        <v>3</v>
      </c>
      <c r="D57" t="str">
        <f t="shared" si="0"/>
        <v>600N200007</v>
      </c>
      <c r="E57" t="str">
        <f t="shared" si="1"/>
        <v>F600N20000</v>
      </c>
    </row>
    <row r="58" spans="1:5">
      <c r="A58" t="s">
        <v>1013</v>
      </c>
      <c r="B58" t="s">
        <v>1347</v>
      </c>
      <c r="C58">
        <v>0</v>
      </c>
      <c r="D58" t="str">
        <f t="shared" si="0"/>
        <v>606Y200046A</v>
      </c>
      <c r="E58" t="str">
        <f t="shared" si="1"/>
        <v>F606Y200046</v>
      </c>
    </row>
    <row r="59" spans="1:5">
      <c r="A59" t="s">
        <v>1348</v>
      </c>
      <c r="B59" t="s">
        <v>1301</v>
      </c>
      <c r="C59">
        <v>1</v>
      </c>
      <c r="D59" t="str">
        <f t="shared" si="0"/>
        <v>820Y120134A</v>
      </c>
      <c r="E59" t="str">
        <f t="shared" si="1"/>
        <v>F820Y120134</v>
      </c>
    </row>
    <row r="60" spans="1:5">
      <c r="A60" t="s">
        <v>1349</v>
      </c>
      <c r="B60" t="s">
        <v>375</v>
      </c>
      <c r="C60">
        <v>13</v>
      </c>
      <c r="D60" t="str">
        <f t="shared" si="0"/>
        <v>820Y120136B</v>
      </c>
      <c r="E60" t="str">
        <f t="shared" si="1"/>
        <v>F820Y120136</v>
      </c>
    </row>
    <row r="61" spans="1:5">
      <c r="A61" t="s">
        <v>856</v>
      </c>
      <c r="B61" t="s">
        <v>857</v>
      </c>
      <c r="C61">
        <v>0</v>
      </c>
      <c r="D61" t="str">
        <f t="shared" si="0"/>
        <v>110M170403T</v>
      </c>
      <c r="E61" t="str">
        <f t="shared" si="1"/>
        <v>FW12G110M170403</v>
      </c>
    </row>
    <row r="62" spans="1:5">
      <c r="A62" t="s">
        <v>586</v>
      </c>
      <c r="B62" t="s">
        <v>587</v>
      </c>
      <c r="C62">
        <v>2</v>
      </c>
      <c r="D62" t="str">
        <f t="shared" si="0"/>
        <v>111A13374400</v>
      </c>
      <c r="E62" t="str">
        <f t="shared" si="1"/>
        <v>FW12G111A1337440</v>
      </c>
    </row>
    <row r="63" spans="1:5">
      <c r="A63" t="s">
        <v>615</v>
      </c>
      <c r="B63" t="s">
        <v>616</v>
      </c>
      <c r="C63">
        <v>0</v>
      </c>
      <c r="D63" t="str">
        <f t="shared" si="0"/>
        <v>111B12382980</v>
      </c>
      <c r="E63" t="str">
        <f t="shared" si="1"/>
        <v>FW12G111B1238298</v>
      </c>
    </row>
    <row r="64" spans="1:5">
      <c r="A64" t="s">
        <v>757</v>
      </c>
      <c r="B64" t="s">
        <v>305</v>
      </c>
      <c r="C64">
        <v>0</v>
      </c>
      <c r="D64" t="str">
        <f t="shared" si="0"/>
        <v>111M170301T</v>
      </c>
      <c r="E64" t="str">
        <f t="shared" si="1"/>
        <v>FW12G111M170301</v>
      </c>
    </row>
    <row r="65" spans="1:5">
      <c r="A65" t="s">
        <v>425</v>
      </c>
      <c r="B65" t="s">
        <v>426</v>
      </c>
      <c r="C65">
        <v>1</v>
      </c>
      <c r="D65" t="str">
        <f t="shared" si="0"/>
        <v>898Y200155</v>
      </c>
      <c r="E65" t="str">
        <f t="shared" si="1"/>
        <v>F898Y20015</v>
      </c>
    </row>
    <row r="66" spans="1:5">
      <c r="A66" t="s">
        <v>427</v>
      </c>
      <c r="B66" t="s">
        <v>428</v>
      </c>
      <c r="C66">
        <v>4</v>
      </c>
      <c r="D66" t="str">
        <f t="shared" si="0"/>
        <v>898Y200161A</v>
      </c>
      <c r="E66" t="str">
        <f t="shared" si="1"/>
        <v>F898Y200161</v>
      </c>
    </row>
    <row r="67" spans="1:5">
      <c r="A67" t="s">
        <v>1350</v>
      </c>
      <c r="B67" t="s">
        <v>1351</v>
      </c>
      <c r="C67">
        <v>1</v>
      </c>
      <c r="D67" t="str">
        <f t="shared" si="0"/>
        <v>898Y200680</v>
      </c>
      <c r="E67" t="str">
        <f t="shared" si="1"/>
        <v>F898Y20068</v>
      </c>
    </row>
    <row r="68" spans="1:5">
      <c r="A68" t="s">
        <v>789</v>
      </c>
      <c r="B68" t="s">
        <v>305</v>
      </c>
      <c r="C68">
        <v>0</v>
      </c>
      <c r="D68" t="str">
        <f t="shared" ref="D68:D131" si="2">RemovePredix(A68)</f>
        <v>111M170353T</v>
      </c>
      <c r="E68" t="str">
        <f t="shared" ref="E68:E131" si="3">Leftoff(A68)</f>
        <v>FW12G111M170353</v>
      </c>
    </row>
    <row r="69" spans="1:5">
      <c r="A69" t="s">
        <v>629</v>
      </c>
      <c r="B69" t="s">
        <v>630</v>
      </c>
      <c r="C69">
        <v>0</v>
      </c>
      <c r="D69" t="str">
        <f t="shared" si="2"/>
        <v>120M140151T</v>
      </c>
      <c r="E69" t="str">
        <f t="shared" si="3"/>
        <v>FW12G120M140151</v>
      </c>
    </row>
    <row r="70" spans="1:5">
      <c r="A70" t="s">
        <v>768</v>
      </c>
      <c r="B70" t="s">
        <v>694</v>
      </c>
      <c r="C70">
        <v>0</v>
      </c>
      <c r="D70" t="str">
        <f t="shared" si="2"/>
        <v>120M170251T</v>
      </c>
      <c r="E70" t="str">
        <f t="shared" si="3"/>
        <v>FW12G120M170251</v>
      </c>
    </row>
    <row r="71" spans="1:5">
      <c r="A71" t="s">
        <v>605</v>
      </c>
      <c r="B71" t="s">
        <v>606</v>
      </c>
      <c r="C71">
        <v>2</v>
      </c>
      <c r="D71" t="str">
        <f t="shared" si="2"/>
        <v>121A1021158B</v>
      </c>
      <c r="E71" t="str">
        <f t="shared" si="3"/>
        <v>FW12G121A1021158</v>
      </c>
    </row>
    <row r="72" spans="1:5">
      <c r="A72" t="s">
        <v>635</v>
      </c>
      <c r="B72" t="s">
        <v>636</v>
      </c>
      <c r="C72">
        <v>2</v>
      </c>
      <c r="D72" t="str">
        <f t="shared" si="2"/>
        <v>121A10211730</v>
      </c>
      <c r="E72" t="str">
        <f t="shared" si="3"/>
        <v>FW12G121A1021173</v>
      </c>
    </row>
    <row r="73" spans="1:5">
      <c r="A73" t="s">
        <v>1352</v>
      </c>
      <c r="B73" t="s">
        <v>1353</v>
      </c>
      <c r="C73">
        <v>2</v>
      </c>
      <c r="D73" t="str">
        <f t="shared" si="2"/>
        <v>102A10003990</v>
      </c>
      <c r="E73" t="str">
        <f t="shared" si="3"/>
        <v>FW12G102A1000399</v>
      </c>
    </row>
    <row r="74" spans="1:5">
      <c r="A74" t="s">
        <v>533</v>
      </c>
      <c r="B74" t="s">
        <v>534</v>
      </c>
      <c r="C74">
        <v>4</v>
      </c>
      <c r="D74" t="str">
        <f t="shared" si="2"/>
        <v>102A4667640</v>
      </c>
      <c r="E74" t="str">
        <f t="shared" si="3"/>
        <v>FW12G102A466764</v>
      </c>
    </row>
    <row r="75" spans="1:5">
      <c r="A75" t="s">
        <v>555</v>
      </c>
      <c r="B75" t="s">
        <v>556</v>
      </c>
      <c r="C75">
        <v>1</v>
      </c>
      <c r="D75" t="str">
        <f t="shared" si="2"/>
        <v>102K112646A</v>
      </c>
      <c r="E75" t="str">
        <f t="shared" si="3"/>
        <v>FW12G102K112646</v>
      </c>
    </row>
    <row r="76" spans="1:5">
      <c r="A76" t="s">
        <v>557</v>
      </c>
      <c r="B76" t="s">
        <v>558</v>
      </c>
      <c r="C76">
        <v>1</v>
      </c>
      <c r="D76" t="str">
        <f t="shared" si="2"/>
        <v>10A10398593</v>
      </c>
      <c r="E76" t="str">
        <f t="shared" si="3"/>
        <v>FW12G10A1039859</v>
      </c>
    </row>
    <row r="77" spans="1:5">
      <c r="A77" t="s">
        <v>585</v>
      </c>
      <c r="B77" t="s">
        <v>329</v>
      </c>
      <c r="C77">
        <v>1</v>
      </c>
      <c r="D77" t="str">
        <f t="shared" si="2"/>
        <v>121A10329130</v>
      </c>
      <c r="E77" t="str">
        <f t="shared" si="3"/>
        <v>FW12G121A1032913</v>
      </c>
    </row>
    <row r="78" spans="1:5">
      <c r="A78" t="s">
        <v>569</v>
      </c>
      <c r="B78" t="s">
        <v>570</v>
      </c>
      <c r="C78">
        <v>2</v>
      </c>
      <c r="D78" t="str">
        <f t="shared" si="2"/>
        <v>121A10400480</v>
      </c>
      <c r="E78" t="str">
        <f t="shared" si="3"/>
        <v>FW12G121A1040048</v>
      </c>
    </row>
    <row r="79" spans="1:5">
      <c r="A79" t="s">
        <v>671</v>
      </c>
      <c r="B79" t="s">
        <v>672</v>
      </c>
      <c r="C79">
        <v>1</v>
      </c>
      <c r="D79" t="str">
        <f t="shared" si="2"/>
        <v>121A10641490</v>
      </c>
      <c r="E79" t="str">
        <f t="shared" si="3"/>
        <v>FW12G121A1064149</v>
      </c>
    </row>
    <row r="80" spans="1:5">
      <c r="A80" t="s">
        <v>678</v>
      </c>
      <c r="B80" t="s">
        <v>679</v>
      </c>
      <c r="C80">
        <v>1</v>
      </c>
      <c r="D80" t="str">
        <f t="shared" si="2"/>
        <v>121A11194480</v>
      </c>
      <c r="E80" t="str">
        <f t="shared" si="3"/>
        <v>FW12G121A1119448</v>
      </c>
    </row>
    <row r="81" spans="1:5">
      <c r="A81" t="s">
        <v>473</v>
      </c>
      <c r="B81" t="s">
        <v>474</v>
      </c>
      <c r="C81">
        <v>1</v>
      </c>
      <c r="D81" t="str">
        <f t="shared" si="2"/>
        <v>121A1327222F</v>
      </c>
      <c r="E81" t="str">
        <f t="shared" si="3"/>
        <v>FW12G121A1327222</v>
      </c>
    </row>
    <row r="82" spans="1:5">
      <c r="A82" t="s">
        <v>648</v>
      </c>
      <c r="B82" t="s">
        <v>474</v>
      </c>
      <c r="C82">
        <v>1</v>
      </c>
      <c r="D82" t="str">
        <f t="shared" si="2"/>
        <v>121A1327224E</v>
      </c>
      <c r="E82" t="str">
        <f t="shared" si="3"/>
        <v>FW12G121A1327224</v>
      </c>
    </row>
    <row r="83" spans="1:5">
      <c r="A83" t="s">
        <v>735</v>
      </c>
      <c r="B83" t="s">
        <v>736</v>
      </c>
      <c r="C83">
        <v>1</v>
      </c>
      <c r="D83" t="str">
        <f t="shared" si="2"/>
        <v>121A7527940</v>
      </c>
      <c r="E83" t="str">
        <f t="shared" si="3"/>
        <v>FW12G121A752794</v>
      </c>
    </row>
    <row r="84" spans="1:5">
      <c r="A84" t="s">
        <v>645</v>
      </c>
      <c r="B84" t="s">
        <v>646</v>
      </c>
      <c r="C84">
        <v>1</v>
      </c>
      <c r="D84" t="str">
        <f t="shared" si="2"/>
        <v>121A9446591</v>
      </c>
      <c r="E84" t="str">
        <f t="shared" si="3"/>
        <v>FW12G121A944659</v>
      </c>
    </row>
    <row r="85" spans="1:5">
      <c r="A85" t="s">
        <v>631</v>
      </c>
      <c r="B85" t="s">
        <v>632</v>
      </c>
      <c r="C85">
        <v>1</v>
      </c>
      <c r="D85" t="str">
        <f t="shared" si="2"/>
        <v>12A11767040</v>
      </c>
      <c r="E85" t="str">
        <f t="shared" si="3"/>
        <v>FW12G12A1176704</v>
      </c>
    </row>
    <row r="86" spans="1:5">
      <c r="A86" t="s">
        <v>1354</v>
      </c>
      <c r="B86" t="s">
        <v>572</v>
      </c>
      <c r="C86">
        <v>2</v>
      </c>
      <c r="D86" t="str">
        <f t="shared" si="2"/>
        <v>10A1331930D</v>
      </c>
      <c r="E86" t="str">
        <f t="shared" si="3"/>
        <v>FW12G10A1331930</v>
      </c>
    </row>
    <row r="87" spans="1:5">
      <c r="A87" t="s">
        <v>649</v>
      </c>
      <c r="B87" t="s">
        <v>650</v>
      </c>
      <c r="C87">
        <v>0</v>
      </c>
      <c r="D87" t="str">
        <f t="shared" si="2"/>
        <v>12A1327359C</v>
      </c>
      <c r="E87" t="str">
        <f t="shared" si="3"/>
        <v>FW12G12A1327359</v>
      </c>
    </row>
    <row r="88" spans="1:5">
      <c r="A88" t="s">
        <v>682</v>
      </c>
      <c r="B88" t="s">
        <v>683</v>
      </c>
      <c r="C88">
        <v>2</v>
      </c>
      <c r="D88" t="str">
        <f t="shared" si="2"/>
        <v>12B9400342</v>
      </c>
      <c r="E88" t="str">
        <f t="shared" si="3"/>
        <v>FW12G12B940034</v>
      </c>
    </row>
    <row r="89" spans="1:5">
      <c r="A89" t="s">
        <v>977</v>
      </c>
      <c r="B89" t="s">
        <v>978</v>
      </c>
      <c r="C89">
        <v>0</v>
      </c>
      <c r="D89" t="str">
        <f t="shared" si="2"/>
        <v>191M020T</v>
      </c>
      <c r="E89" t="str">
        <f t="shared" si="3"/>
        <v>FW12G191M020</v>
      </c>
    </row>
    <row r="90" spans="1:5">
      <c r="A90" t="s">
        <v>578</v>
      </c>
      <c r="B90" t="s">
        <v>558</v>
      </c>
      <c r="C90">
        <v>2</v>
      </c>
      <c r="D90" t="str">
        <f t="shared" si="2"/>
        <v>10A9206643</v>
      </c>
      <c r="E90" t="str">
        <f t="shared" si="3"/>
        <v>FW12G10A920664</v>
      </c>
    </row>
    <row r="91" spans="1:5">
      <c r="A91" t="s">
        <v>439</v>
      </c>
      <c r="B91" t="s">
        <v>440</v>
      </c>
      <c r="C91">
        <v>2</v>
      </c>
      <c r="D91" t="str">
        <f t="shared" si="2"/>
        <v>110A11617123</v>
      </c>
      <c r="E91" t="str">
        <f t="shared" si="3"/>
        <v>FW12G110A1161712</v>
      </c>
    </row>
    <row r="92" spans="1:5">
      <c r="A92" t="s">
        <v>583</v>
      </c>
      <c r="B92" t="s">
        <v>584</v>
      </c>
      <c r="C92">
        <v>5</v>
      </c>
      <c r="D92" t="str">
        <f t="shared" si="2"/>
        <v>110A11810462</v>
      </c>
      <c r="E92" t="str">
        <f t="shared" si="3"/>
        <v>FW12G110A1181046</v>
      </c>
    </row>
    <row r="93" spans="1:5">
      <c r="A93" t="s">
        <v>442</v>
      </c>
      <c r="B93" t="s">
        <v>443</v>
      </c>
      <c r="C93">
        <v>1</v>
      </c>
      <c r="D93" t="str">
        <f t="shared" si="2"/>
        <v>110A12238710</v>
      </c>
      <c r="E93" t="str">
        <f t="shared" si="3"/>
        <v>FW12G110A1223871</v>
      </c>
    </row>
    <row r="94" spans="1:5">
      <c r="A94" t="s">
        <v>1355</v>
      </c>
      <c r="B94" t="s">
        <v>1356</v>
      </c>
      <c r="C94">
        <v>1</v>
      </c>
      <c r="D94" t="str">
        <f t="shared" si="2"/>
        <v>110A1223871F</v>
      </c>
      <c r="E94" t="str">
        <f t="shared" si="3"/>
        <v>FW12G110A1223871</v>
      </c>
    </row>
    <row r="95" spans="1:5">
      <c r="A95" t="s">
        <v>450</v>
      </c>
      <c r="B95" t="s">
        <v>451</v>
      </c>
      <c r="C95">
        <v>4</v>
      </c>
      <c r="D95" t="str">
        <f t="shared" si="2"/>
        <v>110A1235346E</v>
      </c>
      <c r="E95" t="str">
        <f t="shared" si="3"/>
        <v>FW12G110A1235346</v>
      </c>
    </row>
    <row r="96" spans="1:5">
      <c r="A96" t="s">
        <v>594</v>
      </c>
      <c r="B96" t="s">
        <v>595</v>
      </c>
      <c r="C96">
        <v>1</v>
      </c>
      <c r="D96" t="str">
        <f t="shared" si="2"/>
        <v>110A1251351C</v>
      </c>
      <c r="E96" t="str">
        <f t="shared" si="3"/>
        <v>FW12G110A1251351</v>
      </c>
    </row>
    <row r="97" spans="1:5">
      <c r="A97" t="s">
        <v>597</v>
      </c>
      <c r="B97" t="s">
        <v>598</v>
      </c>
      <c r="C97">
        <v>1</v>
      </c>
      <c r="D97" t="str">
        <f t="shared" si="2"/>
        <v>110A1288747D</v>
      </c>
      <c r="E97" t="str">
        <f t="shared" si="3"/>
        <v>FW12G110A1288747</v>
      </c>
    </row>
    <row r="98" spans="1:5">
      <c r="A98" t="s">
        <v>470</v>
      </c>
      <c r="B98" t="s">
        <v>471</v>
      </c>
      <c r="C98">
        <v>2</v>
      </c>
      <c r="D98" t="str">
        <f t="shared" si="2"/>
        <v>110A1288747F</v>
      </c>
      <c r="E98" t="str">
        <f t="shared" si="3"/>
        <v>FW12G110A1288747</v>
      </c>
    </row>
    <row r="99" spans="1:5">
      <c r="A99" t="s">
        <v>669</v>
      </c>
      <c r="B99" t="s">
        <v>670</v>
      </c>
      <c r="C99">
        <v>0</v>
      </c>
      <c r="D99" t="str">
        <f t="shared" si="2"/>
        <v>23A12353780</v>
      </c>
      <c r="E99" t="str">
        <f t="shared" si="3"/>
        <v>FW12G23A1235378</v>
      </c>
    </row>
    <row r="100" spans="1:5">
      <c r="A100" t="s">
        <v>603</v>
      </c>
      <c r="B100" t="s">
        <v>604</v>
      </c>
      <c r="C100">
        <v>0</v>
      </c>
      <c r="D100" t="str">
        <f t="shared" si="2"/>
        <v>110A1318460A</v>
      </c>
      <c r="E100" t="str">
        <f t="shared" si="3"/>
        <v>FW12G110A1318460</v>
      </c>
    </row>
    <row r="101" spans="1:5">
      <c r="A101" t="s">
        <v>1357</v>
      </c>
      <c r="B101" t="s">
        <v>1195</v>
      </c>
      <c r="C101">
        <v>2</v>
      </c>
      <c r="D101" t="str">
        <f t="shared" si="2"/>
        <v>110A1318460B</v>
      </c>
      <c r="E101" t="str">
        <f t="shared" si="3"/>
        <v>FW12G110A1318460</v>
      </c>
    </row>
    <row r="102" spans="1:5">
      <c r="A102" t="s">
        <v>467</v>
      </c>
      <c r="B102" t="s">
        <v>468</v>
      </c>
      <c r="C102">
        <v>2</v>
      </c>
      <c r="D102" t="str">
        <f t="shared" si="2"/>
        <v>110A1327616B</v>
      </c>
      <c r="E102" t="str">
        <f t="shared" si="3"/>
        <v>FW12G110A1327616</v>
      </c>
    </row>
    <row r="103" spans="1:5">
      <c r="A103" t="s">
        <v>609</v>
      </c>
      <c r="B103" t="s">
        <v>610</v>
      </c>
      <c r="C103">
        <v>2</v>
      </c>
      <c r="D103" t="str">
        <f t="shared" si="2"/>
        <v>110A13358630</v>
      </c>
      <c r="E103" t="str">
        <f t="shared" si="3"/>
        <v>FW12G110A1335863</v>
      </c>
    </row>
    <row r="104" spans="1:5">
      <c r="A104" t="s">
        <v>612</v>
      </c>
      <c r="B104" t="s">
        <v>613</v>
      </c>
      <c r="C104">
        <v>0</v>
      </c>
      <c r="D104" t="str">
        <f t="shared" si="2"/>
        <v>110A13358650</v>
      </c>
      <c r="E104" t="str">
        <f t="shared" si="3"/>
        <v>FW12G110A1335865</v>
      </c>
    </row>
    <row r="105" spans="1:5">
      <c r="A105" t="s">
        <v>1358</v>
      </c>
      <c r="B105" t="s">
        <v>336</v>
      </c>
      <c r="C105">
        <v>0</v>
      </c>
      <c r="D105" t="str">
        <f t="shared" si="2"/>
        <v>23B11910590</v>
      </c>
      <c r="E105" t="str">
        <f t="shared" si="3"/>
        <v>FW12G23B1191059</v>
      </c>
    </row>
    <row r="106" spans="1:5">
      <c r="A106" t="s">
        <v>692</v>
      </c>
      <c r="B106" t="s">
        <v>334</v>
      </c>
      <c r="C106">
        <v>18</v>
      </c>
      <c r="D106" t="str">
        <f t="shared" si="2"/>
        <v>23B8087081</v>
      </c>
      <c r="E106" t="str">
        <f t="shared" si="3"/>
        <v>FW12G23B808708</v>
      </c>
    </row>
    <row r="107" spans="1:5">
      <c r="A107" t="s">
        <v>704</v>
      </c>
      <c r="B107" t="s">
        <v>693</v>
      </c>
      <c r="C107">
        <v>0</v>
      </c>
      <c r="D107" t="str">
        <f t="shared" si="2"/>
        <v>23B8236791</v>
      </c>
      <c r="E107" t="str">
        <f t="shared" si="3"/>
        <v>FW12G23B823679</v>
      </c>
    </row>
    <row r="108" spans="1:5">
      <c r="A108" t="s">
        <v>712</v>
      </c>
      <c r="B108" t="s">
        <v>312</v>
      </c>
      <c r="C108">
        <v>0</v>
      </c>
      <c r="D108" t="str">
        <f t="shared" si="2"/>
        <v>342A1064584C</v>
      </c>
      <c r="E108" t="str">
        <f t="shared" si="3"/>
        <v>FW12G342A1064584</v>
      </c>
    </row>
    <row r="109" spans="1:5">
      <c r="A109" t="s">
        <v>1006</v>
      </c>
      <c r="B109" t="s">
        <v>1359</v>
      </c>
      <c r="C109">
        <v>0</v>
      </c>
      <c r="D109" t="str">
        <f t="shared" si="2"/>
        <v>342A1064584D</v>
      </c>
      <c r="E109" t="str">
        <f t="shared" si="3"/>
        <v>FW12G342A1064584</v>
      </c>
    </row>
    <row r="110" spans="1:5">
      <c r="A110" t="s">
        <v>1360</v>
      </c>
      <c r="B110" t="s">
        <v>1361</v>
      </c>
      <c r="C110">
        <v>0</v>
      </c>
      <c r="D110" t="str">
        <f t="shared" si="2"/>
        <v>342A1225994G</v>
      </c>
      <c r="E110" t="str">
        <f t="shared" si="3"/>
        <v>FW12G342A1225994</v>
      </c>
    </row>
    <row r="111" spans="1:5">
      <c r="A111" t="s">
        <v>429</v>
      </c>
      <c r="B111" t="s">
        <v>430</v>
      </c>
      <c r="C111">
        <v>0</v>
      </c>
      <c r="D111" t="str">
        <f t="shared" si="2"/>
        <v>342A1295743F</v>
      </c>
      <c r="E111" t="str">
        <f t="shared" si="3"/>
        <v>FW12G342A1295743</v>
      </c>
    </row>
    <row r="112" spans="1:5">
      <c r="A112" t="s">
        <v>1362</v>
      </c>
      <c r="B112" t="s">
        <v>1363</v>
      </c>
      <c r="C112">
        <v>0</v>
      </c>
      <c r="D112" t="str">
        <f t="shared" si="2"/>
        <v>342A1295743H</v>
      </c>
      <c r="E112" t="str">
        <f t="shared" si="3"/>
        <v>FW12G342A1295743</v>
      </c>
    </row>
    <row r="113" spans="1:5">
      <c r="A113" t="s">
        <v>1028</v>
      </c>
      <c r="B113" t="s">
        <v>353</v>
      </c>
      <c r="C113">
        <v>0</v>
      </c>
      <c r="D113" t="str">
        <f t="shared" si="2"/>
        <v>342A1295820B</v>
      </c>
      <c r="E113" t="str">
        <f t="shared" si="3"/>
        <v>FW12G342A1295820</v>
      </c>
    </row>
    <row r="114" spans="1:5">
      <c r="A114" t="s">
        <v>399</v>
      </c>
      <c r="B114" t="s">
        <v>400</v>
      </c>
      <c r="C114">
        <v>0</v>
      </c>
      <c r="D114" t="str">
        <f t="shared" si="2"/>
        <v>342A1318072A</v>
      </c>
      <c r="E114" t="str">
        <f t="shared" si="3"/>
        <v>FW12G342A1318072</v>
      </c>
    </row>
    <row r="115" spans="1:5">
      <c r="A115" t="s">
        <v>441</v>
      </c>
      <c r="B115" t="s">
        <v>310</v>
      </c>
      <c r="C115">
        <v>0</v>
      </c>
      <c r="D115" t="str">
        <f t="shared" si="2"/>
        <v>342A1318074C</v>
      </c>
      <c r="E115" t="str">
        <f t="shared" si="3"/>
        <v>FW12G342A1318074</v>
      </c>
    </row>
    <row r="116" spans="1:5">
      <c r="A116" t="s">
        <v>722</v>
      </c>
      <c r="B116" t="s">
        <v>723</v>
      </c>
      <c r="C116">
        <v>0</v>
      </c>
      <c r="D116" t="str">
        <f t="shared" si="2"/>
        <v>342A1335815G</v>
      </c>
      <c r="E116" t="str">
        <f t="shared" si="3"/>
        <v>FW12G342A1335815</v>
      </c>
    </row>
    <row r="117" spans="1:5">
      <c r="A117" t="s">
        <v>622</v>
      </c>
      <c r="B117" t="s">
        <v>623</v>
      </c>
      <c r="C117">
        <v>1</v>
      </c>
      <c r="D117" t="str">
        <f t="shared" si="2"/>
        <v>112A1161130</v>
      </c>
      <c r="E117" t="str">
        <f t="shared" si="3"/>
        <v>FW12G112A116113</v>
      </c>
    </row>
    <row r="118" spans="1:5">
      <c r="A118" t="s">
        <v>627</v>
      </c>
      <c r="B118" t="s">
        <v>628</v>
      </c>
      <c r="C118">
        <v>1</v>
      </c>
      <c r="D118" t="str">
        <f t="shared" si="2"/>
        <v>112A1238579C</v>
      </c>
      <c r="E118" t="str">
        <f t="shared" si="3"/>
        <v>FW12G112A1238579</v>
      </c>
    </row>
    <row r="119" spans="1:5">
      <c r="A119" t="s">
        <v>758</v>
      </c>
      <c r="B119" t="s">
        <v>759</v>
      </c>
      <c r="C119">
        <v>2</v>
      </c>
      <c r="D119" t="str">
        <f t="shared" si="2"/>
        <v>11B13338530</v>
      </c>
      <c r="E119" t="str">
        <f t="shared" si="3"/>
        <v>FW12G11B1333853</v>
      </c>
    </row>
    <row r="120" spans="1:5">
      <c r="A120" t="s">
        <v>965</v>
      </c>
      <c r="B120" t="s">
        <v>966</v>
      </c>
      <c r="C120">
        <v>1</v>
      </c>
      <c r="D120" t="str">
        <f t="shared" si="2"/>
        <v>11B7402990</v>
      </c>
      <c r="E120" t="str">
        <f t="shared" si="3"/>
        <v>FW12G11B740299</v>
      </c>
    </row>
    <row r="121" spans="1:5">
      <c r="A121" t="s">
        <v>554</v>
      </c>
      <c r="B121" t="s">
        <v>291</v>
      </c>
      <c r="C121">
        <v>6</v>
      </c>
      <c r="D121" t="str">
        <f t="shared" si="2"/>
        <v>11B9896691</v>
      </c>
      <c r="E121" t="str">
        <f t="shared" si="3"/>
        <v>FW12G11B989669</v>
      </c>
    </row>
    <row r="122" spans="1:5">
      <c r="A122" t="s">
        <v>1364</v>
      </c>
      <c r="B122" t="s">
        <v>1365</v>
      </c>
      <c r="C122">
        <v>0</v>
      </c>
      <c r="D122" t="str">
        <f t="shared" si="2"/>
        <v>343A1191210C</v>
      </c>
      <c r="E122" t="str">
        <f t="shared" si="3"/>
        <v>FW12G343A1191210</v>
      </c>
    </row>
    <row r="123" spans="1:5">
      <c r="A123" t="s">
        <v>1366</v>
      </c>
      <c r="B123" t="s">
        <v>1367</v>
      </c>
      <c r="C123">
        <v>1</v>
      </c>
      <c r="D123" t="str">
        <f t="shared" si="2"/>
        <v>343A1295408G</v>
      </c>
      <c r="E123" t="str">
        <f t="shared" si="3"/>
        <v>FW12G343A1295408</v>
      </c>
    </row>
    <row r="124" spans="1:5">
      <c r="A124" t="s">
        <v>750</v>
      </c>
      <c r="B124" t="s">
        <v>1241</v>
      </c>
      <c r="C124">
        <v>0</v>
      </c>
      <c r="D124" t="str">
        <f t="shared" si="2"/>
        <v>343A1305079B</v>
      </c>
      <c r="E124" t="str">
        <f t="shared" si="3"/>
        <v>FW12G343A1305079</v>
      </c>
    </row>
    <row r="125" spans="1:5">
      <c r="A125" t="s">
        <v>756</v>
      </c>
      <c r="B125" t="s">
        <v>434</v>
      </c>
      <c r="C125">
        <v>0</v>
      </c>
      <c r="D125" t="str">
        <f t="shared" si="2"/>
        <v>36A13336790</v>
      </c>
      <c r="E125" t="str">
        <f t="shared" si="3"/>
        <v>FW12G36A1333679</v>
      </c>
    </row>
    <row r="126" spans="1:5">
      <c r="A126" t="s">
        <v>1368</v>
      </c>
      <c r="B126" t="s">
        <v>1369</v>
      </c>
      <c r="C126">
        <v>0</v>
      </c>
      <c r="D126" t="str">
        <f t="shared" si="2"/>
        <v>42A1191057B</v>
      </c>
      <c r="E126" t="str">
        <f t="shared" si="3"/>
        <v>FW12G42A1191057</v>
      </c>
    </row>
    <row r="127" spans="1:5">
      <c r="A127" t="s">
        <v>1370</v>
      </c>
      <c r="B127" t="s">
        <v>1247</v>
      </c>
      <c r="C127">
        <v>0</v>
      </c>
      <c r="D127" t="str">
        <f t="shared" si="2"/>
        <v>42B11851151</v>
      </c>
      <c r="E127" t="str">
        <f t="shared" si="3"/>
        <v>FW12G42B1185115</v>
      </c>
    </row>
    <row r="128" spans="1:5">
      <c r="A128" t="s">
        <v>565</v>
      </c>
      <c r="B128" t="s">
        <v>566</v>
      </c>
      <c r="C128">
        <v>0</v>
      </c>
      <c r="D128" t="str">
        <f t="shared" si="2"/>
        <v>53A10323230</v>
      </c>
      <c r="E128" t="str">
        <f t="shared" si="3"/>
        <v>FW12G53A1032323</v>
      </c>
    </row>
    <row r="129" spans="1:5">
      <c r="A129" t="s">
        <v>1371</v>
      </c>
      <c r="B129" t="s">
        <v>308</v>
      </c>
      <c r="C129">
        <v>0</v>
      </c>
      <c r="D129" t="str">
        <f t="shared" si="2"/>
        <v>53A1331328C</v>
      </c>
      <c r="E129" t="str">
        <f t="shared" si="3"/>
        <v>FW12G53A1331328</v>
      </c>
    </row>
    <row r="130" spans="1:5">
      <c r="A130" t="s">
        <v>774</v>
      </c>
      <c r="B130" t="s">
        <v>308</v>
      </c>
      <c r="C130">
        <v>0</v>
      </c>
      <c r="D130" t="str">
        <f t="shared" si="2"/>
        <v>53B1015403A</v>
      </c>
      <c r="E130" t="str">
        <f t="shared" si="3"/>
        <v>FW12G53B1015403</v>
      </c>
    </row>
    <row r="131" spans="1:5">
      <c r="A131" t="s">
        <v>1372</v>
      </c>
      <c r="B131" t="s">
        <v>305</v>
      </c>
      <c r="C131">
        <v>0</v>
      </c>
      <c r="D131" t="str">
        <f t="shared" si="2"/>
        <v>53B1015403B</v>
      </c>
      <c r="E131" t="str">
        <f t="shared" si="3"/>
        <v>FW12G53B1015403</v>
      </c>
    </row>
    <row r="132" spans="1:5">
      <c r="A132" t="s">
        <v>680</v>
      </c>
      <c r="B132" t="s">
        <v>681</v>
      </c>
      <c r="C132">
        <v>0</v>
      </c>
      <c r="D132" t="str">
        <f t="shared" ref="D132:D195" si="4">RemovePredix(A132)</f>
        <v>53B10214201</v>
      </c>
      <c r="E132" t="str">
        <f t="shared" ref="E132:E195" si="5">Leftoff(A132)</f>
        <v>FW12G53B1021420</v>
      </c>
    </row>
    <row r="133" spans="1:5">
      <c r="A133" t="s">
        <v>931</v>
      </c>
      <c r="B133" t="s">
        <v>308</v>
      </c>
      <c r="C133">
        <v>0</v>
      </c>
      <c r="D133" t="str">
        <f t="shared" si="4"/>
        <v>53B10398480</v>
      </c>
      <c r="E133" t="str">
        <f t="shared" si="5"/>
        <v>FW12G53B1039848</v>
      </c>
    </row>
    <row r="134" spans="1:5">
      <c r="A134" t="s">
        <v>655</v>
      </c>
      <c r="B134" t="s">
        <v>308</v>
      </c>
      <c r="C134">
        <v>0</v>
      </c>
      <c r="D134" t="str">
        <f t="shared" si="4"/>
        <v>53B1039848A</v>
      </c>
      <c r="E134" t="str">
        <f t="shared" si="5"/>
        <v>FW12G53B1039848</v>
      </c>
    </row>
    <row r="135" spans="1:5">
      <c r="A135" t="s">
        <v>551</v>
      </c>
      <c r="B135" t="s">
        <v>308</v>
      </c>
      <c r="C135">
        <v>0</v>
      </c>
      <c r="D135" t="str">
        <f t="shared" si="4"/>
        <v>53B10700560</v>
      </c>
      <c r="E135" t="str">
        <f t="shared" si="5"/>
        <v>FW12G53B1070056</v>
      </c>
    </row>
    <row r="136" spans="1:5">
      <c r="A136" t="s">
        <v>932</v>
      </c>
      <c r="B136" t="s">
        <v>305</v>
      </c>
      <c r="C136">
        <v>0</v>
      </c>
      <c r="D136" t="str">
        <f t="shared" si="4"/>
        <v>53B11191080</v>
      </c>
      <c r="E136" t="str">
        <f t="shared" si="5"/>
        <v>FW12G53B1119108</v>
      </c>
    </row>
    <row r="137" spans="1:5">
      <c r="A137" t="s">
        <v>775</v>
      </c>
      <c r="B137" t="s">
        <v>308</v>
      </c>
      <c r="C137">
        <v>0</v>
      </c>
      <c r="D137" t="str">
        <f t="shared" si="4"/>
        <v>53B11413710</v>
      </c>
      <c r="E137" t="str">
        <f t="shared" si="5"/>
        <v>FW12G53B1141371</v>
      </c>
    </row>
    <row r="138" spans="1:5">
      <c r="A138" t="s">
        <v>870</v>
      </c>
      <c r="B138" t="s">
        <v>871</v>
      </c>
      <c r="C138">
        <v>18</v>
      </c>
      <c r="D138" t="str">
        <f t="shared" si="4"/>
        <v>167M2050030T</v>
      </c>
      <c r="E138" t="str">
        <f t="shared" si="5"/>
        <v>FW12G167M2050030</v>
      </c>
    </row>
    <row r="139" spans="1:5">
      <c r="A139" t="s">
        <v>651</v>
      </c>
      <c r="B139" t="s">
        <v>652</v>
      </c>
      <c r="C139">
        <v>3</v>
      </c>
      <c r="D139" t="str">
        <f t="shared" si="4"/>
        <v>16A1327739A</v>
      </c>
      <c r="E139" t="str">
        <f t="shared" si="5"/>
        <v>FW12G16A1327739</v>
      </c>
    </row>
    <row r="140" spans="1:5">
      <c r="A140" t="s">
        <v>656</v>
      </c>
      <c r="B140" t="s">
        <v>652</v>
      </c>
      <c r="C140">
        <v>10</v>
      </c>
      <c r="D140" t="str">
        <f t="shared" si="4"/>
        <v>16A1327739B</v>
      </c>
      <c r="E140" t="str">
        <f t="shared" si="5"/>
        <v>FW12G16A1327739</v>
      </c>
    </row>
    <row r="141" spans="1:5">
      <c r="A141" t="s">
        <v>1373</v>
      </c>
      <c r="B141" t="s">
        <v>1374</v>
      </c>
      <c r="C141">
        <v>1</v>
      </c>
      <c r="D141" t="str">
        <f t="shared" si="4"/>
        <v>173A3800310</v>
      </c>
      <c r="E141" t="str">
        <f t="shared" si="5"/>
        <v>FW12G173A380031</v>
      </c>
    </row>
    <row r="142" spans="1:5">
      <c r="A142" t="s">
        <v>976</v>
      </c>
      <c r="B142" t="s">
        <v>694</v>
      </c>
      <c r="C142">
        <v>2</v>
      </c>
      <c r="D142" t="str">
        <f t="shared" si="4"/>
        <v>17B1015992A</v>
      </c>
      <c r="E142" t="str">
        <f t="shared" si="5"/>
        <v>FW12G17B1015992</v>
      </c>
    </row>
    <row r="143" spans="1:5">
      <c r="A143" t="s">
        <v>778</v>
      </c>
      <c r="B143" t="s">
        <v>308</v>
      </c>
      <c r="C143">
        <v>0</v>
      </c>
      <c r="D143" t="str">
        <f t="shared" si="4"/>
        <v>53B13044640</v>
      </c>
      <c r="E143" t="str">
        <f t="shared" si="5"/>
        <v>FW12G53B1304464</v>
      </c>
    </row>
    <row r="144" spans="1:5">
      <c r="A144" t="s">
        <v>499</v>
      </c>
      <c r="B144" t="s">
        <v>500</v>
      </c>
      <c r="C144">
        <v>2</v>
      </c>
      <c r="D144" t="str">
        <f t="shared" si="4"/>
        <v>1B10017980</v>
      </c>
      <c r="E144" t="str">
        <f t="shared" si="5"/>
        <v>FW12G1B1001798</v>
      </c>
    </row>
    <row r="145" spans="1:5">
      <c r="A145" t="s">
        <v>657</v>
      </c>
      <c r="B145" t="s">
        <v>500</v>
      </c>
      <c r="C145">
        <v>2</v>
      </c>
      <c r="D145" t="str">
        <f t="shared" si="4"/>
        <v>1B10657730</v>
      </c>
      <c r="E145" t="str">
        <f t="shared" si="5"/>
        <v>FW12G1B1065773</v>
      </c>
    </row>
    <row r="146" spans="1:5">
      <c r="A146" t="s">
        <v>665</v>
      </c>
      <c r="B146" t="s">
        <v>414</v>
      </c>
      <c r="C146">
        <v>0</v>
      </c>
      <c r="D146" t="str">
        <f t="shared" si="4"/>
        <v>1B9305050</v>
      </c>
      <c r="E146" t="str">
        <f t="shared" si="5"/>
        <v>FW12G1B930505</v>
      </c>
    </row>
    <row r="147" spans="1:5">
      <c r="A147" t="s">
        <v>498</v>
      </c>
      <c r="B147" t="s">
        <v>414</v>
      </c>
      <c r="C147">
        <v>2</v>
      </c>
      <c r="D147" t="str">
        <f t="shared" si="4"/>
        <v>1B9405960</v>
      </c>
      <c r="E147" t="str">
        <f t="shared" si="5"/>
        <v>FW12G1B940596</v>
      </c>
    </row>
    <row r="148" spans="1:5">
      <c r="A148" t="s">
        <v>666</v>
      </c>
      <c r="B148" t="s">
        <v>667</v>
      </c>
      <c r="C148">
        <v>1</v>
      </c>
      <c r="D148" t="str">
        <f t="shared" si="4"/>
        <v>21A10216912</v>
      </c>
      <c r="E148" t="str">
        <f t="shared" si="5"/>
        <v>FW12G21A1021691</v>
      </c>
    </row>
    <row r="149" spans="1:5">
      <c r="A149" t="s">
        <v>663</v>
      </c>
      <c r="B149" t="s">
        <v>664</v>
      </c>
      <c r="C149">
        <v>0</v>
      </c>
      <c r="D149" t="str">
        <f t="shared" si="4"/>
        <v>53B7127690</v>
      </c>
      <c r="E149" t="str">
        <f t="shared" si="5"/>
        <v>FW12G53B712769</v>
      </c>
    </row>
    <row r="150" spans="1:5">
      <c r="A150" t="s">
        <v>673</v>
      </c>
      <c r="B150" t="s">
        <v>674</v>
      </c>
      <c r="C150">
        <v>1</v>
      </c>
      <c r="D150" t="str">
        <f t="shared" si="4"/>
        <v>23A12895940</v>
      </c>
      <c r="E150" t="str">
        <f t="shared" si="5"/>
        <v>FW12G23A1289594</v>
      </c>
    </row>
    <row r="151" spans="1:5">
      <c r="A151" t="s">
        <v>687</v>
      </c>
      <c r="B151" t="s">
        <v>688</v>
      </c>
      <c r="C151">
        <v>2</v>
      </c>
      <c r="D151" t="str">
        <f t="shared" si="4"/>
        <v>23B1015974A</v>
      </c>
      <c r="E151" t="str">
        <f t="shared" si="5"/>
        <v>FW12G23B1015974</v>
      </c>
    </row>
    <row r="152" spans="1:5">
      <c r="A152" t="s">
        <v>751</v>
      </c>
      <c r="B152" t="s">
        <v>335</v>
      </c>
      <c r="C152">
        <v>6</v>
      </c>
      <c r="D152" t="str">
        <f t="shared" si="4"/>
        <v>23B10211480</v>
      </c>
      <c r="E152" t="str">
        <f t="shared" si="5"/>
        <v>FW12G23B1021148</v>
      </c>
    </row>
    <row r="153" spans="1:5">
      <c r="A153" t="s">
        <v>701</v>
      </c>
      <c r="B153" t="s">
        <v>336</v>
      </c>
      <c r="C153">
        <v>4</v>
      </c>
      <c r="D153" t="str">
        <f t="shared" si="4"/>
        <v>23B10401771</v>
      </c>
      <c r="E153" t="str">
        <f t="shared" si="5"/>
        <v>FW12G23B1040177</v>
      </c>
    </row>
    <row r="154" spans="1:5">
      <c r="A154" t="s">
        <v>658</v>
      </c>
      <c r="B154" t="s">
        <v>659</v>
      </c>
      <c r="C154">
        <v>3</v>
      </c>
      <c r="D154" t="str">
        <f t="shared" si="4"/>
        <v>23B10404200</v>
      </c>
      <c r="E154" t="str">
        <f t="shared" si="5"/>
        <v>FW12G23B1040420</v>
      </c>
    </row>
    <row r="155" spans="1:5">
      <c r="A155" t="s">
        <v>841</v>
      </c>
      <c r="B155" t="s">
        <v>335</v>
      </c>
      <c r="C155">
        <v>2</v>
      </c>
      <c r="D155" t="str">
        <f t="shared" si="4"/>
        <v>23B10701630</v>
      </c>
      <c r="E155" t="str">
        <f t="shared" si="5"/>
        <v>FW12G23B1070163</v>
      </c>
    </row>
    <row r="156" spans="1:5">
      <c r="A156" t="s">
        <v>752</v>
      </c>
      <c r="B156" t="s">
        <v>308</v>
      </c>
      <c r="C156">
        <v>0</v>
      </c>
      <c r="D156" t="str">
        <f t="shared" si="4"/>
        <v>53B7128300</v>
      </c>
      <c r="E156" t="str">
        <f t="shared" si="5"/>
        <v>FW12G53B712830</v>
      </c>
    </row>
    <row r="157" spans="1:5">
      <c r="A157" t="s">
        <v>779</v>
      </c>
      <c r="B157" t="s">
        <v>308</v>
      </c>
      <c r="C157">
        <v>0</v>
      </c>
      <c r="D157" t="str">
        <f t="shared" si="4"/>
        <v>53B7397081</v>
      </c>
      <c r="E157" t="str">
        <f t="shared" si="5"/>
        <v>FW12G53B739708</v>
      </c>
    </row>
    <row r="158" spans="1:5">
      <c r="A158" t="s">
        <v>1375</v>
      </c>
      <c r="B158" t="s">
        <v>1376</v>
      </c>
      <c r="C158">
        <v>4</v>
      </c>
      <c r="D158" t="str">
        <f t="shared" si="4"/>
        <v>23B1154733A</v>
      </c>
      <c r="E158" t="str">
        <f t="shared" si="5"/>
        <v>FW12G23B1154733</v>
      </c>
    </row>
    <row r="159" spans="1:5">
      <c r="A159" t="s">
        <v>689</v>
      </c>
      <c r="B159" t="s">
        <v>335</v>
      </c>
      <c r="C159">
        <v>5</v>
      </c>
      <c r="D159" t="str">
        <f t="shared" si="4"/>
        <v>23B11908431</v>
      </c>
      <c r="E159" t="str">
        <f t="shared" si="5"/>
        <v>FW12G23B1190843</v>
      </c>
    </row>
    <row r="160" spans="1:5">
      <c r="A160" t="s">
        <v>580</v>
      </c>
      <c r="B160" t="s">
        <v>334</v>
      </c>
      <c r="C160">
        <v>7</v>
      </c>
      <c r="D160" t="str">
        <f t="shared" si="4"/>
        <v>23B1190895A</v>
      </c>
      <c r="E160" t="str">
        <f t="shared" si="5"/>
        <v>FW12G23B1190895</v>
      </c>
    </row>
    <row r="161" spans="1:5">
      <c r="A161" t="s">
        <v>695</v>
      </c>
      <c r="B161" t="s">
        <v>696</v>
      </c>
      <c r="C161">
        <v>5</v>
      </c>
      <c r="D161" t="str">
        <f t="shared" si="4"/>
        <v>23B11909430</v>
      </c>
      <c r="E161" t="str">
        <f t="shared" si="5"/>
        <v>FW12G23B1190943</v>
      </c>
    </row>
    <row r="162" spans="1:5">
      <c r="A162" t="s">
        <v>745</v>
      </c>
      <c r="B162" t="s">
        <v>335</v>
      </c>
      <c r="C162">
        <v>4</v>
      </c>
      <c r="D162" t="str">
        <f t="shared" si="4"/>
        <v>23B11909442</v>
      </c>
      <c r="E162" t="str">
        <f t="shared" si="5"/>
        <v>FW12G23B1190944</v>
      </c>
    </row>
    <row r="163" spans="1:5">
      <c r="A163" t="s">
        <v>945</v>
      </c>
      <c r="B163" t="s">
        <v>308</v>
      </c>
      <c r="C163">
        <v>0</v>
      </c>
      <c r="D163" t="str">
        <f t="shared" si="4"/>
        <v>53B8840400</v>
      </c>
      <c r="E163" t="str">
        <f t="shared" si="5"/>
        <v>FW12G53B884040</v>
      </c>
    </row>
    <row r="164" spans="1:5">
      <c r="A164" t="s">
        <v>592</v>
      </c>
      <c r="B164" t="s">
        <v>593</v>
      </c>
      <c r="C164">
        <v>4</v>
      </c>
      <c r="D164" t="str">
        <f t="shared" si="4"/>
        <v>23B1265745A</v>
      </c>
      <c r="E164" t="str">
        <f t="shared" si="5"/>
        <v>FW12G23B1265745</v>
      </c>
    </row>
    <row r="165" spans="1:5">
      <c r="A165" t="s">
        <v>955</v>
      </c>
      <c r="B165" t="s">
        <v>956</v>
      </c>
      <c r="C165">
        <v>9</v>
      </c>
      <c r="D165" t="str">
        <f t="shared" si="4"/>
        <v>23B3166541</v>
      </c>
      <c r="E165" t="str">
        <f t="shared" si="5"/>
        <v>FW12G23B316654</v>
      </c>
    </row>
    <row r="166" spans="1:5">
      <c r="A166" t="s">
        <v>661</v>
      </c>
      <c r="B166" t="s">
        <v>662</v>
      </c>
      <c r="C166">
        <v>0</v>
      </c>
      <c r="D166" t="str">
        <f t="shared" si="4"/>
        <v>56K1125381</v>
      </c>
      <c r="E166" t="str">
        <f t="shared" si="5"/>
        <v>FW12G56K112538</v>
      </c>
    </row>
    <row r="167" spans="1:5">
      <c r="A167" t="s">
        <v>642</v>
      </c>
      <c r="B167" t="s">
        <v>335</v>
      </c>
      <c r="C167">
        <v>7</v>
      </c>
      <c r="D167" t="str">
        <f t="shared" si="4"/>
        <v>23B5934423</v>
      </c>
      <c r="E167" t="str">
        <f t="shared" si="5"/>
        <v>FW12G23B593442</v>
      </c>
    </row>
    <row r="168" spans="1:5">
      <c r="A168" t="s">
        <v>765</v>
      </c>
      <c r="B168" t="s">
        <v>335</v>
      </c>
      <c r="C168">
        <v>5</v>
      </c>
      <c r="D168" t="str">
        <f t="shared" si="4"/>
        <v>23B6151244</v>
      </c>
      <c r="E168" t="str">
        <f t="shared" si="5"/>
        <v>FW12G23B615124</v>
      </c>
    </row>
    <row r="169" spans="1:5">
      <c r="A169" t="s">
        <v>817</v>
      </c>
      <c r="B169" t="s">
        <v>818</v>
      </c>
      <c r="C169">
        <v>3</v>
      </c>
      <c r="D169" t="str">
        <f t="shared" si="4"/>
        <v>23B6962320</v>
      </c>
      <c r="E169" t="str">
        <f t="shared" si="5"/>
        <v>FW12G23B696232</v>
      </c>
    </row>
    <row r="170" spans="1:5">
      <c r="A170" t="s">
        <v>839</v>
      </c>
      <c r="B170" t="s">
        <v>840</v>
      </c>
      <c r="C170">
        <v>9</v>
      </c>
      <c r="D170" t="str">
        <f t="shared" si="4"/>
        <v>23B805884</v>
      </c>
      <c r="E170" t="str">
        <f t="shared" si="5"/>
        <v>FW12G23B80588</v>
      </c>
    </row>
    <row r="171" spans="1:5">
      <c r="A171" t="s">
        <v>535</v>
      </c>
      <c r="B171" t="s">
        <v>536</v>
      </c>
      <c r="C171">
        <v>2</v>
      </c>
      <c r="D171" t="str">
        <f t="shared" si="4"/>
        <v>57A10213210</v>
      </c>
      <c r="E171" t="str">
        <f t="shared" si="5"/>
        <v>FW12G57A1021321</v>
      </c>
    </row>
    <row r="172" spans="1:5">
      <c r="A172" t="s">
        <v>790</v>
      </c>
      <c r="B172" t="s">
        <v>791</v>
      </c>
      <c r="C172">
        <v>0</v>
      </c>
      <c r="D172" t="str">
        <f t="shared" si="4"/>
        <v>57A12657060</v>
      </c>
      <c r="E172" t="str">
        <f t="shared" si="5"/>
        <v>FW12G57A1265706</v>
      </c>
    </row>
    <row r="173" spans="1:5">
      <c r="A173" t="s">
        <v>1377</v>
      </c>
      <c r="B173" t="s">
        <v>1378</v>
      </c>
      <c r="C173">
        <v>1</v>
      </c>
      <c r="D173" t="str">
        <f t="shared" si="4"/>
        <v>23B8678782</v>
      </c>
      <c r="E173" t="str">
        <f t="shared" si="5"/>
        <v>FW12G23B867878</v>
      </c>
    </row>
    <row r="174" spans="1:5">
      <c r="A174" t="s">
        <v>705</v>
      </c>
      <c r="B174" t="s">
        <v>706</v>
      </c>
      <c r="C174">
        <v>1</v>
      </c>
      <c r="D174" t="str">
        <f t="shared" si="4"/>
        <v>272A1264427S</v>
      </c>
      <c r="E174" t="str">
        <f t="shared" si="5"/>
        <v>FW12G272A1264427</v>
      </c>
    </row>
    <row r="175" spans="1:5">
      <c r="A175" t="s">
        <v>1379</v>
      </c>
      <c r="B175" t="s">
        <v>1380</v>
      </c>
      <c r="C175">
        <v>1</v>
      </c>
      <c r="D175" t="str">
        <f t="shared" si="4"/>
        <v>301A13336520</v>
      </c>
      <c r="E175" t="str">
        <f t="shared" si="5"/>
        <v>FW12G301A1333652</v>
      </c>
    </row>
    <row r="176" spans="1:5">
      <c r="A176" t="s">
        <v>607</v>
      </c>
      <c r="B176" t="s">
        <v>608</v>
      </c>
      <c r="C176">
        <v>3</v>
      </c>
      <c r="D176" t="str">
        <f t="shared" si="4"/>
        <v>30A10212220</v>
      </c>
      <c r="E176" t="str">
        <f t="shared" si="5"/>
        <v>FW12G30A1021222</v>
      </c>
    </row>
    <row r="177" spans="1:5">
      <c r="A177" t="s">
        <v>407</v>
      </c>
      <c r="B177" t="s">
        <v>406</v>
      </c>
      <c r="C177">
        <v>3</v>
      </c>
      <c r="D177" t="str">
        <f t="shared" si="4"/>
        <v>319A1188049L</v>
      </c>
      <c r="E177" t="str">
        <f t="shared" si="5"/>
        <v>FW12G319A1188049</v>
      </c>
    </row>
    <row r="178" spans="1:5">
      <c r="A178" t="s">
        <v>405</v>
      </c>
      <c r="B178" t="s">
        <v>406</v>
      </c>
      <c r="C178">
        <v>0</v>
      </c>
      <c r="D178" t="str">
        <f t="shared" si="4"/>
        <v>319A1264973F</v>
      </c>
      <c r="E178" t="str">
        <f t="shared" si="5"/>
        <v>FW12G319A1264973</v>
      </c>
    </row>
    <row r="179" spans="1:5">
      <c r="A179" t="s">
        <v>707</v>
      </c>
      <c r="B179" t="s">
        <v>708</v>
      </c>
      <c r="C179">
        <v>1</v>
      </c>
      <c r="D179" t="str">
        <f t="shared" si="4"/>
        <v>32B12199520</v>
      </c>
      <c r="E179" t="str">
        <f t="shared" si="5"/>
        <v>FW12G32B1219952</v>
      </c>
    </row>
    <row r="180" spans="1:5">
      <c r="A180" t="s">
        <v>937</v>
      </c>
      <c r="B180" t="s">
        <v>377</v>
      </c>
      <c r="C180">
        <v>7</v>
      </c>
      <c r="D180" t="str">
        <f t="shared" si="4"/>
        <v>32B9140550</v>
      </c>
      <c r="E180" t="str">
        <f t="shared" si="5"/>
        <v>FW12G32B914055</v>
      </c>
    </row>
    <row r="181" spans="1:5">
      <c r="A181" t="s">
        <v>710</v>
      </c>
      <c r="B181" t="s">
        <v>711</v>
      </c>
      <c r="C181">
        <v>1</v>
      </c>
      <c r="D181" t="str">
        <f t="shared" si="4"/>
        <v>33B1021370A</v>
      </c>
      <c r="E181" t="str">
        <f t="shared" si="5"/>
        <v>FW12G33B1021370</v>
      </c>
    </row>
    <row r="182" spans="1:5">
      <c r="A182" t="s">
        <v>444</v>
      </c>
      <c r="B182" t="s">
        <v>445</v>
      </c>
      <c r="C182">
        <v>0</v>
      </c>
      <c r="D182" t="str">
        <f t="shared" si="4"/>
        <v>342A1015635D</v>
      </c>
      <c r="E182" t="str">
        <f t="shared" si="5"/>
        <v>FW12G342A1015635</v>
      </c>
    </row>
    <row r="183" spans="1:5">
      <c r="A183" t="s">
        <v>743</v>
      </c>
      <c r="B183" t="s">
        <v>328</v>
      </c>
      <c r="C183">
        <v>9</v>
      </c>
      <c r="D183" t="str">
        <f t="shared" si="4"/>
        <v>60B10212850</v>
      </c>
      <c r="E183" t="str">
        <f t="shared" si="5"/>
        <v>FW12G60B1021285</v>
      </c>
    </row>
    <row r="184" spans="1:5">
      <c r="A184" t="s">
        <v>633</v>
      </c>
      <c r="B184" t="s">
        <v>304</v>
      </c>
      <c r="C184">
        <v>0</v>
      </c>
      <c r="D184" t="str">
        <f t="shared" si="4"/>
        <v>60B10400570</v>
      </c>
      <c r="E184" t="str">
        <f t="shared" si="5"/>
        <v>FW12G60B1040057</v>
      </c>
    </row>
    <row r="185" spans="1:5">
      <c r="A185" t="s">
        <v>968</v>
      </c>
      <c r="B185" t="s">
        <v>304</v>
      </c>
      <c r="C185">
        <v>8</v>
      </c>
      <c r="D185" t="str">
        <f t="shared" si="4"/>
        <v>60B10404180</v>
      </c>
      <c r="E185" t="str">
        <f t="shared" si="5"/>
        <v>FW12G60B1040418</v>
      </c>
    </row>
    <row r="186" spans="1:5">
      <c r="A186" t="s">
        <v>821</v>
      </c>
      <c r="B186" t="s">
        <v>822</v>
      </c>
      <c r="C186">
        <v>6</v>
      </c>
      <c r="D186" t="str">
        <f t="shared" si="4"/>
        <v>60B11028040</v>
      </c>
      <c r="E186" t="str">
        <f t="shared" si="5"/>
        <v>FW12G60B1102804</v>
      </c>
    </row>
    <row r="187" spans="1:5">
      <c r="A187" t="s">
        <v>717</v>
      </c>
      <c r="B187" t="s">
        <v>714</v>
      </c>
      <c r="C187">
        <v>1</v>
      </c>
      <c r="D187" t="str">
        <f t="shared" si="4"/>
        <v>342A1102875</v>
      </c>
      <c r="E187" t="str">
        <f t="shared" si="5"/>
        <v>FW12G342A110287</v>
      </c>
    </row>
    <row r="188" spans="1:5">
      <c r="A188" t="s">
        <v>718</v>
      </c>
      <c r="B188" t="s">
        <v>327</v>
      </c>
      <c r="C188">
        <v>0</v>
      </c>
      <c r="D188" t="str">
        <f t="shared" si="4"/>
        <v>342A1107084E</v>
      </c>
      <c r="E188" t="str">
        <f t="shared" si="5"/>
        <v>FW12G342A1107084</v>
      </c>
    </row>
    <row r="189" spans="1:5">
      <c r="A189" t="s">
        <v>719</v>
      </c>
      <c r="B189" t="s">
        <v>720</v>
      </c>
      <c r="C189">
        <v>1</v>
      </c>
      <c r="D189" t="str">
        <f t="shared" si="4"/>
        <v>342A1114533E</v>
      </c>
      <c r="E189" t="str">
        <f t="shared" si="5"/>
        <v>FW12G342A1114533</v>
      </c>
    </row>
    <row r="190" spans="1:5">
      <c r="A190" t="s">
        <v>866</v>
      </c>
      <c r="B190" t="s">
        <v>304</v>
      </c>
      <c r="C190">
        <v>7</v>
      </c>
      <c r="D190" t="str">
        <f t="shared" si="4"/>
        <v>60B9145571</v>
      </c>
      <c r="E190" t="str">
        <f t="shared" si="5"/>
        <v>FW12G60B914557</v>
      </c>
    </row>
    <row r="191" spans="1:5">
      <c r="A191" t="s">
        <v>1381</v>
      </c>
      <c r="B191" t="s">
        <v>1382</v>
      </c>
      <c r="C191">
        <v>1</v>
      </c>
      <c r="D191" t="str">
        <f t="shared" si="4"/>
        <v>342A1258951H</v>
      </c>
      <c r="E191" t="str">
        <f t="shared" si="5"/>
        <v>FW12G342A1258951</v>
      </c>
    </row>
    <row r="192" spans="1:5">
      <c r="A192" t="s">
        <v>780</v>
      </c>
      <c r="B192" t="s">
        <v>304</v>
      </c>
      <c r="C192">
        <v>6</v>
      </c>
      <c r="D192" t="str">
        <f t="shared" si="4"/>
        <v>60B9528240</v>
      </c>
      <c r="E192" t="str">
        <f t="shared" si="5"/>
        <v>FW12G60B952824</v>
      </c>
    </row>
    <row r="193" spans="1:5">
      <c r="A193" t="s">
        <v>437</v>
      </c>
      <c r="B193" t="s">
        <v>438</v>
      </c>
      <c r="C193">
        <v>0</v>
      </c>
      <c r="D193" t="str">
        <f t="shared" si="4"/>
        <v>68A1064597H</v>
      </c>
      <c r="E193" t="str">
        <f t="shared" si="5"/>
        <v>FW12G68A1064597</v>
      </c>
    </row>
    <row r="194" spans="1:5">
      <c r="A194" t="s">
        <v>1383</v>
      </c>
      <c r="B194" t="s">
        <v>1384</v>
      </c>
      <c r="C194">
        <v>0</v>
      </c>
      <c r="D194" t="str">
        <f t="shared" si="4"/>
        <v>68A1191044F</v>
      </c>
      <c r="E194" t="str">
        <f t="shared" si="5"/>
        <v>FW12G68A1191044</v>
      </c>
    </row>
    <row r="195" spans="1:5">
      <c r="A195" t="s">
        <v>374</v>
      </c>
      <c r="B195" t="s">
        <v>353</v>
      </c>
      <c r="C195">
        <v>2</v>
      </c>
      <c r="D195" t="str">
        <f t="shared" si="4"/>
        <v>342A1295820D</v>
      </c>
      <c r="E195" t="str">
        <f t="shared" si="5"/>
        <v>FW12G342A1295820</v>
      </c>
    </row>
    <row r="196" spans="1:5">
      <c r="A196" t="s">
        <v>1016</v>
      </c>
      <c r="B196" t="s">
        <v>404</v>
      </c>
      <c r="C196">
        <v>0</v>
      </c>
      <c r="D196" t="str">
        <f t="shared" ref="D196:D259" si="6">RemovePredix(A196)</f>
        <v>342A1295887J</v>
      </c>
      <c r="E196" t="str">
        <f t="shared" ref="E196:E259" si="7">Leftoff(A196)</f>
        <v>FW12G342A1295887</v>
      </c>
    </row>
    <row r="197" spans="1:5">
      <c r="A197" t="s">
        <v>345</v>
      </c>
      <c r="B197" t="s">
        <v>360</v>
      </c>
      <c r="C197">
        <v>0</v>
      </c>
      <c r="D197" t="str">
        <f t="shared" si="6"/>
        <v>68A11928030</v>
      </c>
      <c r="E197" t="str">
        <f t="shared" si="7"/>
        <v>FW12G68A1192803</v>
      </c>
    </row>
    <row r="198" spans="1:5">
      <c r="A198" t="s">
        <v>997</v>
      </c>
      <c r="B198" t="s">
        <v>1385</v>
      </c>
      <c r="C198">
        <v>0</v>
      </c>
      <c r="D198" t="str">
        <f t="shared" si="6"/>
        <v>68A12509760</v>
      </c>
      <c r="E198" t="str">
        <f t="shared" si="7"/>
        <v>FW12G68A1250976</v>
      </c>
    </row>
    <row r="199" spans="1:5">
      <c r="A199" t="s">
        <v>579</v>
      </c>
      <c r="B199" t="s">
        <v>311</v>
      </c>
      <c r="C199">
        <v>0</v>
      </c>
      <c r="D199" t="str">
        <f t="shared" si="6"/>
        <v>68A12543580</v>
      </c>
      <c r="E199" t="str">
        <f t="shared" si="7"/>
        <v>FW12G68A1254358</v>
      </c>
    </row>
    <row r="200" spans="1:5">
      <c r="A200" t="s">
        <v>859</v>
      </c>
      <c r="B200" t="s">
        <v>860</v>
      </c>
      <c r="C200">
        <v>0</v>
      </c>
      <c r="D200" t="str">
        <f t="shared" si="6"/>
        <v>68A13045350</v>
      </c>
      <c r="E200" t="str">
        <f t="shared" si="7"/>
        <v>FW12G68A1304535</v>
      </c>
    </row>
    <row r="201" spans="1:5">
      <c r="A201" t="s">
        <v>1386</v>
      </c>
      <c r="B201" t="s">
        <v>1387</v>
      </c>
      <c r="C201">
        <v>0</v>
      </c>
      <c r="D201" t="str">
        <f t="shared" si="6"/>
        <v>68A1318085A</v>
      </c>
      <c r="E201" t="str">
        <f t="shared" si="7"/>
        <v>FW12G68A1318085</v>
      </c>
    </row>
    <row r="202" spans="1:5">
      <c r="A202" t="s">
        <v>1388</v>
      </c>
      <c r="B202" t="s">
        <v>1389</v>
      </c>
      <c r="C202">
        <v>1</v>
      </c>
      <c r="D202" t="str">
        <f t="shared" si="6"/>
        <v>342A1334503T</v>
      </c>
      <c r="E202" t="str">
        <f t="shared" si="7"/>
        <v>FW12G342A1334503</v>
      </c>
    </row>
    <row r="203" spans="1:5">
      <c r="A203" t="s">
        <v>1007</v>
      </c>
      <c r="B203" t="s">
        <v>1262</v>
      </c>
      <c r="C203">
        <v>2</v>
      </c>
      <c r="D203" t="str">
        <f t="shared" si="6"/>
        <v>342A1334571D</v>
      </c>
      <c r="E203" t="str">
        <f t="shared" si="7"/>
        <v>FW12G342A1334571</v>
      </c>
    </row>
    <row r="204" spans="1:5">
      <c r="A204" t="s">
        <v>1390</v>
      </c>
      <c r="B204" t="s">
        <v>1391</v>
      </c>
      <c r="C204">
        <v>2</v>
      </c>
      <c r="D204" t="str">
        <f t="shared" si="6"/>
        <v>342A1334572D</v>
      </c>
      <c r="E204" t="str">
        <f t="shared" si="7"/>
        <v>FW12G342A1334572</v>
      </c>
    </row>
    <row r="205" spans="1:5">
      <c r="A205" t="s">
        <v>873</v>
      </c>
      <c r="B205" t="s">
        <v>874</v>
      </c>
      <c r="C205">
        <v>0</v>
      </c>
      <c r="D205" t="str">
        <f t="shared" si="6"/>
        <v>68A13356120</v>
      </c>
      <c r="E205" t="str">
        <f t="shared" si="7"/>
        <v>FW12G68A1335612</v>
      </c>
    </row>
    <row r="206" spans="1:5">
      <c r="A206" t="s">
        <v>724</v>
      </c>
      <c r="B206" t="s">
        <v>332</v>
      </c>
      <c r="C206">
        <v>1</v>
      </c>
      <c r="D206" t="str">
        <f t="shared" si="6"/>
        <v>342A1336303H</v>
      </c>
      <c r="E206" t="str">
        <f t="shared" si="7"/>
        <v>FW12G342A1336303</v>
      </c>
    </row>
    <row r="207" spans="1:5">
      <c r="A207" t="s">
        <v>1392</v>
      </c>
      <c r="B207" t="s">
        <v>306</v>
      </c>
      <c r="C207">
        <v>0</v>
      </c>
      <c r="D207" t="str">
        <f t="shared" si="6"/>
        <v>68A13362130</v>
      </c>
      <c r="E207" t="str">
        <f t="shared" si="7"/>
        <v>FW12G68A1336213</v>
      </c>
    </row>
    <row r="208" spans="1:5">
      <c r="A208" t="s">
        <v>1393</v>
      </c>
      <c r="B208" t="s">
        <v>879</v>
      </c>
      <c r="C208">
        <v>0</v>
      </c>
      <c r="D208" t="str">
        <f t="shared" si="6"/>
        <v>68A13367840</v>
      </c>
      <c r="E208" t="str">
        <f t="shared" si="7"/>
        <v>FW12G68A1336784</v>
      </c>
    </row>
    <row r="209" spans="1:5">
      <c r="A209" t="s">
        <v>1394</v>
      </c>
      <c r="B209" t="s">
        <v>1395</v>
      </c>
      <c r="C209">
        <v>1</v>
      </c>
      <c r="D209" t="str">
        <f t="shared" si="6"/>
        <v>343A1069972B</v>
      </c>
      <c r="E209" t="str">
        <f t="shared" si="7"/>
        <v>FW12G343A1069972</v>
      </c>
    </row>
    <row r="210" spans="1:5">
      <c r="A210" t="s">
        <v>351</v>
      </c>
      <c r="B210" t="s">
        <v>879</v>
      </c>
      <c r="C210">
        <v>0</v>
      </c>
      <c r="D210" t="str">
        <f t="shared" si="6"/>
        <v>68A1336785A</v>
      </c>
      <c r="E210" t="str">
        <f t="shared" si="7"/>
        <v>FW12G68A1336785</v>
      </c>
    </row>
    <row r="211" spans="1:5">
      <c r="A211" t="s">
        <v>1396</v>
      </c>
      <c r="B211" t="s">
        <v>1397</v>
      </c>
      <c r="C211">
        <v>0</v>
      </c>
      <c r="D211" t="str">
        <f t="shared" si="6"/>
        <v>68A1336785C</v>
      </c>
      <c r="E211" t="str">
        <f t="shared" si="7"/>
        <v>FW12G68A1336785</v>
      </c>
    </row>
    <row r="212" spans="1:5">
      <c r="A212" t="s">
        <v>1398</v>
      </c>
      <c r="B212" t="s">
        <v>1399</v>
      </c>
      <c r="C212">
        <v>1</v>
      </c>
      <c r="D212" t="str">
        <f t="shared" si="6"/>
        <v>343A1192738B</v>
      </c>
      <c r="E212" t="str">
        <f t="shared" si="7"/>
        <v>FW12G343A1192738</v>
      </c>
    </row>
    <row r="213" spans="1:5">
      <c r="A213" t="s">
        <v>880</v>
      </c>
      <c r="B213" t="s">
        <v>902</v>
      </c>
      <c r="C213">
        <v>0</v>
      </c>
      <c r="D213" t="str">
        <f t="shared" si="6"/>
        <v>68A13367870</v>
      </c>
      <c r="E213" t="str">
        <f t="shared" si="7"/>
        <v>FW12G68A1336787</v>
      </c>
    </row>
    <row r="214" spans="1:5">
      <c r="A214" t="s">
        <v>748</v>
      </c>
      <c r="B214" t="s">
        <v>749</v>
      </c>
      <c r="C214">
        <v>0</v>
      </c>
      <c r="D214" t="str">
        <f t="shared" si="6"/>
        <v>343A1305054B</v>
      </c>
      <c r="E214" t="str">
        <f t="shared" si="7"/>
        <v>FW12G343A1305054</v>
      </c>
    </row>
    <row r="215" spans="1:5">
      <c r="A215" t="s">
        <v>352</v>
      </c>
      <c r="B215" t="s">
        <v>364</v>
      </c>
      <c r="C215">
        <v>0</v>
      </c>
      <c r="D215" t="str">
        <f t="shared" si="6"/>
        <v>68A979629A</v>
      </c>
      <c r="E215" t="str">
        <f t="shared" si="7"/>
        <v>FW12G68A979629</v>
      </c>
    </row>
    <row r="216" spans="1:5">
      <c r="A216" t="s">
        <v>1004</v>
      </c>
      <c r="B216" t="s">
        <v>1005</v>
      </c>
      <c r="C216">
        <v>1</v>
      </c>
      <c r="D216" t="str">
        <f t="shared" si="6"/>
        <v>343A13316150</v>
      </c>
      <c r="E216" t="str">
        <f t="shared" si="7"/>
        <v>FW12G343A1331615</v>
      </c>
    </row>
    <row r="217" spans="1:5">
      <c r="A217" t="s">
        <v>1400</v>
      </c>
      <c r="B217" t="s">
        <v>1401</v>
      </c>
      <c r="C217">
        <v>1</v>
      </c>
      <c r="D217" t="str">
        <f t="shared" si="6"/>
        <v>343A1331621B</v>
      </c>
      <c r="E217" t="str">
        <f t="shared" si="7"/>
        <v>FW12G343A1331621</v>
      </c>
    </row>
    <row r="218" spans="1:5">
      <c r="A218" t="s">
        <v>423</v>
      </c>
      <c r="B218" t="s">
        <v>424</v>
      </c>
      <c r="C218">
        <v>2</v>
      </c>
      <c r="D218" t="str">
        <f t="shared" si="6"/>
        <v>343A13317750</v>
      </c>
      <c r="E218" t="str">
        <f t="shared" si="7"/>
        <v>FW12G343A1331775</v>
      </c>
    </row>
    <row r="219" spans="1:5">
      <c r="A219" t="s">
        <v>433</v>
      </c>
      <c r="B219" t="s">
        <v>434</v>
      </c>
      <c r="C219">
        <v>4</v>
      </c>
      <c r="D219" t="str">
        <f t="shared" si="6"/>
        <v>36A1332016D</v>
      </c>
      <c r="E219" t="str">
        <f t="shared" si="7"/>
        <v>FW12G36A1332016</v>
      </c>
    </row>
    <row r="220" spans="1:5">
      <c r="A220" t="s">
        <v>885</v>
      </c>
      <c r="B220" t="s">
        <v>886</v>
      </c>
      <c r="C220">
        <v>0</v>
      </c>
      <c r="D220" t="str">
        <f t="shared" si="6"/>
        <v>68A980508D</v>
      </c>
      <c r="E220" t="str">
        <f t="shared" si="7"/>
        <v>FW12G68A980508</v>
      </c>
    </row>
    <row r="221" spans="1:5">
      <c r="A221" t="s">
        <v>528</v>
      </c>
      <c r="B221" t="s">
        <v>514</v>
      </c>
      <c r="C221">
        <v>0</v>
      </c>
      <c r="D221" t="str">
        <f t="shared" si="6"/>
        <v>68B10646901</v>
      </c>
      <c r="E221" t="str">
        <f t="shared" si="7"/>
        <v>FW12G68B1064690</v>
      </c>
    </row>
    <row r="222" spans="1:5">
      <c r="A222" t="s">
        <v>1402</v>
      </c>
      <c r="B222" t="s">
        <v>1403</v>
      </c>
      <c r="C222">
        <v>0</v>
      </c>
      <c r="D222" t="str">
        <f t="shared" si="6"/>
        <v>68B11143710</v>
      </c>
      <c r="E222" t="str">
        <f t="shared" si="7"/>
        <v>FW12G68B1114371</v>
      </c>
    </row>
    <row r="223" spans="1:5">
      <c r="A223" t="s">
        <v>744</v>
      </c>
      <c r="B223" t="s">
        <v>334</v>
      </c>
      <c r="C223">
        <v>0</v>
      </c>
      <c r="D223" t="str">
        <f t="shared" si="6"/>
        <v>68B11407820</v>
      </c>
      <c r="E223" t="str">
        <f t="shared" si="7"/>
        <v>FW12G68B1140782</v>
      </c>
    </row>
    <row r="224" spans="1:5">
      <c r="A224" t="s">
        <v>463</v>
      </c>
      <c r="B224" t="s">
        <v>314</v>
      </c>
      <c r="C224">
        <v>9</v>
      </c>
      <c r="D224" t="str">
        <f t="shared" si="6"/>
        <v>68B11909200</v>
      </c>
      <c r="E224" t="str">
        <f t="shared" si="7"/>
        <v>FW12G68B1190920</v>
      </c>
    </row>
    <row r="225" spans="1:5">
      <c r="A225" t="s">
        <v>452</v>
      </c>
      <c r="B225" t="s">
        <v>315</v>
      </c>
      <c r="C225">
        <v>0</v>
      </c>
      <c r="D225" t="str">
        <f t="shared" si="6"/>
        <v>42B12891190</v>
      </c>
      <c r="E225" t="str">
        <f t="shared" si="7"/>
        <v>FW12G42B1289119</v>
      </c>
    </row>
    <row r="226" spans="1:5">
      <c r="A226" t="s">
        <v>529</v>
      </c>
      <c r="B226" t="s">
        <v>530</v>
      </c>
      <c r="C226">
        <v>23</v>
      </c>
      <c r="D226" t="str">
        <f t="shared" si="6"/>
        <v>68B12078100</v>
      </c>
      <c r="E226" t="str">
        <f t="shared" si="7"/>
        <v>FW12G68B1207810</v>
      </c>
    </row>
    <row r="227" spans="1:5">
      <c r="A227" t="s">
        <v>895</v>
      </c>
      <c r="B227" t="s">
        <v>514</v>
      </c>
      <c r="C227">
        <v>0</v>
      </c>
      <c r="D227" t="str">
        <f t="shared" si="6"/>
        <v>68B12197640</v>
      </c>
      <c r="E227" t="str">
        <f t="shared" si="7"/>
        <v>FW12G68B1219764</v>
      </c>
    </row>
    <row r="228" spans="1:5">
      <c r="A228" t="s">
        <v>901</v>
      </c>
      <c r="B228" t="s">
        <v>902</v>
      </c>
      <c r="C228">
        <v>0</v>
      </c>
      <c r="D228" t="str">
        <f t="shared" si="6"/>
        <v>68B12952250</v>
      </c>
      <c r="E228" t="str">
        <f t="shared" si="7"/>
        <v>FW12G68B1295225</v>
      </c>
    </row>
    <row r="229" spans="1:5">
      <c r="A229" t="s">
        <v>660</v>
      </c>
      <c r="B229" t="s">
        <v>639</v>
      </c>
      <c r="C229">
        <v>0</v>
      </c>
      <c r="D229" t="str">
        <f t="shared" si="6"/>
        <v>68B8506422</v>
      </c>
      <c r="E229" t="str">
        <f t="shared" si="7"/>
        <v>FW12G68B850642</v>
      </c>
    </row>
    <row r="230" spans="1:5">
      <c r="A230" t="s">
        <v>964</v>
      </c>
      <c r="B230" t="s">
        <v>334</v>
      </c>
      <c r="C230">
        <v>0</v>
      </c>
      <c r="D230" t="str">
        <f t="shared" si="6"/>
        <v>68B9211740</v>
      </c>
      <c r="E230" t="str">
        <f t="shared" si="7"/>
        <v>FW12G68B921174</v>
      </c>
    </row>
    <row r="231" spans="1:5">
      <c r="A231" t="s">
        <v>544</v>
      </c>
      <c r="B231" t="s">
        <v>476</v>
      </c>
      <c r="C231">
        <v>1</v>
      </c>
      <c r="D231" t="str">
        <f t="shared" si="6"/>
        <v>47B11145311</v>
      </c>
      <c r="E231" t="str">
        <f t="shared" si="7"/>
        <v>FW12G47B1114531</v>
      </c>
    </row>
    <row r="232" spans="1:5">
      <c r="A232" t="s">
        <v>475</v>
      </c>
      <c r="B232" t="s">
        <v>476</v>
      </c>
      <c r="C232">
        <v>1</v>
      </c>
      <c r="D232" t="str">
        <f t="shared" si="6"/>
        <v>47B12309300</v>
      </c>
      <c r="E232" t="str">
        <f t="shared" si="7"/>
        <v>FW12G47B1230930</v>
      </c>
    </row>
    <row r="233" spans="1:5">
      <c r="A233" t="s">
        <v>770</v>
      </c>
      <c r="B233" t="s">
        <v>771</v>
      </c>
      <c r="C233">
        <v>2</v>
      </c>
      <c r="D233" t="str">
        <f t="shared" si="6"/>
        <v>50A1335527A</v>
      </c>
      <c r="E233" t="str">
        <f t="shared" si="7"/>
        <v>FW12G50A1335527</v>
      </c>
    </row>
    <row r="234" spans="1:5">
      <c r="A234" t="s">
        <v>772</v>
      </c>
      <c r="B234" t="s">
        <v>773</v>
      </c>
      <c r="C234">
        <v>2</v>
      </c>
      <c r="D234" t="str">
        <f t="shared" si="6"/>
        <v>50A1335528A</v>
      </c>
      <c r="E234" t="str">
        <f t="shared" si="7"/>
        <v>FW12G50A1335528</v>
      </c>
    </row>
    <row r="235" spans="1:5">
      <c r="A235" t="s">
        <v>753</v>
      </c>
      <c r="B235" t="s">
        <v>754</v>
      </c>
      <c r="C235">
        <v>4</v>
      </c>
      <c r="D235" t="str">
        <f t="shared" si="6"/>
        <v>50B7131902</v>
      </c>
      <c r="E235" t="str">
        <f t="shared" si="7"/>
        <v>FW12G50B713190</v>
      </c>
    </row>
    <row r="236" spans="1:5">
      <c r="A236" t="s">
        <v>912</v>
      </c>
      <c r="B236" t="s">
        <v>365</v>
      </c>
      <c r="C236">
        <v>0</v>
      </c>
      <c r="D236" t="str">
        <f t="shared" si="6"/>
        <v>68B972960A</v>
      </c>
      <c r="E236" t="str">
        <f t="shared" si="7"/>
        <v>FW12G68B972960</v>
      </c>
    </row>
    <row r="237" spans="1:5">
      <c r="A237" t="s">
        <v>933</v>
      </c>
      <c r="B237" t="s">
        <v>934</v>
      </c>
      <c r="C237">
        <v>0</v>
      </c>
      <c r="D237" t="str">
        <f t="shared" si="6"/>
        <v>7A10699491</v>
      </c>
      <c r="E237" t="str">
        <f t="shared" si="7"/>
        <v>FW12G7A1069949</v>
      </c>
    </row>
    <row r="238" spans="1:5">
      <c r="A238" t="s">
        <v>970</v>
      </c>
      <c r="B238" t="s">
        <v>971</v>
      </c>
      <c r="C238">
        <v>0</v>
      </c>
      <c r="D238" t="str">
        <f t="shared" si="6"/>
        <v>7A1161360A</v>
      </c>
      <c r="E238" t="str">
        <f t="shared" si="7"/>
        <v>FW12G7A1161360</v>
      </c>
    </row>
    <row r="239" spans="1:5">
      <c r="A239" t="s">
        <v>1404</v>
      </c>
      <c r="B239" t="s">
        <v>1405</v>
      </c>
      <c r="C239">
        <v>0</v>
      </c>
      <c r="D239" t="str">
        <f t="shared" si="6"/>
        <v>JT5071</v>
      </c>
      <c r="E239" t="str">
        <f t="shared" si="7"/>
        <v>FW12GJT507</v>
      </c>
    </row>
    <row r="240" spans="1:5">
      <c r="A240" t="s">
        <v>1406</v>
      </c>
      <c r="B240" t="s">
        <v>1407</v>
      </c>
      <c r="C240">
        <v>0</v>
      </c>
      <c r="D240" t="str">
        <f t="shared" si="6"/>
        <v>142K1294530</v>
      </c>
      <c r="E240" t="str">
        <f t="shared" si="7"/>
        <v>FW12G142K129453</v>
      </c>
    </row>
    <row r="241" spans="1:5">
      <c r="A241" t="s">
        <v>1408</v>
      </c>
      <c r="B241" t="s">
        <v>1409</v>
      </c>
      <c r="C241">
        <v>0</v>
      </c>
      <c r="D241" t="str">
        <f t="shared" si="6"/>
        <v>343A1335012C</v>
      </c>
      <c r="E241" t="str">
        <f t="shared" si="7"/>
        <v>FW12G343A1335012</v>
      </c>
    </row>
    <row r="242" spans="1:5">
      <c r="A242" t="s">
        <v>1410</v>
      </c>
      <c r="B242" t="s">
        <v>1411</v>
      </c>
      <c r="C242">
        <v>0</v>
      </c>
      <c r="D242" t="str">
        <f t="shared" si="6"/>
        <v>343A1327101M</v>
      </c>
      <c r="E242" t="str">
        <f t="shared" si="7"/>
        <v>FW12G343A1327101</v>
      </c>
    </row>
    <row r="243" spans="1:5">
      <c r="A243" t="s">
        <v>1412</v>
      </c>
      <c r="B243" t="s">
        <v>1413</v>
      </c>
      <c r="C243">
        <v>0</v>
      </c>
      <c r="D243" t="str">
        <f t="shared" si="6"/>
        <v>121A1327226A</v>
      </c>
      <c r="E243" t="str">
        <f t="shared" si="7"/>
        <v>FW12G121A1327226</v>
      </c>
    </row>
    <row r="244" spans="1:5">
      <c r="A244" t="s">
        <v>1414</v>
      </c>
      <c r="B244" t="s">
        <v>1415</v>
      </c>
      <c r="C244">
        <v>0</v>
      </c>
      <c r="D244" t="str">
        <f t="shared" si="6"/>
        <v>41B1266270C</v>
      </c>
      <c r="E244" t="str">
        <f t="shared" si="7"/>
        <v>FW12G41B1266270</v>
      </c>
    </row>
    <row r="245" spans="1:5">
      <c r="A245" t="s">
        <v>1416</v>
      </c>
      <c r="B245" t="s">
        <v>331</v>
      </c>
      <c r="C245">
        <v>0</v>
      </c>
      <c r="D245" t="str">
        <f t="shared" si="6"/>
        <v>42B3158820</v>
      </c>
      <c r="E245" t="str">
        <f t="shared" si="7"/>
        <v>FW12G42B315882</v>
      </c>
    </row>
    <row r="246" spans="1:5">
      <c r="A246" t="s">
        <v>1417</v>
      </c>
      <c r="B246" t="s">
        <v>309</v>
      </c>
      <c r="C246">
        <v>0</v>
      </c>
      <c r="D246" t="str">
        <f t="shared" si="6"/>
        <v>68B1254153A</v>
      </c>
      <c r="E246" t="str">
        <f t="shared" si="7"/>
        <v>FW12G68B1254153</v>
      </c>
    </row>
    <row r="247" spans="1:5">
      <c r="A247" t="s">
        <v>1418</v>
      </c>
      <c r="B247" t="s">
        <v>1419</v>
      </c>
      <c r="C247">
        <v>0</v>
      </c>
      <c r="D247" t="str">
        <f t="shared" si="6"/>
        <v>368N100118B</v>
      </c>
      <c r="E247" t="str">
        <f t="shared" si="7"/>
        <v>F368N100118</v>
      </c>
    </row>
    <row r="248" spans="1:5">
      <c r="A248" t="s">
        <v>472</v>
      </c>
      <c r="B248" t="s">
        <v>1420</v>
      </c>
      <c r="C248">
        <v>0</v>
      </c>
      <c r="D248" t="str">
        <f t="shared" si="6"/>
        <v>68A11928190</v>
      </c>
      <c r="E248" t="str">
        <f t="shared" si="7"/>
        <v>FW12G68A1192819</v>
      </c>
    </row>
    <row r="249" spans="1:5">
      <c r="A249" t="s">
        <v>1421</v>
      </c>
      <c r="B249" t="s">
        <v>1422</v>
      </c>
      <c r="C249">
        <v>0</v>
      </c>
      <c r="D249" t="str">
        <f t="shared" si="6"/>
        <v>370Y200590</v>
      </c>
      <c r="E249" t="str">
        <f t="shared" si="7"/>
        <v>F370Y20059</v>
      </c>
    </row>
    <row r="250" spans="1:5">
      <c r="A250" t="s">
        <v>1423</v>
      </c>
      <c r="B250" t="s">
        <v>317</v>
      </c>
      <c r="C250">
        <v>0</v>
      </c>
      <c r="D250" t="str">
        <f t="shared" si="6"/>
        <v>342A13180720</v>
      </c>
      <c r="E250" t="str">
        <f t="shared" si="7"/>
        <v>FW12G342A1318072</v>
      </c>
    </row>
    <row r="251" spans="1:5">
      <c r="A251" t="s">
        <v>739</v>
      </c>
      <c r="B251" t="s">
        <v>740</v>
      </c>
      <c r="C251">
        <v>23</v>
      </c>
      <c r="D251" t="str">
        <f t="shared" si="6"/>
        <v>53B7734030</v>
      </c>
      <c r="E251" t="str">
        <f t="shared" si="7"/>
        <v>FW12G53B773403</v>
      </c>
    </row>
    <row r="252" spans="1:5">
      <c r="A252" t="s">
        <v>553</v>
      </c>
      <c r="B252" t="s">
        <v>1424</v>
      </c>
      <c r="C252">
        <v>0</v>
      </c>
      <c r="D252" t="str">
        <f t="shared" si="6"/>
        <v>101A1336311A</v>
      </c>
      <c r="E252" t="str">
        <f t="shared" si="7"/>
        <v>FW12G101A1336311</v>
      </c>
    </row>
    <row r="253" spans="1:5">
      <c r="A253" t="s">
        <v>1425</v>
      </c>
      <c r="B253" t="s">
        <v>1331</v>
      </c>
      <c r="C253">
        <v>0</v>
      </c>
      <c r="D253" t="str">
        <f t="shared" si="6"/>
        <v>898Y200711A</v>
      </c>
      <c r="E253" t="str">
        <f t="shared" si="7"/>
        <v>F898Y200711</v>
      </c>
    </row>
    <row r="254" spans="1:5">
      <c r="A254" t="s">
        <v>1426</v>
      </c>
      <c r="B254" t="s">
        <v>1427</v>
      </c>
      <c r="C254">
        <v>0</v>
      </c>
      <c r="D254" t="str">
        <f t="shared" si="6"/>
        <v>898Y200163A</v>
      </c>
      <c r="E254" t="str">
        <f t="shared" si="7"/>
        <v>F898Y200163</v>
      </c>
    </row>
    <row r="255" spans="1:5">
      <c r="A255" t="s">
        <v>1428</v>
      </c>
      <c r="B255" t="s">
        <v>1429</v>
      </c>
      <c r="C255">
        <v>0</v>
      </c>
      <c r="D255" t="str">
        <f t="shared" si="6"/>
        <v>113Y120138G</v>
      </c>
      <c r="E255" t="str">
        <f t="shared" si="7"/>
        <v>F113Y120138</v>
      </c>
    </row>
    <row r="256" spans="1:5">
      <c r="A256" t="s">
        <v>690</v>
      </c>
      <c r="B256" t="s">
        <v>691</v>
      </c>
      <c r="C256">
        <v>2</v>
      </c>
      <c r="D256" t="str">
        <f t="shared" si="6"/>
        <v>56A10158030</v>
      </c>
      <c r="E256" t="str">
        <f t="shared" si="7"/>
        <v>FW12G56A1015803</v>
      </c>
    </row>
    <row r="257" spans="1:5">
      <c r="A257" t="s">
        <v>999</v>
      </c>
      <c r="B257" t="s">
        <v>1430</v>
      </c>
      <c r="C257">
        <v>20</v>
      </c>
      <c r="D257" t="str">
        <f t="shared" si="6"/>
        <v>56A10212941</v>
      </c>
      <c r="E257" t="str">
        <f t="shared" si="7"/>
        <v>FW12G56A1021294</v>
      </c>
    </row>
    <row r="258" spans="1:5">
      <c r="A258" t="s">
        <v>699</v>
      </c>
      <c r="B258" t="s">
        <v>700</v>
      </c>
      <c r="C258">
        <v>4</v>
      </c>
      <c r="D258" t="str">
        <f t="shared" si="6"/>
        <v>56A10212960</v>
      </c>
      <c r="E258" t="str">
        <f t="shared" si="7"/>
        <v>FW12G56A1021296</v>
      </c>
    </row>
    <row r="259" spans="1:5">
      <c r="A259" t="s">
        <v>697</v>
      </c>
      <c r="B259" t="s">
        <v>698</v>
      </c>
      <c r="C259">
        <v>4</v>
      </c>
      <c r="D259" t="str">
        <f t="shared" si="6"/>
        <v>56A10212970</v>
      </c>
      <c r="E259" t="str">
        <f t="shared" si="7"/>
        <v>FW12G56A1021297</v>
      </c>
    </row>
    <row r="260" spans="1:5">
      <c r="A260" t="s">
        <v>620</v>
      </c>
      <c r="B260" t="s">
        <v>621</v>
      </c>
      <c r="C260">
        <v>15</v>
      </c>
      <c r="D260" t="str">
        <f t="shared" ref="D260:D323" si="8">RemovePredix(A260)</f>
        <v>56A10212980</v>
      </c>
      <c r="E260" t="str">
        <f t="shared" ref="E260:E323" si="9">Leftoff(A260)</f>
        <v>FW12G56A1021298</v>
      </c>
    </row>
    <row r="261" spans="1:5">
      <c r="A261" t="s">
        <v>588</v>
      </c>
      <c r="B261" t="s">
        <v>589</v>
      </c>
      <c r="C261">
        <v>16</v>
      </c>
      <c r="D261" t="str">
        <f t="shared" si="8"/>
        <v>56A10214150</v>
      </c>
      <c r="E261" t="str">
        <f t="shared" si="9"/>
        <v>FW12G56A1021415</v>
      </c>
    </row>
    <row r="262" spans="1:5">
      <c r="A262" t="s">
        <v>590</v>
      </c>
      <c r="B262" t="s">
        <v>591</v>
      </c>
      <c r="C262">
        <v>3</v>
      </c>
      <c r="D262" t="str">
        <f t="shared" si="8"/>
        <v>56A10322940</v>
      </c>
      <c r="E262" t="str">
        <f t="shared" si="9"/>
        <v>FW12G56A1032294</v>
      </c>
    </row>
    <row r="263" spans="1:5">
      <c r="A263" t="s">
        <v>447</v>
      </c>
      <c r="B263" t="s">
        <v>1431</v>
      </c>
      <c r="C263">
        <v>36</v>
      </c>
      <c r="D263" t="str">
        <f t="shared" si="8"/>
        <v>56A1082711A</v>
      </c>
      <c r="E263" t="str">
        <f t="shared" si="9"/>
        <v>FW12G56A1082711</v>
      </c>
    </row>
    <row r="264" spans="1:5">
      <c r="A264" t="s">
        <v>1432</v>
      </c>
      <c r="B264" t="s">
        <v>1133</v>
      </c>
      <c r="C264">
        <v>4</v>
      </c>
      <c r="D264" t="str">
        <f t="shared" si="8"/>
        <v>56A12172850</v>
      </c>
      <c r="E264" t="str">
        <f t="shared" si="9"/>
        <v>FW12G56A1217285</v>
      </c>
    </row>
    <row r="265" spans="1:5">
      <c r="A265" t="s">
        <v>854</v>
      </c>
      <c r="B265" t="s">
        <v>855</v>
      </c>
      <c r="C265">
        <v>1</v>
      </c>
      <c r="D265" t="str">
        <f t="shared" si="8"/>
        <v>56A7937710</v>
      </c>
      <c r="E265" t="str">
        <f t="shared" si="9"/>
        <v>FW12G56A793771</v>
      </c>
    </row>
    <row r="266" spans="1:5">
      <c r="A266" t="s">
        <v>685</v>
      </c>
      <c r="B266" t="s">
        <v>686</v>
      </c>
      <c r="C266">
        <v>3</v>
      </c>
      <c r="D266" t="str">
        <f t="shared" si="8"/>
        <v>56A7937790</v>
      </c>
      <c r="E266" t="str">
        <f t="shared" si="9"/>
        <v>FW12G56A793779</v>
      </c>
    </row>
    <row r="267" spans="1:5">
      <c r="A267" t="s">
        <v>521</v>
      </c>
      <c r="B267" t="s">
        <v>316</v>
      </c>
      <c r="C267">
        <v>11</v>
      </c>
      <c r="D267" t="str">
        <f t="shared" si="8"/>
        <v>56B11069910</v>
      </c>
      <c r="E267" t="str">
        <f t="shared" si="9"/>
        <v>FW12G56B1106991</v>
      </c>
    </row>
    <row r="268" spans="1:5">
      <c r="A268" t="s">
        <v>725</v>
      </c>
      <c r="B268" t="s">
        <v>1433</v>
      </c>
      <c r="C268">
        <v>0</v>
      </c>
      <c r="D268" t="str">
        <f t="shared" si="8"/>
        <v>343A11365531</v>
      </c>
      <c r="E268" t="str">
        <f t="shared" si="9"/>
        <v>FW12G343A1136553</v>
      </c>
    </row>
    <row r="269" spans="1:5">
      <c r="A269" t="s">
        <v>1434</v>
      </c>
      <c r="B269" t="s">
        <v>1435</v>
      </c>
      <c r="C269">
        <v>0</v>
      </c>
      <c r="D269" t="str">
        <f t="shared" si="8"/>
        <v>10A1235706D</v>
      </c>
      <c r="E269" t="str">
        <f t="shared" si="9"/>
        <v>FW12G10A1235706</v>
      </c>
    </row>
    <row r="270" spans="1:5">
      <c r="A270" t="s">
        <v>1436</v>
      </c>
      <c r="B270" t="s">
        <v>1437</v>
      </c>
      <c r="C270">
        <v>0</v>
      </c>
      <c r="D270" t="str">
        <f t="shared" si="8"/>
        <v>57A12657170</v>
      </c>
      <c r="E270" t="str">
        <f t="shared" si="9"/>
        <v>FW12G57A1265717</v>
      </c>
    </row>
    <row r="271" spans="1:5">
      <c r="A271" t="s">
        <v>1438</v>
      </c>
      <c r="B271" t="s">
        <v>1439</v>
      </c>
      <c r="C271">
        <v>1</v>
      </c>
      <c r="D271" t="str">
        <f t="shared" si="8"/>
        <v>57A12657040</v>
      </c>
      <c r="E271" t="str">
        <f t="shared" si="9"/>
        <v>FW12G57A1265704</v>
      </c>
    </row>
    <row r="272" spans="1:5">
      <c r="A272" t="s">
        <v>562</v>
      </c>
      <c r="B272" t="s">
        <v>1440</v>
      </c>
      <c r="C272">
        <v>0</v>
      </c>
      <c r="D272" t="str">
        <f t="shared" si="8"/>
        <v>10A1225233B</v>
      </c>
      <c r="E272" t="str">
        <f t="shared" si="9"/>
        <v>FW12G10A1225233</v>
      </c>
    </row>
    <row r="273" spans="1:5">
      <c r="A273" t="s">
        <v>1003</v>
      </c>
      <c r="B273" t="s">
        <v>1441</v>
      </c>
      <c r="C273">
        <v>2</v>
      </c>
      <c r="D273" t="str">
        <f t="shared" si="8"/>
        <v>57A12657070</v>
      </c>
      <c r="E273" t="str">
        <f t="shared" si="9"/>
        <v>FW12G57A1265707</v>
      </c>
    </row>
    <row r="274" spans="1:5">
      <c r="A274" t="s">
        <v>792</v>
      </c>
      <c r="B274" t="s">
        <v>291</v>
      </c>
      <c r="C274">
        <v>2</v>
      </c>
      <c r="D274" t="str">
        <f t="shared" si="8"/>
        <v>57A12657080</v>
      </c>
      <c r="E274" t="str">
        <f t="shared" si="9"/>
        <v>FW12G57A1265708</v>
      </c>
    </row>
    <row r="275" spans="1:5">
      <c r="A275" t="s">
        <v>509</v>
      </c>
      <c r="B275" t="s">
        <v>510</v>
      </c>
      <c r="C275">
        <v>1</v>
      </c>
      <c r="D275" t="str">
        <f t="shared" si="8"/>
        <v>57A12657110</v>
      </c>
      <c r="E275" t="str">
        <f t="shared" si="9"/>
        <v>FW12G57A1265711</v>
      </c>
    </row>
    <row r="276" spans="1:5">
      <c r="A276" t="s">
        <v>793</v>
      </c>
      <c r="B276" t="s">
        <v>794</v>
      </c>
      <c r="C276">
        <v>3</v>
      </c>
      <c r="D276" t="str">
        <f t="shared" si="8"/>
        <v>57A12657200</v>
      </c>
      <c r="E276" t="str">
        <f t="shared" si="9"/>
        <v>FW12G57A1265720</v>
      </c>
    </row>
    <row r="277" spans="1:5">
      <c r="A277" t="s">
        <v>828</v>
      </c>
      <c r="B277" t="s">
        <v>829</v>
      </c>
      <c r="C277">
        <v>8</v>
      </c>
      <c r="D277" t="str">
        <f t="shared" si="8"/>
        <v>57A12657220</v>
      </c>
      <c r="E277" t="str">
        <f t="shared" si="9"/>
        <v>FW12G57A1265722</v>
      </c>
    </row>
    <row r="278" spans="1:5">
      <c r="A278" t="s">
        <v>1442</v>
      </c>
      <c r="B278" t="s">
        <v>1443</v>
      </c>
      <c r="C278">
        <v>0</v>
      </c>
      <c r="D278" t="str">
        <f t="shared" si="8"/>
        <v>343A1331615C</v>
      </c>
      <c r="E278" t="str">
        <f t="shared" si="9"/>
        <v>FW12G343A1331615</v>
      </c>
    </row>
    <row r="279" spans="1:5">
      <c r="A279" t="s">
        <v>796</v>
      </c>
      <c r="B279" t="s">
        <v>291</v>
      </c>
      <c r="C279">
        <v>1</v>
      </c>
      <c r="D279" t="str">
        <f t="shared" si="8"/>
        <v>57A13367950</v>
      </c>
      <c r="E279" t="str">
        <f t="shared" si="9"/>
        <v>FW12G57A1336795</v>
      </c>
    </row>
    <row r="280" spans="1:5">
      <c r="A280" t="s">
        <v>797</v>
      </c>
      <c r="B280" t="s">
        <v>291</v>
      </c>
      <c r="C280">
        <v>1</v>
      </c>
      <c r="D280" t="str">
        <f t="shared" si="8"/>
        <v>57A13367980</v>
      </c>
      <c r="E280" t="str">
        <f t="shared" si="9"/>
        <v>FW12G57A1336798</v>
      </c>
    </row>
    <row r="281" spans="1:5">
      <c r="A281" t="s">
        <v>1444</v>
      </c>
      <c r="B281" t="s">
        <v>1445</v>
      </c>
      <c r="C281">
        <v>0</v>
      </c>
      <c r="D281" t="str">
        <f t="shared" si="8"/>
        <v>10A12305720</v>
      </c>
      <c r="E281" t="str">
        <f t="shared" si="9"/>
        <v>FW12G10A1230572</v>
      </c>
    </row>
    <row r="282" spans="1:5">
      <c r="A282" t="s">
        <v>1446</v>
      </c>
      <c r="B282" t="s">
        <v>1285</v>
      </c>
      <c r="C282">
        <v>0</v>
      </c>
      <c r="D282" t="str">
        <f t="shared" si="8"/>
        <v>23B11190171</v>
      </c>
      <c r="E282" t="str">
        <f t="shared" si="9"/>
        <v>FW12G23B1119017</v>
      </c>
    </row>
    <row r="283" spans="1:5">
      <c r="A283" t="s">
        <v>1447</v>
      </c>
      <c r="B283" t="s">
        <v>1448</v>
      </c>
      <c r="C283">
        <v>0</v>
      </c>
      <c r="D283" t="str">
        <f t="shared" si="8"/>
        <v>23B1295823A</v>
      </c>
      <c r="E283" t="str">
        <f t="shared" si="9"/>
        <v>FW12G23B1295823</v>
      </c>
    </row>
    <row r="284" spans="1:5">
      <c r="A284" t="s">
        <v>1025</v>
      </c>
      <c r="B284" t="s">
        <v>1449</v>
      </c>
      <c r="C284">
        <v>0</v>
      </c>
      <c r="D284" t="str">
        <f t="shared" si="8"/>
        <v>340Y120030D</v>
      </c>
      <c r="E284" t="str">
        <f t="shared" si="9"/>
        <v>F340Y120030</v>
      </c>
    </row>
    <row r="285" spans="1:5">
      <c r="A285" t="s">
        <v>403</v>
      </c>
      <c r="B285" t="s">
        <v>326</v>
      </c>
      <c r="C285">
        <v>0</v>
      </c>
      <c r="D285" t="str">
        <f t="shared" si="8"/>
        <v>342A1251557C</v>
      </c>
      <c r="E285" t="str">
        <f t="shared" si="9"/>
        <v>FW12G342A1251557</v>
      </c>
    </row>
    <row r="286" spans="1:5">
      <c r="A286" t="s">
        <v>1450</v>
      </c>
      <c r="B286" t="s">
        <v>1451</v>
      </c>
      <c r="C286">
        <v>0</v>
      </c>
      <c r="D286" t="str">
        <f t="shared" si="8"/>
        <v>342A1266008E</v>
      </c>
      <c r="E286" t="str">
        <f t="shared" si="9"/>
        <v>FW12G342A1266008</v>
      </c>
    </row>
    <row r="287" spans="1:5">
      <c r="A287" t="s">
        <v>1452</v>
      </c>
      <c r="B287" t="s">
        <v>1453</v>
      </c>
      <c r="C287">
        <v>0</v>
      </c>
      <c r="D287" t="str">
        <f t="shared" si="8"/>
        <v>350N120300</v>
      </c>
      <c r="E287" t="str">
        <f t="shared" si="9"/>
        <v>F350N12030</v>
      </c>
    </row>
    <row r="288" spans="1:5">
      <c r="A288" t="s">
        <v>799</v>
      </c>
      <c r="B288" t="s">
        <v>800</v>
      </c>
      <c r="C288">
        <v>5</v>
      </c>
      <c r="D288" t="str">
        <f t="shared" si="8"/>
        <v>57B11028721</v>
      </c>
      <c r="E288" t="str">
        <f t="shared" si="9"/>
        <v>FW12G57B1102872</v>
      </c>
    </row>
    <row r="289" spans="1:5">
      <c r="A289" t="s">
        <v>801</v>
      </c>
      <c r="B289" t="s">
        <v>802</v>
      </c>
      <c r="C289">
        <v>2</v>
      </c>
      <c r="D289" t="str">
        <f t="shared" si="8"/>
        <v>57B1145771A</v>
      </c>
      <c r="E289" t="str">
        <f t="shared" si="9"/>
        <v>FW12G57B1145771</v>
      </c>
    </row>
    <row r="290" spans="1:5">
      <c r="A290" t="s">
        <v>803</v>
      </c>
      <c r="B290" t="s">
        <v>804</v>
      </c>
      <c r="C290">
        <v>2</v>
      </c>
      <c r="D290" t="str">
        <f t="shared" si="8"/>
        <v>57B11461991</v>
      </c>
      <c r="E290" t="str">
        <f t="shared" si="9"/>
        <v>FW12G57B1146199</v>
      </c>
    </row>
    <row r="291" spans="1:5">
      <c r="A291" t="s">
        <v>1454</v>
      </c>
      <c r="B291" t="s">
        <v>802</v>
      </c>
      <c r="C291">
        <v>5</v>
      </c>
      <c r="D291" t="str">
        <f t="shared" si="8"/>
        <v>57B1185113A</v>
      </c>
      <c r="E291" t="str">
        <f t="shared" si="9"/>
        <v>FW12G57B1185113</v>
      </c>
    </row>
    <row r="292" spans="1:5">
      <c r="A292" t="s">
        <v>805</v>
      </c>
      <c r="B292" t="s">
        <v>291</v>
      </c>
      <c r="C292">
        <v>1</v>
      </c>
      <c r="D292" t="str">
        <f t="shared" si="8"/>
        <v>57B12510170</v>
      </c>
      <c r="E292" t="str">
        <f t="shared" si="9"/>
        <v>FW12G57B1251017</v>
      </c>
    </row>
    <row r="293" spans="1:5">
      <c r="A293" t="s">
        <v>806</v>
      </c>
      <c r="B293" t="s">
        <v>807</v>
      </c>
      <c r="C293">
        <v>17</v>
      </c>
      <c r="D293" t="str">
        <f t="shared" si="8"/>
        <v>57B1273217A</v>
      </c>
      <c r="E293" t="str">
        <f t="shared" si="9"/>
        <v>FW12G57B1273217</v>
      </c>
    </row>
    <row r="294" spans="1:5">
      <c r="A294" t="s">
        <v>1000</v>
      </c>
      <c r="B294" t="s">
        <v>1455</v>
      </c>
      <c r="C294">
        <v>16</v>
      </c>
      <c r="D294" t="str">
        <f t="shared" si="8"/>
        <v>57B12733300</v>
      </c>
      <c r="E294" t="str">
        <f t="shared" si="9"/>
        <v>FW12G57B1273330</v>
      </c>
    </row>
    <row r="295" spans="1:5">
      <c r="A295" t="s">
        <v>785</v>
      </c>
      <c r="B295" t="s">
        <v>786</v>
      </c>
      <c r="C295">
        <v>6</v>
      </c>
      <c r="D295" t="str">
        <f t="shared" si="8"/>
        <v>57B9399200</v>
      </c>
      <c r="E295" t="str">
        <f t="shared" si="9"/>
        <v>FW12G57B939920</v>
      </c>
    </row>
    <row r="296" spans="1:5">
      <c r="A296" t="s">
        <v>1456</v>
      </c>
      <c r="B296" t="s">
        <v>1096</v>
      </c>
      <c r="C296">
        <v>0</v>
      </c>
      <c r="D296" t="str">
        <f t="shared" si="8"/>
        <v>370Y200213</v>
      </c>
      <c r="E296" t="str">
        <f t="shared" si="9"/>
        <v>F370Y20021</v>
      </c>
    </row>
    <row r="297" spans="1:5">
      <c r="A297" t="s">
        <v>1021</v>
      </c>
      <c r="B297" t="s">
        <v>291</v>
      </c>
      <c r="C297">
        <v>0</v>
      </c>
      <c r="D297" t="str">
        <f t="shared" si="8"/>
        <v>57B939920A</v>
      </c>
      <c r="E297" t="str">
        <f t="shared" si="9"/>
        <v>FW12G57B939920</v>
      </c>
    </row>
    <row r="298" spans="1:5">
      <c r="A298" t="s">
        <v>961</v>
      </c>
      <c r="B298" t="s">
        <v>962</v>
      </c>
      <c r="C298">
        <v>13</v>
      </c>
      <c r="D298" t="str">
        <f t="shared" si="8"/>
        <v>58B7398581</v>
      </c>
      <c r="E298" t="str">
        <f t="shared" si="9"/>
        <v>FW12G58B739858</v>
      </c>
    </row>
    <row r="299" spans="1:5">
      <c r="A299" t="s">
        <v>1457</v>
      </c>
      <c r="B299" t="s">
        <v>1151</v>
      </c>
      <c r="C299">
        <v>0</v>
      </c>
      <c r="D299" t="str">
        <f t="shared" si="8"/>
        <v>830Y200029A</v>
      </c>
      <c r="E299" t="str">
        <f t="shared" si="9"/>
        <v>F830Y200029</v>
      </c>
    </row>
    <row r="300" spans="1:5">
      <c r="A300" t="s">
        <v>371</v>
      </c>
      <c r="B300" t="s">
        <v>319</v>
      </c>
      <c r="C300">
        <v>0</v>
      </c>
      <c r="D300" t="str">
        <f t="shared" si="8"/>
        <v>848Y200208</v>
      </c>
      <c r="E300" t="str">
        <f t="shared" si="9"/>
        <v>F848Y20020</v>
      </c>
    </row>
    <row r="301" spans="1:5">
      <c r="A301" t="s">
        <v>808</v>
      </c>
      <c r="B301" t="s">
        <v>1458</v>
      </c>
      <c r="C301">
        <v>8</v>
      </c>
      <c r="D301" t="str">
        <f t="shared" si="8"/>
        <v>60A4364213</v>
      </c>
      <c r="E301" t="str">
        <f t="shared" si="9"/>
        <v>FW12G60A436421</v>
      </c>
    </row>
    <row r="302" spans="1:5">
      <c r="A302" t="s">
        <v>1459</v>
      </c>
      <c r="B302" t="s">
        <v>1460</v>
      </c>
      <c r="C302">
        <v>2</v>
      </c>
      <c r="D302" t="str">
        <f t="shared" si="8"/>
        <v>128Y200015</v>
      </c>
      <c r="E302" t="str">
        <f t="shared" si="9"/>
        <v>F128Y20001</v>
      </c>
    </row>
    <row r="303" spans="1:5">
      <c r="A303" t="s">
        <v>380</v>
      </c>
      <c r="B303" t="s">
        <v>381</v>
      </c>
      <c r="C303">
        <v>0</v>
      </c>
      <c r="D303" t="str">
        <f t="shared" si="8"/>
        <v>340Y120052A</v>
      </c>
      <c r="E303" t="str">
        <f t="shared" si="9"/>
        <v>F340Y120052</v>
      </c>
    </row>
    <row r="304" spans="1:5">
      <c r="A304" t="s">
        <v>385</v>
      </c>
      <c r="B304" t="s">
        <v>384</v>
      </c>
      <c r="C304">
        <v>0</v>
      </c>
      <c r="D304" t="str">
        <f t="shared" si="8"/>
        <v>340Y120059D</v>
      </c>
      <c r="E304" t="str">
        <f t="shared" si="9"/>
        <v>F340Y120059</v>
      </c>
    </row>
    <row r="305" spans="1:5">
      <c r="A305" t="s">
        <v>492</v>
      </c>
      <c r="B305" t="s">
        <v>493</v>
      </c>
      <c r="C305">
        <v>0</v>
      </c>
      <c r="D305" t="str">
        <f t="shared" si="8"/>
        <v>J57214</v>
      </c>
      <c r="E305" t="str">
        <f t="shared" si="9"/>
        <v>FJ5721</v>
      </c>
    </row>
    <row r="306" spans="1:5">
      <c r="A306" t="s">
        <v>1461</v>
      </c>
      <c r="B306" t="s">
        <v>1462</v>
      </c>
      <c r="C306">
        <v>0</v>
      </c>
      <c r="D306" t="str">
        <f t="shared" si="8"/>
        <v>10A1083459B</v>
      </c>
      <c r="E306" t="str">
        <f t="shared" si="9"/>
        <v>FW12G10A1083459</v>
      </c>
    </row>
    <row r="307" spans="1:5">
      <c r="A307" t="s">
        <v>560</v>
      </c>
      <c r="B307" t="s">
        <v>561</v>
      </c>
      <c r="C307">
        <v>0</v>
      </c>
      <c r="D307" t="str">
        <f t="shared" si="8"/>
        <v>10A11809050</v>
      </c>
      <c r="E307" t="str">
        <f t="shared" si="9"/>
        <v>FW12G10A1180905</v>
      </c>
    </row>
    <row r="308" spans="1:5">
      <c r="A308" t="s">
        <v>1463</v>
      </c>
      <c r="B308" t="s">
        <v>1464</v>
      </c>
      <c r="C308">
        <v>0</v>
      </c>
      <c r="D308" t="str">
        <f t="shared" si="8"/>
        <v>10A1225221C</v>
      </c>
      <c r="E308" t="str">
        <f t="shared" si="9"/>
        <v>FW12G10A1225221</v>
      </c>
    </row>
    <row r="309" spans="1:5">
      <c r="A309" t="s">
        <v>573</v>
      </c>
      <c r="B309" t="s">
        <v>574</v>
      </c>
      <c r="C309">
        <v>1</v>
      </c>
      <c r="D309" t="str">
        <f t="shared" si="8"/>
        <v>10A1333935F</v>
      </c>
      <c r="E309" t="str">
        <f t="shared" si="9"/>
        <v>FW12G10A1333935</v>
      </c>
    </row>
    <row r="310" spans="1:5">
      <c r="A310" t="s">
        <v>617</v>
      </c>
      <c r="B310" t="s">
        <v>618</v>
      </c>
      <c r="C310">
        <v>0</v>
      </c>
      <c r="D310" t="str">
        <f t="shared" si="8"/>
        <v>112A11072370</v>
      </c>
      <c r="E310" t="str">
        <f t="shared" si="9"/>
        <v>FW12G112A1107237</v>
      </c>
    </row>
    <row r="311" spans="1:5">
      <c r="A311" t="s">
        <v>1465</v>
      </c>
      <c r="B311" t="s">
        <v>335</v>
      </c>
      <c r="C311">
        <v>0</v>
      </c>
      <c r="D311" t="str">
        <f t="shared" si="8"/>
        <v>23B316654A</v>
      </c>
      <c r="E311" t="str">
        <f t="shared" si="9"/>
        <v>FW12G23B316654</v>
      </c>
    </row>
    <row r="312" spans="1:5">
      <c r="A312" t="s">
        <v>715</v>
      </c>
      <c r="B312" t="s">
        <v>716</v>
      </c>
      <c r="C312">
        <v>0</v>
      </c>
      <c r="D312" t="str">
        <f t="shared" si="8"/>
        <v>342A1069967D</v>
      </c>
      <c r="E312" t="str">
        <f t="shared" si="9"/>
        <v>FW12G342A1069967</v>
      </c>
    </row>
    <row r="313" spans="1:5">
      <c r="A313" t="s">
        <v>721</v>
      </c>
      <c r="B313" t="s">
        <v>320</v>
      </c>
      <c r="C313">
        <v>0</v>
      </c>
      <c r="D313" t="str">
        <f t="shared" si="8"/>
        <v>342A1334503R</v>
      </c>
      <c r="E313" t="str">
        <f t="shared" si="9"/>
        <v>FW12G342A1334503</v>
      </c>
    </row>
    <row r="314" spans="1:5">
      <c r="A314" t="s">
        <v>1466</v>
      </c>
      <c r="B314" t="s">
        <v>332</v>
      </c>
      <c r="C314">
        <v>0</v>
      </c>
      <c r="D314" t="str">
        <f t="shared" si="8"/>
        <v>342A1336303J</v>
      </c>
      <c r="E314" t="str">
        <f t="shared" si="9"/>
        <v>FW12G342A1336303</v>
      </c>
    </row>
    <row r="315" spans="1:5">
      <c r="A315" t="s">
        <v>1467</v>
      </c>
      <c r="B315" t="s">
        <v>1468</v>
      </c>
      <c r="C315">
        <v>0</v>
      </c>
      <c r="D315" t="str">
        <f t="shared" si="8"/>
        <v>343A1191206C</v>
      </c>
      <c r="E315" t="str">
        <f t="shared" si="9"/>
        <v>FW12G343A1191206</v>
      </c>
    </row>
    <row r="316" spans="1:5">
      <c r="A316" t="s">
        <v>487</v>
      </c>
      <c r="B316" t="s">
        <v>488</v>
      </c>
      <c r="C316">
        <v>0</v>
      </c>
      <c r="D316" t="str">
        <f t="shared" si="8"/>
        <v>36A1333679C</v>
      </c>
      <c r="E316" t="str">
        <f t="shared" si="9"/>
        <v>FW12G36A1333679</v>
      </c>
    </row>
    <row r="317" spans="1:5">
      <c r="A317" t="s">
        <v>941</v>
      </c>
      <c r="B317" t="s">
        <v>331</v>
      </c>
      <c r="C317">
        <v>1</v>
      </c>
      <c r="D317" t="str">
        <f t="shared" si="8"/>
        <v>42B10214251</v>
      </c>
      <c r="E317" t="str">
        <f t="shared" si="9"/>
        <v>FW12G42B1021425</v>
      </c>
    </row>
    <row r="318" spans="1:5">
      <c r="A318" t="s">
        <v>1469</v>
      </c>
      <c r="B318" t="s">
        <v>1326</v>
      </c>
      <c r="C318">
        <v>0</v>
      </c>
      <c r="D318" t="str">
        <f t="shared" si="8"/>
        <v>57A13049300</v>
      </c>
      <c r="E318" t="str">
        <f t="shared" si="9"/>
        <v>FW12G57A1304930</v>
      </c>
    </row>
    <row r="319" spans="1:5">
      <c r="A319" t="s">
        <v>974</v>
      </c>
      <c r="B319" t="s">
        <v>975</v>
      </c>
      <c r="C319">
        <v>0</v>
      </c>
      <c r="D319" t="str">
        <f t="shared" si="8"/>
        <v>57B9399202</v>
      </c>
      <c r="E319" t="str">
        <f t="shared" si="9"/>
        <v>FW12G57B939920</v>
      </c>
    </row>
    <row r="320" spans="1:5">
      <c r="A320" t="s">
        <v>813</v>
      </c>
      <c r="B320" t="s">
        <v>814</v>
      </c>
      <c r="C320">
        <v>0</v>
      </c>
      <c r="D320" t="str">
        <f t="shared" si="8"/>
        <v>68A1161257D</v>
      </c>
      <c r="E320" t="str">
        <f t="shared" si="9"/>
        <v>FW12G68A1161257</v>
      </c>
    </row>
    <row r="321" spans="1:5">
      <c r="A321" t="s">
        <v>341</v>
      </c>
      <c r="B321" t="s">
        <v>333</v>
      </c>
      <c r="C321">
        <v>0</v>
      </c>
      <c r="D321" t="str">
        <f t="shared" si="8"/>
        <v>68A12122590</v>
      </c>
      <c r="E321" t="str">
        <f t="shared" si="9"/>
        <v>FW12G68A1212259</v>
      </c>
    </row>
    <row r="322" spans="1:5">
      <c r="A322" t="s">
        <v>998</v>
      </c>
      <c r="B322" t="s">
        <v>1470</v>
      </c>
      <c r="C322">
        <v>0</v>
      </c>
      <c r="D322" t="str">
        <f t="shared" si="8"/>
        <v>68A1265571G</v>
      </c>
      <c r="E322" t="str">
        <f t="shared" si="9"/>
        <v>FW12G68A1265571</v>
      </c>
    </row>
    <row r="323" spans="1:5">
      <c r="A323" t="s">
        <v>461</v>
      </c>
      <c r="B323" t="s">
        <v>462</v>
      </c>
      <c r="C323">
        <v>0</v>
      </c>
      <c r="D323" t="str">
        <f t="shared" si="8"/>
        <v>68A12951640</v>
      </c>
      <c r="E323" t="str">
        <f t="shared" si="9"/>
        <v>FW12G68A1295164</v>
      </c>
    </row>
    <row r="324" spans="1:5">
      <c r="A324" t="s">
        <v>878</v>
      </c>
      <c r="B324" t="s">
        <v>879</v>
      </c>
      <c r="C324">
        <v>0</v>
      </c>
      <c r="D324" t="str">
        <f t="shared" ref="D324:D387" si="10">RemovePredix(A324)</f>
        <v>68A13364950</v>
      </c>
      <c r="E324" t="str">
        <f t="shared" ref="E324:E387" si="11">Leftoff(A324)</f>
        <v>FW12G68A1336495</v>
      </c>
    </row>
    <row r="325" spans="1:5">
      <c r="A325" t="s">
        <v>543</v>
      </c>
      <c r="B325" t="s">
        <v>337</v>
      </c>
      <c r="C325">
        <v>0</v>
      </c>
      <c r="D325" t="str">
        <f t="shared" si="10"/>
        <v>68B11191351</v>
      </c>
      <c r="E325" t="str">
        <f t="shared" si="11"/>
        <v>FW12G68B1119135</v>
      </c>
    </row>
    <row r="326" spans="1:5">
      <c r="A326" t="s">
        <v>550</v>
      </c>
      <c r="B326" t="s">
        <v>337</v>
      </c>
      <c r="C326">
        <v>0</v>
      </c>
      <c r="D326" t="str">
        <f t="shared" si="10"/>
        <v>68B1119135A</v>
      </c>
      <c r="E326" t="str">
        <f t="shared" si="11"/>
        <v>FW12G68B1119135</v>
      </c>
    </row>
    <row r="327" spans="1:5">
      <c r="A327" t="s">
        <v>485</v>
      </c>
      <c r="B327" t="s">
        <v>486</v>
      </c>
      <c r="C327">
        <v>0</v>
      </c>
      <c r="D327" t="str">
        <f t="shared" si="10"/>
        <v>76A1106857A</v>
      </c>
      <c r="E327" t="str">
        <f t="shared" si="11"/>
        <v>FW12G76A1106857</v>
      </c>
    </row>
    <row r="328" spans="1:5">
      <c r="A328" t="s">
        <v>1471</v>
      </c>
      <c r="B328" t="s">
        <v>1472</v>
      </c>
      <c r="C328">
        <v>0</v>
      </c>
      <c r="D328" t="str">
        <f t="shared" si="10"/>
        <v>J57563</v>
      </c>
      <c r="E328" t="str">
        <f t="shared" si="11"/>
        <v>FW12GJ5756</v>
      </c>
    </row>
    <row r="329" spans="1:5">
      <c r="A329" t="s">
        <v>995</v>
      </c>
      <c r="B329" t="s">
        <v>996</v>
      </c>
      <c r="C329">
        <v>0</v>
      </c>
      <c r="D329" t="str">
        <f t="shared" si="10"/>
        <v>JT3083</v>
      </c>
      <c r="E329" t="str">
        <f t="shared" si="11"/>
        <v>FW12GJT308</v>
      </c>
    </row>
    <row r="330" spans="1:5">
      <c r="A330" t="s">
        <v>1473</v>
      </c>
      <c r="B330" t="s">
        <v>1474</v>
      </c>
      <c r="C330">
        <v>0</v>
      </c>
      <c r="D330" t="str">
        <f t="shared" si="10"/>
        <v>Y10N100216</v>
      </c>
      <c r="E330" t="str">
        <f t="shared" si="11"/>
        <v>FY10N10021</v>
      </c>
    </row>
    <row r="331" spans="1:5">
      <c r="A331" t="s">
        <v>1475</v>
      </c>
      <c r="B331" t="s">
        <v>1476</v>
      </c>
      <c r="C331">
        <v>0</v>
      </c>
      <c r="D331" t="str">
        <f t="shared" si="10"/>
        <v>Y10N100217</v>
      </c>
      <c r="E331" t="str">
        <f t="shared" si="11"/>
        <v>FY10N10021</v>
      </c>
    </row>
    <row r="332" spans="1:5">
      <c r="A332" t="s">
        <v>1477</v>
      </c>
      <c r="B332" t="s">
        <v>1478</v>
      </c>
      <c r="C332">
        <v>0</v>
      </c>
      <c r="D332" t="str">
        <f t="shared" si="10"/>
        <v>Y10N1021</v>
      </c>
      <c r="E332" t="str">
        <f t="shared" si="11"/>
        <v>FY10N102</v>
      </c>
    </row>
    <row r="333" spans="1:5">
      <c r="A333" t="s">
        <v>418</v>
      </c>
      <c r="B333" t="s">
        <v>419</v>
      </c>
      <c r="C333">
        <v>0</v>
      </c>
      <c r="D333" t="str">
        <f t="shared" si="10"/>
        <v>Y12N0777</v>
      </c>
      <c r="E333" t="str">
        <f t="shared" si="11"/>
        <v>FY12N077</v>
      </c>
    </row>
    <row r="334" spans="1:5">
      <c r="A334" t="s">
        <v>435</v>
      </c>
      <c r="B334" t="s">
        <v>436</v>
      </c>
      <c r="C334">
        <v>0</v>
      </c>
      <c r="D334" t="str">
        <f t="shared" si="10"/>
        <v>Y12N0809</v>
      </c>
      <c r="E334" t="str">
        <f t="shared" si="11"/>
        <v>FY12N080</v>
      </c>
    </row>
    <row r="335" spans="1:5">
      <c r="A335" t="s">
        <v>545</v>
      </c>
      <c r="B335" t="s">
        <v>546</v>
      </c>
      <c r="C335">
        <v>0</v>
      </c>
      <c r="D335" t="str">
        <f t="shared" si="10"/>
        <v>Y12N0878</v>
      </c>
      <c r="E335" t="str">
        <f t="shared" si="11"/>
        <v>FY12N087</v>
      </c>
    </row>
    <row r="336" spans="1:5">
      <c r="A336" t="s">
        <v>1479</v>
      </c>
      <c r="B336" t="s">
        <v>330</v>
      </c>
      <c r="C336">
        <v>0</v>
      </c>
      <c r="D336" t="str">
        <f t="shared" si="10"/>
        <v>342A1251556C</v>
      </c>
      <c r="E336" t="str">
        <f t="shared" si="11"/>
        <v>FW12G342A1251556</v>
      </c>
    </row>
    <row r="337" spans="1:5">
      <c r="A337" t="s">
        <v>755</v>
      </c>
      <c r="B337" t="s">
        <v>376</v>
      </c>
      <c r="C337">
        <v>0</v>
      </c>
      <c r="D337" t="str">
        <f t="shared" si="10"/>
        <v>343A1305105B</v>
      </c>
      <c r="E337" t="str">
        <f t="shared" si="11"/>
        <v>FW12G343A1305105</v>
      </c>
    </row>
    <row r="338" spans="1:5">
      <c r="A338" t="s">
        <v>1480</v>
      </c>
      <c r="B338" t="s">
        <v>1241</v>
      </c>
      <c r="C338">
        <v>0</v>
      </c>
      <c r="D338" t="str">
        <f t="shared" si="10"/>
        <v>343A1305079D</v>
      </c>
      <c r="E338" t="str">
        <f t="shared" si="11"/>
        <v>FW12G343A1305079</v>
      </c>
    </row>
    <row r="339" spans="1:5">
      <c r="A339" t="s">
        <v>1481</v>
      </c>
      <c r="B339" t="s">
        <v>306</v>
      </c>
      <c r="C339">
        <v>0</v>
      </c>
      <c r="D339" t="str">
        <f t="shared" si="10"/>
        <v>371Y200050</v>
      </c>
      <c r="E339" t="str">
        <f t="shared" si="11"/>
        <v>F371Y20005</v>
      </c>
    </row>
    <row r="340" spans="1:5">
      <c r="A340" t="s">
        <v>1482</v>
      </c>
      <c r="B340" t="s">
        <v>1483</v>
      </c>
      <c r="C340">
        <v>0</v>
      </c>
      <c r="D340" t="str">
        <f t="shared" si="10"/>
        <v>343A1107571B</v>
      </c>
      <c r="E340" t="str">
        <f t="shared" si="11"/>
        <v>FW12G343A1107571</v>
      </c>
    </row>
    <row r="341" spans="1:5">
      <c r="A341" t="s">
        <v>1484</v>
      </c>
      <c r="B341" t="s">
        <v>1485</v>
      </c>
      <c r="C341">
        <v>2</v>
      </c>
      <c r="D341" t="str">
        <f t="shared" si="10"/>
        <v>342A1190907D</v>
      </c>
      <c r="E341" t="str">
        <f t="shared" si="11"/>
        <v>FW12G342A1190907</v>
      </c>
    </row>
    <row r="342" spans="1:5">
      <c r="A342" t="s">
        <v>1486</v>
      </c>
      <c r="B342" t="s">
        <v>328</v>
      </c>
      <c r="C342">
        <v>0</v>
      </c>
      <c r="D342" t="str">
        <f t="shared" si="10"/>
        <v>60B9443750</v>
      </c>
      <c r="E342" t="str">
        <f t="shared" si="11"/>
        <v>FW12G60B944375</v>
      </c>
    </row>
    <row r="343" spans="1:5">
      <c r="A343" t="s">
        <v>1487</v>
      </c>
      <c r="B343" t="s">
        <v>1488</v>
      </c>
      <c r="C343">
        <v>2</v>
      </c>
      <c r="D343" t="str">
        <f t="shared" si="10"/>
        <v>370Y200582</v>
      </c>
      <c r="E343" t="str">
        <f t="shared" si="11"/>
        <v>F370Y20058</v>
      </c>
    </row>
    <row r="344" spans="1:5">
      <c r="A344" t="s">
        <v>1027</v>
      </c>
      <c r="B344" t="s">
        <v>307</v>
      </c>
      <c r="C344">
        <v>0</v>
      </c>
      <c r="D344" t="str">
        <f t="shared" si="10"/>
        <v>342A979721C</v>
      </c>
      <c r="E344" t="str">
        <f t="shared" si="11"/>
        <v>FW12G342A979721</v>
      </c>
    </row>
    <row r="345" spans="1:5">
      <c r="A345" t="s">
        <v>1489</v>
      </c>
      <c r="B345" t="s">
        <v>353</v>
      </c>
      <c r="C345">
        <v>0</v>
      </c>
      <c r="D345" t="str">
        <f t="shared" si="10"/>
        <v>342A1295820A</v>
      </c>
      <c r="E345" t="str">
        <f t="shared" si="11"/>
        <v>FW12G342A1295820</v>
      </c>
    </row>
    <row r="346" spans="1:5">
      <c r="A346" t="s">
        <v>1490</v>
      </c>
      <c r="B346" t="s">
        <v>1213</v>
      </c>
      <c r="C346">
        <v>0</v>
      </c>
      <c r="D346" t="str">
        <f t="shared" si="10"/>
        <v>113Y200042C</v>
      </c>
      <c r="E346" t="str">
        <f t="shared" si="11"/>
        <v>F113Y200042</v>
      </c>
    </row>
    <row r="347" spans="1:5">
      <c r="A347" t="s">
        <v>370</v>
      </c>
      <c r="B347" t="s">
        <v>1491</v>
      </c>
      <c r="C347">
        <v>0</v>
      </c>
      <c r="D347" t="str">
        <f t="shared" si="10"/>
        <v>848Y200213</v>
      </c>
      <c r="E347" t="str">
        <f t="shared" si="11"/>
        <v>F848Y20021</v>
      </c>
    </row>
    <row r="348" spans="1:5">
      <c r="A348" t="s">
        <v>1492</v>
      </c>
      <c r="B348" t="s">
        <v>1189</v>
      </c>
      <c r="C348">
        <v>0</v>
      </c>
      <c r="D348" t="str">
        <f t="shared" si="10"/>
        <v>898Y120484G</v>
      </c>
      <c r="E348" t="str">
        <f t="shared" si="11"/>
        <v>F898Y120484</v>
      </c>
    </row>
    <row r="349" spans="1:5">
      <c r="A349" t="s">
        <v>466</v>
      </c>
      <c r="B349" t="s">
        <v>465</v>
      </c>
      <c r="C349">
        <v>0</v>
      </c>
      <c r="D349" t="str">
        <f t="shared" si="10"/>
        <v>J55566</v>
      </c>
      <c r="E349" t="str">
        <f t="shared" si="11"/>
        <v>FJ5556</v>
      </c>
    </row>
    <row r="350" spans="1:5">
      <c r="A350" t="s">
        <v>464</v>
      </c>
      <c r="B350" t="s">
        <v>465</v>
      </c>
      <c r="C350">
        <v>0</v>
      </c>
      <c r="D350" t="str">
        <f t="shared" si="10"/>
        <v>J56584</v>
      </c>
      <c r="E350" t="str">
        <f t="shared" si="11"/>
        <v>FJ5658</v>
      </c>
    </row>
    <row r="351" spans="1:5">
      <c r="A351" t="s">
        <v>634</v>
      </c>
      <c r="B351" t="s">
        <v>329</v>
      </c>
      <c r="C351">
        <v>2</v>
      </c>
      <c r="D351" t="str">
        <f t="shared" si="10"/>
        <v>121A1021157B</v>
      </c>
      <c r="E351" t="str">
        <f t="shared" si="11"/>
        <v>FW12G121A1021157</v>
      </c>
    </row>
    <row r="352" spans="1:5">
      <c r="A352" t="s">
        <v>1022</v>
      </c>
      <c r="B352" t="s">
        <v>334</v>
      </c>
      <c r="C352">
        <v>0</v>
      </c>
      <c r="D352" t="str">
        <f t="shared" si="10"/>
        <v>23B11547330</v>
      </c>
      <c r="E352" t="str">
        <f t="shared" si="11"/>
        <v>FW12G23B1154733</v>
      </c>
    </row>
    <row r="353" spans="1:5">
      <c r="A353" t="s">
        <v>417</v>
      </c>
      <c r="B353" t="s">
        <v>318</v>
      </c>
      <c r="C353">
        <v>0</v>
      </c>
      <c r="D353" t="str">
        <f t="shared" si="10"/>
        <v>342A1318071C</v>
      </c>
      <c r="E353" t="str">
        <f t="shared" si="11"/>
        <v>FW12G342A1318071</v>
      </c>
    </row>
    <row r="354" spans="1:5">
      <c r="A354" t="s">
        <v>446</v>
      </c>
      <c r="B354" t="s">
        <v>317</v>
      </c>
      <c r="C354">
        <v>0</v>
      </c>
      <c r="D354" t="str">
        <f t="shared" si="10"/>
        <v>342A1318072C</v>
      </c>
      <c r="E354" t="str">
        <f t="shared" si="11"/>
        <v>FW12G342A1318072</v>
      </c>
    </row>
    <row r="355" spans="1:5">
      <c r="A355" t="s">
        <v>776</v>
      </c>
      <c r="B355" t="s">
        <v>777</v>
      </c>
      <c r="C355">
        <v>6</v>
      </c>
      <c r="D355" t="str">
        <f t="shared" si="10"/>
        <v>60B989742A</v>
      </c>
      <c r="E355" t="str">
        <f t="shared" si="11"/>
        <v>FW12G60B989742</v>
      </c>
    </row>
    <row r="356" spans="1:5">
      <c r="A356" t="s">
        <v>524</v>
      </c>
      <c r="B356" t="s">
        <v>525</v>
      </c>
      <c r="C356">
        <v>0</v>
      </c>
      <c r="D356" t="str">
        <f t="shared" si="10"/>
        <v>57A8087610</v>
      </c>
      <c r="E356" t="str">
        <f t="shared" si="11"/>
        <v>FW12G57A808761</v>
      </c>
    </row>
    <row r="357" spans="1:5">
      <c r="A357" t="s">
        <v>861</v>
      </c>
      <c r="B357" t="s">
        <v>291</v>
      </c>
      <c r="C357">
        <v>0</v>
      </c>
      <c r="D357" t="str">
        <f t="shared" si="10"/>
        <v>57B10154681</v>
      </c>
      <c r="E357" t="str">
        <f t="shared" si="11"/>
        <v>FW12G57B1015468</v>
      </c>
    </row>
    <row r="358" spans="1:5">
      <c r="A358" t="s">
        <v>942</v>
      </c>
      <c r="B358" t="s">
        <v>291</v>
      </c>
      <c r="C358">
        <v>0</v>
      </c>
      <c r="D358" t="str">
        <f t="shared" si="10"/>
        <v>57B10212891</v>
      </c>
      <c r="E358" t="str">
        <f t="shared" si="11"/>
        <v>FW12G57B1021289</v>
      </c>
    </row>
    <row r="359" spans="1:5">
      <c r="A359" t="s">
        <v>930</v>
      </c>
      <c r="B359" t="s">
        <v>291</v>
      </c>
      <c r="C359">
        <v>0</v>
      </c>
      <c r="D359" t="str">
        <f t="shared" si="10"/>
        <v>57B10698641</v>
      </c>
      <c r="E359" t="str">
        <f t="shared" si="11"/>
        <v>FW12G57B1069864</v>
      </c>
    </row>
    <row r="360" spans="1:5">
      <c r="A360" t="s">
        <v>798</v>
      </c>
      <c r="B360" t="s">
        <v>291</v>
      </c>
      <c r="C360">
        <v>0</v>
      </c>
      <c r="D360" t="str">
        <f t="shared" si="10"/>
        <v>57B10698651</v>
      </c>
      <c r="E360" t="str">
        <f t="shared" si="11"/>
        <v>FW12G57B1069865</v>
      </c>
    </row>
    <row r="361" spans="1:5">
      <c r="A361" t="s">
        <v>457</v>
      </c>
      <c r="B361" t="s">
        <v>311</v>
      </c>
      <c r="C361">
        <v>9</v>
      </c>
      <c r="D361" t="str">
        <f t="shared" si="10"/>
        <v>68A11035170</v>
      </c>
      <c r="E361" t="str">
        <f t="shared" si="11"/>
        <v>FW12G68A1103517</v>
      </c>
    </row>
    <row r="362" spans="1:5">
      <c r="A362" t="s">
        <v>809</v>
      </c>
      <c r="B362" t="s">
        <v>304</v>
      </c>
      <c r="C362">
        <v>5</v>
      </c>
      <c r="D362" t="str">
        <f t="shared" si="10"/>
        <v>60B10324170</v>
      </c>
      <c r="E362" t="str">
        <f t="shared" si="11"/>
        <v>FW12G60B1032417</v>
      </c>
    </row>
    <row r="363" spans="1:5">
      <c r="A363" t="s">
        <v>395</v>
      </c>
      <c r="B363" t="s">
        <v>396</v>
      </c>
      <c r="C363">
        <v>1</v>
      </c>
      <c r="D363" t="str">
        <f t="shared" si="10"/>
        <v>68A1150690A</v>
      </c>
      <c r="E363" t="str">
        <f t="shared" si="11"/>
        <v>FW12G68A1150690</v>
      </c>
    </row>
    <row r="364" spans="1:5">
      <c r="A364" t="s">
        <v>343</v>
      </c>
      <c r="B364" t="s">
        <v>358</v>
      </c>
      <c r="C364">
        <v>1</v>
      </c>
      <c r="D364" t="str">
        <f t="shared" si="10"/>
        <v>68A11513391</v>
      </c>
      <c r="E364" t="str">
        <f t="shared" si="11"/>
        <v>FW12G68A1151339</v>
      </c>
    </row>
    <row r="365" spans="1:5">
      <c r="A365" t="s">
        <v>963</v>
      </c>
      <c r="B365" t="s">
        <v>731</v>
      </c>
      <c r="C365">
        <v>2</v>
      </c>
      <c r="D365" t="str">
        <f t="shared" si="10"/>
        <v>60B10400170</v>
      </c>
      <c r="E365" t="str">
        <f t="shared" si="11"/>
        <v>FW12G60B1040017</v>
      </c>
    </row>
    <row r="366" spans="1:5">
      <c r="A366" t="s">
        <v>1493</v>
      </c>
      <c r="B366" t="s">
        <v>1494</v>
      </c>
      <c r="C366">
        <v>2</v>
      </c>
      <c r="D366" t="str">
        <f t="shared" si="10"/>
        <v>68A1161258D</v>
      </c>
      <c r="E366" t="str">
        <f t="shared" si="11"/>
        <v>FW12G68A1161258</v>
      </c>
    </row>
    <row r="367" spans="1:5">
      <c r="A367" t="s">
        <v>491</v>
      </c>
      <c r="B367" t="s">
        <v>306</v>
      </c>
      <c r="C367">
        <v>2</v>
      </c>
      <c r="D367" t="str">
        <f t="shared" si="10"/>
        <v>68A11617100</v>
      </c>
      <c r="E367" t="str">
        <f t="shared" si="11"/>
        <v>FW12G68A1161710</v>
      </c>
    </row>
    <row r="368" spans="1:5">
      <c r="A368" t="s">
        <v>815</v>
      </c>
      <c r="B368" t="s">
        <v>306</v>
      </c>
      <c r="C368">
        <v>4</v>
      </c>
      <c r="D368" t="str">
        <f t="shared" si="10"/>
        <v>68A1176869A</v>
      </c>
      <c r="E368" t="str">
        <f t="shared" si="11"/>
        <v>FW12G68A1176869</v>
      </c>
    </row>
    <row r="369" spans="1:5">
      <c r="A369" t="s">
        <v>344</v>
      </c>
      <c r="B369" t="s">
        <v>359</v>
      </c>
      <c r="C369">
        <v>1</v>
      </c>
      <c r="D369" t="str">
        <f t="shared" si="10"/>
        <v>68A1181744A</v>
      </c>
      <c r="E369" t="str">
        <f t="shared" si="11"/>
        <v>FW12G68A1181744</v>
      </c>
    </row>
    <row r="370" spans="1:5">
      <c r="A370" t="s">
        <v>812</v>
      </c>
      <c r="B370" t="s">
        <v>306</v>
      </c>
      <c r="C370">
        <v>0</v>
      </c>
      <c r="D370" t="str">
        <f t="shared" si="10"/>
        <v>68A1141459A</v>
      </c>
      <c r="E370" t="str">
        <f t="shared" si="11"/>
        <v>FW12G68A1141459</v>
      </c>
    </row>
    <row r="371" spans="1:5">
      <c r="A371" t="s">
        <v>411</v>
      </c>
      <c r="B371" t="s">
        <v>412</v>
      </c>
      <c r="C371">
        <v>2</v>
      </c>
      <c r="D371" t="str">
        <f t="shared" si="10"/>
        <v>68A1191198D</v>
      </c>
      <c r="E371" t="str">
        <f t="shared" si="11"/>
        <v>FW12G68A1191198</v>
      </c>
    </row>
    <row r="372" spans="1:5">
      <c r="A372" t="s">
        <v>1495</v>
      </c>
      <c r="B372" t="s">
        <v>1496</v>
      </c>
      <c r="C372">
        <v>0</v>
      </c>
      <c r="D372" t="str">
        <f t="shared" si="10"/>
        <v>68A1296102D</v>
      </c>
      <c r="E372" t="str">
        <f t="shared" si="11"/>
        <v>FW12G68A1296102</v>
      </c>
    </row>
    <row r="373" spans="1:5">
      <c r="A373" t="s">
        <v>346</v>
      </c>
      <c r="B373" t="s">
        <v>357</v>
      </c>
      <c r="C373">
        <v>1</v>
      </c>
      <c r="D373" t="str">
        <f t="shared" si="10"/>
        <v>68A11928090</v>
      </c>
      <c r="E373" t="str">
        <f t="shared" si="11"/>
        <v>FW12G68A1192809</v>
      </c>
    </row>
    <row r="374" spans="1:5">
      <c r="A374" t="s">
        <v>347</v>
      </c>
      <c r="B374" t="s">
        <v>361</v>
      </c>
      <c r="C374">
        <v>9</v>
      </c>
      <c r="D374" t="str">
        <f t="shared" si="10"/>
        <v>68A11928100</v>
      </c>
      <c r="E374" t="str">
        <f t="shared" si="11"/>
        <v>FW12G68A1192810</v>
      </c>
    </row>
    <row r="375" spans="1:5">
      <c r="A375" t="s">
        <v>348</v>
      </c>
      <c r="B375" t="s">
        <v>824</v>
      </c>
      <c r="C375">
        <v>2</v>
      </c>
      <c r="D375" t="str">
        <f t="shared" si="10"/>
        <v>68A11928101</v>
      </c>
      <c r="E375" t="str">
        <f t="shared" si="11"/>
        <v>FW12G68A1192810</v>
      </c>
    </row>
    <row r="376" spans="1:5">
      <c r="A376" t="s">
        <v>539</v>
      </c>
      <c r="B376" t="s">
        <v>540</v>
      </c>
      <c r="C376">
        <v>2</v>
      </c>
      <c r="D376" t="str">
        <f t="shared" si="10"/>
        <v>68A12106350</v>
      </c>
      <c r="E376" t="str">
        <f t="shared" si="11"/>
        <v>FW12G68A1210635</v>
      </c>
    </row>
    <row r="377" spans="1:5">
      <c r="A377" t="s">
        <v>490</v>
      </c>
      <c r="B377" t="s">
        <v>306</v>
      </c>
      <c r="C377">
        <v>2</v>
      </c>
      <c r="D377" t="str">
        <f t="shared" si="10"/>
        <v>68A12112011</v>
      </c>
      <c r="E377" t="str">
        <f t="shared" si="11"/>
        <v>FW12G68A1211201</v>
      </c>
    </row>
    <row r="378" spans="1:5">
      <c r="A378" t="s">
        <v>888</v>
      </c>
      <c r="B378" t="s">
        <v>495</v>
      </c>
      <c r="C378">
        <v>0</v>
      </c>
      <c r="D378" t="str">
        <f t="shared" si="10"/>
        <v>68B10702940</v>
      </c>
      <c r="E378" t="str">
        <f t="shared" si="11"/>
        <v>FW12G68B1070294</v>
      </c>
    </row>
    <row r="379" spans="1:5">
      <c r="A379" t="s">
        <v>508</v>
      </c>
      <c r="B379" t="s">
        <v>306</v>
      </c>
      <c r="C379">
        <v>1</v>
      </c>
      <c r="D379" t="str">
        <f t="shared" si="10"/>
        <v>68A12125971</v>
      </c>
      <c r="E379" t="str">
        <f t="shared" si="11"/>
        <v>FW12G68A1212597</v>
      </c>
    </row>
    <row r="380" spans="1:5">
      <c r="A380" t="s">
        <v>342</v>
      </c>
      <c r="B380" t="s">
        <v>356</v>
      </c>
      <c r="C380">
        <v>0</v>
      </c>
      <c r="D380" t="str">
        <f t="shared" si="10"/>
        <v>68A12195760</v>
      </c>
      <c r="E380" t="str">
        <f t="shared" si="11"/>
        <v>FW12G68A1219576</v>
      </c>
    </row>
    <row r="381" spans="1:5">
      <c r="A381" t="s">
        <v>1497</v>
      </c>
      <c r="B381" t="s">
        <v>1498</v>
      </c>
      <c r="C381">
        <v>1</v>
      </c>
      <c r="D381" t="str">
        <f t="shared" si="10"/>
        <v>68A1219936A</v>
      </c>
      <c r="E381" t="str">
        <f t="shared" si="11"/>
        <v>FW12G68A1219936</v>
      </c>
    </row>
    <row r="382" spans="1:5">
      <c r="A382" t="s">
        <v>349</v>
      </c>
      <c r="B382" t="s">
        <v>362</v>
      </c>
      <c r="C382">
        <v>1</v>
      </c>
      <c r="D382" t="str">
        <f t="shared" si="10"/>
        <v>68A12237420</v>
      </c>
      <c r="E382" t="str">
        <f t="shared" si="11"/>
        <v>FW12G68A1223742</v>
      </c>
    </row>
    <row r="383" spans="1:5">
      <c r="A383" t="s">
        <v>549</v>
      </c>
      <c r="B383" t="s">
        <v>306</v>
      </c>
      <c r="C383">
        <v>2</v>
      </c>
      <c r="D383" t="str">
        <f t="shared" si="10"/>
        <v>68A12314040</v>
      </c>
      <c r="E383" t="str">
        <f t="shared" si="11"/>
        <v>FW12G68A1231404</v>
      </c>
    </row>
    <row r="384" spans="1:5">
      <c r="A384" t="s">
        <v>835</v>
      </c>
      <c r="B384" t="s">
        <v>836</v>
      </c>
      <c r="C384">
        <v>4</v>
      </c>
      <c r="D384" t="str">
        <f t="shared" si="10"/>
        <v>68A1231404C</v>
      </c>
      <c r="E384" t="str">
        <f t="shared" si="11"/>
        <v>FW12G68A1231404</v>
      </c>
    </row>
    <row r="385" spans="1:5">
      <c r="A385" t="s">
        <v>909</v>
      </c>
      <c r="B385" t="s">
        <v>542</v>
      </c>
      <c r="C385">
        <v>0</v>
      </c>
      <c r="D385" t="str">
        <f t="shared" si="10"/>
        <v>68B13350950</v>
      </c>
      <c r="E385" t="str">
        <f t="shared" si="11"/>
        <v>FW12G68B1335095</v>
      </c>
    </row>
    <row r="386" spans="1:5">
      <c r="A386" t="s">
        <v>837</v>
      </c>
      <c r="B386" t="s">
        <v>838</v>
      </c>
      <c r="C386">
        <v>2</v>
      </c>
      <c r="D386" t="str">
        <f t="shared" si="10"/>
        <v>68A12509780</v>
      </c>
      <c r="E386" t="str">
        <f t="shared" si="11"/>
        <v>FW12G68A1250978</v>
      </c>
    </row>
    <row r="387" spans="1:5">
      <c r="A387" t="s">
        <v>448</v>
      </c>
      <c r="B387" t="s">
        <v>449</v>
      </c>
      <c r="C387">
        <v>5</v>
      </c>
      <c r="D387" t="str">
        <f t="shared" si="10"/>
        <v>68A12542920</v>
      </c>
      <c r="E387" t="str">
        <f t="shared" si="11"/>
        <v>FW12G68A1254292</v>
      </c>
    </row>
    <row r="388" spans="1:5">
      <c r="A388" t="s">
        <v>994</v>
      </c>
      <c r="B388" t="s">
        <v>465</v>
      </c>
      <c r="C388">
        <v>0</v>
      </c>
      <c r="D388" t="str">
        <f t="shared" ref="D388:D451" si="12">RemovePredix(A388)</f>
        <v>J32739</v>
      </c>
      <c r="E388" t="str">
        <f t="shared" ref="E388:E451" si="13">Leftoff(A388)</f>
        <v>FW12GJ3273</v>
      </c>
    </row>
    <row r="389" spans="1:5">
      <c r="A389" t="s">
        <v>1499</v>
      </c>
      <c r="B389" t="s">
        <v>1500</v>
      </c>
      <c r="C389">
        <v>0</v>
      </c>
      <c r="D389" t="str">
        <f t="shared" si="12"/>
        <v>JT5268</v>
      </c>
      <c r="E389" t="str">
        <f t="shared" si="13"/>
        <v>FW12GJT526</v>
      </c>
    </row>
    <row r="390" spans="1:5">
      <c r="A390" t="s">
        <v>638</v>
      </c>
      <c r="B390" t="s">
        <v>639</v>
      </c>
      <c r="C390">
        <v>1</v>
      </c>
      <c r="D390" t="str">
        <f t="shared" si="12"/>
        <v>68A12660660</v>
      </c>
      <c r="E390" t="str">
        <f t="shared" si="13"/>
        <v>FW12G68A1266066</v>
      </c>
    </row>
    <row r="391" spans="1:5">
      <c r="A391" t="s">
        <v>845</v>
      </c>
      <c r="B391" t="s">
        <v>846</v>
      </c>
      <c r="C391">
        <v>2</v>
      </c>
      <c r="D391" t="str">
        <f t="shared" si="12"/>
        <v>68A1273816B</v>
      </c>
      <c r="E391" t="str">
        <f t="shared" si="13"/>
        <v>FW12G68A1273816</v>
      </c>
    </row>
    <row r="392" spans="1:5">
      <c r="A392" t="s">
        <v>511</v>
      </c>
      <c r="B392" t="s">
        <v>512</v>
      </c>
      <c r="C392">
        <v>0</v>
      </c>
      <c r="D392" t="str">
        <f t="shared" si="12"/>
        <v>Y12N0791-4</v>
      </c>
      <c r="E392" t="str">
        <f t="shared" si="13"/>
        <v>FY12N0791-</v>
      </c>
    </row>
    <row r="393" spans="1:5">
      <c r="A393" t="s">
        <v>847</v>
      </c>
      <c r="B393" t="s">
        <v>469</v>
      </c>
      <c r="C393">
        <v>1</v>
      </c>
      <c r="D393" t="str">
        <f t="shared" si="12"/>
        <v>68A12952240</v>
      </c>
      <c r="E393" t="str">
        <f t="shared" si="13"/>
        <v>FW12G68A1295224</v>
      </c>
    </row>
    <row r="394" spans="1:5">
      <c r="A394" t="s">
        <v>350</v>
      </c>
      <c r="B394" t="s">
        <v>357</v>
      </c>
      <c r="C394">
        <v>2</v>
      </c>
      <c r="D394" t="str">
        <f t="shared" si="12"/>
        <v>68A1295306A</v>
      </c>
      <c r="E394" t="str">
        <f t="shared" si="13"/>
        <v>FW12G68A1295306</v>
      </c>
    </row>
    <row r="395" spans="1:5">
      <c r="A395" t="s">
        <v>848</v>
      </c>
      <c r="B395" t="s">
        <v>849</v>
      </c>
      <c r="C395">
        <v>2</v>
      </c>
      <c r="D395" t="str">
        <f t="shared" si="12"/>
        <v>68A1295307A</v>
      </c>
      <c r="E395" t="str">
        <f t="shared" si="13"/>
        <v>FW12G68A1295307</v>
      </c>
    </row>
    <row r="396" spans="1:5">
      <c r="A396" t="s">
        <v>850</v>
      </c>
      <c r="B396" t="s">
        <v>851</v>
      </c>
      <c r="C396">
        <v>1</v>
      </c>
      <c r="D396" t="str">
        <f t="shared" si="12"/>
        <v>68A12958260</v>
      </c>
      <c r="E396" t="str">
        <f t="shared" si="13"/>
        <v>FW12G68A1295826</v>
      </c>
    </row>
    <row r="397" spans="1:5">
      <c r="A397" t="s">
        <v>852</v>
      </c>
      <c r="B397" t="s">
        <v>853</v>
      </c>
      <c r="C397">
        <v>1</v>
      </c>
      <c r="D397" t="str">
        <f t="shared" si="12"/>
        <v>68A1295934D</v>
      </c>
      <c r="E397" t="str">
        <f t="shared" si="13"/>
        <v>FW12G68A1295934</v>
      </c>
    </row>
    <row r="398" spans="1:5">
      <c r="A398" t="s">
        <v>372</v>
      </c>
      <c r="B398" t="s">
        <v>373</v>
      </c>
      <c r="C398">
        <v>1</v>
      </c>
      <c r="D398" t="str">
        <f t="shared" si="12"/>
        <v>68A1295935D</v>
      </c>
      <c r="E398" t="str">
        <f t="shared" si="13"/>
        <v>FW12G68A1295935</v>
      </c>
    </row>
    <row r="399" spans="1:5">
      <c r="A399" t="s">
        <v>1501</v>
      </c>
      <c r="B399" t="s">
        <v>1502</v>
      </c>
      <c r="C399">
        <v>0</v>
      </c>
      <c r="D399" t="str">
        <f t="shared" si="12"/>
        <v>Y12N101184</v>
      </c>
      <c r="E399" t="str">
        <f t="shared" si="13"/>
        <v>FY12N10118</v>
      </c>
    </row>
    <row r="400" spans="1:5">
      <c r="A400" t="s">
        <v>858</v>
      </c>
      <c r="B400" t="s">
        <v>306</v>
      </c>
      <c r="C400">
        <v>9</v>
      </c>
      <c r="D400" t="str">
        <f t="shared" si="12"/>
        <v>68A1304451A</v>
      </c>
      <c r="E400" t="str">
        <f t="shared" si="13"/>
        <v>FW12G68A1304451</v>
      </c>
    </row>
    <row r="401" spans="1:5">
      <c r="A401" t="s">
        <v>1503</v>
      </c>
      <c r="B401" t="s">
        <v>1504</v>
      </c>
      <c r="C401">
        <v>0</v>
      </c>
      <c r="D401" t="str">
        <f t="shared" si="12"/>
        <v>Y12N101185</v>
      </c>
      <c r="E401" t="str">
        <f t="shared" si="13"/>
        <v>FY12N10118</v>
      </c>
    </row>
    <row r="402" spans="1:5">
      <c r="A402" t="s">
        <v>1012</v>
      </c>
      <c r="B402" t="s">
        <v>363</v>
      </c>
      <c r="C402">
        <v>1</v>
      </c>
      <c r="D402" t="str">
        <f t="shared" si="12"/>
        <v>68A13048770</v>
      </c>
      <c r="E402" t="str">
        <f t="shared" si="13"/>
        <v>FW12G68A1304877</v>
      </c>
    </row>
    <row r="403" spans="1:5">
      <c r="A403" t="s">
        <v>456</v>
      </c>
      <c r="B403" t="s">
        <v>454</v>
      </c>
      <c r="C403">
        <v>0</v>
      </c>
      <c r="D403" t="str">
        <f t="shared" si="12"/>
        <v>Y22N0016</v>
      </c>
      <c r="E403" t="str">
        <f t="shared" si="13"/>
        <v>FY22N001</v>
      </c>
    </row>
    <row r="404" spans="1:5">
      <c r="A404" t="s">
        <v>453</v>
      </c>
      <c r="B404" t="s">
        <v>454</v>
      </c>
      <c r="C404">
        <v>0</v>
      </c>
      <c r="D404" t="str">
        <f t="shared" si="12"/>
        <v>Y22N0019</v>
      </c>
      <c r="E404" t="str">
        <f t="shared" si="13"/>
        <v>FY22N001</v>
      </c>
    </row>
    <row r="405" spans="1:5">
      <c r="A405" t="s">
        <v>862</v>
      </c>
      <c r="B405" t="s">
        <v>863</v>
      </c>
      <c r="C405">
        <v>5</v>
      </c>
      <c r="D405" t="str">
        <f t="shared" si="12"/>
        <v>68A13337320</v>
      </c>
      <c r="E405" t="str">
        <f t="shared" si="13"/>
        <v>FW12G68A1333732</v>
      </c>
    </row>
    <row r="406" spans="1:5">
      <c r="A406" t="s">
        <v>864</v>
      </c>
      <c r="B406" t="s">
        <v>865</v>
      </c>
      <c r="C406">
        <v>2</v>
      </c>
      <c r="D406" t="str">
        <f t="shared" si="12"/>
        <v>68A13338030</v>
      </c>
      <c r="E406" t="str">
        <f t="shared" si="13"/>
        <v>FW12G68A1333803</v>
      </c>
    </row>
    <row r="407" spans="1:5">
      <c r="A407" t="s">
        <v>867</v>
      </c>
      <c r="B407" t="s">
        <v>868</v>
      </c>
      <c r="C407">
        <v>2</v>
      </c>
      <c r="D407" t="str">
        <f t="shared" si="12"/>
        <v>68A1334429A</v>
      </c>
      <c r="E407" t="str">
        <f t="shared" si="13"/>
        <v>FW12G68A1334429</v>
      </c>
    </row>
    <row r="408" spans="1:5">
      <c r="A408" t="s">
        <v>496</v>
      </c>
      <c r="B408" t="s">
        <v>497</v>
      </c>
      <c r="C408">
        <v>0</v>
      </c>
      <c r="D408" t="str">
        <f t="shared" si="12"/>
        <v>Y22N100008</v>
      </c>
      <c r="E408" t="str">
        <f t="shared" si="13"/>
        <v>FY22N10000</v>
      </c>
    </row>
    <row r="409" spans="1:5">
      <c r="A409" t="s">
        <v>519</v>
      </c>
      <c r="B409" t="s">
        <v>520</v>
      </c>
      <c r="C409">
        <v>0</v>
      </c>
      <c r="D409" t="str">
        <f t="shared" si="12"/>
        <v>Y22N100009</v>
      </c>
      <c r="E409" t="str">
        <f t="shared" si="13"/>
        <v>FY22N10000</v>
      </c>
    </row>
    <row r="410" spans="1:5">
      <c r="A410" t="s">
        <v>1505</v>
      </c>
      <c r="B410" t="s">
        <v>307</v>
      </c>
      <c r="C410">
        <v>0</v>
      </c>
      <c r="D410" t="str">
        <f t="shared" si="12"/>
        <v>342A979721D</v>
      </c>
      <c r="E410" t="str">
        <f t="shared" si="13"/>
        <v>FW12G342A979721</v>
      </c>
    </row>
    <row r="411" spans="1:5">
      <c r="A411" t="s">
        <v>1506</v>
      </c>
      <c r="B411" t="s">
        <v>731</v>
      </c>
      <c r="C411">
        <v>3</v>
      </c>
      <c r="D411" t="str">
        <f t="shared" si="12"/>
        <v>375N100303</v>
      </c>
      <c r="E411" t="str">
        <f t="shared" si="13"/>
        <v>F375N10030</v>
      </c>
    </row>
    <row r="412" spans="1:5">
      <c r="A412" t="s">
        <v>1507</v>
      </c>
      <c r="B412" t="s">
        <v>1508</v>
      </c>
      <c r="C412">
        <v>3</v>
      </c>
      <c r="D412" t="str">
        <f t="shared" si="12"/>
        <v>375N120199</v>
      </c>
      <c r="E412" t="str">
        <f t="shared" si="13"/>
        <v>F375N12019</v>
      </c>
    </row>
    <row r="413" spans="1:5">
      <c r="A413" t="s">
        <v>506</v>
      </c>
      <c r="B413" t="s">
        <v>507</v>
      </c>
      <c r="C413">
        <v>0</v>
      </c>
      <c r="D413" t="str">
        <f t="shared" si="12"/>
        <v>J57885</v>
      </c>
      <c r="E413" t="str">
        <f t="shared" si="13"/>
        <v>FJ5788</v>
      </c>
    </row>
    <row r="414" spans="1:5">
      <c r="A414" t="s">
        <v>576</v>
      </c>
      <c r="B414" t="s">
        <v>577</v>
      </c>
      <c r="C414">
        <v>2</v>
      </c>
      <c r="D414" t="str">
        <f t="shared" si="12"/>
        <v>10A1336978A</v>
      </c>
      <c r="E414" t="str">
        <f t="shared" si="13"/>
        <v>FW12G10A1336978</v>
      </c>
    </row>
    <row r="415" spans="1:5">
      <c r="A415" t="s">
        <v>881</v>
      </c>
      <c r="B415" t="s">
        <v>882</v>
      </c>
      <c r="C415">
        <v>2</v>
      </c>
      <c r="D415" t="str">
        <f t="shared" si="12"/>
        <v>68A13367930</v>
      </c>
      <c r="E415" t="str">
        <f t="shared" si="13"/>
        <v>FW12G68A1336793</v>
      </c>
    </row>
    <row r="416" spans="1:5">
      <c r="A416" t="s">
        <v>883</v>
      </c>
      <c r="B416" t="s">
        <v>884</v>
      </c>
      <c r="C416">
        <v>0</v>
      </c>
      <c r="D416" t="str">
        <f t="shared" si="12"/>
        <v>68A13367940</v>
      </c>
      <c r="E416" t="str">
        <f t="shared" si="13"/>
        <v>FW12G68A1336794</v>
      </c>
    </row>
    <row r="417" spans="1:5">
      <c r="A417" t="s">
        <v>1509</v>
      </c>
      <c r="B417" t="s">
        <v>1510</v>
      </c>
      <c r="C417">
        <v>1</v>
      </c>
      <c r="D417" t="str">
        <f t="shared" si="12"/>
        <v>68A868377D</v>
      </c>
      <c r="E417" t="str">
        <f t="shared" si="13"/>
        <v>FW12G68A868377</v>
      </c>
    </row>
    <row r="418" spans="1:5">
      <c r="A418" t="s">
        <v>737</v>
      </c>
      <c r="B418" t="s">
        <v>738</v>
      </c>
      <c r="C418">
        <v>2</v>
      </c>
      <c r="D418" t="str">
        <f t="shared" si="12"/>
        <v>68A8841751</v>
      </c>
      <c r="E418" t="str">
        <f t="shared" si="13"/>
        <v>FW12G68A884175</v>
      </c>
    </row>
    <row r="419" spans="1:5">
      <c r="A419" t="s">
        <v>1015</v>
      </c>
      <c r="B419" t="s">
        <v>307</v>
      </c>
      <c r="C419">
        <v>1</v>
      </c>
      <c r="D419" t="str">
        <f t="shared" si="12"/>
        <v>342A979721E</v>
      </c>
      <c r="E419" t="str">
        <f t="shared" si="13"/>
        <v>FW12G342A979721</v>
      </c>
    </row>
    <row r="420" spans="1:5">
      <c r="A420" t="s">
        <v>897</v>
      </c>
      <c r="B420" t="s">
        <v>898</v>
      </c>
      <c r="C420">
        <v>0</v>
      </c>
      <c r="D420" t="str">
        <f t="shared" si="12"/>
        <v>68B12541740</v>
      </c>
      <c r="E420" t="str">
        <f t="shared" si="13"/>
        <v>FW12G68B1254174</v>
      </c>
    </row>
    <row r="421" spans="1:5">
      <c r="A421" t="s">
        <v>1511</v>
      </c>
      <c r="B421" t="s">
        <v>1512</v>
      </c>
      <c r="C421">
        <v>2</v>
      </c>
      <c r="D421" t="str">
        <f t="shared" si="12"/>
        <v>68A980508F</v>
      </c>
      <c r="E421" t="str">
        <f t="shared" si="13"/>
        <v>FW12G68A980508</v>
      </c>
    </row>
    <row r="422" spans="1:5">
      <c r="A422" t="s">
        <v>887</v>
      </c>
      <c r="B422" t="s">
        <v>1513</v>
      </c>
      <c r="C422">
        <v>4</v>
      </c>
      <c r="D422" t="str">
        <f t="shared" si="12"/>
        <v>68B10004220</v>
      </c>
      <c r="E422" t="str">
        <f t="shared" si="13"/>
        <v>FW12G68B1000422</v>
      </c>
    </row>
    <row r="423" spans="1:5">
      <c r="A423" t="s">
        <v>611</v>
      </c>
      <c r="B423" t="s">
        <v>337</v>
      </c>
      <c r="C423">
        <v>4</v>
      </c>
      <c r="D423" t="str">
        <f t="shared" si="12"/>
        <v>68B10004221</v>
      </c>
      <c r="E423" t="str">
        <f t="shared" si="13"/>
        <v>FW12G68B1000422</v>
      </c>
    </row>
    <row r="424" spans="1:5">
      <c r="A424" t="s">
        <v>762</v>
      </c>
      <c r="B424" t="s">
        <v>334</v>
      </c>
      <c r="C424">
        <v>2</v>
      </c>
      <c r="D424" t="str">
        <f t="shared" si="12"/>
        <v>68B10151470</v>
      </c>
      <c r="E424" t="str">
        <f t="shared" si="13"/>
        <v>FW12G68B1015147</v>
      </c>
    </row>
    <row r="425" spans="1:5">
      <c r="A425" t="s">
        <v>732</v>
      </c>
      <c r="B425" t="s">
        <v>306</v>
      </c>
      <c r="C425">
        <v>2</v>
      </c>
      <c r="D425" t="str">
        <f t="shared" si="12"/>
        <v>68B10210751</v>
      </c>
      <c r="E425" t="str">
        <f t="shared" si="13"/>
        <v>FW12G68B1021075</v>
      </c>
    </row>
    <row r="426" spans="1:5">
      <c r="A426" t="s">
        <v>1514</v>
      </c>
      <c r="B426" t="s">
        <v>1515</v>
      </c>
      <c r="C426">
        <v>0</v>
      </c>
      <c r="D426" t="str">
        <f t="shared" si="12"/>
        <v>J32646</v>
      </c>
      <c r="E426" t="str">
        <f t="shared" si="13"/>
        <v>FW12GJ3264</v>
      </c>
    </row>
    <row r="427" spans="1:5">
      <c r="A427" t="s">
        <v>1516</v>
      </c>
      <c r="B427" t="s">
        <v>1445</v>
      </c>
      <c r="C427">
        <v>3</v>
      </c>
      <c r="D427" t="str">
        <f t="shared" si="12"/>
        <v>10A1230572A</v>
      </c>
      <c r="E427" t="str">
        <f t="shared" si="13"/>
        <v>FW12G10A1230572</v>
      </c>
    </row>
    <row r="428" spans="1:5">
      <c r="A428" t="s">
        <v>513</v>
      </c>
      <c r="B428" t="s">
        <v>514</v>
      </c>
      <c r="C428">
        <v>6</v>
      </c>
      <c r="D428" t="str">
        <f t="shared" si="12"/>
        <v>68B10772171</v>
      </c>
      <c r="E428" t="str">
        <f t="shared" si="13"/>
        <v>FW12G68B1077217</v>
      </c>
    </row>
    <row r="429" spans="1:5">
      <c r="A429" t="s">
        <v>741</v>
      </c>
      <c r="B429" t="s">
        <v>742</v>
      </c>
      <c r="C429">
        <v>2</v>
      </c>
      <c r="D429" t="str">
        <f t="shared" si="12"/>
        <v>68B10835590</v>
      </c>
      <c r="E429" t="str">
        <f t="shared" si="13"/>
        <v>FW12G68B1083559</v>
      </c>
    </row>
    <row r="430" spans="1:5">
      <c r="A430" t="s">
        <v>501</v>
      </c>
      <c r="B430" t="s">
        <v>306</v>
      </c>
      <c r="C430">
        <v>2</v>
      </c>
      <c r="D430" t="str">
        <f t="shared" si="12"/>
        <v>68B11027711</v>
      </c>
      <c r="E430" t="str">
        <f t="shared" si="13"/>
        <v>FW12G68B1102771</v>
      </c>
    </row>
    <row r="431" spans="1:5">
      <c r="A431" t="s">
        <v>889</v>
      </c>
      <c r="B431" t="s">
        <v>337</v>
      </c>
      <c r="C431">
        <v>2</v>
      </c>
      <c r="D431" t="str">
        <f t="shared" si="12"/>
        <v>68B11068581</v>
      </c>
      <c r="E431" t="str">
        <f t="shared" si="13"/>
        <v>FW12G68B1106858</v>
      </c>
    </row>
    <row r="432" spans="1:5">
      <c r="A432" t="s">
        <v>460</v>
      </c>
      <c r="B432" t="s">
        <v>306</v>
      </c>
      <c r="C432">
        <v>1</v>
      </c>
      <c r="D432" t="str">
        <f t="shared" si="12"/>
        <v>68B11140390</v>
      </c>
      <c r="E432" t="str">
        <f t="shared" si="13"/>
        <v>FW12G68B1114039</v>
      </c>
    </row>
    <row r="433" spans="1:5">
      <c r="A433" t="s">
        <v>1517</v>
      </c>
      <c r="B433" t="s">
        <v>1413</v>
      </c>
      <c r="C433">
        <v>3</v>
      </c>
      <c r="D433" t="str">
        <f t="shared" si="12"/>
        <v>121A1327226K</v>
      </c>
      <c r="E433" t="str">
        <f t="shared" si="13"/>
        <v>FW12G121A1327226</v>
      </c>
    </row>
    <row r="434" spans="1:5">
      <c r="A434" t="s">
        <v>890</v>
      </c>
      <c r="B434" t="s">
        <v>334</v>
      </c>
      <c r="C434">
        <v>2</v>
      </c>
      <c r="D434" t="str">
        <f t="shared" si="12"/>
        <v>68B11145370</v>
      </c>
      <c r="E434" t="str">
        <f t="shared" si="13"/>
        <v>FW12G68B1114537</v>
      </c>
    </row>
    <row r="435" spans="1:5">
      <c r="A435" t="s">
        <v>387</v>
      </c>
      <c r="B435" t="s">
        <v>323</v>
      </c>
      <c r="C435">
        <v>34</v>
      </c>
      <c r="D435" t="str">
        <f t="shared" si="12"/>
        <v>347N100996C</v>
      </c>
      <c r="E435" t="str">
        <f t="shared" si="13"/>
        <v>F347N100996</v>
      </c>
    </row>
    <row r="436" spans="1:5">
      <c r="A436" t="s">
        <v>408</v>
      </c>
      <c r="B436" t="s">
        <v>322</v>
      </c>
      <c r="C436">
        <v>14</v>
      </c>
      <c r="D436" t="str">
        <f t="shared" si="12"/>
        <v>369N100226D</v>
      </c>
      <c r="E436" t="str">
        <f t="shared" si="13"/>
        <v>F369N100226</v>
      </c>
    </row>
    <row r="437" spans="1:5">
      <c r="A437" t="s">
        <v>494</v>
      </c>
      <c r="B437" t="s">
        <v>495</v>
      </c>
      <c r="C437">
        <v>2</v>
      </c>
      <c r="D437" t="str">
        <f t="shared" si="12"/>
        <v>68B11195462</v>
      </c>
      <c r="E437" t="str">
        <f t="shared" si="13"/>
        <v>FW12G68B1119546</v>
      </c>
    </row>
    <row r="438" spans="1:5">
      <c r="A438" t="s">
        <v>420</v>
      </c>
      <c r="B438" t="s">
        <v>421</v>
      </c>
      <c r="C438">
        <v>0</v>
      </c>
      <c r="D438" t="str">
        <f t="shared" si="12"/>
        <v>820Y200295A</v>
      </c>
      <c r="E438" t="str">
        <f t="shared" si="13"/>
        <v>F820Y200295</v>
      </c>
    </row>
    <row r="439" spans="1:5">
      <c r="A439" t="s">
        <v>891</v>
      </c>
      <c r="B439" t="s">
        <v>542</v>
      </c>
      <c r="C439">
        <v>10</v>
      </c>
      <c r="D439" t="str">
        <f t="shared" si="12"/>
        <v>68B1140782A</v>
      </c>
      <c r="E439" t="str">
        <f t="shared" si="13"/>
        <v>FW12G68B1140782</v>
      </c>
    </row>
    <row r="440" spans="1:5">
      <c r="A440" t="s">
        <v>892</v>
      </c>
      <c r="B440" t="s">
        <v>337</v>
      </c>
      <c r="C440">
        <v>8</v>
      </c>
      <c r="D440" t="str">
        <f t="shared" si="12"/>
        <v>68B11414461</v>
      </c>
      <c r="E440" t="str">
        <f t="shared" si="13"/>
        <v>FW12G68B1141446</v>
      </c>
    </row>
    <row r="441" spans="1:5">
      <c r="A441" t="s">
        <v>1026</v>
      </c>
      <c r="B441" t="s">
        <v>1518</v>
      </c>
      <c r="C441">
        <v>2</v>
      </c>
      <c r="D441" t="str">
        <f t="shared" si="12"/>
        <v>10A1304570H</v>
      </c>
      <c r="E441" t="str">
        <f t="shared" si="13"/>
        <v>FW12G10A1304570</v>
      </c>
    </row>
    <row r="442" spans="1:5">
      <c r="A442" t="s">
        <v>914</v>
      </c>
      <c r="B442" t="s">
        <v>915</v>
      </c>
      <c r="C442">
        <v>0</v>
      </c>
      <c r="D442" t="str">
        <f t="shared" si="12"/>
        <v>111M120151T</v>
      </c>
      <c r="E442" t="str">
        <f t="shared" si="13"/>
        <v>FW12G111M120151</v>
      </c>
    </row>
    <row r="443" spans="1:5">
      <c r="A443" t="s">
        <v>596</v>
      </c>
      <c r="B443" t="s">
        <v>337</v>
      </c>
      <c r="C443">
        <v>4</v>
      </c>
      <c r="D443" t="str">
        <f t="shared" si="12"/>
        <v>68B12078091</v>
      </c>
      <c r="E443" t="str">
        <f t="shared" si="13"/>
        <v>FW12G68B1207809</v>
      </c>
    </row>
    <row r="444" spans="1:5">
      <c r="A444" t="s">
        <v>713</v>
      </c>
      <c r="B444" t="s">
        <v>312</v>
      </c>
      <c r="C444">
        <v>0</v>
      </c>
      <c r="D444" t="str">
        <f t="shared" si="12"/>
        <v>342A1064584E</v>
      </c>
      <c r="E444" t="str">
        <f t="shared" si="13"/>
        <v>FW12G342A1064584</v>
      </c>
    </row>
    <row r="445" spans="1:5">
      <c r="A445" t="s">
        <v>760</v>
      </c>
      <c r="B445" t="s">
        <v>761</v>
      </c>
      <c r="C445">
        <v>2</v>
      </c>
      <c r="D445" t="str">
        <f t="shared" si="12"/>
        <v>42B1289482A</v>
      </c>
      <c r="E445" t="str">
        <f t="shared" si="13"/>
        <v>FW12G42B1289482</v>
      </c>
    </row>
    <row r="446" spans="1:5">
      <c r="A446" t="s">
        <v>1023</v>
      </c>
      <c r="B446" t="s">
        <v>334</v>
      </c>
      <c r="C446">
        <v>3</v>
      </c>
      <c r="D446" t="str">
        <f t="shared" si="12"/>
        <v>68B1235382A</v>
      </c>
      <c r="E446" t="str">
        <f t="shared" si="13"/>
        <v>FW12G68B1235382</v>
      </c>
    </row>
    <row r="447" spans="1:5">
      <c r="A447" t="s">
        <v>896</v>
      </c>
      <c r="B447" t="s">
        <v>542</v>
      </c>
      <c r="C447">
        <v>3</v>
      </c>
      <c r="D447" t="str">
        <f t="shared" si="12"/>
        <v>68B1235415A</v>
      </c>
      <c r="E447" t="str">
        <f t="shared" si="13"/>
        <v>FW12G68B1235415</v>
      </c>
    </row>
    <row r="448" spans="1:5">
      <c r="A448" t="s">
        <v>541</v>
      </c>
      <c r="B448" t="s">
        <v>542</v>
      </c>
      <c r="C448">
        <v>3</v>
      </c>
      <c r="D448" t="str">
        <f t="shared" si="12"/>
        <v>68B12541530</v>
      </c>
      <c r="E448" t="str">
        <f t="shared" si="13"/>
        <v>FW12G68B1254153</v>
      </c>
    </row>
    <row r="449" spans="1:5">
      <c r="A449" t="s">
        <v>653</v>
      </c>
      <c r="B449" t="s">
        <v>654</v>
      </c>
      <c r="C449">
        <v>4</v>
      </c>
      <c r="D449" t="str">
        <f t="shared" si="12"/>
        <v>60B10400560</v>
      </c>
      <c r="E449" t="str">
        <f t="shared" si="13"/>
        <v>FW12G60B1040056</v>
      </c>
    </row>
    <row r="450" spans="1:5">
      <c r="A450" t="s">
        <v>1009</v>
      </c>
      <c r="B450" t="s">
        <v>900</v>
      </c>
      <c r="C450">
        <v>47</v>
      </c>
      <c r="D450" t="str">
        <f t="shared" si="12"/>
        <v>68B12655070</v>
      </c>
      <c r="E450" t="str">
        <f t="shared" si="13"/>
        <v>FW12G68B1265507</v>
      </c>
    </row>
    <row r="451" spans="1:5">
      <c r="A451" t="s">
        <v>825</v>
      </c>
      <c r="B451" t="s">
        <v>826</v>
      </c>
      <c r="C451">
        <v>2</v>
      </c>
      <c r="D451" t="str">
        <f t="shared" si="12"/>
        <v>68B12663660</v>
      </c>
      <c r="E451" t="str">
        <f t="shared" si="13"/>
        <v>FW12G68B1266366</v>
      </c>
    </row>
    <row r="452" spans="1:5">
      <c r="A452" t="s">
        <v>899</v>
      </c>
      <c r="B452" t="s">
        <v>1519</v>
      </c>
      <c r="C452">
        <v>2</v>
      </c>
      <c r="D452" t="str">
        <f t="shared" ref="D452:D515" si="14">RemovePredix(A452)</f>
        <v>68B12893640</v>
      </c>
      <c r="E452" t="str">
        <f t="shared" ref="E452:E515" si="15">Leftoff(A452)</f>
        <v>FW12G68B1289364</v>
      </c>
    </row>
    <row r="453" spans="1:5">
      <c r="A453" t="s">
        <v>733</v>
      </c>
      <c r="B453" t="s">
        <v>731</v>
      </c>
      <c r="C453">
        <v>4</v>
      </c>
      <c r="D453" t="str">
        <f t="shared" si="14"/>
        <v>60K1126010</v>
      </c>
      <c r="E453" t="str">
        <f t="shared" si="15"/>
        <v>FW12G60K112601</v>
      </c>
    </row>
    <row r="454" spans="1:5">
      <c r="A454" t="s">
        <v>903</v>
      </c>
      <c r="B454" t="s">
        <v>904</v>
      </c>
      <c r="C454">
        <v>2</v>
      </c>
      <c r="D454" t="str">
        <f t="shared" si="14"/>
        <v>68B1295228A</v>
      </c>
      <c r="E454" t="str">
        <f t="shared" si="15"/>
        <v>FW12G68B1295228</v>
      </c>
    </row>
    <row r="455" spans="1:5">
      <c r="A455" t="s">
        <v>905</v>
      </c>
      <c r="B455" t="s">
        <v>906</v>
      </c>
      <c r="C455">
        <v>3</v>
      </c>
      <c r="D455" t="str">
        <f t="shared" si="14"/>
        <v>68B12953080</v>
      </c>
      <c r="E455" t="str">
        <f t="shared" si="15"/>
        <v>FW12G68B1295308</v>
      </c>
    </row>
    <row r="456" spans="1:5">
      <c r="A456" t="s">
        <v>907</v>
      </c>
      <c r="B456" t="s">
        <v>908</v>
      </c>
      <c r="C456">
        <v>2</v>
      </c>
      <c r="D456" t="str">
        <f t="shared" si="14"/>
        <v>68B13181130</v>
      </c>
      <c r="E456" t="str">
        <f t="shared" si="15"/>
        <v>FW12G68B1318113</v>
      </c>
    </row>
    <row r="457" spans="1:5">
      <c r="A457" t="s">
        <v>1520</v>
      </c>
      <c r="B457" t="s">
        <v>1521</v>
      </c>
      <c r="C457">
        <v>0</v>
      </c>
      <c r="D457" t="str">
        <f t="shared" si="14"/>
        <v>68A1304928A</v>
      </c>
      <c r="E457" t="str">
        <f t="shared" si="15"/>
        <v>FW12G68A1304928</v>
      </c>
    </row>
    <row r="458" spans="1:5">
      <c r="A458" t="s">
        <v>515</v>
      </c>
      <c r="B458" t="s">
        <v>516</v>
      </c>
      <c r="C458">
        <v>1</v>
      </c>
      <c r="D458" t="str">
        <f t="shared" si="14"/>
        <v>68B13317470</v>
      </c>
      <c r="E458" t="str">
        <f t="shared" si="15"/>
        <v>FW12G68B1331747</v>
      </c>
    </row>
    <row r="459" spans="1:5">
      <c r="A459" t="s">
        <v>517</v>
      </c>
      <c r="B459" t="s">
        <v>518</v>
      </c>
      <c r="C459">
        <v>6</v>
      </c>
      <c r="D459" t="str">
        <f t="shared" si="14"/>
        <v>68B13318300</v>
      </c>
      <c r="E459" t="str">
        <f t="shared" si="15"/>
        <v>FW12G68B1331830</v>
      </c>
    </row>
    <row r="460" spans="1:5">
      <c r="A460" t="s">
        <v>893</v>
      </c>
      <c r="B460" t="s">
        <v>894</v>
      </c>
      <c r="C460">
        <v>0</v>
      </c>
      <c r="D460" t="str">
        <f t="shared" si="14"/>
        <v>68B12078090</v>
      </c>
      <c r="E460" t="str">
        <f t="shared" si="15"/>
        <v>FW12G68B1207809</v>
      </c>
    </row>
    <row r="461" spans="1:5">
      <c r="A461" t="s">
        <v>787</v>
      </c>
      <c r="B461" t="s">
        <v>334</v>
      </c>
      <c r="C461">
        <v>2</v>
      </c>
      <c r="D461" t="str">
        <f t="shared" si="14"/>
        <v>68B7526702</v>
      </c>
      <c r="E461" t="str">
        <f t="shared" si="15"/>
        <v>FW12G68B752670</v>
      </c>
    </row>
    <row r="462" spans="1:5">
      <c r="A462" t="s">
        <v>1522</v>
      </c>
      <c r="B462" t="s">
        <v>291</v>
      </c>
      <c r="C462">
        <v>0</v>
      </c>
      <c r="D462" t="str">
        <f t="shared" si="14"/>
        <v>317N120028A</v>
      </c>
      <c r="E462" t="str">
        <f t="shared" si="15"/>
        <v>F317N120028</v>
      </c>
    </row>
    <row r="463" spans="1:5">
      <c r="A463" t="s">
        <v>910</v>
      </c>
      <c r="B463" t="s">
        <v>911</v>
      </c>
      <c r="C463">
        <v>2</v>
      </c>
      <c r="D463" t="str">
        <f t="shared" si="14"/>
        <v>68B8839440</v>
      </c>
      <c r="E463" t="str">
        <f t="shared" si="15"/>
        <v>FW12G68B883944</v>
      </c>
    </row>
    <row r="464" spans="1:5">
      <c r="A464" t="s">
        <v>1014</v>
      </c>
      <c r="B464" t="s">
        <v>306</v>
      </c>
      <c r="C464">
        <v>6</v>
      </c>
      <c r="D464" t="str">
        <f t="shared" si="14"/>
        <v>68B9147762</v>
      </c>
      <c r="E464" t="str">
        <f t="shared" si="15"/>
        <v>FW12G68B914776</v>
      </c>
    </row>
    <row r="465" spans="1:5">
      <c r="A465" t="s">
        <v>397</v>
      </c>
      <c r="B465" t="s">
        <v>398</v>
      </c>
      <c r="C465">
        <v>2</v>
      </c>
      <c r="D465" t="str">
        <f t="shared" si="14"/>
        <v>350N120376</v>
      </c>
      <c r="E465" t="str">
        <f t="shared" si="15"/>
        <v>F350N12037</v>
      </c>
    </row>
    <row r="466" spans="1:5">
      <c r="A466" t="s">
        <v>559</v>
      </c>
      <c r="B466" t="s">
        <v>334</v>
      </c>
      <c r="C466">
        <v>5</v>
      </c>
      <c r="D466" t="str">
        <f t="shared" si="14"/>
        <v>23B11028140</v>
      </c>
      <c r="E466" t="str">
        <f t="shared" si="15"/>
        <v>FW12G23B1102814</v>
      </c>
    </row>
    <row r="467" spans="1:5">
      <c r="A467" t="s">
        <v>913</v>
      </c>
      <c r="B467" t="s">
        <v>337</v>
      </c>
      <c r="C467">
        <v>10</v>
      </c>
      <c r="D467" t="str">
        <f t="shared" si="14"/>
        <v>68B972960B</v>
      </c>
      <c r="E467" t="str">
        <f t="shared" si="15"/>
        <v>FW12G68B972960</v>
      </c>
    </row>
    <row r="468" spans="1:5">
      <c r="A468" t="s">
        <v>675</v>
      </c>
      <c r="B468" t="s">
        <v>514</v>
      </c>
      <c r="C468">
        <v>1</v>
      </c>
      <c r="D468" t="str">
        <f t="shared" si="14"/>
        <v>68B9804192</v>
      </c>
      <c r="E468" t="str">
        <f t="shared" si="15"/>
        <v>FW12G68B980419</v>
      </c>
    </row>
    <row r="469" spans="1:5">
      <c r="A469" t="s">
        <v>502</v>
      </c>
      <c r="B469" t="s">
        <v>503</v>
      </c>
      <c r="C469">
        <v>6</v>
      </c>
      <c r="D469" t="str">
        <f t="shared" si="14"/>
        <v>68B9804212</v>
      </c>
      <c r="E469" t="str">
        <f t="shared" si="15"/>
        <v>FW12G68B980421</v>
      </c>
    </row>
    <row r="470" spans="1:5">
      <c r="A470" t="s">
        <v>552</v>
      </c>
      <c r="B470" t="s">
        <v>514</v>
      </c>
      <c r="C470">
        <v>0</v>
      </c>
      <c r="D470" t="str">
        <f t="shared" si="14"/>
        <v>68B9804382</v>
      </c>
      <c r="E470" t="str">
        <f t="shared" si="15"/>
        <v>FW12G68B980438</v>
      </c>
    </row>
    <row r="471" spans="1:5">
      <c r="A471" t="s">
        <v>709</v>
      </c>
      <c r="B471" t="s">
        <v>306</v>
      </c>
      <c r="C471">
        <v>3</v>
      </c>
      <c r="D471" t="str">
        <f t="shared" si="14"/>
        <v>68B9891811</v>
      </c>
      <c r="E471" t="str">
        <f t="shared" si="15"/>
        <v>FW12G68B989181</v>
      </c>
    </row>
    <row r="472" spans="1:5">
      <c r="A472" t="s">
        <v>917</v>
      </c>
      <c r="B472" t="s">
        <v>306</v>
      </c>
      <c r="C472">
        <v>7</v>
      </c>
      <c r="D472" t="str">
        <f t="shared" si="14"/>
        <v>68B9892554</v>
      </c>
      <c r="E472" t="str">
        <f t="shared" si="15"/>
        <v>FW12G68B989255</v>
      </c>
    </row>
    <row r="473" spans="1:5">
      <c r="A473" t="s">
        <v>918</v>
      </c>
      <c r="B473" t="s">
        <v>919</v>
      </c>
      <c r="C473">
        <v>2</v>
      </c>
      <c r="D473" t="str">
        <f t="shared" si="14"/>
        <v>68B9893902</v>
      </c>
      <c r="E473" t="str">
        <f t="shared" si="15"/>
        <v>FW12G68B989390</v>
      </c>
    </row>
    <row r="474" spans="1:5">
      <c r="A474" t="s">
        <v>920</v>
      </c>
      <c r="B474" t="s">
        <v>1095</v>
      </c>
      <c r="C474">
        <v>4</v>
      </c>
      <c r="D474" t="str">
        <f t="shared" si="14"/>
        <v>68B9899262</v>
      </c>
      <c r="E474" t="str">
        <f t="shared" si="15"/>
        <v>FW12G68B989926</v>
      </c>
    </row>
    <row r="475" spans="1:5">
      <c r="A475" t="s">
        <v>684</v>
      </c>
      <c r="B475" t="s">
        <v>514</v>
      </c>
      <c r="C475">
        <v>1</v>
      </c>
      <c r="D475" t="str">
        <f t="shared" si="14"/>
        <v>68B9996712</v>
      </c>
      <c r="E475" t="str">
        <f t="shared" si="15"/>
        <v>FW12G68B999671</v>
      </c>
    </row>
    <row r="476" spans="1:5">
      <c r="A476" t="s">
        <v>504</v>
      </c>
      <c r="B476" t="s">
        <v>505</v>
      </c>
      <c r="C476">
        <v>2</v>
      </c>
      <c r="D476" t="str">
        <f t="shared" si="14"/>
        <v>6B12733380</v>
      </c>
      <c r="E476" t="str">
        <f t="shared" si="15"/>
        <v>FW12G6B1273338</v>
      </c>
    </row>
    <row r="477" spans="1:5">
      <c r="A477" t="s">
        <v>531</v>
      </c>
      <c r="B477" t="s">
        <v>532</v>
      </c>
      <c r="C477">
        <v>1</v>
      </c>
      <c r="D477" t="str">
        <f t="shared" si="14"/>
        <v>70A10400591</v>
      </c>
      <c r="E477" t="str">
        <f t="shared" si="15"/>
        <v>FW12G70A1040059</v>
      </c>
    </row>
    <row r="478" spans="1:5">
      <c r="A478" t="s">
        <v>489</v>
      </c>
      <c r="B478" t="s">
        <v>482</v>
      </c>
      <c r="C478">
        <v>1</v>
      </c>
      <c r="D478" t="str">
        <f t="shared" si="14"/>
        <v>70A11515900</v>
      </c>
      <c r="E478" t="str">
        <f t="shared" si="15"/>
        <v>FW12G70A1151590</v>
      </c>
    </row>
    <row r="479" spans="1:5">
      <c r="A479" t="s">
        <v>481</v>
      </c>
      <c r="B479" t="s">
        <v>482</v>
      </c>
      <c r="C479">
        <v>1</v>
      </c>
      <c r="D479" t="str">
        <f t="shared" si="14"/>
        <v>70A11617291</v>
      </c>
      <c r="E479" t="str">
        <f t="shared" si="15"/>
        <v>FW12G70A1161729</v>
      </c>
    </row>
    <row r="480" spans="1:5">
      <c r="A480" t="s">
        <v>537</v>
      </c>
      <c r="B480" t="s">
        <v>538</v>
      </c>
      <c r="C480">
        <v>1</v>
      </c>
      <c r="D480" t="str">
        <f t="shared" si="14"/>
        <v>70A12123670</v>
      </c>
      <c r="E480" t="str">
        <f t="shared" si="15"/>
        <v>FW12G70A1212367</v>
      </c>
    </row>
    <row r="481" spans="1:5">
      <c r="A481" t="s">
        <v>921</v>
      </c>
      <c r="B481" t="s">
        <v>922</v>
      </c>
      <c r="C481">
        <v>1</v>
      </c>
      <c r="D481" t="str">
        <f t="shared" si="14"/>
        <v>70A1265111B</v>
      </c>
      <c r="E481" t="str">
        <f t="shared" si="15"/>
        <v>FW12G70A1265111</v>
      </c>
    </row>
    <row r="482" spans="1:5">
      <c r="A482" t="s">
        <v>1523</v>
      </c>
      <c r="B482" t="s">
        <v>1524</v>
      </c>
      <c r="C482">
        <v>6</v>
      </c>
      <c r="D482" t="str">
        <f t="shared" si="14"/>
        <v>70A1295374A</v>
      </c>
      <c r="E482" t="str">
        <f t="shared" si="15"/>
        <v>FW12G70A1295374</v>
      </c>
    </row>
    <row r="483" spans="1:5">
      <c r="A483" t="s">
        <v>923</v>
      </c>
      <c r="B483" t="s">
        <v>924</v>
      </c>
      <c r="C483">
        <v>1</v>
      </c>
      <c r="D483" t="str">
        <f t="shared" si="14"/>
        <v>70A9398440</v>
      </c>
      <c r="E483" t="str">
        <f t="shared" si="15"/>
        <v>FW12G70A939844</v>
      </c>
    </row>
    <row r="484" spans="1:5">
      <c r="A484" t="s">
        <v>1525</v>
      </c>
      <c r="B484" t="s">
        <v>1526</v>
      </c>
      <c r="C484">
        <v>5</v>
      </c>
      <c r="D484" t="str">
        <f t="shared" si="14"/>
        <v>70A9441590</v>
      </c>
      <c r="E484" t="str">
        <f t="shared" si="15"/>
        <v>FW12G70A944159</v>
      </c>
    </row>
    <row r="485" spans="1:5">
      <c r="A485" t="s">
        <v>925</v>
      </c>
      <c r="B485" t="s">
        <v>926</v>
      </c>
      <c r="C485">
        <v>1</v>
      </c>
      <c r="D485" t="str">
        <f t="shared" si="14"/>
        <v>70A9804581</v>
      </c>
      <c r="E485" t="str">
        <f t="shared" si="15"/>
        <v>FW12G70A980458</v>
      </c>
    </row>
    <row r="486" spans="1:5">
      <c r="A486" t="s">
        <v>1527</v>
      </c>
      <c r="B486" t="s">
        <v>1528</v>
      </c>
      <c r="C486">
        <v>0</v>
      </c>
      <c r="D486" t="str">
        <f t="shared" si="14"/>
        <v>57B1021289A</v>
      </c>
      <c r="E486" t="str">
        <f t="shared" si="15"/>
        <v>FW12G57B1021289</v>
      </c>
    </row>
    <row r="487" spans="1:5">
      <c r="A487" t="s">
        <v>927</v>
      </c>
      <c r="B487" t="s">
        <v>478</v>
      </c>
      <c r="C487">
        <v>1</v>
      </c>
      <c r="D487" t="str">
        <f t="shared" si="14"/>
        <v>76A1161554B</v>
      </c>
      <c r="E487" t="str">
        <f t="shared" si="15"/>
        <v>FW12G76A1161554</v>
      </c>
    </row>
    <row r="488" spans="1:5">
      <c r="A488" t="s">
        <v>477</v>
      </c>
      <c r="B488" t="s">
        <v>478</v>
      </c>
      <c r="C488">
        <v>1</v>
      </c>
      <c r="D488" t="str">
        <f t="shared" si="14"/>
        <v>76A11615703</v>
      </c>
      <c r="E488" t="str">
        <f t="shared" si="15"/>
        <v>FW12G76A1161570</v>
      </c>
    </row>
    <row r="489" spans="1:5">
      <c r="A489" t="s">
        <v>928</v>
      </c>
      <c r="B489" t="s">
        <v>929</v>
      </c>
      <c r="C489">
        <v>1</v>
      </c>
      <c r="D489" t="str">
        <f t="shared" si="14"/>
        <v>76A1231000A</v>
      </c>
      <c r="E489" t="str">
        <f t="shared" si="15"/>
        <v>FW12G76A1231000</v>
      </c>
    </row>
    <row r="490" spans="1:5">
      <c r="A490" t="s">
        <v>458</v>
      </c>
      <c r="B490" t="s">
        <v>459</v>
      </c>
      <c r="C490">
        <v>2</v>
      </c>
      <c r="D490" t="str">
        <f t="shared" si="14"/>
        <v>7A10400752</v>
      </c>
      <c r="E490" t="str">
        <f t="shared" si="15"/>
        <v>FW12G7A1040075</v>
      </c>
    </row>
    <row r="491" spans="1:5">
      <c r="A491" t="s">
        <v>479</v>
      </c>
      <c r="B491" t="s">
        <v>480</v>
      </c>
      <c r="C491">
        <v>3</v>
      </c>
      <c r="D491" t="str">
        <f t="shared" si="14"/>
        <v>7A10405531</v>
      </c>
      <c r="E491" t="str">
        <f t="shared" si="15"/>
        <v>FW12G7A1040553</v>
      </c>
    </row>
    <row r="492" spans="1:5">
      <c r="A492" t="s">
        <v>728</v>
      </c>
      <c r="B492" t="s">
        <v>729</v>
      </c>
      <c r="C492">
        <v>0</v>
      </c>
      <c r="D492" t="str">
        <f t="shared" si="14"/>
        <v>57B10323913</v>
      </c>
      <c r="E492" t="str">
        <f t="shared" si="15"/>
        <v>FW12G57B1032391</v>
      </c>
    </row>
    <row r="493" spans="1:5">
      <c r="A493" t="s">
        <v>935</v>
      </c>
      <c r="B493" t="s">
        <v>936</v>
      </c>
      <c r="C493">
        <v>2</v>
      </c>
      <c r="D493" t="str">
        <f t="shared" si="14"/>
        <v>7A11144031</v>
      </c>
      <c r="E493" t="str">
        <f t="shared" si="15"/>
        <v>FW12G7A1114403</v>
      </c>
    </row>
    <row r="494" spans="1:5">
      <c r="A494" t="s">
        <v>938</v>
      </c>
      <c r="B494" t="s">
        <v>939</v>
      </c>
      <c r="C494">
        <v>1</v>
      </c>
      <c r="D494" t="str">
        <f t="shared" si="14"/>
        <v>7A1161305A</v>
      </c>
      <c r="E494" t="str">
        <f t="shared" si="15"/>
        <v>FW12G7A1161305</v>
      </c>
    </row>
    <row r="495" spans="1:5">
      <c r="A495" t="s">
        <v>946</v>
      </c>
      <c r="B495" t="s">
        <v>947</v>
      </c>
      <c r="C495">
        <v>1</v>
      </c>
      <c r="D495" t="str">
        <f t="shared" si="14"/>
        <v>7A1161359A</v>
      </c>
      <c r="E495" t="str">
        <f t="shared" si="15"/>
        <v>FW12G7A1161359</v>
      </c>
    </row>
    <row r="496" spans="1:5">
      <c r="A496" t="s">
        <v>958</v>
      </c>
      <c r="B496" t="s">
        <v>304</v>
      </c>
      <c r="C496">
        <v>5</v>
      </c>
      <c r="D496" t="str">
        <f t="shared" si="14"/>
        <v>60B10160510</v>
      </c>
      <c r="E496" t="str">
        <f t="shared" si="15"/>
        <v>FW12G60B1016051</v>
      </c>
    </row>
    <row r="497" spans="1:5">
      <c r="A497" t="s">
        <v>972</v>
      </c>
      <c r="B497" t="s">
        <v>973</v>
      </c>
      <c r="C497">
        <v>3</v>
      </c>
      <c r="D497" t="str">
        <f t="shared" si="14"/>
        <v>7A1161406A</v>
      </c>
      <c r="E497" t="str">
        <f t="shared" si="15"/>
        <v>FW12G7A1161406</v>
      </c>
    </row>
    <row r="498" spans="1:5">
      <c r="A498" t="s">
        <v>415</v>
      </c>
      <c r="B498" t="s">
        <v>416</v>
      </c>
      <c r="C498">
        <v>2</v>
      </c>
      <c r="D498" t="str">
        <f t="shared" si="14"/>
        <v>7A1225093A</v>
      </c>
      <c r="E498" t="str">
        <f t="shared" si="15"/>
        <v>FW12G7A1225093</v>
      </c>
    </row>
    <row r="499" spans="1:5">
      <c r="A499" t="s">
        <v>1020</v>
      </c>
      <c r="B499" t="s">
        <v>979</v>
      </c>
      <c r="C499">
        <v>0</v>
      </c>
      <c r="D499" t="str">
        <f t="shared" si="14"/>
        <v>7A1295890B</v>
      </c>
      <c r="E499" t="str">
        <f t="shared" si="15"/>
        <v>FW12G7A1295890</v>
      </c>
    </row>
    <row r="500" spans="1:5">
      <c r="A500" t="s">
        <v>1019</v>
      </c>
      <c r="B500" t="s">
        <v>1529</v>
      </c>
      <c r="C500">
        <v>7</v>
      </c>
      <c r="D500" t="str">
        <f t="shared" si="14"/>
        <v>7A1296088B</v>
      </c>
      <c r="E500" t="str">
        <f t="shared" si="15"/>
        <v>FW12G7A1296088</v>
      </c>
    </row>
    <row r="501" spans="1:5">
      <c r="A501" t="s">
        <v>980</v>
      </c>
      <c r="B501" t="s">
        <v>981</v>
      </c>
      <c r="C501">
        <v>2</v>
      </c>
      <c r="D501" t="str">
        <f t="shared" si="14"/>
        <v>7A1333871A</v>
      </c>
      <c r="E501" t="str">
        <f t="shared" si="15"/>
        <v>FW12G7A1333871</v>
      </c>
    </row>
    <row r="502" spans="1:5">
      <c r="A502" t="s">
        <v>982</v>
      </c>
      <c r="B502" t="s">
        <v>983</v>
      </c>
      <c r="C502">
        <v>1</v>
      </c>
      <c r="D502" t="str">
        <f t="shared" si="14"/>
        <v>7A1333928C</v>
      </c>
      <c r="E502" t="str">
        <f t="shared" si="15"/>
        <v>FW12G7A1333928</v>
      </c>
    </row>
    <row r="503" spans="1:5">
      <c r="A503" t="s">
        <v>984</v>
      </c>
      <c r="B503" t="s">
        <v>985</v>
      </c>
      <c r="C503">
        <v>1</v>
      </c>
      <c r="D503" t="str">
        <f t="shared" si="14"/>
        <v>7A1333929C</v>
      </c>
      <c r="E503" t="str">
        <f t="shared" si="15"/>
        <v>FW12G7A1333929</v>
      </c>
    </row>
    <row r="504" spans="1:5">
      <c r="A504" t="s">
        <v>986</v>
      </c>
      <c r="B504" t="s">
        <v>987</v>
      </c>
      <c r="C504">
        <v>1</v>
      </c>
      <c r="D504" t="str">
        <f t="shared" si="14"/>
        <v>7A1334515A</v>
      </c>
      <c r="E504" t="str">
        <f t="shared" si="15"/>
        <v>FW12G7A1334515</v>
      </c>
    </row>
    <row r="505" spans="1:5">
      <c r="A505" t="s">
        <v>988</v>
      </c>
      <c r="B505" t="s">
        <v>989</v>
      </c>
      <c r="C505">
        <v>2</v>
      </c>
      <c r="D505" t="str">
        <f t="shared" si="14"/>
        <v>87A13188320</v>
      </c>
      <c r="E505" t="str">
        <f t="shared" si="15"/>
        <v>FW12G87A1318832</v>
      </c>
    </row>
    <row r="506" spans="1:5">
      <c r="A506" t="s">
        <v>990</v>
      </c>
      <c r="B506" t="s">
        <v>991</v>
      </c>
      <c r="C506">
        <v>1</v>
      </c>
      <c r="D506" t="str">
        <f t="shared" si="14"/>
        <v>96A26712A0A</v>
      </c>
      <c r="E506" t="str">
        <f t="shared" si="15"/>
        <v>FW12G96A26712A0</v>
      </c>
    </row>
    <row r="507" spans="1:5">
      <c r="A507" t="s">
        <v>992</v>
      </c>
      <c r="B507" t="s">
        <v>993</v>
      </c>
      <c r="C507">
        <v>1</v>
      </c>
      <c r="D507" t="str">
        <f t="shared" si="14"/>
        <v>96A32156A00</v>
      </c>
      <c r="E507" t="str">
        <f t="shared" si="15"/>
        <v>FW12G96A32156A0</v>
      </c>
    </row>
    <row r="508" spans="1:5">
      <c r="A508" t="s">
        <v>842</v>
      </c>
      <c r="B508" t="s">
        <v>304</v>
      </c>
      <c r="C508">
        <v>5</v>
      </c>
      <c r="D508" t="str">
        <f t="shared" si="14"/>
        <v>60B10209041</v>
      </c>
      <c r="E508" t="str">
        <f t="shared" si="15"/>
        <v>FW12G60B1020904</v>
      </c>
    </row>
    <row r="509" spans="1:5">
      <c r="A509" t="s">
        <v>831</v>
      </c>
      <c r="B509" t="s">
        <v>304</v>
      </c>
      <c r="C509">
        <v>5</v>
      </c>
      <c r="D509" t="str">
        <f t="shared" si="14"/>
        <v>60B4188740</v>
      </c>
      <c r="E509" t="str">
        <f t="shared" si="15"/>
        <v>FW12G60B418874</v>
      </c>
    </row>
    <row r="510" spans="1:5">
      <c r="A510" t="s">
        <v>959</v>
      </c>
      <c r="B510" t="s">
        <v>960</v>
      </c>
      <c r="C510">
        <v>5</v>
      </c>
      <c r="D510" t="str">
        <f t="shared" si="14"/>
        <v>60B9439040</v>
      </c>
      <c r="E510" t="str">
        <f t="shared" si="15"/>
        <v>FW12G60B943904</v>
      </c>
    </row>
    <row r="511" spans="1:5">
      <c r="A511" t="s">
        <v>581</v>
      </c>
      <c r="B511" t="s">
        <v>582</v>
      </c>
      <c r="C511">
        <v>5</v>
      </c>
      <c r="D511" t="str">
        <f t="shared" si="14"/>
        <v>60B9443610</v>
      </c>
      <c r="E511" t="str">
        <f t="shared" si="15"/>
        <v>FW12G60B944361</v>
      </c>
    </row>
    <row r="512" spans="1:5">
      <c r="A512" t="s">
        <v>832</v>
      </c>
      <c r="B512" t="s">
        <v>304</v>
      </c>
      <c r="C512">
        <v>5</v>
      </c>
      <c r="D512" t="str">
        <f t="shared" si="14"/>
        <v>60B9446120</v>
      </c>
      <c r="E512" t="str">
        <f t="shared" si="15"/>
        <v>FW12G60B944612</v>
      </c>
    </row>
    <row r="513" spans="1:5">
      <c r="A513" t="s">
        <v>647</v>
      </c>
      <c r="B513" t="s">
        <v>328</v>
      </c>
      <c r="C513">
        <v>5</v>
      </c>
      <c r="D513" t="str">
        <f t="shared" si="14"/>
        <v>60B9897220</v>
      </c>
      <c r="E513" t="str">
        <f t="shared" si="15"/>
        <v>FW12G60B989722</v>
      </c>
    </row>
    <row r="514" spans="1:5">
      <c r="A514" t="s">
        <v>816</v>
      </c>
      <c r="B514" t="s">
        <v>304</v>
      </c>
      <c r="C514">
        <v>5</v>
      </c>
      <c r="D514" t="str">
        <f t="shared" si="14"/>
        <v>60K1125550</v>
      </c>
      <c r="E514" t="str">
        <f t="shared" si="15"/>
        <v>FW12G60K112555</v>
      </c>
    </row>
    <row r="515" spans="1:5">
      <c r="A515" t="s">
        <v>637</v>
      </c>
      <c r="B515" t="s">
        <v>304</v>
      </c>
      <c r="C515">
        <v>5</v>
      </c>
      <c r="D515" t="str">
        <f t="shared" si="14"/>
        <v>60K868950</v>
      </c>
      <c r="E515" t="str">
        <f t="shared" si="15"/>
        <v>FW12G60K86895</v>
      </c>
    </row>
    <row r="516" spans="1:5">
      <c r="A516" t="s">
        <v>967</v>
      </c>
      <c r="B516" t="s">
        <v>304</v>
      </c>
      <c r="C516">
        <v>5</v>
      </c>
      <c r="D516" t="str">
        <f t="shared" ref="D516:D579" si="16">RemovePredix(A516)</f>
        <v>60B10160480</v>
      </c>
      <c r="E516" t="str">
        <f t="shared" ref="E516:E579" si="17">Leftoff(A516)</f>
        <v>FW12G60B1016048</v>
      </c>
    </row>
    <row r="517" spans="1:5">
      <c r="A517" t="s">
        <v>827</v>
      </c>
      <c r="B517" t="s">
        <v>731</v>
      </c>
      <c r="C517">
        <v>7</v>
      </c>
      <c r="D517" t="str">
        <f t="shared" si="16"/>
        <v>60B10209051</v>
      </c>
      <c r="E517" t="str">
        <f t="shared" si="17"/>
        <v>FW12G60B1020905</v>
      </c>
    </row>
    <row r="518" spans="1:5">
      <c r="A518" t="s">
        <v>875</v>
      </c>
      <c r="B518" t="s">
        <v>304</v>
      </c>
      <c r="C518">
        <v>6</v>
      </c>
      <c r="D518" t="str">
        <f t="shared" si="16"/>
        <v>60B10326510</v>
      </c>
      <c r="E518" t="str">
        <f t="shared" si="17"/>
        <v>FW12G60B1032651</v>
      </c>
    </row>
    <row r="519" spans="1:5">
      <c r="A519" t="s">
        <v>943</v>
      </c>
      <c r="B519" t="s">
        <v>304</v>
      </c>
      <c r="C519">
        <v>6</v>
      </c>
      <c r="D519" t="str">
        <f t="shared" si="16"/>
        <v>60B10397980</v>
      </c>
      <c r="E519" t="str">
        <f t="shared" si="17"/>
        <v>FW12G60B1039798</v>
      </c>
    </row>
    <row r="520" spans="1:5">
      <c r="A520" t="s">
        <v>820</v>
      </c>
      <c r="B520" t="s">
        <v>304</v>
      </c>
      <c r="C520">
        <v>6</v>
      </c>
      <c r="D520" t="str">
        <f t="shared" si="16"/>
        <v>60B11028070</v>
      </c>
      <c r="E520" t="str">
        <f t="shared" si="17"/>
        <v>FW12G60B1102807</v>
      </c>
    </row>
    <row r="521" spans="1:5">
      <c r="A521" t="s">
        <v>951</v>
      </c>
      <c r="B521" t="s">
        <v>304</v>
      </c>
      <c r="C521">
        <v>6</v>
      </c>
      <c r="D521" t="str">
        <f t="shared" si="16"/>
        <v>60B11028150</v>
      </c>
      <c r="E521" t="str">
        <f t="shared" si="17"/>
        <v>FW12G60B1102815</v>
      </c>
    </row>
    <row r="522" spans="1:5">
      <c r="A522" t="s">
        <v>726</v>
      </c>
      <c r="B522" t="s">
        <v>727</v>
      </c>
      <c r="C522">
        <v>6</v>
      </c>
      <c r="D522" t="str">
        <f t="shared" si="16"/>
        <v>60B1259649A</v>
      </c>
      <c r="E522" t="str">
        <f t="shared" si="17"/>
        <v>FW12G60B1259649</v>
      </c>
    </row>
    <row r="523" spans="1:5">
      <c r="A523" t="s">
        <v>830</v>
      </c>
      <c r="B523" t="s">
        <v>304</v>
      </c>
      <c r="C523">
        <v>6</v>
      </c>
      <c r="D523" t="str">
        <f t="shared" si="16"/>
        <v>60B4186450</v>
      </c>
      <c r="E523" t="str">
        <f t="shared" si="17"/>
        <v>FW12G60B418645</v>
      </c>
    </row>
    <row r="524" spans="1:5">
      <c r="A524" t="s">
        <v>788</v>
      </c>
      <c r="B524" t="s">
        <v>782</v>
      </c>
      <c r="C524">
        <v>6</v>
      </c>
      <c r="D524" t="str">
        <f t="shared" si="16"/>
        <v>60B5135632</v>
      </c>
      <c r="E524" t="str">
        <f t="shared" si="17"/>
        <v>FW12G60B513563</v>
      </c>
    </row>
    <row r="525" spans="1:5">
      <c r="A525" t="s">
        <v>952</v>
      </c>
      <c r="B525" t="s">
        <v>654</v>
      </c>
      <c r="C525">
        <v>6</v>
      </c>
      <c r="D525" t="str">
        <f t="shared" si="16"/>
        <v>60B7400411</v>
      </c>
      <c r="E525" t="str">
        <f t="shared" si="17"/>
        <v>FW12G60B740041</v>
      </c>
    </row>
    <row r="526" spans="1:5">
      <c r="A526" t="s">
        <v>950</v>
      </c>
      <c r="B526" t="s">
        <v>304</v>
      </c>
      <c r="C526">
        <v>6</v>
      </c>
      <c r="D526" t="str">
        <f t="shared" si="16"/>
        <v>60B7400421</v>
      </c>
      <c r="E526" t="str">
        <f t="shared" si="17"/>
        <v>FW12G60B740042</v>
      </c>
    </row>
    <row r="527" spans="1:5">
      <c r="A527" t="s">
        <v>823</v>
      </c>
      <c r="B527" t="s">
        <v>304</v>
      </c>
      <c r="C527">
        <v>6</v>
      </c>
      <c r="D527" t="str">
        <f t="shared" si="16"/>
        <v>60B9446210</v>
      </c>
      <c r="E527" t="str">
        <f t="shared" si="17"/>
        <v>FW12G60B944621</v>
      </c>
    </row>
    <row r="528" spans="1:5">
      <c r="A528" t="s">
        <v>763</v>
      </c>
      <c r="B528" t="s">
        <v>731</v>
      </c>
      <c r="C528">
        <v>6</v>
      </c>
      <c r="D528" t="str">
        <f t="shared" si="16"/>
        <v>60B9528220</v>
      </c>
      <c r="E528" t="str">
        <f t="shared" si="17"/>
        <v>FW12G60B952822</v>
      </c>
    </row>
    <row r="529" spans="1:5">
      <c r="A529" t="s">
        <v>781</v>
      </c>
      <c r="B529" t="s">
        <v>782</v>
      </c>
      <c r="C529">
        <v>6</v>
      </c>
      <c r="D529" t="str">
        <f t="shared" si="16"/>
        <v>60B10217430</v>
      </c>
      <c r="E529" t="str">
        <f t="shared" si="17"/>
        <v>FW12G60B1021743</v>
      </c>
    </row>
    <row r="530" spans="1:5">
      <c r="A530" t="s">
        <v>834</v>
      </c>
      <c r="B530" t="s">
        <v>304</v>
      </c>
      <c r="C530">
        <v>7</v>
      </c>
      <c r="D530" t="str">
        <f t="shared" si="16"/>
        <v>60B11509670</v>
      </c>
      <c r="E530" t="str">
        <f t="shared" si="17"/>
        <v>FW12G60B1150967</v>
      </c>
    </row>
    <row r="531" spans="1:5">
      <c r="A531" t="s">
        <v>969</v>
      </c>
      <c r="B531" t="s">
        <v>304</v>
      </c>
      <c r="C531">
        <v>7</v>
      </c>
      <c r="D531" t="str">
        <f t="shared" si="16"/>
        <v>60B7936820</v>
      </c>
      <c r="E531" t="str">
        <f t="shared" si="17"/>
        <v>FW12G60B793682</v>
      </c>
    </row>
    <row r="532" spans="1:5">
      <c r="A532" t="s">
        <v>1024</v>
      </c>
      <c r="B532" t="s">
        <v>414</v>
      </c>
      <c r="C532">
        <v>4</v>
      </c>
      <c r="D532" t="str">
        <f t="shared" si="16"/>
        <v>613Y200003</v>
      </c>
      <c r="E532" t="str">
        <f t="shared" si="17"/>
        <v>F613Y20000</v>
      </c>
    </row>
    <row r="533" spans="1:5">
      <c r="A533" t="s">
        <v>843</v>
      </c>
      <c r="B533" t="s">
        <v>304</v>
      </c>
      <c r="C533">
        <v>7</v>
      </c>
      <c r="D533" t="str">
        <f t="shared" si="16"/>
        <v>60B9140681</v>
      </c>
      <c r="E533" t="str">
        <f t="shared" si="17"/>
        <v>FW12G60B914068</v>
      </c>
    </row>
    <row r="534" spans="1:5">
      <c r="A534" t="s">
        <v>869</v>
      </c>
      <c r="B534" t="s">
        <v>304</v>
      </c>
      <c r="C534">
        <v>7</v>
      </c>
      <c r="D534" t="str">
        <f t="shared" si="16"/>
        <v>60B9145581</v>
      </c>
      <c r="E534" t="str">
        <f t="shared" si="17"/>
        <v>FW12G60B914558</v>
      </c>
    </row>
    <row r="535" spans="1:5">
      <c r="A535" t="s">
        <v>766</v>
      </c>
      <c r="B535" t="s">
        <v>731</v>
      </c>
      <c r="C535">
        <v>7</v>
      </c>
      <c r="D535" t="str">
        <f t="shared" si="16"/>
        <v>60B9446140</v>
      </c>
      <c r="E535" t="str">
        <f t="shared" si="17"/>
        <v>FW12G60B944614</v>
      </c>
    </row>
    <row r="536" spans="1:5">
      <c r="A536" t="s">
        <v>767</v>
      </c>
      <c r="B536" t="s">
        <v>731</v>
      </c>
      <c r="C536">
        <v>7</v>
      </c>
      <c r="D536" t="str">
        <f t="shared" si="16"/>
        <v>60B9446150</v>
      </c>
      <c r="E536" t="str">
        <f t="shared" si="17"/>
        <v>FW12G60B944615</v>
      </c>
    </row>
    <row r="537" spans="1:5">
      <c r="A537" t="s">
        <v>872</v>
      </c>
      <c r="B537" t="s">
        <v>304</v>
      </c>
      <c r="C537">
        <v>7</v>
      </c>
      <c r="D537" t="str">
        <f t="shared" si="16"/>
        <v>60B9446180</v>
      </c>
      <c r="E537" t="str">
        <f t="shared" si="17"/>
        <v>FW12G60B944618</v>
      </c>
    </row>
    <row r="538" spans="1:5">
      <c r="A538" t="s">
        <v>455</v>
      </c>
      <c r="B538" t="s">
        <v>313</v>
      </c>
      <c r="C538">
        <v>0</v>
      </c>
      <c r="D538" t="str">
        <f t="shared" si="16"/>
        <v>342A1190907B</v>
      </c>
      <c r="E538" t="str">
        <f t="shared" si="17"/>
        <v>FW12G342A1190907</v>
      </c>
    </row>
    <row r="539" spans="1:5">
      <c r="A539" t="s">
        <v>640</v>
      </c>
      <c r="B539" t="s">
        <v>641</v>
      </c>
      <c r="C539">
        <v>0</v>
      </c>
      <c r="D539" t="str">
        <f t="shared" si="16"/>
        <v>23B10404170</v>
      </c>
      <c r="E539" t="str">
        <f t="shared" si="17"/>
        <v>FW12G23B1040417</v>
      </c>
    </row>
    <row r="540" spans="1:5">
      <c r="A540" t="s">
        <v>676</v>
      </c>
      <c r="B540" t="s">
        <v>677</v>
      </c>
      <c r="C540">
        <v>7</v>
      </c>
      <c r="D540" t="str">
        <f t="shared" si="16"/>
        <v>23B1021211A</v>
      </c>
      <c r="E540" t="str">
        <f t="shared" si="17"/>
        <v>FW12G23B1021211</v>
      </c>
    </row>
    <row r="541" spans="1:5">
      <c r="A541" t="s">
        <v>1530</v>
      </c>
      <c r="B541" t="s">
        <v>1531</v>
      </c>
      <c r="C541">
        <v>1</v>
      </c>
      <c r="D541" t="str">
        <f t="shared" si="16"/>
        <v>342A1230550J</v>
      </c>
      <c r="E541" t="str">
        <f t="shared" si="17"/>
        <v>FW12G342A1230550</v>
      </c>
    </row>
    <row r="542" spans="1:5">
      <c r="A542" t="s">
        <v>1018</v>
      </c>
      <c r="B542" t="s">
        <v>338</v>
      </c>
      <c r="C542">
        <v>1</v>
      </c>
      <c r="D542" t="str">
        <f t="shared" si="16"/>
        <v>7A1258943A</v>
      </c>
      <c r="E542" t="str">
        <f t="shared" si="17"/>
        <v>FW12G7A1258943</v>
      </c>
    </row>
    <row r="543" spans="1:5">
      <c r="A543" t="s">
        <v>730</v>
      </c>
      <c r="B543" t="s">
        <v>731</v>
      </c>
      <c r="C543">
        <v>7</v>
      </c>
      <c r="D543" t="str">
        <f t="shared" si="16"/>
        <v>60B9446190</v>
      </c>
      <c r="E543" t="str">
        <f t="shared" si="17"/>
        <v>FW12G60B944619</v>
      </c>
    </row>
    <row r="544" spans="1:5">
      <c r="A544" t="s">
        <v>783</v>
      </c>
      <c r="B544" t="s">
        <v>784</v>
      </c>
      <c r="C544">
        <v>7</v>
      </c>
      <c r="D544" t="str">
        <f t="shared" si="16"/>
        <v>60B9446200</v>
      </c>
      <c r="E544" t="str">
        <f t="shared" si="17"/>
        <v>FW12G60B944620</v>
      </c>
    </row>
    <row r="545" spans="1:5">
      <c r="A545" t="s">
        <v>944</v>
      </c>
      <c r="B545" t="s">
        <v>304</v>
      </c>
      <c r="C545">
        <v>7</v>
      </c>
      <c r="D545" t="str">
        <f t="shared" si="16"/>
        <v>60B9446220</v>
      </c>
      <c r="E545" t="str">
        <f t="shared" si="17"/>
        <v>FW12G60B944622</v>
      </c>
    </row>
    <row r="546" spans="1:5">
      <c r="A546" t="s">
        <v>1532</v>
      </c>
      <c r="B546" t="s">
        <v>1533</v>
      </c>
      <c r="C546">
        <v>6</v>
      </c>
      <c r="D546" t="str">
        <f t="shared" si="16"/>
        <v>370Y200600</v>
      </c>
      <c r="E546" t="str">
        <f t="shared" si="17"/>
        <v>F370Y20060</v>
      </c>
    </row>
    <row r="547" spans="1:5">
      <c r="A547" t="s">
        <v>1534</v>
      </c>
      <c r="B547" t="s">
        <v>1535</v>
      </c>
      <c r="C547">
        <v>1</v>
      </c>
      <c r="D547" t="str">
        <f t="shared" si="16"/>
        <v>370Y200595</v>
      </c>
      <c r="E547" t="str">
        <f t="shared" si="17"/>
        <v>F370Y20059</v>
      </c>
    </row>
    <row r="548" spans="1:5">
      <c r="A548" t="s">
        <v>1536</v>
      </c>
      <c r="B548" t="s">
        <v>1537</v>
      </c>
      <c r="C548">
        <v>2</v>
      </c>
      <c r="D548" t="str">
        <f t="shared" si="16"/>
        <v>370Y200577</v>
      </c>
      <c r="E548" t="str">
        <f t="shared" si="17"/>
        <v>F370Y20057</v>
      </c>
    </row>
    <row r="549" spans="1:5">
      <c r="A549" t="s">
        <v>811</v>
      </c>
      <c r="B549" t="s">
        <v>304</v>
      </c>
      <c r="C549">
        <v>7</v>
      </c>
      <c r="D549" t="str">
        <f t="shared" si="16"/>
        <v>60B9521080</v>
      </c>
      <c r="E549" t="str">
        <f t="shared" si="17"/>
        <v>FW12G60B952108</v>
      </c>
    </row>
    <row r="550" spans="1:5">
      <c r="A550" t="s">
        <v>1538</v>
      </c>
      <c r="B550" t="s">
        <v>1097</v>
      </c>
      <c r="C550">
        <v>1</v>
      </c>
      <c r="D550" t="str">
        <f t="shared" si="16"/>
        <v>28A1259770C</v>
      </c>
      <c r="E550" t="str">
        <f t="shared" si="17"/>
        <v>FW12G28A1259770</v>
      </c>
    </row>
    <row r="551" spans="1:5">
      <c r="A551" t="s">
        <v>819</v>
      </c>
      <c r="B551" t="s">
        <v>731</v>
      </c>
      <c r="C551">
        <v>7</v>
      </c>
      <c r="D551" t="str">
        <f t="shared" si="16"/>
        <v>60B9798921</v>
      </c>
      <c r="E551" t="str">
        <f t="shared" si="17"/>
        <v>FW12G60B979892</v>
      </c>
    </row>
    <row r="552" spans="1:5">
      <c r="A552" t="s">
        <v>1539</v>
      </c>
      <c r="B552" t="s">
        <v>908</v>
      </c>
      <c r="C552">
        <v>0</v>
      </c>
      <c r="D552" t="str">
        <f t="shared" si="16"/>
        <v>68B1318113A</v>
      </c>
      <c r="E552" t="str">
        <f t="shared" si="17"/>
        <v>FW12G68B1318113</v>
      </c>
    </row>
    <row r="553" spans="1:5">
      <c r="A553" t="s">
        <v>1540</v>
      </c>
      <c r="B553" t="s">
        <v>1541</v>
      </c>
      <c r="C553">
        <v>0</v>
      </c>
      <c r="D553" t="str">
        <f t="shared" si="16"/>
        <v>Y22N100042</v>
      </c>
      <c r="E553" t="str">
        <f t="shared" si="17"/>
        <v>FY22N10004</v>
      </c>
    </row>
    <row r="554" spans="1:5">
      <c r="A554" t="s">
        <v>1542</v>
      </c>
      <c r="B554" t="s">
        <v>1543</v>
      </c>
      <c r="C554">
        <v>0</v>
      </c>
      <c r="D554" t="str">
        <f t="shared" si="16"/>
        <v>128Y200009</v>
      </c>
      <c r="E554" t="str">
        <f t="shared" si="17"/>
        <v>F128Y20000</v>
      </c>
    </row>
    <row r="555" spans="1:5">
      <c r="A555" t="s">
        <v>389</v>
      </c>
      <c r="B555" t="s">
        <v>390</v>
      </c>
      <c r="C555">
        <v>0</v>
      </c>
      <c r="D555" t="str">
        <f t="shared" si="16"/>
        <v>347N120260</v>
      </c>
      <c r="E555" t="str">
        <f t="shared" si="17"/>
        <v>F347N12026</v>
      </c>
    </row>
    <row r="556" spans="1:5">
      <c r="A556" t="s">
        <v>625</v>
      </c>
      <c r="B556" t="s">
        <v>626</v>
      </c>
      <c r="C556">
        <v>26</v>
      </c>
      <c r="D556" t="str">
        <f t="shared" si="16"/>
        <v>54A3792390</v>
      </c>
      <c r="E556" t="str">
        <f t="shared" si="17"/>
        <v>FW12G54A379239</v>
      </c>
    </row>
    <row r="557" spans="1:5">
      <c r="A557" t="s">
        <v>1544</v>
      </c>
      <c r="B557" t="s">
        <v>1545</v>
      </c>
      <c r="C557">
        <v>0</v>
      </c>
      <c r="D557" t="str">
        <f t="shared" si="16"/>
        <v>7A11613050</v>
      </c>
      <c r="E557" t="str">
        <f t="shared" si="17"/>
        <v>FW12G7A1161305</v>
      </c>
    </row>
    <row r="558" spans="1:5">
      <c r="A558" t="s">
        <v>948</v>
      </c>
      <c r="B558" t="s">
        <v>304</v>
      </c>
      <c r="C558">
        <v>8</v>
      </c>
      <c r="D558" t="str">
        <f t="shared" si="16"/>
        <v>60B10212920</v>
      </c>
      <c r="E558" t="str">
        <f t="shared" si="17"/>
        <v>FW12G60B1021292</v>
      </c>
    </row>
    <row r="559" spans="1:5">
      <c r="A559" t="s">
        <v>764</v>
      </c>
      <c r="B559" t="s">
        <v>331</v>
      </c>
      <c r="C559">
        <v>3</v>
      </c>
      <c r="D559" t="str">
        <f t="shared" si="16"/>
        <v>42B315882A</v>
      </c>
      <c r="E559" t="str">
        <f t="shared" si="17"/>
        <v>FW12G42B315882</v>
      </c>
    </row>
    <row r="560" spans="1:5">
      <c r="A560" t="s">
        <v>954</v>
      </c>
      <c r="B560" t="s">
        <v>304</v>
      </c>
      <c r="C560">
        <v>9</v>
      </c>
      <c r="D560" t="str">
        <f t="shared" si="16"/>
        <v>60B10160500</v>
      </c>
      <c r="E560" t="str">
        <f t="shared" si="17"/>
        <v>FW12G60B1016050</v>
      </c>
    </row>
    <row r="561" spans="1:5">
      <c r="A561" t="s">
        <v>393</v>
      </c>
      <c r="B561" t="s">
        <v>394</v>
      </c>
      <c r="C561">
        <v>5</v>
      </c>
      <c r="D561" t="str">
        <f t="shared" si="16"/>
        <v>350N102482C</v>
      </c>
      <c r="E561" t="str">
        <f t="shared" si="17"/>
        <v>F350N102482</v>
      </c>
    </row>
    <row r="562" spans="1:5">
      <c r="A562" t="s">
        <v>1546</v>
      </c>
      <c r="B562" t="s">
        <v>1547</v>
      </c>
      <c r="C562">
        <v>0</v>
      </c>
      <c r="D562" t="str">
        <f t="shared" si="16"/>
        <v>898Y200713A</v>
      </c>
      <c r="E562" t="str">
        <f t="shared" si="17"/>
        <v>F898Y200713</v>
      </c>
    </row>
    <row r="563" spans="1:5">
      <c r="A563" t="s">
        <v>1548</v>
      </c>
      <c r="B563" t="s">
        <v>1301</v>
      </c>
      <c r="C563">
        <v>1</v>
      </c>
      <c r="D563" t="str">
        <f t="shared" si="16"/>
        <v>820Y200295D</v>
      </c>
      <c r="E563" t="str">
        <f t="shared" si="17"/>
        <v>F820Y200295</v>
      </c>
    </row>
    <row r="564" spans="1:5">
      <c r="A564" t="s">
        <v>547</v>
      </c>
      <c r="B564" t="s">
        <v>548</v>
      </c>
      <c r="C564">
        <v>10</v>
      </c>
      <c r="D564" t="str">
        <f t="shared" si="16"/>
        <v>60A1154355A</v>
      </c>
      <c r="E564" t="str">
        <f t="shared" si="17"/>
        <v>FW12G60A1154355</v>
      </c>
    </row>
    <row r="565" spans="1:5">
      <c r="A565" t="s">
        <v>575</v>
      </c>
      <c r="B565" t="s">
        <v>304</v>
      </c>
      <c r="C565">
        <v>10</v>
      </c>
      <c r="D565" t="str">
        <f t="shared" si="16"/>
        <v>60B10322131</v>
      </c>
      <c r="E565" t="str">
        <f t="shared" si="17"/>
        <v>FW12G60B1032213</v>
      </c>
    </row>
    <row r="566" spans="1:5">
      <c r="A566" t="s">
        <v>810</v>
      </c>
      <c r="B566" t="s">
        <v>304</v>
      </c>
      <c r="C566">
        <v>10</v>
      </c>
      <c r="D566" t="str">
        <f t="shared" si="16"/>
        <v>60B10326520</v>
      </c>
      <c r="E566" t="str">
        <f t="shared" si="17"/>
        <v>FW12G60B1032652</v>
      </c>
    </row>
    <row r="567" spans="1:5">
      <c r="A567" t="s">
        <v>1010</v>
      </c>
      <c r="B567" t="s">
        <v>1011</v>
      </c>
      <c r="C567">
        <v>5</v>
      </c>
      <c r="D567" t="str">
        <f t="shared" si="16"/>
        <v>50B11186410</v>
      </c>
      <c r="E567" t="str">
        <f t="shared" si="17"/>
        <v>FW12G50B1118641</v>
      </c>
    </row>
    <row r="568" spans="1:5">
      <c r="A568" t="s">
        <v>1549</v>
      </c>
      <c r="B568" t="s">
        <v>1550</v>
      </c>
      <c r="C568">
        <v>0</v>
      </c>
      <c r="D568" t="str">
        <f t="shared" si="16"/>
        <v>JT5089</v>
      </c>
      <c r="E568" t="str">
        <f t="shared" si="17"/>
        <v>FW12GJT508</v>
      </c>
    </row>
    <row r="569" spans="1:5">
      <c r="A569" t="s">
        <v>1551</v>
      </c>
      <c r="B569" t="s">
        <v>291</v>
      </c>
      <c r="C569">
        <v>2</v>
      </c>
      <c r="D569" t="str">
        <f t="shared" si="16"/>
        <v>317Y130030</v>
      </c>
      <c r="E569" t="str">
        <f t="shared" si="17"/>
        <v>F317Y13003</v>
      </c>
    </row>
    <row r="570" spans="1:5">
      <c r="A570" t="s">
        <v>795</v>
      </c>
      <c r="B570" t="s">
        <v>291</v>
      </c>
      <c r="C570">
        <v>5</v>
      </c>
      <c r="D570" t="str">
        <f t="shared" si="16"/>
        <v>57A13367920</v>
      </c>
      <c r="E570" t="str">
        <f t="shared" si="17"/>
        <v>FW12G57A1336792</v>
      </c>
    </row>
    <row r="571" spans="1:5">
      <c r="A571" t="s">
        <v>1552</v>
      </c>
      <c r="B571" t="s">
        <v>291</v>
      </c>
      <c r="C571">
        <v>2</v>
      </c>
      <c r="D571" t="str">
        <f t="shared" si="16"/>
        <v>57A13185000</v>
      </c>
      <c r="E571" t="str">
        <f t="shared" si="17"/>
        <v>FW12G57A1318500</v>
      </c>
    </row>
    <row r="572" spans="1:5">
      <c r="A572" t="s">
        <v>1553</v>
      </c>
      <c r="B572" t="s">
        <v>1554</v>
      </c>
      <c r="C572">
        <v>7</v>
      </c>
      <c r="D572" t="str">
        <f t="shared" si="16"/>
        <v>375N100288A</v>
      </c>
      <c r="E572" t="str">
        <f t="shared" si="17"/>
        <v>F375N100288</v>
      </c>
    </row>
    <row r="573" spans="1:5">
      <c r="A573" t="s">
        <v>1555</v>
      </c>
      <c r="B573" t="s">
        <v>1556</v>
      </c>
      <c r="C573">
        <v>0</v>
      </c>
      <c r="D573" t="str">
        <f t="shared" si="16"/>
        <v>11A9443740</v>
      </c>
      <c r="E573" t="str">
        <f t="shared" si="17"/>
        <v>FW12G11A944374</v>
      </c>
    </row>
    <row r="574" spans="1:5">
      <c r="A574" t="s">
        <v>1557</v>
      </c>
      <c r="B574" t="s">
        <v>1558</v>
      </c>
      <c r="C574">
        <v>13</v>
      </c>
      <c r="D574" t="str">
        <f t="shared" si="16"/>
        <v>375N100282A</v>
      </c>
      <c r="E574" t="str">
        <f t="shared" si="17"/>
        <v>F375N100282</v>
      </c>
    </row>
    <row r="575" spans="1:5">
      <c r="A575" t="s">
        <v>1559</v>
      </c>
      <c r="B575" t="s">
        <v>1560</v>
      </c>
      <c r="C575">
        <v>0</v>
      </c>
      <c r="D575" t="str">
        <f t="shared" si="16"/>
        <v>56B11069912</v>
      </c>
      <c r="E575" t="str">
        <f t="shared" si="17"/>
        <v>FW12G56B1106991</v>
      </c>
    </row>
    <row r="576" spans="1:5">
      <c r="A576" t="s">
        <v>877</v>
      </c>
      <c r="B576" t="s">
        <v>304</v>
      </c>
      <c r="C576">
        <v>11</v>
      </c>
      <c r="D576" t="str">
        <f t="shared" si="16"/>
        <v>60B10404190</v>
      </c>
      <c r="E576" t="str">
        <f t="shared" si="17"/>
        <v>FW12G60B1040419</v>
      </c>
    </row>
    <row r="577" spans="1:5">
      <c r="A577" t="s">
        <v>953</v>
      </c>
      <c r="B577" t="s">
        <v>304</v>
      </c>
      <c r="C577">
        <v>11</v>
      </c>
      <c r="D577" t="str">
        <f t="shared" si="16"/>
        <v>60B7130561</v>
      </c>
      <c r="E577" t="str">
        <f t="shared" si="17"/>
        <v>FW12G60B713056</v>
      </c>
    </row>
    <row r="578" spans="1:5">
      <c r="A578" t="s">
        <v>957</v>
      </c>
      <c r="B578" t="s">
        <v>304</v>
      </c>
      <c r="C578">
        <v>11</v>
      </c>
      <c r="D578" t="str">
        <f t="shared" si="16"/>
        <v>60B7936880</v>
      </c>
      <c r="E578" t="str">
        <f t="shared" si="17"/>
        <v>FW12G60B793688</v>
      </c>
    </row>
    <row r="579" spans="1:5">
      <c r="A579" t="s">
        <v>388</v>
      </c>
      <c r="B579" t="s">
        <v>321</v>
      </c>
      <c r="C579">
        <v>13</v>
      </c>
      <c r="D579" t="str">
        <f t="shared" si="16"/>
        <v>347N120259</v>
      </c>
      <c r="E579" t="str">
        <f t="shared" si="17"/>
        <v>F347N12025</v>
      </c>
    </row>
    <row r="580" spans="1:5">
      <c r="A580" t="s">
        <v>916</v>
      </c>
      <c r="B580" t="s">
        <v>654</v>
      </c>
      <c r="C580">
        <v>12</v>
      </c>
      <c r="D580" t="str">
        <f t="shared" ref="D580:D643" si="18">RemovePredix(A580)</f>
        <v>60B7132480</v>
      </c>
      <c r="E580" t="str">
        <f t="shared" ref="E580:E643" si="19">Leftoff(A580)</f>
        <v>FW12G60B713248</v>
      </c>
    </row>
    <row r="581" spans="1:5">
      <c r="A581" t="s">
        <v>940</v>
      </c>
      <c r="B581" t="s">
        <v>304</v>
      </c>
      <c r="C581">
        <v>12</v>
      </c>
      <c r="D581" t="str">
        <f t="shared" si="18"/>
        <v>60B7396190</v>
      </c>
      <c r="E581" t="str">
        <f t="shared" si="19"/>
        <v>FW12G60B739619</v>
      </c>
    </row>
    <row r="582" spans="1:5">
      <c r="A582" t="s">
        <v>526</v>
      </c>
      <c r="B582" t="s">
        <v>527</v>
      </c>
      <c r="C582">
        <v>15</v>
      </c>
      <c r="D582" t="str">
        <f t="shared" si="18"/>
        <v>60A1212214A</v>
      </c>
      <c r="E582" t="str">
        <f t="shared" si="19"/>
        <v>FW12G60A1212214</v>
      </c>
    </row>
    <row r="583" spans="1:5">
      <c r="A583" t="s">
        <v>624</v>
      </c>
      <c r="B583" t="s">
        <v>304</v>
      </c>
      <c r="C583">
        <v>17</v>
      </c>
      <c r="D583" t="str">
        <f t="shared" si="18"/>
        <v>60K820320</v>
      </c>
      <c r="E583" t="str">
        <f t="shared" si="19"/>
        <v>FW12G60K82032</v>
      </c>
    </row>
    <row r="584" spans="1:5">
      <c r="A584" t="s">
        <v>702</v>
      </c>
      <c r="B584" t="s">
        <v>703</v>
      </c>
      <c r="C584">
        <v>0</v>
      </c>
      <c r="D584" t="str">
        <f t="shared" si="18"/>
        <v>53B7397530</v>
      </c>
      <c r="E584" t="str">
        <f t="shared" si="19"/>
        <v>FW12G53B739753</v>
      </c>
    </row>
    <row r="585" spans="1:5">
      <c r="A585" t="s">
        <v>668</v>
      </c>
      <c r="B585" t="s">
        <v>304</v>
      </c>
      <c r="C585">
        <v>18</v>
      </c>
      <c r="D585" t="str">
        <f t="shared" si="18"/>
        <v>60B9399500</v>
      </c>
      <c r="E585" t="str">
        <f t="shared" si="19"/>
        <v>FW12G60B939950</v>
      </c>
    </row>
    <row r="586" spans="1:5">
      <c r="A586" t="s">
        <v>1561</v>
      </c>
      <c r="B586" t="s">
        <v>308</v>
      </c>
      <c r="C586">
        <v>0</v>
      </c>
      <c r="D586" t="str">
        <f t="shared" si="18"/>
        <v>53B884040A</v>
      </c>
      <c r="E586" t="str">
        <f t="shared" si="19"/>
        <v>FW12G53B884040</v>
      </c>
    </row>
    <row r="587" spans="1:5">
      <c r="A587" t="s">
        <v>1562</v>
      </c>
      <c r="B587" t="s">
        <v>1563</v>
      </c>
      <c r="C587">
        <v>0</v>
      </c>
      <c r="D587" t="str">
        <f t="shared" si="18"/>
        <v>Y22N100038</v>
      </c>
      <c r="E587" t="str">
        <f t="shared" si="19"/>
        <v>FY22N10003</v>
      </c>
    </row>
    <row r="588" spans="1:5">
      <c r="A588" t="s">
        <v>619</v>
      </c>
      <c r="B588" t="s">
        <v>304</v>
      </c>
      <c r="C588">
        <v>20</v>
      </c>
      <c r="D588" t="str">
        <f t="shared" si="18"/>
        <v>60B9211510</v>
      </c>
      <c r="E588" t="str">
        <f t="shared" si="19"/>
        <v>FW12G60B921151</v>
      </c>
    </row>
    <row r="589" spans="1:5">
      <c r="A589" t="s">
        <v>643</v>
      </c>
      <c r="B589" t="s">
        <v>304</v>
      </c>
      <c r="C589">
        <v>23</v>
      </c>
      <c r="D589" t="str">
        <f t="shared" si="18"/>
        <v>60B9211520</v>
      </c>
      <c r="E589" t="str">
        <f t="shared" si="19"/>
        <v>FW12G60B921152</v>
      </c>
    </row>
    <row r="590" spans="1:5">
      <c r="A590" t="s">
        <v>734</v>
      </c>
      <c r="B590" t="s">
        <v>602</v>
      </c>
      <c r="C590">
        <v>30</v>
      </c>
      <c r="D590" t="str">
        <f t="shared" si="18"/>
        <v>42B13320050</v>
      </c>
      <c r="E590" t="str">
        <f t="shared" si="19"/>
        <v>FW12G42B1332005</v>
      </c>
    </row>
    <row r="591" spans="1:5">
      <c r="A591" t="s">
        <v>1564</v>
      </c>
      <c r="B591" t="s">
        <v>1152</v>
      </c>
      <c r="C591">
        <v>1</v>
      </c>
      <c r="D591" t="str">
        <f t="shared" si="18"/>
        <v>369N200256B</v>
      </c>
      <c r="E591" t="str">
        <f t="shared" si="19"/>
        <v>F369N200256</v>
      </c>
    </row>
    <row r="592" spans="1:5">
      <c r="A592" t="s">
        <v>769</v>
      </c>
      <c r="B592" t="s">
        <v>331</v>
      </c>
      <c r="C592">
        <v>48</v>
      </c>
      <c r="D592" t="str">
        <f t="shared" si="18"/>
        <v>42B593410A</v>
      </c>
      <c r="E592" t="str">
        <f t="shared" si="19"/>
        <v>FW12G42B593410</v>
      </c>
    </row>
    <row r="593" spans="1:5">
      <c r="A593" t="s">
        <v>1565</v>
      </c>
      <c r="B593" t="s">
        <v>1566</v>
      </c>
      <c r="C593">
        <v>1</v>
      </c>
      <c r="D593" t="str">
        <f t="shared" si="18"/>
        <v>370Y200618</v>
      </c>
      <c r="E593" t="str">
        <f t="shared" si="19"/>
        <v>F370Y20061</v>
      </c>
    </row>
    <row r="594" spans="1:5">
      <c r="A594" t="s">
        <v>601</v>
      </c>
      <c r="B594" t="s">
        <v>602</v>
      </c>
      <c r="C594">
        <v>15</v>
      </c>
      <c r="D594" t="str">
        <f t="shared" si="18"/>
        <v>42B632243A</v>
      </c>
      <c r="E594" t="str">
        <f t="shared" si="19"/>
        <v>FW12G42B632243</v>
      </c>
    </row>
    <row r="595" spans="1:5">
      <c r="A595" t="s">
        <v>1567</v>
      </c>
      <c r="B595" t="s">
        <v>1568</v>
      </c>
      <c r="C595">
        <v>2</v>
      </c>
      <c r="D595" t="str">
        <f t="shared" si="18"/>
        <v>830Y200192C</v>
      </c>
      <c r="E595" t="str">
        <f t="shared" si="19"/>
        <v>F830Y200192</v>
      </c>
    </row>
    <row r="596" spans="1:5">
      <c r="A596" t="s">
        <v>431</v>
      </c>
      <c r="B596" t="s">
        <v>432</v>
      </c>
      <c r="C596">
        <v>20</v>
      </c>
      <c r="D596" t="str">
        <f t="shared" si="18"/>
        <v>54A3792370</v>
      </c>
      <c r="E596" t="str">
        <f t="shared" si="19"/>
        <v>FW12G54A379237</v>
      </c>
    </row>
    <row r="597" spans="1:5">
      <c r="A597" t="s">
        <v>1569</v>
      </c>
      <c r="B597" t="s">
        <v>1570</v>
      </c>
      <c r="C597">
        <v>0</v>
      </c>
      <c r="D597" t="str">
        <f t="shared" si="18"/>
        <v>898Y200750A</v>
      </c>
      <c r="E597" t="str">
        <f t="shared" si="19"/>
        <v>F898Y200750</v>
      </c>
    </row>
    <row r="598" spans="1:5">
      <c r="A598" t="s">
        <v>1571</v>
      </c>
      <c r="B598" t="s">
        <v>338</v>
      </c>
      <c r="C598">
        <v>0</v>
      </c>
      <c r="D598" t="str">
        <f t="shared" si="18"/>
        <v>7a11076090</v>
      </c>
      <c r="E598" t="str">
        <f t="shared" si="19"/>
        <v>FW12G7a1107609</v>
      </c>
    </row>
    <row r="599" spans="1:5">
      <c r="A599" t="s">
        <v>1572</v>
      </c>
      <c r="C599">
        <v>12</v>
      </c>
      <c r="D599" t="str">
        <f t="shared" si="18"/>
        <v>319A1188049P</v>
      </c>
      <c r="E599" t="str">
        <f t="shared" si="19"/>
        <v>FW12G319A1188049</v>
      </c>
    </row>
    <row r="600" spans="1:5">
      <c r="A600" t="s">
        <v>1573</v>
      </c>
      <c r="C600">
        <v>1</v>
      </c>
      <c r="D600" t="str">
        <f t="shared" si="18"/>
        <v>68A1318178A</v>
      </c>
      <c r="E600" t="str">
        <f t="shared" si="19"/>
        <v>FW12G68A1318178</v>
      </c>
    </row>
    <row r="601" spans="1:5">
      <c r="A601" t="s">
        <v>1574</v>
      </c>
      <c r="C601">
        <v>1</v>
      </c>
      <c r="D601" t="str">
        <f t="shared" si="18"/>
        <v>342A1318160k</v>
      </c>
      <c r="E601" t="str">
        <f t="shared" si="19"/>
        <v>FW12G342A1318160</v>
      </c>
    </row>
    <row r="602" spans="1:5">
      <c r="A602" t="s">
        <v>1575</v>
      </c>
      <c r="C602">
        <v>2</v>
      </c>
      <c r="D602" t="str">
        <f t="shared" si="18"/>
        <v>342A1118995c</v>
      </c>
      <c r="E602" t="str">
        <f t="shared" si="19"/>
        <v>FW12G342A1118995</v>
      </c>
    </row>
    <row r="603" spans="1:5">
      <c r="A603" t="s">
        <v>1576</v>
      </c>
      <c r="C603">
        <v>1</v>
      </c>
      <c r="D603" t="str">
        <f t="shared" si="18"/>
        <v>342A1069819C</v>
      </c>
      <c r="E603" t="str">
        <f t="shared" si="19"/>
        <v>342A1069819</v>
      </c>
    </row>
    <row r="604" spans="1:5">
      <c r="A604" t="s">
        <v>1577</v>
      </c>
      <c r="C604">
        <v>1</v>
      </c>
      <c r="D604" t="str">
        <f t="shared" si="18"/>
        <v>370i200510</v>
      </c>
      <c r="E604" t="str">
        <f t="shared" si="19"/>
        <v>F370i20051</v>
      </c>
    </row>
    <row r="605" spans="1:5">
      <c r="A605" t="s">
        <v>1578</v>
      </c>
      <c r="C605">
        <v>1</v>
      </c>
      <c r="D605" t="str">
        <f t="shared" si="18"/>
        <v>121A1264693E</v>
      </c>
      <c r="E605" t="str">
        <f t="shared" si="19"/>
        <v>FW12G121A1264693</v>
      </c>
    </row>
    <row r="606" spans="1:5">
      <c r="A606" t="s">
        <v>1579</v>
      </c>
      <c r="C606">
        <v>1</v>
      </c>
      <c r="D606" t="str">
        <f t="shared" si="18"/>
        <v>10A12385110</v>
      </c>
      <c r="E606" t="str">
        <f t="shared" si="19"/>
        <v>FW12G10A1238511</v>
      </c>
    </row>
    <row r="607" spans="1:5">
      <c r="A607" t="s">
        <v>1580</v>
      </c>
      <c r="C607">
        <v>0</v>
      </c>
      <c r="D607" t="str">
        <f t="shared" si="18"/>
        <v>68A921163G</v>
      </c>
      <c r="E607" t="str">
        <f t="shared" si="19"/>
        <v>FW12G68A921163</v>
      </c>
    </row>
    <row r="608" spans="1:5">
      <c r="A608" t="s">
        <v>1581</v>
      </c>
      <c r="B608" t="s">
        <v>1464</v>
      </c>
      <c r="C608">
        <v>0</v>
      </c>
      <c r="D608" t="str">
        <f t="shared" si="18"/>
        <v>10A1225221B</v>
      </c>
      <c r="E608" t="str">
        <f t="shared" si="19"/>
        <v>FW12G10A1225221</v>
      </c>
    </row>
    <row r="609" spans="1:5">
      <c r="A609" t="s">
        <v>1582</v>
      </c>
      <c r="C609">
        <v>0</v>
      </c>
      <c r="D609" t="str">
        <f t="shared" si="18"/>
        <v>898Y201120C</v>
      </c>
      <c r="E609" t="str">
        <f t="shared" si="19"/>
        <v>F898Y201120</v>
      </c>
    </row>
    <row r="610" spans="1:5">
      <c r="A610" t="s">
        <v>1583</v>
      </c>
      <c r="B610" t="s">
        <v>1584</v>
      </c>
      <c r="C610">
        <v>0</v>
      </c>
      <c r="D610" t="str">
        <f t="shared" si="18"/>
        <v>10A1224199B</v>
      </c>
      <c r="E610" t="str">
        <f t="shared" si="19"/>
        <v>FW12G10A1224199</v>
      </c>
    </row>
    <row r="611" spans="1:5">
      <c r="A611" t="s">
        <v>1585</v>
      </c>
      <c r="C611">
        <v>0</v>
      </c>
      <c r="D611" t="str">
        <f t="shared" si="18"/>
        <v>57B979863A</v>
      </c>
      <c r="E611" t="str">
        <f t="shared" si="19"/>
        <v>FW12G57B979863</v>
      </c>
    </row>
    <row r="612" spans="1:5">
      <c r="A612" t="s">
        <v>1586</v>
      </c>
      <c r="C612">
        <v>0</v>
      </c>
      <c r="D612" t="str">
        <f t="shared" si="18"/>
        <v>68A1212597A</v>
      </c>
      <c r="E612" t="str">
        <f t="shared" si="19"/>
        <v>FW12G68A1212597</v>
      </c>
    </row>
    <row r="613" spans="1:5">
      <c r="A613" t="s">
        <v>1587</v>
      </c>
      <c r="B613" t="s">
        <v>1588</v>
      </c>
      <c r="C613">
        <v>2</v>
      </c>
      <c r="D613" t="str">
        <f t="shared" si="18"/>
        <v>113Y101074B</v>
      </c>
      <c r="E613" t="str">
        <f t="shared" si="19"/>
        <v>F113Y101074</v>
      </c>
    </row>
    <row r="614" spans="1:5">
      <c r="A614" t="s">
        <v>1589</v>
      </c>
      <c r="B614" t="s">
        <v>1590</v>
      </c>
      <c r="C614">
        <v>2</v>
      </c>
      <c r="D614" t="str">
        <f t="shared" si="18"/>
        <v>342A1334504T</v>
      </c>
      <c r="E614" t="str">
        <f t="shared" si="19"/>
        <v>FW12G342A1334504</v>
      </c>
    </row>
    <row r="615" spans="1:5">
      <c r="A615" t="s">
        <v>1591</v>
      </c>
      <c r="B615" t="s">
        <v>1592</v>
      </c>
      <c r="C615">
        <v>2</v>
      </c>
      <c r="D615" t="str">
        <f t="shared" si="18"/>
        <v>317Y130031A</v>
      </c>
      <c r="E615" t="str">
        <f t="shared" si="19"/>
        <v>F317Y130031</v>
      </c>
    </row>
    <row r="616" spans="1:5">
      <c r="A616" t="s">
        <v>1593</v>
      </c>
      <c r="B616" t="s">
        <v>1594</v>
      </c>
      <c r="C616">
        <v>2</v>
      </c>
      <c r="D616" t="str">
        <f t="shared" si="18"/>
        <v>338N120241</v>
      </c>
      <c r="E616" t="str">
        <f t="shared" si="19"/>
        <v>F338N12024</v>
      </c>
    </row>
    <row r="617" spans="1:5">
      <c r="A617" t="s">
        <v>1595</v>
      </c>
      <c r="B617" t="s">
        <v>1596</v>
      </c>
      <c r="C617">
        <v>2</v>
      </c>
      <c r="D617" t="str">
        <f t="shared" si="18"/>
        <v>7A1107609A</v>
      </c>
      <c r="E617" t="str">
        <f t="shared" si="19"/>
        <v>FW12G7A1107609</v>
      </c>
    </row>
    <row r="618" spans="1:5">
      <c r="A618" t="s">
        <v>1597</v>
      </c>
      <c r="B618" t="s">
        <v>1598</v>
      </c>
      <c r="C618">
        <v>4</v>
      </c>
      <c r="D618" t="str">
        <f t="shared" si="18"/>
        <v>68A921163E</v>
      </c>
      <c r="E618" t="str">
        <f t="shared" si="19"/>
        <v>FW12G68A921163</v>
      </c>
    </row>
    <row r="619" spans="1:5">
      <c r="A619" t="s">
        <v>1599</v>
      </c>
      <c r="B619" t="s">
        <v>1600</v>
      </c>
      <c r="C619">
        <v>2</v>
      </c>
      <c r="D619" t="str">
        <f t="shared" si="18"/>
        <v>370Y200006A</v>
      </c>
      <c r="E619" t="str">
        <f t="shared" si="19"/>
        <v>F370Y200006</v>
      </c>
    </row>
    <row r="620" spans="1:5">
      <c r="A620" t="s">
        <v>1601</v>
      </c>
      <c r="B620" t="s">
        <v>1602</v>
      </c>
      <c r="C620">
        <v>2</v>
      </c>
      <c r="D620" t="str">
        <f t="shared" si="18"/>
        <v>68A1336494A</v>
      </c>
      <c r="E620" t="str">
        <f t="shared" si="19"/>
        <v>FW12G68A1336494</v>
      </c>
    </row>
    <row r="621" spans="1:5">
      <c r="A621" t="s">
        <v>1603</v>
      </c>
      <c r="B621" t="s">
        <v>879</v>
      </c>
      <c r="C621">
        <v>2</v>
      </c>
      <c r="D621" t="str">
        <f t="shared" si="18"/>
        <v>68A1336495A</v>
      </c>
      <c r="E621" t="str">
        <f t="shared" si="19"/>
        <v>FW12G68A1336495</v>
      </c>
    </row>
    <row r="622" spans="1:5">
      <c r="A622" t="s">
        <v>1604</v>
      </c>
      <c r="B622" t="s">
        <v>1605</v>
      </c>
      <c r="C622">
        <v>2</v>
      </c>
      <c r="D622" t="str">
        <f t="shared" si="18"/>
        <v>102K1126570</v>
      </c>
      <c r="E622" t="str">
        <f t="shared" si="19"/>
        <v>FW12G102K112657</v>
      </c>
    </row>
    <row r="623" spans="1:5">
      <c r="A623" t="s">
        <v>1606</v>
      </c>
      <c r="B623" t="s">
        <v>1607</v>
      </c>
      <c r="C623">
        <v>2</v>
      </c>
      <c r="D623" t="str">
        <f t="shared" si="18"/>
        <v>343A13350730C</v>
      </c>
      <c r="E623" t="str">
        <f t="shared" si="19"/>
        <v>FW12G343A13350730</v>
      </c>
    </row>
    <row r="624" spans="1:5">
      <c r="A624" t="s">
        <v>1608</v>
      </c>
      <c r="B624" t="s">
        <v>1609</v>
      </c>
      <c r="C624">
        <v>4</v>
      </c>
      <c r="D624" t="str">
        <f t="shared" si="18"/>
        <v>370Y200601</v>
      </c>
      <c r="E624" t="str">
        <f t="shared" si="19"/>
        <v>F370Y20060</v>
      </c>
    </row>
    <row r="625" spans="1:5">
      <c r="A625" t="s">
        <v>1610</v>
      </c>
      <c r="B625" t="s">
        <v>1611</v>
      </c>
      <c r="C625">
        <v>2</v>
      </c>
      <c r="D625" t="str">
        <f t="shared" si="18"/>
        <v>370Y200973A</v>
      </c>
      <c r="E625" t="str">
        <f t="shared" si="19"/>
        <v>F370Y200973</v>
      </c>
    </row>
    <row r="626" spans="1:5">
      <c r="A626" t="s">
        <v>1612</v>
      </c>
      <c r="B626" t="s">
        <v>1613</v>
      </c>
      <c r="C626">
        <v>2</v>
      </c>
      <c r="D626" t="str">
        <f t="shared" si="18"/>
        <v>V10A1190900A</v>
      </c>
      <c r="E626" t="str">
        <f t="shared" si="19"/>
        <v>FW12GV10A1190900</v>
      </c>
    </row>
    <row r="627" spans="1:5">
      <c r="A627" t="s">
        <v>1614</v>
      </c>
      <c r="B627" t="s">
        <v>1615</v>
      </c>
      <c r="C627">
        <v>40</v>
      </c>
      <c r="D627" t="str">
        <f t="shared" si="18"/>
        <v>57A8087612</v>
      </c>
      <c r="E627" t="str">
        <f t="shared" si="19"/>
        <v>FW12G57A808761</v>
      </c>
    </row>
    <row r="628" spans="1:5">
      <c r="A628" t="s">
        <v>1616</v>
      </c>
      <c r="B628" t="s">
        <v>1617</v>
      </c>
      <c r="C628">
        <v>1</v>
      </c>
      <c r="D628" t="str">
        <f t="shared" si="18"/>
        <v>342A1304470B</v>
      </c>
      <c r="E628" t="str">
        <f t="shared" si="19"/>
        <v>FW12G342A1304470</v>
      </c>
    </row>
    <row r="629" spans="1:5">
      <c r="A629" t="s">
        <v>1618</v>
      </c>
      <c r="B629" t="s">
        <v>1619</v>
      </c>
      <c r="C629">
        <v>1</v>
      </c>
      <c r="D629" t="str">
        <f t="shared" si="18"/>
        <v>23B13044450</v>
      </c>
      <c r="E629" t="str">
        <f t="shared" si="19"/>
        <v>FW12G23B1304445</v>
      </c>
    </row>
    <row r="630" spans="1:5">
      <c r="A630" t="s">
        <v>1001</v>
      </c>
      <c r="B630" t="s">
        <v>1620</v>
      </c>
      <c r="C630">
        <v>1</v>
      </c>
      <c r="D630" t="str">
        <f t="shared" si="18"/>
        <v>68A1236131A</v>
      </c>
      <c r="E630" t="str">
        <f t="shared" si="19"/>
        <v>FW12G68A1236131</v>
      </c>
    </row>
    <row r="631" spans="1:5">
      <c r="A631" t="s">
        <v>1621</v>
      </c>
      <c r="B631" t="s">
        <v>1622</v>
      </c>
      <c r="C631">
        <v>20</v>
      </c>
      <c r="D631" t="str">
        <f t="shared" si="18"/>
        <v>60B989742A</v>
      </c>
      <c r="E631" t="str">
        <f t="shared" si="19"/>
        <v>F60B989742</v>
      </c>
    </row>
    <row r="632" spans="1:5">
      <c r="A632" t="s">
        <v>1623</v>
      </c>
      <c r="B632" t="s">
        <v>1211</v>
      </c>
      <c r="C632">
        <v>0</v>
      </c>
      <c r="D632" t="str">
        <f t="shared" si="18"/>
        <v>343A1136506A</v>
      </c>
      <c r="E632" t="str">
        <f t="shared" si="19"/>
        <v>FW12G343A1136506</v>
      </c>
    </row>
    <row r="633" spans="1:5">
      <c r="A633" t="s">
        <v>1624</v>
      </c>
      <c r="C633">
        <v>0</v>
      </c>
      <c r="D633" t="str">
        <f t="shared" si="18"/>
        <v>3709200579</v>
      </c>
      <c r="E633" t="str">
        <f t="shared" si="19"/>
        <v>F370920057</v>
      </c>
    </row>
    <row r="634" spans="1:5">
      <c r="A634" t="s">
        <v>1625</v>
      </c>
      <c r="B634" t="s">
        <v>1626</v>
      </c>
      <c r="C634">
        <v>0</v>
      </c>
      <c r="D634" t="str">
        <f t="shared" si="18"/>
        <v>370Y200032</v>
      </c>
      <c r="E634" t="str">
        <f t="shared" si="19"/>
        <v>F370Y20003</v>
      </c>
    </row>
    <row r="635" spans="1:5">
      <c r="A635" t="s">
        <v>1627</v>
      </c>
      <c r="B635" t="s">
        <v>1628</v>
      </c>
      <c r="C635">
        <v>0</v>
      </c>
      <c r="D635" t="str">
        <f t="shared" si="18"/>
        <v>115K861290</v>
      </c>
      <c r="E635" t="str">
        <f t="shared" si="19"/>
        <v>FW12G115K86129</v>
      </c>
    </row>
    <row r="636" spans="1:5">
      <c r="A636" t="s">
        <v>1629</v>
      </c>
      <c r="C636">
        <v>1</v>
      </c>
      <c r="D636" t="str">
        <f t="shared" si="18"/>
        <v>11B1020936A</v>
      </c>
      <c r="E636" t="str">
        <f t="shared" si="19"/>
        <v>FW12G11B1020936</v>
      </c>
    </row>
    <row r="637" spans="1:5">
      <c r="A637" t="s">
        <v>1630</v>
      </c>
      <c r="B637" t="s">
        <v>1631</v>
      </c>
      <c r="C637">
        <v>1</v>
      </c>
      <c r="D637" t="str">
        <f t="shared" si="18"/>
        <v>7A13352880</v>
      </c>
      <c r="E637" t="str">
        <f t="shared" si="19"/>
        <v>FW12G7A1335288</v>
      </c>
    </row>
    <row r="638" spans="1:5">
      <c r="A638" t="s">
        <v>1632</v>
      </c>
      <c r="B638" t="s">
        <v>306</v>
      </c>
      <c r="C638">
        <v>2</v>
      </c>
      <c r="D638" t="str">
        <f t="shared" si="18"/>
        <v>371Y200046</v>
      </c>
      <c r="E638" t="str">
        <f t="shared" si="19"/>
        <v>F371Y20004</v>
      </c>
    </row>
    <row r="639" spans="1:5">
      <c r="A639" t="s">
        <v>1633</v>
      </c>
      <c r="B639" t="s">
        <v>353</v>
      </c>
      <c r="C639">
        <v>1</v>
      </c>
      <c r="D639" t="str">
        <f t="shared" si="18"/>
        <v>342A1295820C</v>
      </c>
      <c r="E639" t="str">
        <f t="shared" si="19"/>
        <v>FW12G342A1295820</v>
      </c>
    </row>
    <row r="640" spans="1:5">
      <c r="A640" t="s">
        <v>1006</v>
      </c>
      <c r="B640" t="s">
        <v>312</v>
      </c>
      <c r="C640">
        <v>1</v>
      </c>
      <c r="D640" t="str">
        <f t="shared" si="18"/>
        <v>342A1064584D</v>
      </c>
      <c r="E640" t="str">
        <f t="shared" si="19"/>
        <v>FW12G342A1064584</v>
      </c>
    </row>
    <row r="641" spans="1:5">
      <c r="A641" t="s">
        <v>528</v>
      </c>
      <c r="B641" t="s">
        <v>514</v>
      </c>
      <c r="C641">
        <v>1</v>
      </c>
      <c r="D641" t="str">
        <f t="shared" si="18"/>
        <v>68B10646901</v>
      </c>
      <c r="E641" t="str">
        <f t="shared" si="19"/>
        <v>FW12G68B1064690</v>
      </c>
    </row>
    <row r="642" spans="1:5">
      <c r="A642" t="s">
        <v>1536</v>
      </c>
      <c r="B642" t="s">
        <v>1217</v>
      </c>
      <c r="C642">
        <v>1</v>
      </c>
      <c r="D642" t="str">
        <f t="shared" si="18"/>
        <v>370Y200577</v>
      </c>
      <c r="E642" t="str">
        <f t="shared" si="19"/>
        <v>F370Y20057</v>
      </c>
    </row>
    <row r="643" spans="1:5">
      <c r="A643" t="s">
        <v>541</v>
      </c>
      <c r="B643" t="s">
        <v>542</v>
      </c>
      <c r="C643">
        <v>1</v>
      </c>
      <c r="D643" t="str">
        <f t="shared" si="18"/>
        <v>68B12541530</v>
      </c>
      <c r="E643" t="str">
        <f t="shared" si="19"/>
        <v>FW12G68B1254153</v>
      </c>
    </row>
    <row r="644" spans="1:5">
      <c r="A644" t="s">
        <v>1532</v>
      </c>
      <c r="B644" t="s">
        <v>311</v>
      </c>
      <c r="C644">
        <v>1</v>
      </c>
      <c r="D644" t="str">
        <f>RemovePredix(A644)</f>
        <v>370Y200600</v>
      </c>
      <c r="E644" t="str">
        <f>Leftoff(A644)</f>
        <v>F370Y20060</v>
      </c>
    </row>
    <row r="645" spans="1:5">
      <c r="A645" t="s">
        <v>1534</v>
      </c>
      <c r="B645" t="s">
        <v>1164</v>
      </c>
      <c r="C645">
        <v>1</v>
      </c>
      <c r="D645" t="str">
        <f>RemovePredix(A645)</f>
        <v>370Y200595</v>
      </c>
      <c r="E645" t="str">
        <f>Leftoff(A645)</f>
        <v>F370Y20059</v>
      </c>
    </row>
    <row r="646" spans="1:5">
      <c r="A646" t="s">
        <v>1634</v>
      </c>
      <c r="B646" t="s">
        <v>326</v>
      </c>
      <c r="C646">
        <v>1</v>
      </c>
      <c r="D646" t="str">
        <f>RemovePredix(A646)</f>
        <v>342A1251557B</v>
      </c>
      <c r="E646" t="str">
        <f>Leftoff(A646)</f>
        <v>FW12G342A1251557</v>
      </c>
    </row>
    <row r="647" spans="1:5">
      <c r="A647" t="s">
        <v>769</v>
      </c>
      <c r="B647" t="s">
        <v>602</v>
      </c>
      <c r="C647">
        <v>4</v>
      </c>
      <c r="D647" t="str">
        <f>RemovePredix(A647)</f>
        <v>42B593410A</v>
      </c>
      <c r="E647" t="str">
        <f>Leftoff(A647)</f>
        <v>FW12G42B593410</v>
      </c>
    </row>
    <row r="648" spans="1:5">
      <c r="A648" t="s">
        <v>1635</v>
      </c>
      <c r="B648" t="s">
        <v>1636</v>
      </c>
      <c r="C648">
        <v>1</v>
      </c>
      <c r="D648" t="str">
        <f>RemovePredix(A648)</f>
        <v>343A13050790</v>
      </c>
      <c r="E648" t="str">
        <f>Leftoff(A648)</f>
        <v>FW12G343A1305079</v>
      </c>
    </row>
  </sheetData>
  <autoFilter ref="A2:E585" xr:uid="{00000000-0009-0000-0000-000007000000}"/>
  <phoneticPr fontId="36" type="noConversion"/>
  <conditionalFormatting sqref="E1:E1048576">
    <cfRule type="duplicateValues" dxfId="42" priority="3"/>
  </conditionalFormatting>
  <conditionalFormatting sqref="A1:A1048576">
    <cfRule type="duplicateValues" dxfId="41" priority="1"/>
    <cfRule type="duplicateValues" dxfId="40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G23"/>
  <sheetViews>
    <sheetView workbookViewId="0">
      <selection activeCell="H11" sqref="H11"/>
    </sheetView>
  </sheetViews>
  <sheetFormatPr defaultRowHeight="15"/>
  <cols>
    <col min="2" max="2" width="13.28515625" customWidth="1"/>
    <col min="3" max="3" width="12.5703125" customWidth="1"/>
    <col min="5" max="5" width="11.28515625" customWidth="1"/>
  </cols>
  <sheetData>
    <row r="1" spans="1:6">
      <c r="E1" s="20"/>
    </row>
    <row r="2" spans="1:6" ht="15.75">
      <c r="A2" s="333" t="s">
        <v>265</v>
      </c>
      <c r="B2" s="333"/>
      <c r="C2" s="333"/>
      <c r="D2" s="333"/>
      <c r="E2" s="333"/>
    </row>
    <row r="3" spans="1:6">
      <c r="A3" s="58" t="s">
        <v>266</v>
      </c>
      <c r="B3" s="58" t="s">
        <v>267</v>
      </c>
      <c r="C3" s="58" t="s">
        <v>268</v>
      </c>
      <c r="D3" s="58" t="s">
        <v>269</v>
      </c>
      <c r="E3" s="58" t="s">
        <v>270</v>
      </c>
      <c r="F3" s="70" t="s">
        <v>283</v>
      </c>
    </row>
    <row r="4" spans="1:6">
      <c r="A4" s="16">
        <v>1</v>
      </c>
      <c r="B4" s="12" t="s">
        <v>271</v>
      </c>
      <c r="C4" s="16" t="s">
        <v>100</v>
      </c>
      <c r="D4" s="12" t="s">
        <v>272</v>
      </c>
      <c r="E4" s="59" t="s">
        <v>273</v>
      </c>
    </row>
    <row r="5" spans="1:6">
      <c r="A5" s="16">
        <v>2</v>
      </c>
      <c r="B5" s="12" t="s">
        <v>274</v>
      </c>
      <c r="C5" s="16" t="s">
        <v>91</v>
      </c>
      <c r="D5" s="12" t="s">
        <v>122</v>
      </c>
      <c r="E5" s="59" t="s">
        <v>273</v>
      </c>
      <c r="F5" t="s">
        <v>22</v>
      </c>
    </row>
    <row r="6" spans="1:6">
      <c r="A6" s="16">
        <v>3</v>
      </c>
      <c r="B6" s="12" t="s">
        <v>275</v>
      </c>
      <c r="C6" s="16" t="s">
        <v>46</v>
      </c>
      <c r="D6" s="12" t="s">
        <v>122</v>
      </c>
      <c r="E6" s="59" t="s">
        <v>273</v>
      </c>
    </row>
    <row r="7" spans="1:6">
      <c r="A7" s="16">
        <v>4</v>
      </c>
      <c r="B7" s="12" t="s">
        <v>271</v>
      </c>
      <c r="C7" s="16" t="s">
        <v>90</v>
      </c>
      <c r="D7" s="12" t="s">
        <v>276</v>
      </c>
      <c r="E7" s="59" t="s">
        <v>273</v>
      </c>
    </row>
    <row r="8" spans="1:6">
      <c r="A8" s="16">
        <v>5</v>
      </c>
      <c r="B8" s="12" t="s">
        <v>277</v>
      </c>
      <c r="C8" s="16" t="s">
        <v>106</v>
      </c>
      <c r="D8" s="12" t="s">
        <v>272</v>
      </c>
      <c r="E8" s="59" t="s">
        <v>273</v>
      </c>
    </row>
    <row r="9" spans="1:6">
      <c r="A9" s="16">
        <v>6</v>
      </c>
      <c r="B9" s="12" t="s">
        <v>278</v>
      </c>
      <c r="C9" s="16" t="s">
        <v>107</v>
      </c>
      <c r="D9" s="68" t="s">
        <v>276</v>
      </c>
      <c r="E9" s="59" t="s">
        <v>273</v>
      </c>
    </row>
    <row r="10" spans="1:6">
      <c r="A10" s="16">
        <v>7</v>
      </c>
      <c r="B10" s="12" t="s">
        <v>279</v>
      </c>
      <c r="C10" s="16" t="s">
        <v>117</v>
      </c>
      <c r="D10" s="68" t="s">
        <v>276</v>
      </c>
      <c r="E10" s="59" t="s">
        <v>273</v>
      </c>
    </row>
    <row r="11" spans="1:6">
      <c r="A11" s="16">
        <v>8</v>
      </c>
      <c r="B11" s="12" t="s">
        <v>279</v>
      </c>
      <c r="C11" s="16" t="s">
        <v>119</v>
      </c>
      <c r="D11" s="68" t="s">
        <v>276</v>
      </c>
      <c r="E11" s="59" t="s">
        <v>273</v>
      </c>
    </row>
    <row r="12" spans="1:6">
      <c r="A12" s="16">
        <v>9</v>
      </c>
      <c r="B12" s="12" t="s">
        <v>271</v>
      </c>
      <c r="C12" s="16" t="s">
        <v>115</v>
      </c>
      <c r="D12" s="68" t="s">
        <v>276</v>
      </c>
      <c r="E12" s="59" t="s">
        <v>273</v>
      </c>
    </row>
    <row r="13" spans="1:6">
      <c r="A13" s="60">
        <v>10</v>
      </c>
      <c r="B13" s="61" t="s">
        <v>271</v>
      </c>
      <c r="C13" s="60" t="s">
        <v>78</v>
      </c>
      <c r="D13" s="69" t="s">
        <v>276</v>
      </c>
      <c r="E13" s="62" t="s">
        <v>273</v>
      </c>
    </row>
    <row r="14" spans="1:6">
      <c r="A14" s="60">
        <v>11</v>
      </c>
      <c r="B14" s="63" t="s">
        <v>124</v>
      </c>
      <c r="C14" s="60" t="s">
        <v>123</v>
      </c>
      <c r="D14" s="69" t="s">
        <v>276</v>
      </c>
      <c r="E14" s="62" t="s">
        <v>273</v>
      </c>
    </row>
    <row r="15" spans="1:6">
      <c r="A15" s="60">
        <v>12</v>
      </c>
      <c r="B15" s="64" t="s">
        <v>43</v>
      </c>
      <c r="C15" s="65" t="s">
        <v>42</v>
      </c>
      <c r="D15" s="61" t="s">
        <v>276</v>
      </c>
      <c r="E15" s="60" t="s">
        <v>22</v>
      </c>
      <c r="F15" t="s">
        <v>22</v>
      </c>
    </row>
    <row r="16" spans="1:6">
      <c r="A16" s="60">
        <v>13</v>
      </c>
      <c r="B16" s="64" t="s">
        <v>280</v>
      </c>
      <c r="C16" s="65" t="s">
        <v>50</v>
      </c>
      <c r="D16" s="61" t="s">
        <v>272</v>
      </c>
      <c r="E16" s="60" t="s">
        <v>22</v>
      </c>
      <c r="F16" t="s">
        <v>22</v>
      </c>
    </row>
    <row r="17" spans="1:7">
      <c r="A17" s="60">
        <v>14</v>
      </c>
      <c r="B17" s="64" t="s">
        <v>16</v>
      </c>
      <c r="C17" s="65" t="s">
        <v>70</v>
      </c>
      <c r="D17" s="66" t="s">
        <v>272</v>
      </c>
      <c r="E17" s="60" t="s">
        <v>22</v>
      </c>
      <c r="F17" t="s">
        <v>22</v>
      </c>
    </row>
    <row r="18" spans="1:7">
      <c r="A18" s="60">
        <v>15</v>
      </c>
      <c r="B18" s="64" t="s">
        <v>63</v>
      </c>
      <c r="C18" s="65" t="s">
        <v>96</v>
      </c>
      <c r="D18" s="67" t="s">
        <v>272</v>
      </c>
      <c r="E18" s="60" t="s">
        <v>22</v>
      </c>
      <c r="F18" t="s">
        <v>22</v>
      </c>
      <c r="G18" t="s">
        <v>288</v>
      </c>
    </row>
    <row r="19" spans="1:7">
      <c r="A19" s="60">
        <v>16</v>
      </c>
      <c r="B19" s="64" t="s">
        <v>281</v>
      </c>
      <c r="C19" s="65" t="s">
        <v>108</v>
      </c>
      <c r="D19" s="66" t="s">
        <v>272</v>
      </c>
      <c r="E19" s="60" t="s">
        <v>22</v>
      </c>
      <c r="F19" t="s">
        <v>22</v>
      </c>
      <c r="G19" t="s">
        <v>288</v>
      </c>
    </row>
    <row r="20" spans="1:7">
      <c r="A20" s="60">
        <v>17</v>
      </c>
      <c r="B20" s="12" t="s">
        <v>30</v>
      </c>
      <c r="C20" s="12" t="s">
        <v>188</v>
      </c>
      <c r="D20" s="61" t="s">
        <v>276</v>
      </c>
      <c r="E20" s="16"/>
    </row>
    <row r="21" spans="1:7">
      <c r="A21" s="60">
        <v>18</v>
      </c>
      <c r="B21" s="12" t="s">
        <v>30</v>
      </c>
      <c r="C21" s="12" t="s">
        <v>185</v>
      </c>
      <c r="D21" s="61" t="s">
        <v>276</v>
      </c>
      <c r="E21" s="16"/>
    </row>
    <row r="22" spans="1:7">
      <c r="A22" s="60">
        <v>19</v>
      </c>
      <c r="B22" s="12" t="s">
        <v>30</v>
      </c>
      <c r="C22" s="12" t="s">
        <v>196</v>
      </c>
      <c r="D22" s="61" t="s">
        <v>276</v>
      </c>
      <c r="E22" s="12"/>
    </row>
    <row r="23" spans="1:7">
      <c r="A23" s="60">
        <v>20</v>
      </c>
      <c r="B23" s="12" t="s">
        <v>282</v>
      </c>
      <c r="C23" s="12" t="s">
        <v>158</v>
      </c>
      <c r="D23" s="61" t="s">
        <v>276</v>
      </c>
      <c r="E23" s="12"/>
    </row>
  </sheetData>
  <autoFilter ref="A3:F19" xr:uid="{00000000-0009-0000-0000-000008000000}"/>
  <mergeCells count="1">
    <mergeCell ref="A2:E2"/>
  </mergeCells>
  <phoneticPr fontId="23"/>
  <conditionalFormatting sqref="C18">
    <cfRule type="duplicateValues" dxfId="39" priority="1"/>
  </conditionalFormatting>
  <conditionalFormatting sqref="C6">
    <cfRule type="duplicateValues" dxfId="38" priority="2"/>
  </conditionalFormatting>
  <conditionalFormatting sqref="C5">
    <cfRule type="duplicateValues" dxfId="37" priority="3"/>
  </conditionalFormatting>
  <conditionalFormatting sqref="C4">
    <cfRule type="duplicateValues" dxfId="36" priority="4"/>
  </conditionalFormatting>
  <conditionalFormatting sqref="C7">
    <cfRule type="duplicateValues" dxfId="35" priority="5"/>
  </conditionalFormatting>
  <conditionalFormatting sqref="C14">
    <cfRule type="duplicateValues" dxfId="34" priority="6"/>
  </conditionalFormatting>
  <conditionalFormatting sqref="C15">
    <cfRule type="duplicateValues" dxfId="33" priority="7"/>
  </conditionalFormatting>
  <conditionalFormatting sqref="C16">
    <cfRule type="duplicateValues" dxfId="32" priority="8"/>
  </conditionalFormatting>
  <conditionalFormatting sqref="C17">
    <cfRule type="duplicateValues" dxfId="31" priority="9"/>
  </conditionalFormatting>
  <conditionalFormatting sqref="C19">
    <cfRule type="duplicateValues" dxfId="30" priority="10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635D-B6A2-414D-BB14-B4F88822F949}">
  <dimension ref="A1:R92"/>
  <sheetViews>
    <sheetView topLeftCell="C1" zoomScale="80" zoomScaleNormal="80" workbookViewId="0">
      <selection activeCell="N3" sqref="N3"/>
    </sheetView>
  </sheetViews>
  <sheetFormatPr defaultRowHeight="15"/>
  <cols>
    <col min="1" max="1" width="6.85546875" customWidth="1"/>
    <col min="2" max="2" width="17.28515625" bestFit="1" customWidth="1"/>
    <col min="3" max="3" width="47.85546875" bestFit="1" customWidth="1"/>
    <col min="4" max="4" width="7.85546875" customWidth="1"/>
    <col min="5" max="5" width="11.7109375" customWidth="1"/>
    <col min="6" max="6" width="10.28515625" bestFit="1" customWidth="1"/>
    <col min="7" max="8" width="12" style="292" bestFit="1" customWidth="1"/>
    <col min="9" max="9" width="11.7109375" customWidth="1"/>
    <col min="10" max="10" width="25.7109375" bestFit="1" customWidth="1"/>
    <col min="11" max="11" width="10.140625" style="293" bestFit="1" customWidth="1"/>
    <col min="12" max="12" width="12" style="292" bestFit="1" customWidth="1"/>
    <col min="13" max="13" width="39.28515625" bestFit="1" customWidth="1"/>
    <col min="14" max="14" width="38.42578125" customWidth="1"/>
    <col min="18" max="18" width="18.5703125" customWidth="1"/>
  </cols>
  <sheetData>
    <row r="1" spans="1:18">
      <c r="O1" s="294" t="s">
        <v>6199</v>
      </c>
      <c r="P1" s="294"/>
      <c r="Q1" s="294"/>
    </row>
    <row r="2" spans="1:18" s="20" customFormat="1">
      <c r="A2" s="20" t="s">
        <v>94</v>
      </c>
      <c r="B2" s="20" t="s">
        <v>1076</v>
      </c>
      <c r="C2" s="20" t="s">
        <v>6</v>
      </c>
      <c r="D2" s="20" t="s">
        <v>13</v>
      </c>
      <c r="E2" s="20" t="s">
        <v>7</v>
      </c>
      <c r="F2" s="20" t="s">
        <v>76</v>
      </c>
      <c r="G2" s="292" t="s">
        <v>98</v>
      </c>
      <c r="H2" s="292" t="s">
        <v>5839</v>
      </c>
      <c r="I2" s="20" t="s">
        <v>5841</v>
      </c>
      <c r="J2" s="20" t="s">
        <v>92</v>
      </c>
      <c r="K2" s="295" t="s">
        <v>5717</v>
      </c>
      <c r="L2" s="292" t="s">
        <v>5716</v>
      </c>
      <c r="M2" s="20" t="s">
        <v>77</v>
      </c>
      <c r="N2" s="20" t="s">
        <v>6332</v>
      </c>
      <c r="O2" s="20" t="s">
        <v>6200</v>
      </c>
      <c r="P2" s="20" t="s">
        <v>6201</v>
      </c>
      <c r="Q2" s="20" t="s">
        <v>6202</v>
      </c>
      <c r="R2" s="20" t="s">
        <v>1818</v>
      </c>
    </row>
    <row r="3" spans="1:18">
      <c r="A3">
        <f>SUBTOTAL(103,$B$3:B3)</f>
        <v>1</v>
      </c>
      <c r="B3" t="s">
        <v>5015</v>
      </c>
      <c r="C3" t="str">
        <f>IF(INDEX(mlist,MATCH($B3,mNo,0),MATCH('4. Waiting confirm'!C$2,mTitle,0))="","",INDEX(mlist,MATCH($B3,mNo,0),MATCH('4. Waiting confirm'!C$2,mTitle,0)))</f>
        <v>Hanoi Medical University Hospital</v>
      </c>
      <c r="D3" t="str">
        <f>IF(INDEX(mlist,MATCH($B3,mNo,0),MATCH('4. Waiting confirm'!D$2,mTitle,0))="","",INDEX(mlist,MATCH($B3,mNo,0),MATCH('4. Waiting confirm'!D$2,mTitle,0)))</f>
        <v>Hanoi</v>
      </c>
      <c r="E3" t="str">
        <f>IF(INDEX(mlist,MATCH($B3,mNo,0),MATCH('4. Waiting confirm'!E$2,mTitle,0))="","",INDEX(mlist,MATCH($B3,mNo,0),MATCH('4. Waiting confirm'!E$2,mTitle,0)))</f>
        <v>EG-600WR</v>
      </c>
      <c r="F3" t="str">
        <f>IF(INDEX(mlist,MATCH($B3,mNo,0),MATCH('4. Waiting confirm'!F$2,mTitle,0))="","",INDEX(mlist,MATCH($B3,mNo,0),MATCH('4. Waiting confirm'!F$2,mTitle,0)))</f>
        <v>7G391K201</v>
      </c>
      <c r="G3" s="292">
        <f>IF(INDEX(mlist,MATCH($B3,mNo,0),MATCH('4. Waiting confirm'!G$2,mTitle,0))="","",INDEX(mlist,MATCH($B3,mNo,0),MATCH('4. Waiting confirm'!G$2,mTitle,0)))</f>
        <v>45020.712731481479</v>
      </c>
      <c r="H3" s="292">
        <f>IF(INDEX(mlist,MATCH($B3,mNo,0),MATCH('4. Waiting confirm'!H$2,mTitle,0))="","",INDEX(mlist,MATCH($B3,mNo,0),MATCH('4. Waiting confirm'!H$2,mTitle,0)))</f>
        <v>45022.575636574074</v>
      </c>
      <c r="I3" t="str">
        <f>IF(INDEX(mlist,MATCH($B3,mNo,0),MATCH('4. Waiting confirm'!I$2,mTitle,0))="","",INDEX(mlist,MATCH($B3,mNo,0),MATCH('4. Waiting confirm'!I$2,mTitle,0)))</f>
        <v>Major</v>
      </c>
      <c r="J3" t="str">
        <f>IF(INDEX(mlist,MATCH($B3,mNo,0),MATCH('4. Waiting confirm'!J$2,mTitle,0))="","",INDEX(mlist,MATCH($B3,mNo,0),MATCH('4. Waiting confirm'!J$2,mTitle,0)))</f>
        <v>BSA, FCT, FSB, ISA, WGB</v>
      </c>
      <c r="K3" s="293">
        <f>IF(INDEX(mlist,MATCH($B3,mNo,0),MATCH('4. Waiting confirm'!K$2,mTitle,0))="","",INDEX(mlist,MATCH($B3,mNo,0),MATCH('4. Waiting confirm'!K$2,mTitle,0)))</f>
        <v>3495</v>
      </c>
      <c r="L3" s="292">
        <f>IF(INDEX(mlist,MATCH($B3,mNo,0),MATCH('4. Waiting confirm'!L$2,mTitle,0))="","",INDEX(mlist,MATCH($B3,mNo,0),MATCH('4. Waiting confirm'!L$2,mTitle,0)))</f>
        <v>45027</v>
      </c>
      <c r="M3" t="str">
        <f>IF(INDEX(mlist,MATCH($B3,mNo,0),MATCH('4. Waiting confirm'!M$2,mTitle,0))="","",INDEX(mlist,MATCH($B3,mNo,0),MATCH('4. Waiting confirm'!M$2,mTitle,0)))</f>
        <v xml:space="preserve">3. Tender process </v>
      </c>
      <c r="N3" t="e">
        <f>IF(INDEX(mlist,MATCH($B3,mNo,0),MATCH('4. Waiting confirm'!N$2,mTitle,0))="","",INDEX(mlist,MATCH($B3,mNo,0),MATCH('4. Waiting confirm'!N$2,mTitle,0)))</f>
        <v>#N/A</v>
      </c>
      <c r="O3" t="s">
        <v>288</v>
      </c>
      <c r="P3" t="s">
        <v>288</v>
      </c>
      <c r="Q3" t="s">
        <v>288</v>
      </c>
      <c r="R3" s="307">
        <f t="shared" ref="R3:R34" si="0">COUNTA(O3:Q3)/3</f>
        <v>1</v>
      </c>
    </row>
    <row r="4" spans="1:18">
      <c r="A4">
        <f>SUBTOTAL(103,$B$3:B4)</f>
        <v>2</v>
      </c>
      <c r="B4" t="s">
        <v>5030</v>
      </c>
      <c r="C4" t="str">
        <f>IF(INDEX(mlist,MATCH($B4,mNo,0),MATCH('4. Waiting confirm'!C$2,mTitle,0))="","",INDEX(mlist,MATCH($B4,mNo,0),MATCH('4. Waiting confirm'!C$2,mTitle,0)))</f>
        <v>Phu Tho General Hospital - Pediatric Center</v>
      </c>
      <c r="D4" t="str">
        <f>IF(INDEX(mlist,MATCH($B4,mNo,0),MATCH('4. Waiting confirm'!D$2,mTitle,0))="","",INDEX(mlist,MATCH($B4,mNo,0),MATCH('4. Waiting confirm'!D$2,mTitle,0)))</f>
        <v>Hanoi</v>
      </c>
      <c r="E4" t="str">
        <f>IF(INDEX(mlist,MATCH($B4,mNo,0),MATCH('4. Waiting confirm'!E$2,mTitle,0))="","",INDEX(mlist,MATCH($B4,mNo,0),MATCH('4. Waiting confirm'!E$2,mTitle,0)))</f>
        <v>EG-530FP</v>
      </c>
      <c r="F4" t="str">
        <f>IF(INDEX(mlist,MATCH($B4,mNo,0),MATCH('4. Waiting confirm'!F$2,mTitle,0))="","",INDEX(mlist,MATCH($B4,mNo,0),MATCH('4. Waiting confirm'!F$2,mTitle,0)))</f>
        <v>4G374K157</v>
      </c>
      <c r="G4" s="292">
        <f>IF(INDEX(mlist,MATCH($B4,mNo,0),MATCH('4. Waiting confirm'!G$2,mTitle,0))="","",INDEX(mlist,MATCH($B4,mNo,0),MATCH('4. Waiting confirm'!G$2,mTitle,0)))</f>
        <v>45021.509328703702</v>
      </c>
      <c r="H4" s="292">
        <f>IF(INDEX(mlist,MATCH($B4,mNo,0),MATCH('4. Waiting confirm'!H$2,mTitle,0))="","",INDEX(mlist,MATCH($B4,mNo,0),MATCH('4. Waiting confirm'!H$2,mTitle,0)))</f>
        <v>45034.43954861111</v>
      </c>
      <c r="I4" t="str">
        <f>IF(INDEX(mlist,MATCH($B4,mNo,0),MATCH('4. Waiting confirm'!I$2,mTitle,0))="","",INDEX(mlist,MATCH($B4,mNo,0),MATCH('4. Waiting confirm'!I$2,mTitle,0)))</f>
        <v>Major</v>
      </c>
      <c r="J4" t="str">
        <f>IF(INDEX(mlist,MATCH($B4,mNo,0),MATCH('4. Waiting confirm'!J$2,mTitle,0))="","",INDEX(mlist,MATCH($B4,mNo,0),MATCH('4. Waiting confirm'!J$2,mTitle,0)))</f>
        <v>CHA, BSA, FSA, LPA</v>
      </c>
      <c r="K4" s="293">
        <f>IF(INDEX(mlist,MATCH($B4,mNo,0),MATCH('4. Waiting confirm'!K$2,mTitle,0))="","",INDEX(mlist,MATCH($B4,mNo,0),MATCH('4. Waiting confirm'!K$2,mTitle,0)))</f>
        <v>6918</v>
      </c>
      <c r="L4" s="292">
        <f>IF(INDEX(mlist,MATCH($B4,mNo,0),MATCH('4. Waiting confirm'!L$2,mTitle,0))="","",INDEX(mlist,MATCH($B4,mNo,0),MATCH('4. Waiting confirm'!L$2,mTitle,0)))</f>
        <v>45021</v>
      </c>
      <c r="M4" t="str">
        <f>IF(INDEX(mlist,MATCH($B4,mNo,0),MATCH('4. Waiting confirm'!M$2,mTitle,0))="","",INDEX(mlist,MATCH($B4,mNo,0),MATCH('4. Waiting confirm'!M$2,mTitle,0)))</f>
        <v xml:space="preserve">3. Tender process </v>
      </c>
      <c r="N4" t="e">
        <f>IF(INDEX(mlist,MATCH($B4,mNo,0),MATCH('4. Waiting confirm'!N$2,mTitle,0))="","",INDEX(mlist,MATCH($B4,mNo,0),MATCH('4. Waiting confirm'!N$2,mTitle,0)))</f>
        <v>#N/A</v>
      </c>
      <c r="O4" t="s">
        <v>288</v>
      </c>
      <c r="P4" t="s">
        <v>288</v>
      </c>
      <c r="R4" s="307">
        <f t="shared" si="0"/>
        <v>0.66666666666666663</v>
      </c>
    </row>
    <row r="5" spans="1:18">
      <c r="A5">
        <f>SUBTOTAL(103,$B$3:B5)</f>
        <v>3</v>
      </c>
      <c r="B5" t="s">
        <v>5061</v>
      </c>
      <c r="C5" t="str">
        <f>IF(INDEX(mlist,MATCH($B5,mNo,0),MATCH('4. Waiting confirm'!C$2,mTitle,0))="","",INDEX(mlist,MATCH($B5,mNo,0),MATCH('4. Waiting confirm'!C$2,mTitle,0)))</f>
        <v>Vietnam – Cuba Donghoi Friendship Hospital</v>
      </c>
      <c r="D5" t="str">
        <f>IF(INDEX(mlist,MATCH($B5,mNo,0),MATCH('4. Waiting confirm'!D$2,mTitle,0))="","",INDEX(mlist,MATCH($B5,mNo,0),MATCH('4. Waiting confirm'!D$2,mTitle,0)))</f>
        <v>Hanoi</v>
      </c>
      <c r="E5" t="str">
        <f>IF(INDEX(mlist,MATCH($B5,mNo,0),MATCH('4. Waiting confirm'!E$2,mTitle,0))="","",INDEX(mlist,MATCH($B5,mNo,0),MATCH('4. Waiting confirm'!E$2,mTitle,0)))</f>
        <v>EG-760R</v>
      </c>
      <c r="F5" t="str">
        <f>IF(INDEX(mlist,MATCH($B5,mNo,0),MATCH('4. Waiting confirm'!F$2,mTitle,0))="","",INDEX(mlist,MATCH($B5,mNo,0),MATCH('4. Waiting confirm'!F$2,mTitle,0)))</f>
        <v>6G402K258</v>
      </c>
      <c r="G5" s="292">
        <f>IF(INDEX(mlist,MATCH($B5,mNo,0),MATCH('4. Waiting confirm'!G$2,mTitle,0))="","",INDEX(mlist,MATCH($B5,mNo,0),MATCH('4. Waiting confirm'!G$2,mTitle,0)))</f>
        <v>45027.637928240743</v>
      </c>
      <c r="H5" s="292">
        <f>IF(INDEX(mlist,MATCH($B5,mNo,0),MATCH('4. Waiting confirm'!H$2,mTitle,0))="","",INDEX(mlist,MATCH($B5,mNo,0),MATCH('4. Waiting confirm'!H$2,mTitle,0)))</f>
        <v>45030.752847222226</v>
      </c>
      <c r="I5" t="str">
        <f>IF(INDEX(mlist,MATCH($B5,mNo,0),MATCH('4. Waiting confirm'!I$2,mTitle,0))="","",INDEX(mlist,MATCH($B5,mNo,0),MATCH('4. Waiting confirm'!I$2,mTitle,0)))</f>
        <v>Major</v>
      </c>
      <c r="J5" t="str">
        <f>IF(INDEX(mlist,MATCH($B5,mNo,0),MATCH('4. Waiting confirm'!J$2,mTitle,0))="","",INDEX(mlist,MATCH($B5,mNo,0),MATCH('4. Waiting confirm'!J$2,mTitle,0)))</f>
        <v>CHA, FCT, FSB</v>
      </c>
      <c r="K5" s="293">
        <f>IF(INDEX(mlist,MATCH($B5,mNo,0),MATCH('4. Waiting confirm'!K$2,mTitle,0))="","",INDEX(mlist,MATCH($B5,mNo,0),MATCH('4. Waiting confirm'!K$2,mTitle,0)))</f>
        <v>6238</v>
      </c>
      <c r="L5" s="292">
        <f>IF(INDEX(mlist,MATCH($B5,mNo,0),MATCH('4. Waiting confirm'!L$2,mTitle,0))="","",INDEX(mlist,MATCH($B5,mNo,0),MATCH('4. Waiting confirm'!L$2,mTitle,0)))</f>
        <v>45044</v>
      </c>
      <c r="M5" t="str">
        <f>IF(INDEX(mlist,MATCH($B5,mNo,0),MATCH('4. Waiting confirm'!M$2,mTitle,0))="","",INDEX(mlist,MATCH($B5,mNo,0),MATCH('4. Waiting confirm'!M$2,mTitle,0)))</f>
        <v>2. Dealer working with end user</v>
      </c>
      <c r="N5" t="e">
        <f>IF(INDEX(mlist,MATCH($B5,mNo,0),MATCH('4. Waiting confirm'!N$2,mTitle,0))="","",INDEX(mlist,MATCH($B5,mNo,0),MATCH('4. Waiting confirm'!N$2,mTitle,0)))</f>
        <v>#N/A</v>
      </c>
      <c r="O5" t="s">
        <v>288</v>
      </c>
      <c r="P5" t="s">
        <v>288</v>
      </c>
      <c r="R5" s="307">
        <f t="shared" si="0"/>
        <v>0.66666666666666663</v>
      </c>
    </row>
    <row r="6" spans="1:18">
      <c r="A6">
        <f>SUBTOTAL(103,$B$3:B6)</f>
        <v>4</v>
      </c>
      <c r="B6" t="s">
        <v>5062</v>
      </c>
      <c r="C6" t="str">
        <f>IF(INDEX(mlist,MATCH($B6,mNo,0),MATCH('4. Waiting confirm'!C$2,mTitle,0))="","",INDEX(mlist,MATCH($B6,mNo,0),MATCH('4. Waiting confirm'!C$2,mTitle,0)))</f>
        <v>Vietnam – Cuba Donghoi Friendship Hospital</v>
      </c>
      <c r="D6" t="str">
        <f>IF(INDEX(mlist,MATCH($B6,mNo,0),MATCH('4. Waiting confirm'!D$2,mTitle,0))="","",INDEX(mlist,MATCH($B6,mNo,0),MATCH('4. Waiting confirm'!D$2,mTitle,0)))</f>
        <v>Hanoi</v>
      </c>
      <c r="E6" t="str">
        <f>IF(INDEX(mlist,MATCH($B6,mNo,0),MATCH('4. Waiting confirm'!E$2,mTitle,0))="","",INDEX(mlist,MATCH($B6,mNo,0),MATCH('4. Waiting confirm'!E$2,mTitle,0)))</f>
        <v>EC-760R-V/I</v>
      </c>
      <c r="F6" t="str">
        <f>IF(INDEX(mlist,MATCH($B6,mNo,0),MATCH('4. Waiting confirm'!F$2,mTitle,0))="","",INDEX(mlist,MATCH($B6,mNo,0),MATCH('4. Waiting confirm'!F$2,mTitle,0)))</f>
        <v>5C728K054</v>
      </c>
      <c r="G6" s="292">
        <f>IF(INDEX(mlist,MATCH($B6,mNo,0),MATCH('4. Waiting confirm'!G$2,mTitle,0))="","",INDEX(mlist,MATCH($B6,mNo,0),MATCH('4. Waiting confirm'!G$2,mTitle,0)))</f>
        <v>45027.638437499998</v>
      </c>
      <c r="H6" s="292">
        <f>IF(INDEX(mlist,MATCH($B6,mNo,0),MATCH('4. Waiting confirm'!H$2,mTitle,0))="","",INDEX(mlist,MATCH($B6,mNo,0),MATCH('4. Waiting confirm'!H$2,mTitle,0)))</f>
        <v>45030.800208333334</v>
      </c>
      <c r="I6" t="str">
        <f>IF(INDEX(mlist,MATCH($B6,mNo,0),MATCH('4. Waiting confirm'!I$2,mTitle,0))="","",INDEX(mlist,MATCH($B6,mNo,0),MATCH('4. Waiting confirm'!I$2,mTitle,0)))</f>
        <v>Major</v>
      </c>
      <c r="J6" t="str">
        <f>IF(INDEX(mlist,MATCH($B6,mNo,0),MATCH('4. Waiting confirm'!J$2,mTitle,0))="","",INDEX(mlist,MATCH($B6,mNo,0),MATCH('4. Waiting confirm'!J$2,mTitle,0)))</f>
        <v>FSA, CHA, DEC, FSB, LGB</v>
      </c>
      <c r="K6" s="293">
        <f>IF(INDEX(mlist,MATCH($B6,mNo,0),MATCH('4. Waiting confirm'!K$2,mTitle,0))="","",INDEX(mlist,MATCH($B6,mNo,0),MATCH('4. Waiting confirm'!K$2,mTitle,0)))</f>
        <v>14180</v>
      </c>
      <c r="L6" s="292">
        <f>IF(INDEX(mlist,MATCH($B6,mNo,0),MATCH('4. Waiting confirm'!L$2,mTitle,0))="","",INDEX(mlist,MATCH($B6,mNo,0),MATCH('4. Waiting confirm'!L$2,mTitle,0)))</f>
        <v>45044</v>
      </c>
      <c r="M6" t="str">
        <f>IF(INDEX(mlist,MATCH($B6,mNo,0),MATCH('4. Waiting confirm'!M$2,mTitle,0))="","",INDEX(mlist,MATCH($B6,mNo,0),MATCH('4. Waiting confirm'!M$2,mTitle,0)))</f>
        <v>2. Dealer working with end user</v>
      </c>
      <c r="N6" t="e">
        <f>IF(INDEX(mlist,MATCH($B6,mNo,0),MATCH('4. Waiting confirm'!N$2,mTitle,0))="","",INDEX(mlist,MATCH($B6,mNo,0),MATCH('4. Waiting confirm'!N$2,mTitle,0)))</f>
        <v>#N/A</v>
      </c>
      <c r="O6" t="s">
        <v>288</v>
      </c>
      <c r="P6" t="s">
        <v>288</v>
      </c>
      <c r="R6" s="307">
        <f t="shared" si="0"/>
        <v>0.66666666666666663</v>
      </c>
    </row>
    <row r="7" spans="1:18">
      <c r="A7">
        <f>SUBTOTAL(103,$B$3:B7)</f>
        <v>5</v>
      </c>
      <c r="B7" t="s">
        <v>5073</v>
      </c>
      <c r="C7" t="str">
        <f>IF(INDEX(mlist,MATCH($B7,mNo,0),MATCH('4. Waiting confirm'!C$2,mTitle,0))="","",INDEX(mlist,MATCH($B7,mNo,0),MATCH('4. Waiting confirm'!C$2,mTitle,0)))</f>
        <v>115 PEOPLE HOSPITAL</v>
      </c>
      <c r="D7" t="str">
        <f>IF(INDEX(mlist,MATCH($B7,mNo,0),MATCH('4. Waiting confirm'!D$2,mTitle,0))="","",INDEX(mlist,MATCH($B7,mNo,0),MATCH('4. Waiting confirm'!D$2,mTitle,0)))</f>
        <v>HCM</v>
      </c>
      <c r="E7" t="str">
        <f>IF(INDEX(mlist,MATCH($B7,mNo,0),MATCH('4. Waiting confirm'!E$2,mTitle,0))="","",INDEX(mlist,MATCH($B7,mNo,0),MATCH('4. Waiting confirm'!E$2,mTitle,0)))</f>
        <v>EC-600WI</v>
      </c>
      <c r="F7" t="str">
        <f>IF(INDEX(mlist,MATCH($B7,mNo,0),MATCH('4. Waiting confirm'!F$2,mTitle,0))="","",INDEX(mlist,MATCH($B7,mNo,0),MATCH('4. Waiting confirm'!F$2,mTitle,0)))</f>
        <v>1C692K648</v>
      </c>
      <c r="G7" s="292">
        <f>IF(INDEX(mlist,MATCH($B7,mNo,0),MATCH('4. Waiting confirm'!G$2,mTitle,0))="","",INDEX(mlist,MATCH($B7,mNo,0),MATCH('4. Waiting confirm'!G$2,mTitle,0)))</f>
        <v>45029.664884259262</v>
      </c>
      <c r="H7" s="292">
        <f>IF(INDEX(mlist,MATCH($B7,mNo,0),MATCH('4. Waiting confirm'!H$2,mTitle,0))="","",INDEX(mlist,MATCH($B7,mNo,0),MATCH('4. Waiting confirm'!H$2,mTitle,0)))</f>
        <v>45029.682013888887</v>
      </c>
      <c r="I7" t="str">
        <f>IF(INDEX(mlist,MATCH($B7,mNo,0),MATCH('4. Waiting confirm'!I$2,mTitle,0))="","",INDEX(mlist,MATCH($B7,mNo,0),MATCH('4. Waiting confirm'!I$2,mTitle,0)))</f>
        <v>Major</v>
      </c>
      <c r="J7" t="str">
        <f>IF(INDEX(mlist,MATCH($B7,mNo,0),MATCH('4. Waiting confirm'!J$2,mTitle,0))="","",INDEX(mlist,MATCH($B7,mNo,0),MATCH('4. Waiting confirm'!J$2,mTitle,0)))</f>
        <v>BSA, DEC, FSA, SUT, VCA</v>
      </c>
      <c r="K7" s="293">
        <f>IF(INDEX(mlist,MATCH($B7,mNo,0),MATCH('4. Waiting confirm'!K$2,mTitle,0))="","",INDEX(mlist,MATCH($B7,mNo,0),MATCH('4. Waiting confirm'!K$2,mTitle,0)))</f>
        <v>7081</v>
      </c>
      <c r="L7" s="292">
        <f>IF(INDEX(mlist,MATCH($B7,mNo,0),MATCH('4. Waiting confirm'!L$2,mTitle,0))="","",INDEX(mlist,MATCH($B7,mNo,0),MATCH('4. Waiting confirm'!L$2,mTitle,0)))</f>
        <v>45030</v>
      </c>
      <c r="M7" t="str">
        <f>IF(INDEX(mlist,MATCH($B7,mNo,0),MATCH('4. Waiting confirm'!M$2,mTitle,0))="","",INDEX(mlist,MATCH($B7,mNo,0),MATCH('4. Waiting confirm'!M$2,mTitle,0)))</f>
        <v>2. Dealer working with end user</v>
      </c>
      <c r="N7" t="e">
        <f>IF(INDEX(mlist,MATCH($B7,mNo,0),MATCH('4. Waiting confirm'!N$2,mTitle,0))="","",INDEX(mlist,MATCH($B7,mNo,0),MATCH('4. Waiting confirm'!N$2,mTitle,0)))</f>
        <v>#N/A</v>
      </c>
      <c r="O7" t="s">
        <v>288</v>
      </c>
      <c r="P7" t="s">
        <v>288</v>
      </c>
      <c r="R7" s="307">
        <f t="shared" si="0"/>
        <v>0.66666666666666663</v>
      </c>
    </row>
    <row r="8" spans="1:18">
      <c r="A8">
        <f>SUBTOTAL(103,$B$3:B8)</f>
        <v>6</v>
      </c>
      <c r="B8" t="s">
        <v>5078</v>
      </c>
      <c r="C8" t="str">
        <f>IF(INDEX(mlist,MATCH($B8,mNo,0),MATCH('4. Waiting confirm'!C$2,mTitle,0))="","",INDEX(mlist,MATCH($B8,mNo,0),MATCH('4. Waiting confirm'!C$2,mTitle,0)))</f>
        <v>Nghe An Friendship General Hospital</v>
      </c>
      <c r="D8" t="str">
        <f>IF(INDEX(mlist,MATCH($B8,mNo,0),MATCH('4. Waiting confirm'!D$2,mTitle,0))="","",INDEX(mlist,MATCH($B8,mNo,0),MATCH('4. Waiting confirm'!D$2,mTitle,0)))</f>
        <v>Hanoi</v>
      </c>
      <c r="E8" t="str">
        <f>IF(INDEX(mlist,MATCH($B8,mNo,0),MATCH('4. Waiting confirm'!E$2,mTitle,0))="","",INDEX(mlist,MATCH($B8,mNo,0),MATCH('4. Waiting confirm'!E$2,mTitle,0)))</f>
        <v>XL-4450</v>
      </c>
      <c r="F8" t="str">
        <f>IF(INDEX(mlist,MATCH($B8,mNo,0),MATCH('4. Waiting confirm'!F$2,mTitle,0))="","",INDEX(mlist,MATCH($B8,mNo,0),MATCH('4. Waiting confirm'!F$2,mTitle,0)))</f>
        <v>3S094K410</v>
      </c>
      <c r="G8" s="292">
        <f>IF(INDEX(mlist,MATCH($B8,mNo,0),MATCH('4. Waiting confirm'!G$2,mTitle,0))="","",INDEX(mlist,MATCH($B8,mNo,0),MATCH('4. Waiting confirm'!G$2,mTitle,0)))</f>
        <v>45029.83525462963</v>
      </c>
      <c r="H8" s="292">
        <f>IF(INDEX(mlist,MATCH($B8,mNo,0),MATCH('4. Waiting confirm'!H$2,mTitle,0))="","",INDEX(mlist,MATCH($B8,mNo,0),MATCH('4. Waiting confirm'!H$2,mTitle,0)))</f>
        <v>45034.755520833336</v>
      </c>
      <c r="I8" t="str">
        <f>IF(INDEX(mlist,MATCH($B8,mNo,0),MATCH('4. Waiting confirm'!I$2,mTitle,0))="","",INDEX(mlist,MATCH($B8,mNo,0),MATCH('4. Waiting confirm'!I$2,mTitle,0)))</f>
        <v>Other</v>
      </c>
      <c r="J8" t="str">
        <f>IF(INDEX(mlist,MATCH($B8,mNo,0),MATCH('4. Waiting confirm'!J$2,mTitle,0))="","",INDEX(mlist,MATCH($B8,mNo,0),MATCH('4. Waiting confirm'!J$2,mTitle,0)))</f>
        <v>IRS</v>
      </c>
      <c r="K8" s="293">
        <f>IF(INDEX(mlist,MATCH($B8,mNo,0),MATCH('4. Waiting confirm'!K$2,mTitle,0))="","",INDEX(mlist,MATCH($B8,mNo,0),MATCH('4. Waiting confirm'!K$2,mTitle,0)))</f>
        <v>1241</v>
      </c>
      <c r="L8" s="292">
        <f>IF(INDEX(mlist,MATCH($B8,mNo,0),MATCH('4. Waiting confirm'!L$2,mTitle,0))="","",INDEX(mlist,MATCH($B8,mNo,0),MATCH('4. Waiting confirm'!L$2,mTitle,0)))</f>
        <v>45044</v>
      </c>
      <c r="M8" t="str">
        <f>IF(INDEX(mlist,MATCH($B8,mNo,0),MATCH('4. Waiting confirm'!M$2,mTitle,0))="","",INDEX(mlist,MATCH($B8,mNo,0),MATCH('4. Waiting confirm'!M$2,mTitle,0)))</f>
        <v>2. Dealer working with end user</v>
      </c>
      <c r="N8" t="e">
        <f>IF(INDEX(mlist,MATCH($B8,mNo,0),MATCH('4. Waiting confirm'!N$2,mTitle,0))="","",INDEX(mlist,MATCH($B8,mNo,0),MATCH('4. Waiting confirm'!N$2,mTitle,0)))</f>
        <v>#N/A</v>
      </c>
      <c r="O8" t="s">
        <v>288</v>
      </c>
      <c r="P8" t="s">
        <v>288</v>
      </c>
      <c r="R8" s="307">
        <f t="shared" si="0"/>
        <v>0.66666666666666663</v>
      </c>
    </row>
    <row r="9" spans="1:18">
      <c r="A9">
        <f>SUBTOTAL(103,$B$3:B9)</f>
        <v>7</v>
      </c>
      <c r="B9" t="s">
        <v>5104</v>
      </c>
      <c r="C9" t="str">
        <f>IF(INDEX(mlist,MATCH($B9,mNo,0),MATCH('4. Waiting confirm'!C$2,mTitle,0))="","",INDEX(mlist,MATCH($B9,mNo,0),MATCH('4. Waiting confirm'!C$2,mTitle,0)))</f>
        <v>Bach Mai Hospital</v>
      </c>
      <c r="D9" t="str">
        <f>IF(INDEX(mlist,MATCH($B9,mNo,0),MATCH('4. Waiting confirm'!D$2,mTitle,0))="","",INDEX(mlist,MATCH($B9,mNo,0),MATCH('4. Waiting confirm'!D$2,mTitle,0)))</f>
        <v>Hanoi</v>
      </c>
      <c r="E9" t="str">
        <f>IF(INDEX(mlist,MATCH($B9,mNo,0),MATCH('4. Waiting confirm'!E$2,mTitle,0))="","",INDEX(mlist,MATCH($B9,mNo,0),MATCH('4. Waiting confirm'!E$2,mTitle,0)))</f>
        <v>EG-600WR</v>
      </c>
      <c r="F9" t="str">
        <f>IF(INDEX(mlist,MATCH($B9,mNo,0),MATCH('4. Waiting confirm'!F$2,mTitle,0))="","",INDEX(mlist,MATCH($B9,mNo,0),MATCH('4. Waiting confirm'!F$2,mTitle,0)))</f>
        <v>8G391K423</v>
      </c>
      <c r="G9" s="292">
        <f>IF(INDEX(mlist,MATCH($B9,mNo,0),MATCH('4. Waiting confirm'!G$2,mTitle,0))="","",INDEX(mlist,MATCH($B9,mNo,0),MATCH('4. Waiting confirm'!G$2,mTitle,0)))</f>
        <v>45034.533750000002</v>
      </c>
      <c r="H9" s="292">
        <f>IF(INDEX(mlist,MATCH($B9,mNo,0),MATCH('4. Waiting confirm'!H$2,mTitle,0))="","",INDEX(mlist,MATCH($B9,mNo,0),MATCH('4. Waiting confirm'!H$2,mTitle,0)))</f>
        <v>45043.834178240744</v>
      </c>
      <c r="I9" t="str">
        <f>IF(INDEX(mlist,MATCH($B9,mNo,0),MATCH('4. Waiting confirm'!I$2,mTitle,0))="","",INDEX(mlist,MATCH($B9,mNo,0),MATCH('4. Waiting confirm'!I$2,mTitle,0)))</f>
        <v>Major</v>
      </c>
      <c r="J9" t="str">
        <f>IF(INDEX(mlist,MATCH($B9,mNo,0),MATCH('4. Waiting confirm'!J$2,mTitle,0))="","",INDEX(mlist,MATCH($B9,mNo,0),MATCH('4. Waiting confirm'!J$2,mTitle,0)))</f>
        <v>FSA, FSB, VCA, BSA, FCT</v>
      </c>
      <c r="K9" s="293">
        <f>IF(INDEX(mlist,MATCH($B9,mNo,0),MATCH('4. Waiting confirm'!K$2,mTitle,0))="","",INDEX(mlist,MATCH($B9,mNo,0),MATCH('4. Waiting confirm'!K$2,mTitle,0)))</f>
        <v>5123</v>
      </c>
      <c r="L9" s="292">
        <f>IF(INDEX(mlist,MATCH($B9,mNo,0),MATCH('4. Waiting confirm'!L$2,mTitle,0))="","",INDEX(mlist,MATCH($B9,mNo,0),MATCH('4. Waiting confirm'!L$2,mTitle,0)))</f>
        <v>45091</v>
      </c>
      <c r="M9" t="str">
        <f>IF(INDEX(mlist,MATCH($B9,mNo,0),MATCH('4. Waiting confirm'!M$2,mTitle,0))="","",INDEX(mlist,MATCH($B9,mNo,0),MATCH('4. Waiting confirm'!M$2,mTitle,0)))</f>
        <v>2. Dealer working with end user</v>
      </c>
      <c r="N9" t="e">
        <f>IF(INDEX(mlist,MATCH($B9,mNo,0),MATCH('4. Waiting confirm'!N$2,mTitle,0))="","",INDEX(mlist,MATCH($B9,mNo,0),MATCH('4. Waiting confirm'!N$2,mTitle,0)))</f>
        <v>#N/A</v>
      </c>
      <c r="O9" t="s">
        <v>288</v>
      </c>
      <c r="P9" t="s">
        <v>288</v>
      </c>
      <c r="R9" s="307">
        <f t="shared" si="0"/>
        <v>0.66666666666666663</v>
      </c>
    </row>
    <row r="10" spans="1:18">
      <c r="A10">
        <f>SUBTOTAL(103,$B$3:B10)</f>
        <v>8</v>
      </c>
      <c r="B10" t="s">
        <v>5119</v>
      </c>
      <c r="C10" t="str">
        <f>IF(INDEX(mlist,MATCH($B10,mNo,0),MATCH('4. Waiting confirm'!C$2,mTitle,0))="","",INDEX(mlist,MATCH($B10,mNo,0),MATCH('4. Waiting confirm'!C$2,mTitle,0)))</f>
        <v>Quang Ninh Obstetrics And Pediatrics Hospital</v>
      </c>
      <c r="D10" t="str">
        <f>IF(INDEX(mlist,MATCH($B10,mNo,0),MATCH('4. Waiting confirm'!D$2,mTitle,0))="","",INDEX(mlist,MATCH($B10,mNo,0),MATCH('4. Waiting confirm'!D$2,mTitle,0)))</f>
        <v>Hanoi</v>
      </c>
      <c r="E10" t="str">
        <f>IF(INDEX(mlist,MATCH($B10,mNo,0),MATCH('4. Waiting confirm'!E$2,mTitle,0))="","",INDEX(mlist,MATCH($B10,mNo,0),MATCH('4. Waiting confirm'!E$2,mTitle,0)))</f>
        <v>ER-530S2</v>
      </c>
      <c r="F10" t="str">
        <f>IF(INDEX(mlist,MATCH($B10,mNo,0),MATCH('4. Waiting confirm'!F$2,mTitle,0))="","",INDEX(mlist,MATCH($B10,mNo,0),MATCH('4. Waiting confirm'!F$2,mTitle,0)))</f>
        <v>3Y196K006</v>
      </c>
      <c r="G10" s="292">
        <f>IF(INDEX(mlist,MATCH($B10,mNo,0),MATCH('4. Waiting confirm'!G$2,mTitle,0))="","",INDEX(mlist,MATCH($B10,mNo,0),MATCH('4. Waiting confirm'!G$2,mTitle,0)))</f>
        <v>45035.726412037038</v>
      </c>
      <c r="H10" s="292">
        <f>IF(INDEX(mlist,MATCH($B10,mNo,0),MATCH('4. Waiting confirm'!H$2,mTitle,0))="","",INDEX(mlist,MATCH($B10,mNo,0),MATCH('4. Waiting confirm'!H$2,mTitle,0)))</f>
        <v>45041.701342592591</v>
      </c>
      <c r="I10" t="str">
        <f>IF(INDEX(mlist,MATCH($B10,mNo,0),MATCH('4. Waiting confirm'!I$2,mTitle,0))="","",INDEX(mlist,MATCH($B10,mNo,0),MATCH('4. Waiting confirm'!I$2,mTitle,0)))</f>
        <v>Major</v>
      </c>
      <c r="J10" t="str">
        <f>IF(INDEX(mlist,MATCH($B10,mNo,0),MATCH('4. Waiting confirm'!J$2,mTitle,0))="","",INDEX(mlist,MATCH($B10,mNo,0),MATCH('4. Waiting confirm'!J$2,mTitle,0)))</f>
        <v>RBS, ISA, BSA</v>
      </c>
      <c r="K10" s="293">
        <f>IF(INDEX(mlist,MATCH($B10,mNo,0),MATCH('4. Waiting confirm'!K$2,mTitle,0))="","",INDEX(mlist,MATCH($B10,mNo,0),MATCH('4. Waiting confirm'!K$2,mTitle,0)))</f>
        <v>9371</v>
      </c>
      <c r="L10" s="292">
        <f>IF(INDEX(mlist,MATCH($B10,mNo,0),MATCH('4. Waiting confirm'!L$2,mTitle,0))="","",INDEX(mlist,MATCH($B10,mNo,0),MATCH('4. Waiting confirm'!L$2,mTitle,0)))</f>
        <v>45043</v>
      </c>
      <c r="M10" t="str">
        <f>IF(INDEX(mlist,MATCH($B10,mNo,0),MATCH('4. Waiting confirm'!M$2,mTitle,0))="","",INDEX(mlist,MATCH($B10,mNo,0),MATCH('4. Waiting confirm'!M$2,mTitle,0)))</f>
        <v>2. Dealer working with end user</v>
      </c>
      <c r="N10" t="e">
        <f>IF(INDEX(mlist,MATCH($B10,mNo,0),MATCH('4. Waiting confirm'!N$2,mTitle,0))="","",INDEX(mlist,MATCH($B10,mNo,0),MATCH('4. Waiting confirm'!N$2,mTitle,0)))</f>
        <v>#N/A</v>
      </c>
      <c r="O10" t="s">
        <v>288</v>
      </c>
      <c r="P10" t="s">
        <v>288</v>
      </c>
      <c r="R10" s="307">
        <f t="shared" si="0"/>
        <v>0.66666666666666663</v>
      </c>
    </row>
    <row r="11" spans="1:18">
      <c r="A11">
        <f>SUBTOTAL(103,$B$3:B11)</f>
        <v>9</v>
      </c>
      <c r="B11" t="s">
        <v>5167</v>
      </c>
      <c r="C11" t="str">
        <f>IF(INDEX(mlist,MATCH($B11,mNo,0),MATCH('4. Waiting confirm'!C$2,mTitle,0))="","",INDEX(mlist,MATCH($B11,mNo,0),MATCH('4. Waiting confirm'!C$2,mTitle,0)))</f>
        <v>Hanoi Medical University Hospital</v>
      </c>
      <c r="D11" t="str">
        <f>IF(INDEX(mlist,MATCH($B11,mNo,0),MATCH('4. Waiting confirm'!D$2,mTitle,0))="","",INDEX(mlist,MATCH($B11,mNo,0),MATCH('4. Waiting confirm'!D$2,mTitle,0)))</f>
        <v>Hanoi</v>
      </c>
      <c r="E11" t="str">
        <f>IF(INDEX(mlist,MATCH($B11,mNo,0),MATCH('4. Waiting confirm'!E$2,mTitle,0))="","",INDEX(mlist,MATCH($B11,mNo,0),MATCH('4. Waiting confirm'!E$2,mTitle,0)))</f>
        <v>EG-600WR</v>
      </c>
      <c r="F11" t="str">
        <f>IF(INDEX(mlist,MATCH($B11,mNo,0),MATCH('4. Waiting confirm'!F$2,mTitle,0))="","",INDEX(mlist,MATCH($B11,mNo,0),MATCH('4. Waiting confirm'!F$2,mTitle,0)))</f>
        <v>7G391K085</v>
      </c>
      <c r="G11" s="292">
        <f>IF(INDEX(mlist,MATCH($B11,mNo,0),MATCH('4. Waiting confirm'!G$2,mTitle,0))="","",INDEX(mlist,MATCH($B11,mNo,0),MATCH('4. Waiting confirm'!G$2,mTitle,0)))</f>
        <v>45043.454895833333</v>
      </c>
      <c r="H11" s="292">
        <f>IF(INDEX(mlist,MATCH($B11,mNo,0),MATCH('4. Waiting confirm'!H$2,mTitle,0))="","",INDEX(mlist,MATCH($B11,mNo,0),MATCH('4. Waiting confirm'!H$2,mTitle,0)))</f>
        <v>45043.751307870371</v>
      </c>
      <c r="I11" t="str">
        <f>IF(INDEX(mlist,MATCH($B11,mNo,0),MATCH('4. Waiting confirm'!I$2,mTitle,0))="","",INDEX(mlist,MATCH($B11,mNo,0),MATCH('4. Waiting confirm'!I$2,mTitle,0)))</f>
        <v>Major</v>
      </c>
      <c r="J11" t="str">
        <f>IF(INDEX(mlist,MATCH($B11,mNo,0),MATCH('4. Waiting confirm'!J$2,mTitle,0))="","",INDEX(mlist,MATCH($B11,mNo,0),MATCH('4. Waiting confirm'!J$2,mTitle,0)))</f>
        <v>FSA, FSB, BSA, FCT</v>
      </c>
      <c r="K11" s="293">
        <f>IF(INDEX(mlist,MATCH($B11,mNo,0),MATCH('4. Waiting confirm'!K$2,mTitle,0))="","",INDEX(mlist,MATCH($B11,mNo,0),MATCH('4. Waiting confirm'!K$2,mTitle,0)))</f>
        <v>7592</v>
      </c>
      <c r="L11" s="292">
        <f>IF(INDEX(mlist,MATCH($B11,mNo,0),MATCH('4. Waiting confirm'!L$2,mTitle,0))="","",INDEX(mlist,MATCH($B11,mNo,0),MATCH('4. Waiting confirm'!L$2,mTitle,0)))</f>
        <v>45075</v>
      </c>
      <c r="M11" t="str">
        <f>IF(INDEX(mlist,MATCH($B11,mNo,0),MATCH('4. Waiting confirm'!M$2,mTitle,0))="","",INDEX(mlist,MATCH($B11,mNo,0),MATCH('4. Waiting confirm'!M$2,mTitle,0)))</f>
        <v xml:space="preserve">3. Tender process </v>
      </c>
      <c r="N11" t="e">
        <f>IF(INDEX(mlist,MATCH($B11,mNo,0),MATCH('4. Waiting confirm'!N$2,mTitle,0))="","",INDEX(mlist,MATCH($B11,mNo,0),MATCH('4. Waiting confirm'!N$2,mTitle,0)))</f>
        <v>#N/A</v>
      </c>
      <c r="O11" t="s">
        <v>288</v>
      </c>
      <c r="P11" t="s">
        <v>288</v>
      </c>
      <c r="Q11" t="s">
        <v>288</v>
      </c>
      <c r="R11" s="307">
        <f t="shared" si="0"/>
        <v>1</v>
      </c>
    </row>
    <row r="12" spans="1:18">
      <c r="A12">
        <f>SUBTOTAL(103,$B$3:B12)</f>
        <v>10</v>
      </c>
      <c r="B12" t="s">
        <v>5189</v>
      </c>
      <c r="C12" t="str">
        <f>IF(INDEX(mlist,MATCH($B12,mNo,0),MATCH('4. Waiting confirm'!C$2,mTitle,0))="","",INDEX(mlist,MATCH($B12,mNo,0),MATCH('4. Waiting confirm'!C$2,mTitle,0)))</f>
        <v>Bach Mai Hospital</v>
      </c>
      <c r="D12" t="str">
        <f>IF(INDEX(mlist,MATCH($B12,mNo,0),MATCH('4. Waiting confirm'!D$2,mTitle,0))="","",INDEX(mlist,MATCH($B12,mNo,0),MATCH('4. Waiting confirm'!D$2,mTitle,0)))</f>
        <v>Hanoi</v>
      </c>
      <c r="E12" t="str">
        <f>IF(INDEX(mlist,MATCH($B12,mNo,0),MATCH('4. Waiting confirm'!E$2,mTitle,0))="","",INDEX(mlist,MATCH($B12,mNo,0),MATCH('4. Waiting confirm'!E$2,mTitle,0)))</f>
        <v>EG-600WR</v>
      </c>
      <c r="F12" t="str">
        <f>IF(INDEX(mlist,MATCH($B12,mNo,0),MATCH('4. Waiting confirm'!F$2,mTitle,0))="","",INDEX(mlist,MATCH($B12,mNo,0),MATCH('4. Waiting confirm'!F$2,mTitle,0)))</f>
        <v>8G391K374</v>
      </c>
      <c r="G12" s="292">
        <f>IF(INDEX(mlist,MATCH($B12,mNo,0),MATCH('4. Waiting confirm'!G$2,mTitle,0))="","",INDEX(mlist,MATCH($B12,mNo,0),MATCH('4. Waiting confirm'!G$2,mTitle,0)))</f>
        <v>45043.768900462965</v>
      </c>
      <c r="H12" s="292">
        <f>IF(INDEX(mlist,MATCH($B12,mNo,0),MATCH('4. Waiting confirm'!H$2,mTitle,0))="","",INDEX(mlist,MATCH($B12,mNo,0),MATCH('4. Waiting confirm'!H$2,mTitle,0)))</f>
        <v>45058.751493055555</v>
      </c>
      <c r="I12" t="str">
        <f>IF(INDEX(mlist,MATCH($B12,mNo,0),MATCH('4. Waiting confirm'!I$2,mTitle,0))="","",INDEX(mlist,MATCH($B12,mNo,0),MATCH('4. Waiting confirm'!I$2,mTitle,0)))</f>
        <v>Major</v>
      </c>
      <c r="J12" t="str">
        <f>IF(INDEX(mlist,MATCH($B12,mNo,0),MATCH('4. Waiting confirm'!J$2,mTitle,0))="","",INDEX(mlist,MATCH($B12,mNo,0),MATCH('4. Waiting confirm'!J$2,mTitle,0)))</f>
        <v>VCA, FCT, BSA</v>
      </c>
      <c r="K12" s="293">
        <f>IF(INDEX(mlist,MATCH($B12,mNo,0),MATCH('4. Waiting confirm'!K$2,mTitle,0))="","",INDEX(mlist,MATCH($B12,mNo,0),MATCH('4. Waiting confirm'!K$2,mTitle,0)))</f>
        <v>3320</v>
      </c>
      <c r="L12" s="292">
        <f>IF(INDEX(mlist,MATCH($B12,mNo,0),MATCH('4. Waiting confirm'!L$2,mTitle,0))="","",INDEX(mlist,MATCH($B12,mNo,0),MATCH('4. Waiting confirm'!L$2,mTitle,0)))</f>
        <v>45100</v>
      </c>
      <c r="M12" t="str">
        <f>IF(INDEX(mlist,MATCH($B12,mNo,0),MATCH('4. Waiting confirm'!M$2,mTitle,0))="","",INDEX(mlist,MATCH($B12,mNo,0),MATCH('4. Waiting confirm'!M$2,mTitle,0)))</f>
        <v>2. Dealer working with end user</v>
      </c>
      <c r="N12" t="e">
        <f>IF(INDEX(mlist,MATCH($B12,mNo,0),MATCH('4. Waiting confirm'!N$2,mTitle,0))="","",INDEX(mlist,MATCH($B12,mNo,0),MATCH('4. Waiting confirm'!N$2,mTitle,0)))</f>
        <v>#N/A</v>
      </c>
      <c r="O12" t="s">
        <v>288</v>
      </c>
      <c r="P12" t="s">
        <v>288</v>
      </c>
      <c r="R12" s="307">
        <f t="shared" si="0"/>
        <v>0.66666666666666663</v>
      </c>
    </row>
    <row r="13" spans="1:18">
      <c r="A13">
        <f>SUBTOTAL(103,$B$3:B13)</f>
        <v>11</v>
      </c>
      <c r="B13" t="s">
        <v>5190</v>
      </c>
      <c r="C13" t="str">
        <f>IF(INDEX(mlist,MATCH($B13,mNo,0),MATCH('4. Waiting confirm'!C$2,mTitle,0))="","",INDEX(mlist,MATCH($B13,mNo,0),MATCH('4. Waiting confirm'!C$2,mTitle,0)))</f>
        <v>Bach Mai Hospital</v>
      </c>
      <c r="D13" t="str">
        <f>IF(INDEX(mlist,MATCH($B13,mNo,0),MATCH('4. Waiting confirm'!D$2,mTitle,0))="","",INDEX(mlist,MATCH($B13,mNo,0),MATCH('4. Waiting confirm'!D$2,mTitle,0)))</f>
        <v>Hanoi</v>
      </c>
      <c r="E13" t="str">
        <f>IF(INDEX(mlist,MATCH($B13,mNo,0),MATCH('4. Waiting confirm'!E$2,mTitle,0))="","",INDEX(mlist,MATCH($B13,mNo,0),MATCH('4. Waiting confirm'!E$2,mTitle,0)))</f>
        <v>EG-600WR</v>
      </c>
      <c r="F13" t="str">
        <f>IF(INDEX(mlist,MATCH($B13,mNo,0),MATCH('4. Waiting confirm'!F$2,mTitle,0))="","",INDEX(mlist,MATCH($B13,mNo,0),MATCH('4. Waiting confirm'!F$2,mTitle,0)))</f>
        <v>8G391K428</v>
      </c>
      <c r="G13" s="292">
        <f>IF(INDEX(mlist,MATCH($B13,mNo,0),MATCH('4. Waiting confirm'!G$2,mTitle,0))="","",INDEX(mlist,MATCH($B13,mNo,0),MATCH('4. Waiting confirm'!G$2,mTitle,0)))</f>
        <v>45043.769328703704</v>
      </c>
      <c r="H13" s="292">
        <f>IF(INDEX(mlist,MATCH($B13,mNo,0),MATCH('4. Waiting confirm'!H$2,mTitle,0))="","",INDEX(mlist,MATCH($B13,mNo,0),MATCH('4. Waiting confirm'!H$2,mTitle,0)))</f>
        <v>45057.706979166665</v>
      </c>
      <c r="I13" t="str">
        <f>IF(INDEX(mlist,MATCH($B13,mNo,0),MATCH('4. Waiting confirm'!I$2,mTitle,0))="","",INDEX(mlist,MATCH($B13,mNo,0),MATCH('4. Waiting confirm'!I$2,mTitle,0)))</f>
        <v>Major</v>
      </c>
      <c r="J13" t="str">
        <f>IF(INDEX(mlist,MATCH($B13,mNo,0),MATCH('4. Waiting confirm'!J$2,mTitle,0))="","",INDEX(mlist,MATCH($B13,mNo,0),MATCH('4. Waiting confirm'!J$2,mTitle,0)))</f>
        <v>DRY, FCT, FSB, BSA, VCA</v>
      </c>
      <c r="K13" s="293">
        <f>IF(INDEX(mlist,MATCH($B13,mNo,0),MATCH('4. Waiting confirm'!K$2,mTitle,0))="","",INDEX(mlist,MATCH($B13,mNo,0),MATCH('4. Waiting confirm'!K$2,mTitle,0)))</f>
        <v>4413</v>
      </c>
      <c r="L13" s="292">
        <f>IF(INDEX(mlist,MATCH($B13,mNo,0),MATCH('4. Waiting confirm'!L$2,mTitle,0))="","",INDEX(mlist,MATCH($B13,mNo,0),MATCH('4. Waiting confirm'!L$2,mTitle,0)))</f>
        <v>45082</v>
      </c>
      <c r="M13" t="str">
        <f>IF(INDEX(mlist,MATCH($B13,mNo,0),MATCH('4. Waiting confirm'!M$2,mTitle,0))="","",INDEX(mlist,MATCH($B13,mNo,0),MATCH('4. Waiting confirm'!M$2,mTitle,0)))</f>
        <v>2. Dealer working with end user</v>
      </c>
      <c r="N13" t="e">
        <f>IF(INDEX(mlist,MATCH($B13,mNo,0),MATCH('4. Waiting confirm'!N$2,mTitle,0))="","",INDEX(mlist,MATCH($B13,mNo,0),MATCH('4. Waiting confirm'!N$2,mTitle,0)))</f>
        <v>#N/A</v>
      </c>
      <c r="O13" t="s">
        <v>288</v>
      </c>
      <c r="P13" t="s">
        <v>288</v>
      </c>
      <c r="R13" s="307">
        <f t="shared" si="0"/>
        <v>0.66666666666666663</v>
      </c>
    </row>
    <row r="14" spans="1:18">
      <c r="A14">
        <f>SUBTOTAL(103,$B$3:B14)</f>
        <v>12</v>
      </c>
      <c r="B14" t="s">
        <v>5191</v>
      </c>
      <c r="C14" t="str">
        <f>IF(INDEX(mlist,MATCH($B14,mNo,0),MATCH('4. Waiting confirm'!C$2,mTitle,0))="","",INDEX(mlist,MATCH($B14,mNo,0),MATCH('4. Waiting confirm'!C$2,mTitle,0)))</f>
        <v>Bac Giang Hospital</v>
      </c>
      <c r="D14" t="str">
        <f>IF(INDEX(mlist,MATCH($B14,mNo,0),MATCH('4. Waiting confirm'!D$2,mTitle,0))="","",INDEX(mlist,MATCH($B14,mNo,0),MATCH('4. Waiting confirm'!D$2,mTitle,0)))</f>
        <v>Hanoi</v>
      </c>
      <c r="E14" t="str">
        <f>IF(INDEX(mlist,MATCH($B14,mNo,0),MATCH('4. Waiting confirm'!E$2,mTitle,0))="","",INDEX(mlist,MATCH($B14,mNo,0),MATCH('4. Waiting confirm'!E$2,mTitle,0)))</f>
        <v>EC-530WL3</v>
      </c>
      <c r="F14" t="str">
        <f>IF(INDEX(mlist,MATCH($B14,mNo,0),MATCH('4. Waiting confirm'!F$2,mTitle,0))="","",INDEX(mlist,MATCH($B14,mNo,0),MATCH('4. Waiting confirm'!F$2,mTitle,0)))</f>
        <v>1C643K395</v>
      </c>
      <c r="G14" s="292">
        <f>IF(INDEX(mlist,MATCH($B14,mNo,0),MATCH('4. Waiting confirm'!G$2,mTitle,0))="","",INDEX(mlist,MATCH($B14,mNo,0),MATCH('4. Waiting confirm'!G$2,mTitle,0)))</f>
        <v>45044.801886574074</v>
      </c>
      <c r="H14" s="292">
        <f>IF(INDEX(mlist,MATCH($B14,mNo,0),MATCH('4. Waiting confirm'!H$2,mTitle,0))="","",INDEX(mlist,MATCH($B14,mNo,0),MATCH('4. Waiting confirm'!H$2,mTitle,0)))</f>
        <v>45054.804328703707</v>
      </c>
      <c r="I14" t="str">
        <f>IF(INDEX(mlist,MATCH($B14,mNo,0),MATCH('4. Waiting confirm'!I$2,mTitle,0))="","",INDEX(mlist,MATCH($B14,mNo,0),MATCH('4. Waiting confirm'!I$2,mTitle,0)))</f>
        <v>Major</v>
      </c>
      <c r="J14" t="str">
        <f>IF(INDEX(mlist,MATCH($B14,mNo,0),MATCH('4. Waiting confirm'!J$2,mTitle,0))="","",INDEX(mlist,MATCH($B14,mNo,0),MATCH('4. Waiting confirm'!J$2,mTitle,0)))</f>
        <v>FSA, BSA, LGB, DEC, VCA, FSB</v>
      </c>
      <c r="K14" s="293">
        <f>IF(INDEX(mlist,MATCH($B14,mNo,0),MATCH('4. Waiting confirm'!K$2,mTitle,0))="","",INDEX(mlist,MATCH($B14,mNo,0),MATCH('4. Waiting confirm'!K$2,mTitle,0)))</f>
        <v>6919</v>
      </c>
      <c r="L14" s="292">
        <f>IF(INDEX(mlist,MATCH($B14,mNo,0),MATCH('4. Waiting confirm'!L$2,mTitle,0))="","",INDEX(mlist,MATCH($B14,mNo,0),MATCH('4. Waiting confirm'!L$2,mTitle,0)))</f>
        <v>45055</v>
      </c>
      <c r="M14" t="str">
        <f>IF(INDEX(mlist,MATCH($B14,mNo,0),MATCH('4. Waiting confirm'!M$2,mTitle,0))="","",INDEX(mlist,MATCH($B14,mNo,0),MATCH('4. Waiting confirm'!M$2,mTitle,0)))</f>
        <v>2. Dealer working with end user</v>
      </c>
      <c r="N14" t="e">
        <f>IF(INDEX(mlist,MATCH($B14,mNo,0),MATCH('4. Waiting confirm'!N$2,mTitle,0))="","",INDEX(mlist,MATCH($B14,mNo,0),MATCH('4. Waiting confirm'!N$2,mTitle,0)))</f>
        <v>#N/A</v>
      </c>
      <c r="O14" t="s">
        <v>288</v>
      </c>
      <c r="P14" t="s">
        <v>288</v>
      </c>
      <c r="R14" s="307">
        <f t="shared" si="0"/>
        <v>0.66666666666666663</v>
      </c>
    </row>
    <row r="15" spans="1:18">
      <c r="A15">
        <f>SUBTOTAL(103,$B$3:B15)</f>
        <v>13</v>
      </c>
      <c r="B15" t="s">
        <v>5223</v>
      </c>
      <c r="C15" t="str">
        <f>IF(INDEX(mlist,MATCH($B15,mNo,0),MATCH('4. Waiting confirm'!C$2,mTitle,0))="","",INDEX(mlist,MATCH($B15,mNo,0),MATCH('4. Waiting confirm'!C$2,mTitle,0)))</f>
        <v>Dam Doi Hospital</v>
      </c>
      <c r="D15" t="str">
        <f>IF(INDEX(mlist,MATCH($B15,mNo,0),MATCH('4. Waiting confirm'!D$2,mTitle,0))="","",INDEX(mlist,MATCH($B15,mNo,0),MATCH('4. Waiting confirm'!D$2,mTitle,0)))</f>
        <v>HCM</v>
      </c>
      <c r="E15" t="str">
        <f>IF(INDEX(mlist,MATCH($B15,mNo,0),MATCH('4. Waiting confirm'!E$2,mTitle,0))="","",INDEX(mlist,MATCH($B15,mNo,0),MATCH('4. Waiting confirm'!E$2,mTitle,0)))</f>
        <v>EG-250WR5</v>
      </c>
      <c r="F15" t="str">
        <f>IF(INDEX(mlist,MATCH($B15,mNo,0),MATCH('4. Waiting confirm'!F$2,mTitle,0))="","",INDEX(mlist,MATCH($B15,mNo,0),MATCH('4. Waiting confirm'!F$2,mTitle,0)))</f>
        <v>SG202A469</v>
      </c>
      <c r="G15" s="292">
        <f>IF(INDEX(mlist,MATCH($B15,mNo,0),MATCH('4. Waiting confirm'!G$2,mTitle,0))="","",INDEX(mlist,MATCH($B15,mNo,0),MATCH('4. Waiting confirm'!G$2,mTitle,0)))</f>
        <v>45055.643425925926</v>
      </c>
      <c r="H15" s="292">
        <f>IF(INDEX(mlist,MATCH($B15,mNo,0),MATCH('4. Waiting confirm'!H$2,mTitle,0))="","",INDEX(mlist,MATCH($B15,mNo,0),MATCH('4. Waiting confirm'!H$2,mTitle,0)))</f>
        <v>45055.651678240742</v>
      </c>
      <c r="I15" t="str">
        <f>IF(INDEX(mlist,MATCH($B15,mNo,0),MATCH('4. Waiting confirm'!I$2,mTitle,0))="","",INDEX(mlist,MATCH($B15,mNo,0),MATCH('4. Waiting confirm'!I$2,mTitle,0)))</f>
        <v>Major</v>
      </c>
      <c r="J15" t="str">
        <f>IF(INDEX(mlist,MATCH($B15,mNo,0),MATCH('4. Waiting confirm'!J$2,mTitle,0))="","",INDEX(mlist,MATCH($B15,mNo,0),MATCH('4. Waiting confirm'!J$2,mTitle,0)))</f>
        <v>LGB, FSA, FSB, PCB</v>
      </c>
      <c r="K15" s="293">
        <f>IF(INDEX(mlist,MATCH($B15,mNo,0),MATCH('4. Waiting confirm'!K$2,mTitle,0))="","",INDEX(mlist,MATCH($B15,mNo,0),MATCH('4. Waiting confirm'!K$2,mTitle,0)))</f>
        <v>4274</v>
      </c>
      <c r="L15" s="292">
        <f>IF(INDEX(mlist,MATCH($B15,mNo,0),MATCH('4. Waiting confirm'!L$2,mTitle,0))="","",INDEX(mlist,MATCH($B15,mNo,0),MATCH('4. Waiting confirm'!L$2,mTitle,0)))</f>
        <v>45056</v>
      </c>
      <c r="M15" t="str">
        <f>IF(INDEX(mlist,MATCH($B15,mNo,0),MATCH('4. Waiting confirm'!M$2,mTitle,0))="","",INDEX(mlist,MATCH($B15,mNo,0),MATCH('4. Waiting confirm'!M$2,mTitle,0)))</f>
        <v>2. Dealer working with end user</v>
      </c>
      <c r="N15" t="e">
        <f>IF(INDEX(mlist,MATCH($B15,mNo,0),MATCH('4. Waiting confirm'!N$2,mTitle,0))="","",INDEX(mlist,MATCH($B15,mNo,0),MATCH('4. Waiting confirm'!N$2,mTitle,0)))</f>
        <v>#N/A</v>
      </c>
      <c r="O15" t="s">
        <v>288</v>
      </c>
      <c r="P15" t="s">
        <v>288</v>
      </c>
      <c r="R15" s="307">
        <f t="shared" si="0"/>
        <v>0.66666666666666663</v>
      </c>
    </row>
    <row r="16" spans="1:18">
      <c r="A16">
        <f>SUBTOTAL(103,$B$3:B16)</f>
        <v>14</v>
      </c>
      <c r="B16" t="s">
        <v>5229</v>
      </c>
      <c r="C16" t="str">
        <f>IF(INDEX(mlist,MATCH($B16,mNo,0),MATCH('4. Waiting confirm'!C$2,mTitle,0))="","",INDEX(mlist,MATCH($B16,mNo,0),MATCH('4. Waiting confirm'!C$2,mTitle,0)))</f>
        <v>Bach Mai Hospital</v>
      </c>
      <c r="D16" t="str">
        <f>IF(INDEX(mlist,MATCH($B16,mNo,0),MATCH('4. Waiting confirm'!D$2,mTitle,0))="","",INDEX(mlist,MATCH($B16,mNo,0),MATCH('4. Waiting confirm'!D$2,mTitle,0)))</f>
        <v>Hanoi</v>
      </c>
      <c r="E16" t="str">
        <f>IF(INDEX(mlist,MATCH($B16,mNo,0),MATCH('4. Waiting confirm'!E$2,mTitle,0))="","",INDEX(mlist,MATCH($B16,mNo,0),MATCH('4. Waiting confirm'!E$2,mTitle,0)))</f>
        <v>EC-590WL4</v>
      </c>
      <c r="F16" t="str">
        <f>IF(INDEX(mlist,MATCH($B16,mNo,0),MATCH('4. Waiting confirm'!F$2,mTitle,0))="","",INDEX(mlist,MATCH($B16,mNo,0),MATCH('4. Waiting confirm'!F$2,mTitle,0)))</f>
        <v>1C666K565</v>
      </c>
      <c r="G16" s="292">
        <f>IF(INDEX(mlist,MATCH($B16,mNo,0),MATCH('4. Waiting confirm'!G$2,mTitle,0))="","",INDEX(mlist,MATCH($B16,mNo,0),MATCH('4. Waiting confirm'!G$2,mTitle,0)))</f>
        <v>45055.483796296299</v>
      </c>
      <c r="H16" s="292">
        <f>IF(INDEX(mlist,MATCH($B16,mNo,0),MATCH('4. Waiting confirm'!H$2,mTitle,0))="","",INDEX(mlist,MATCH($B16,mNo,0),MATCH('4. Waiting confirm'!H$2,mTitle,0)))</f>
        <v>45055.497847222221</v>
      </c>
      <c r="I16" t="str">
        <f>IF(INDEX(mlist,MATCH($B16,mNo,0),MATCH('4. Waiting confirm'!I$2,mTitle,0))="","",INDEX(mlist,MATCH($B16,mNo,0),MATCH('4. Waiting confirm'!I$2,mTitle,0)))</f>
        <v>Major</v>
      </c>
      <c r="J16" t="str">
        <f>IF(INDEX(mlist,MATCH($B16,mNo,0),MATCH('4. Waiting confirm'!J$2,mTitle,0))="","",INDEX(mlist,MATCH($B16,mNo,0),MATCH('4. Waiting confirm'!J$2,mTitle,0)))</f>
        <v>FSA, FSB, VCA, BSA, DWA</v>
      </c>
      <c r="K16" s="293">
        <f>IF(INDEX(mlist,MATCH($B16,mNo,0),MATCH('4. Waiting confirm'!K$2,mTitle,0))="","",INDEX(mlist,MATCH($B16,mNo,0),MATCH('4. Waiting confirm'!K$2,mTitle,0)))</f>
        <v>5351</v>
      </c>
      <c r="L16" s="292">
        <f>IF(INDEX(mlist,MATCH($B16,mNo,0),MATCH('4. Waiting confirm'!L$2,mTitle,0))="","",INDEX(mlist,MATCH($B16,mNo,0),MATCH('4. Waiting confirm'!L$2,mTitle,0)))</f>
        <v>45055</v>
      </c>
      <c r="M16" t="str">
        <f>IF(INDEX(mlist,MATCH($B16,mNo,0),MATCH('4. Waiting confirm'!M$2,mTitle,0))="","",INDEX(mlist,MATCH($B16,mNo,0),MATCH('4. Waiting confirm'!M$2,mTitle,0)))</f>
        <v>2. Dealer working with end user</v>
      </c>
      <c r="N16" t="e">
        <f>IF(INDEX(mlist,MATCH($B16,mNo,0),MATCH('4. Waiting confirm'!N$2,mTitle,0))="","",INDEX(mlist,MATCH($B16,mNo,0),MATCH('4. Waiting confirm'!N$2,mTitle,0)))</f>
        <v>#N/A</v>
      </c>
      <c r="O16" t="s">
        <v>288</v>
      </c>
      <c r="P16" t="s">
        <v>288</v>
      </c>
      <c r="R16" s="307">
        <f t="shared" si="0"/>
        <v>0.66666666666666663</v>
      </c>
    </row>
    <row r="17" spans="1:18">
      <c r="A17">
        <f>SUBTOTAL(103,$B$3:B17)</f>
        <v>15</v>
      </c>
      <c r="B17" t="s">
        <v>5235</v>
      </c>
      <c r="C17" t="str">
        <f>IF(INDEX(mlist,MATCH($B17,mNo,0),MATCH('4. Waiting confirm'!C$2,mTitle,0))="","",INDEX(mlist,MATCH($B17,mNo,0),MATCH('4. Waiting confirm'!C$2,mTitle,0)))</f>
        <v>Lam Hoa Private Hospital</v>
      </c>
      <c r="D17" t="str">
        <f>IF(INDEX(mlist,MATCH($B17,mNo,0),MATCH('4. Waiting confirm'!D$2,mTitle,0))="","",INDEX(mlist,MATCH($B17,mNo,0),MATCH('4. Waiting confirm'!D$2,mTitle,0)))</f>
        <v>Hanoi</v>
      </c>
      <c r="E17" t="str">
        <f>IF(INDEX(mlist,MATCH($B17,mNo,0),MATCH('4. Waiting confirm'!E$2,mTitle,0))="","",INDEX(mlist,MATCH($B17,mNo,0),MATCH('4. Waiting confirm'!E$2,mTitle,0)))</f>
        <v>EG-250WR5</v>
      </c>
      <c r="F17" t="str">
        <f>IF(INDEX(mlist,MATCH($B17,mNo,0),MATCH('4. Waiting confirm'!F$2,mTitle,0))="","",INDEX(mlist,MATCH($B17,mNo,0),MATCH('4. Waiting confirm'!F$2,mTitle,0)))</f>
        <v>3G202K117</v>
      </c>
      <c r="G17" s="292">
        <f>IF(INDEX(mlist,MATCH($B17,mNo,0),MATCH('4. Waiting confirm'!G$2,mTitle,0))="","",INDEX(mlist,MATCH($B17,mNo,0),MATCH('4. Waiting confirm'!G$2,mTitle,0)))</f>
        <v>45055.765775462962</v>
      </c>
      <c r="H17" s="292">
        <f>IF(INDEX(mlist,MATCH($B17,mNo,0),MATCH('4. Waiting confirm'!H$2,mTitle,0))="","",INDEX(mlist,MATCH($B17,mNo,0),MATCH('4. Waiting confirm'!H$2,mTitle,0)))</f>
        <v>45062.764444444445</v>
      </c>
      <c r="I17" t="str">
        <f>IF(INDEX(mlist,MATCH($B17,mNo,0),MATCH('4. Waiting confirm'!I$2,mTitle,0))="","",INDEX(mlist,MATCH($B17,mNo,0),MATCH('4. Waiting confirm'!I$2,mTitle,0)))</f>
        <v>Major</v>
      </c>
      <c r="J17" t="str">
        <f>IF(INDEX(mlist,MATCH($B17,mNo,0),MATCH('4. Waiting confirm'!J$2,mTitle,0))="","",INDEX(mlist,MATCH($B17,mNo,0),MATCH('4. Waiting confirm'!J$2,mTitle,0)))</f>
        <v>CHA</v>
      </c>
      <c r="K17" s="293">
        <f>IF(INDEX(mlist,MATCH($B17,mNo,0),MATCH('4. Waiting confirm'!K$2,mTitle,0))="","",INDEX(mlist,MATCH($B17,mNo,0),MATCH('4. Waiting confirm'!K$2,mTitle,0)))</f>
        <v>4315</v>
      </c>
      <c r="L17" s="292">
        <f>IF(INDEX(mlist,MATCH($B17,mNo,0),MATCH('4. Waiting confirm'!L$2,mTitle,0))="","",INDEX(mlist,MATCH($B17,mNo,0),MATCH('4. Waiting confirm'!L$2,mTitle,0)))</f>
        <v>45082</v>
      </c>
      <c r="M17" t="str">
        <f>IF(INDEX(mlist,MATCH($B17,mNo,0),MATCH('4. Waiting confirm'!M$2,mTitle,0))="","",INDEX(mlist,MATCH($B17,mNo,0),MATCH('4. Waiting confirm'!M$2,mTitle,0)))</f>
        <v>2. Dealer working with end user</v>
      </c>
      <c r="N17" t="e">
        <f>IF(INDEX(mlist,MATCH($B17,mNo,0),MATCH('4. Waiting confirm'!N$2,mTitle,0))="","",INDEX(mlist,MATCH($B17,mNo,0),MATCH('4. Waiting confirm'!N$2,mTitle,0)))</f>
        <v>#N/A</v>
      </c>
      <c r="O17" t="s">
        <v>288</v>
      </c>
      <c r="P17" t="s">
        <v>288</v>
      </c>
      <c r="R17" s="307">
        <f t="shared" si="0"/>
        <v>0.66666666666666663</v>
      </c>
    </row>
    <row r="18" spans="1:18">
      <c r="A18">
        <f>SUBTOTAL(103,$B$3:B18)</f>
        <v>16</v>
      </c>
      <c r="B18" t="s">
        <v>5263</v>
      </c>
      <c r="C18" t="str">
        <f>IF(INDEX(mlist,MATCH($B18,mNo,0),MATCH('4. Waiting confirm'!C$2,mTitle,0))="","",INDEX(mlist,MATCH($B18,mNo,0),MATCH('4. Waiting confirm'!C$2,mTitle,0)))</f>
        <v>Phu Tho General Hospital - Pediatric Center</v>
      </c>
      <c r="D18" t="str">
        <f>IF(INDEX(mlist,MATCH($B18,mNo,0),MATCH('4. Waiting confirm'!D$2,mTitle,0))="","",INDEX(mlist,MATCH($B18,mNo,0),MATCH('4. Waiting confirm'!D$2,mTitle,0)))</f>
        <v>Hanoi</v>
      </c>
      <c r="E18" t="str">
        <f>IF(INDEX(mlist,MATCH($B18,mNo,0),MATCH('4. Waiting confirm'!E$2,mTitle,0))="","",INDEX(mlist,MATCH($B18,mNo,0),MATCH('4. Waiting confirm'!E$2,mTitle,0)))</f>
        <v>EG-530FP</v>
      </c>
      <c r="F18" t="str">
        <f>IF(INDEX(mlist,MATCH($B18,mNo,0),MATCH('4. Waiting confirm'!F$2,mTitle,0))="","",INDEX(mlist,MATCH($B18,mNo,0),MATCH('4. Waiting confirm'!F$2,mTitle,0)))</f>
        <v>4G374K154</v>
      </c>
      <c r="G18" s="292">
        <f>IF(INDEX(mlist,MATCH($B18,mNo,0),MATCH('4. Waiting confirm'!G$2,mTitle,0))="","",INDEX(mlist,MATCH($B18,mNo,0),MATCH('4. Waiting confirm'!G$2,mTitle,0)))</f>
        <v>45058.844490740739</v>
      </c>
      <c r="H18" s="292">
        <f>IF(INDEX(mlist,MATCH($B18,mNo,0),MATCH('4. Waiting confirm'!H$2,mTitle,0))="","",INDEX(mlist,MATCH($B18,mNo,0),MATCH('4. Waiting confirm'!H$2,mTitle,0)))</f>
        <v>45069.541724537034</v>
      </c>
      <c r="I18" t="str">
        <f>IF(INDEX(mlist,MATCH($B18,mNo,0),MATCH('4. Waiting confirm'!I$2,mTitle,0))="","",INDEX(mlist,MATCH($B18,mNo,0),MATCH('4. Waiting confirm'!I$2,mTitle,0)))</f>
        <v>Major</v>
      </c>
      <c r="J18" t="str">
        <f>IF(INDEX(mlist,MATCH($B18,mNo,0),MATCH('4. Waiting confirm'!J$2,mTitle,0))="","",INDEX(mlist,MATCH($B18,mNo,0),MATCH('4. Waiting confirm'!J$2,mTitle,0)))</f>
        <v>FCT, CHA, BSA, FSA</v>
      </c>
      <c r="K18" s="293">
        <f>IF(INDEX(mlist,MATCH($B18,mNo,0),MATCH('4. Waiting confirm'!K$2,mTitle,0))="","",INDEX(mlist,MATCH($B18,mNo,0),MATCH('4. Waiting confirm'!K$2,mTitle,0)))</f>
        <v>6457</v>
      </c>
      <c r="L18" s="292">
        <f>IF(INDEX(mlist,MATCH($B18,mNo,0),MATCH('4. Waiting confirm'!L$2,mTitle,0))="","",INDEX(mlist,MATCH($B18,mNo,0),MATCH('4. Waiting confirm'!L$2,mTitle,0)))</f>
        <v>45086</v>
      </c>
      <c r="M18" t="str">
        <f>IF(INDEX(mlist,MATCH($B18,mNo,0),MATCH('4. Waiting confirm'!M$2,mTitle,0))="","",INDEX(mlist,MATCH($B18,mNo,0),MATCH('4. Waiting confirm'!M$2,mTitle,0)))</f>
        <v xml:space="preserve">3. Tender process </v>
      </c>
      <c r="N18" t="e">
        <f>IF(INDEX(mlist,MATCH($B18,mNo,0),MATCH('4. Waiting confirm'!N$2,mTitle,0))="","",INDEX(mlist,MATCH($B18,mNo,0),MATCH('4. Waiting confirm'!N$2,mTitle,0)))</f>
        <v>#N/A</v>
      </c>
      <c r="O18" t="s">
        <v>288</v>
      </c>
      <c r="P18" t="s">
        <v>288</v>
      </c>
      <c r="R18" s="307">
        <f t="shared" si="0"/>
        <v>0.66666666666666663</v>
      </c>
    </row>
    <row r="19" spans="1:18">
      <c r="A19">
        <f>SUBTOTAL(103,$B$3:B19)</f>
        <v>17</v>
      </c>
      <c r="B19" t="s">
        <v>5307</v>
      </c>
      <c r="C19" t="str">
        <f>IF(INDEX(mlist,MATCH($B19,mNo,0),MATCH('4. Waiting confirm'!C$2,mTitle,0))="","",INDEX(mlist,MATCH($B19,mNo,0),MATCH('4. Waiting confirm'!C$2,mTitle,0)))</f>
        <v>Thai Nguyen General Hospital</v>
      </c>
      <c r="D19" t="str">
        <f>IF(INDEX(mlist,MATCH($B19,mNo,0),MATCH('4. Waiting confirm'!D$2,mTitle,0))="","",INDEX(mlist,MATCH($B19,mNo,0),MATCH('4. Waiting confirm'!D$2,mTitle,0)))</f>
        <v>Hanoi</v>
      </c>
      <c r="E19" t="str">
        <f>IF(INDEX(mlist,MATCH($B19,mNo,0),MATCH('4. Waiting confirm'!E$2,mTitle,0))="","",INDEX(mlist,MATCH($B19,mNo,0),MATCH('4. Waiting confirm'!E$2,mTitle,0)))</f>
        <v>EC-250WL5</v>
      </c>
      <c r="F19" t="str">
        <f>IF(INDEX(mlist,MATCH($B19,mNo,0),MATCH('4. Waiting confirm'!F$2,mTitle,0))="","",INDEX(mlist,MATCH($B19,mNo,0),MATCH('4. Waiting confirm'!F$2,mTitle,0)))</f>
        <v>3C309K012</v>
      </c>
      <c r="G19" s="292">
        <f>IF(INDEX(mlist,MATCH($B19,mNo,0),MATCH('4. Waiting confirm'!G$2,mTitle,0))="","",INDEX(mlist,MATCH($B19,mNo,0),MATCH('4. Waiting confirm'!G$2,mTitle,0)))</f>
        <v>45061.769814814812</v>
      </c>
      <c r="H19" s="292">
        <f>IF(INDEX(mlist,MATCH($B19,mNo,0),MATCH('4. Waiting confirm'!H$2,mTitle,0))="","",INDEX(mlist,MATCH($B19,mNo,0),MATCH('4. Waiting confirm'!H$2,mTitle,0)))</f>
        <v>45068.567060185182</v>
      </c>
      <c r="I19" t="str">
        <f>IF(INDEX(mlist,MATCH($B19,mNo,0),MATCH('4. Waiting confirm'!I$2,mTitle,0))="","",INDEX(mlist,MATCH($B19,mNo,0),MATCH('4. Waiting confirm'!I$2,mTitle,0)))</f>
        <v>Minor</v>
      </c>
      <c r="J19" t="str">
        <f>IF(INDEX(mlist,MATCH($B19,mNo,0),MATCH('4. Waiting confirm'!J$2,mTitle,0))="","",INDEX(mlist,MATCH($B19,mNo,0),MATCH('4. Waiting confirm'!J$2,mTitle,0)))</f>
        <v>DWA, DTA</v>
      </c>
      <c r="K19" s="293">
        <f>IF(INDEX(mlist,MATCH($B19,mNo,0),MATCH('4. Waiting confirm'!K$2,mTitle,0))="","",INDEX(mlist,MATCH($B19,mNo,0),MATCH('4. Waiting confirm'!K$2,mTitle,0)))</f>
        <v>235</v>
      </c>
      <c r="L19" s="292">
        <f>IF(INDEX(mlist,MATCH($B19,mNo,0),MATCH('4. Waiting confirm'!L$2,mTitle,0))="","",INDEX(mlist,MATCH($B19,mNo,0),MATCH('4. Waiting confirm'!L$2,mTitle,0)))</f>
        <v>45082</v>
      </c>
      <c r="M19" t="str">
        <f>IF(INDEX(mlist,MATCH($B19,mNo,0),MATCH('4. Waiting confirm'!M$2,mTitle,0))="","",INDEX(mlist,MATCH($B19,mNo,0),MATCH('4. Waiting confirm'!M$2,mTitle,0)))</f>
        <v>2. Dealer working with end user</v>
      </c>
      <c r="N19" t="e">
        <f>IF(INDEX(mlist,MATCH($B19,mNo,0),MATCH('4. Waiting confirm'!N$2,mTitle,0))="","",INDEX(mlist,MATCH($B19,mNo,0),MATCH('4. Waiting confirm'!N$2,mTitle,0)))</f>
        <v>#N/A</v>
      </c>
      <c r="O19" t="s">
        <v>288</v>
      </c>
      <c r="P19" t="s">
        <v>288</v>
      </c>
      <c r="R19" s="307">
        <f t="shared" si="0"/>
        <v>0.66666666666666663</v>
      </c>
    </row>
    <row r="20" spans="1:18">
      <c r="A20">
        <f>SUBTOTAL(103,$B$3:B20)</f>
        <v>18</v>
      </c>
      <c r="B20" t="s">
        <v>5309</v>
      </c>
      <c r="C20" t="str">
        <f>IF(INDEX(mlist,MATCH($B20,mNo,0),MATCH('4. Waiting confirm'!C$2,mTitle,0))="","",INDEX(mlist,MATCH($B20,mNo,0),MATCH('4. Waiting confirm'!C$2,mTitle,0)))</f>
        <v>Thai Nguyen General Hospital</v>
      </c>
      <c r="D20" t="str">
        <f>IF(INDEX(mlist,MATCH($B20,mNo,0),MATCH('4. Waiting confirm'!D$2,mTitle,0))="","",INDEX(mlist,MATCH($B20,mNo,0),MATCH('4. Waiting confirm'!D$2,mTitle,0)))</f>
        <v>Hanoi</v>
      </c>
      <c r="E20" t="str">
        <f>IF(INDEX(mlist,MATCH($B20,mNo,0),MATCH('4. Waiting confirm'!E$2,mTitle,0))="","",INDEX(mlist,MATCH($B20,mNo,0),MATCH('4. Waiting confirm'!E$2,mTitle,0)))</f>
        <v>EC-250WL5</v>
      </c>
      <c r="F20" t="str">
        <f>IF(INDEX(mlist,MATCH($B20,mNo,0),MATCH('4. Waiting confirm'!F$2,mTitle,0))="","",INDEX(mlist,MATCH($B20,mNo,0),MATCH('4. Waiting confirm'!F$2,mTitle,0)))</f>
        <v>3c309k028</v>
      </c>
      <c r="G20" s="292">
        <f>IF(INDEX(mlist,MATCH($B20,mNo,0),MATCH('4. Waiting confirm'!G$2,mTitle,0))="","",INDEX(mlist,MATCH($B20,mNo,0),MATCH('4. Waiting confirm'!G$2,mTitle,0)))</f>
        <v>45061.770335648151</v>
      </c>
      <c r="H20" s="292">
        <f>IF(INDEX(mlist,MATCH($B20,mNo,0),MATCH('4. Waiting confirm'!H$2,mTitle,0))="","",INDEX(mlist,MATCH($B20,mNo,0),MATCH('4. Waiting confirm'!H$2,mTitle,0)))</f>
        <v>45068.660555555558</v>
      </c>
      <c r="I20" t="str">
        <f>IF(INDEX(mlist,MATCH($B20,mNo,0),MATCH('4. Waiting confirm'!I$2,mTitle,0))="","",INDEX(mlist,MATCH($B20,mNo,0),MATCH('4. Waiting confirm'!I$2,mTitle,0)))</f>
        <v>Major</v>
      </c>
      <c r="J20" t="str">
        <f>IF(INDEX(mlist,MATCH($B20,mNo,0),MATCH('4. Waiting confirm'!J$2,mTitle,0))="","",INDEX(mlist,MATCH($B20,mNo,0),MATCH('4. Waiting confirm'!J$2,mTitle,0)))</f>
        <v>PCB, BSA</v>
      </c>
      <c r="K20" s="293">
        <f>IF(INDEX(mlist,MATCH($B20,mNo,0),MATCH('4. Waiting confirm'!K$2,mTitle,0))="","",INDEX(mlist,MATCH($B20,mNo,0),MATCH('4. Waiting confirm'!K$2,mTitle,0)))</f>
        <v>2342</v>
      </c>
      <c r="L20" s="292">
        <f>IF(INDEX(mlist,MATCH($B20,mNo,0),MATCH('4. Waiting confirm'!L$2,mTitle,0))="","",INDEX(mlist,MATCH($B20,mNo,0),MATCH('4. Waiting confirm'!L$2,mTitle,0)))</f>
        <v>45082</v>
      </c>
      <c r="M20" t="str">
        <f>IF(INDEX(mlist,MATCH($B20,mNo,0),MATCH('4. Waiting confirm'!M$2,mTitle,0))="","",INDEX(mlist,MATCH($B20,mNo,0),MATCH('4. Waiting confirm'!M$2,mTitle,0)))</f>
        <v>2. Dealer working with end user</v>
      </c>
      <c r="N20" t="e">
        <f>IF(INDEX(mlist,MATCH($B20,mNo,0),MATCH('4. Waiting confirm'!N$2,mTitle,0))="","",INDEX(mlist,MATCH($B20,mNo,0),MATCH('4. Waiting confirm'!N$2,mTitle,0)))</f>
        <v>#N/A</v>
      </c>
      <c r="O20" t="s">
        <v>288</v>
      </c>
      <c r="P20" t="s">
        <v>288</v>
      </c>
      <c r="R20" s="307">
        <f t="shared" si="0"/>
        <v>0.66666666666666663</v>
      </c>
    </row>
    <row r="21" spans="1:18">
      <c r="A21">
        <f>SUBTOTAL(103,$B$3:B21)</f>
        <v>19</v>
      </c>
      <c r="B21" t="s">
        <v>5339</v>
      </c>
      <c r="C21" t="str">
        <f>IF(INDEX(mlist,MATCH($B21,mNo,0),MATCH('4. Waiting confirm'!C$2,mTitle,0))="","",INDEX(mlist,MATCH($B21,mNo,0),MATCH('4. Waiting confirm'!C$2,mTitle,0)))</f>
        <v>Hoan My Da Nang Hospital</v>
      </c>
      <c r="D21" t="str">
        <f>IF(INDEX(mlist,MATCH($B21,mNo,0),MATCH('4. Waiting confirm'!D$2,mTitle,0))="","",INDEX(mlist,MATCH($B21,mNo,0),MATCH('4. Waiting confirm'!D$2,mTitle,0)))</f>
        <v>HCM</v>
      </c>
      <c r="E21" t="str">
        <f>IF(INDEX(mlist,MATCH($B21,mNo,0),MATCH('4. Waiting confirm'!E$2,mTitle,0))="","",INDEX(mlist,MATCH($B21,mNo,0),MATCH('4. Waiting confirm'!E$2,mTitle,0)))</f>
        <v>VP-4450HD</v>
      </c>
      <c r="F21" t="str">
        <f>IF(INDEX(mlist,MATCH($B21,mNo,0),MATCH('4. Waiting confirm'!F$2,mTitle,0))="","",INDEX(mlist,MATCH($B21,mNo,0),MATCH('4. Waiting confirm'!F$2,mTitle,0)))</f>
        <v>2V567K886</v>
      </c>
      <c r="G21" s="292">
        <f>IF(INDEX(mlist,MATCH($B21,mNo,0),MATCH('4. Waiting confirm'!G$2,mTitle,0))="","",INDEX(mlist,MATCH($B21,mNo,0),MATCH('4. Waiting confirm'!G$2,mTitle,0)))</f>
        <v>45075.434930555559</v>
      </c>
      <c r="H21" s="292">
        <f>IF(INDEX(mlist,MATCH($B21,mNo,0),MATCH('4. Waiting confirm'!H$2,mTitle,0))="","",INDEX(mlist,MATCH($B21,mNo,0),MATCH('4. Waiting confirm'!H$2,mTitle,0)))</f>
        <v>45075.463599537034</v>
      </c>
      <c r="I21" t="str">
        <f>IF(INDEX(mlist,MATCH($B21,mNo,0),MATCH('4. Waiting confirm'!I$2,mTitle,0))="","",INDEX(mlist,MATCH($B21,mNo,0),MATCH('4. Waiting confirm'!I$2,mTitle,0)))</f>
        <v>Other</v>
      </c>
      <c r="J21" t="str">
        <f>IF(INDEX(mlist,MATCH($B21,mNo,0),MATCH('4. Waiting confirm'!J$2,mTitle,0))="","",INDEX(mlist,MATCH($B21,mNo,0),MATCH('4. Waiting confirm'!J$2,mTitle,0)))</f>
        <v>PCB</v>
      </c>
      <c r="K21" s="293">
        <f>IF(INDEX(mlist,MATCH($B21,mNo,0),MATCH('4. Waiting confirm'!K$2,mTitle,0))="","",INDEX(mlist,MATCH($B21,mNo,0),MATCH('4. Waiting confirm'!K$2,mTitle,0)))</f>
        <v>10270</v>
      </c>
      <c r="L21" s="292">
        <f>IF(INDEX(mlist,MATCH($B21,mNo,0),MATCH('4. Waiting confirm'!L$2,mTitle,0))="","",INDEX(mlist,MATCH($B21,mNo,0),MATCH('4. Waiting confirm'!L$2,mTitle,0)))</f>
        <v>45075</v>
      </c>
      <c r="M21" t="str">
        <f>IF(INDEX(mlist,MATCH($B21,mNo,0),MATCH('4. Waiting confirm'!M$2,mTitle,0))="","",INDEX(mlist,MATCH($B21,mNo,0),MATCH('4. Waiting confirm'!M$2,mTitle,0)))</f>
        <v>2. Dealer working with end user</v>
      </c>
      <c r="N21" t="e">
        <f>IF(INDEX(mlist,MATCH($B21,mNo,0),MATCH('4. Waiting confirm'!N$2,mTitle,0))="","",INDEX(mlist,MATCH($B21,mNo,0),MATCH('4. Waiting confirm'!N$2,mTitle,0)))</f>
        <v>#N/A</v>
      </c>
      <c r="O21" t="s">
        <v>288</v>
      </c>
      <c r="P21" t="s">
        <v>288</v>
      </c>
      <c r="R21" s="307">
        <f t="shared" si="0"/>
        <v>0.66666666666666663</v>
      </c>
    </row>
    <row r="22" spans="1:18">
      <c r="A22">
        <f>SUBTOTAL(103,$B$3:B22)</f>
        <v>20</v>
      </c>
      <c r="B22" t="s">
        <v>5347</v>
      </c>
      <c r="C22" t="str">
        <f>IF(INDEX(mlist,MATCH($B22,mNo,0),MATCH('4. Waiting confirm'!C$2,mTitle,0))="","",INDEX(mlist,MATCH($B22,mNo,0),MATCH('4. Waiting confirm'!C$2,mTitle,0)))</f>
        <v>Thai Binh Hospital</v>
      </c>
      <c r="D22" t="str">
        <f>IF(INDEX(mlist,MATCH($B22,mNo,0),MATCH('4. Waiting confirm'!D$2,mTitle,0))="","",INDEX(mlist,MATCH($B22,mNo,0),MATCH('4. Waiting confirm'!D$2,mTitle,0)))</f>
        <v>Hanoi</v>
      </c>
      <c r="E22" t="str">
        <f>IF(INDEX(mlist,MATCH($B22,mNo,0),MATCH('4. Waiting confirm'!E$2,mTitle,0))="","",INDEX(mlist,MATCH($B22,mNo,0),MATCH('4. Waiting confirm'!E$2,mTitle,0)))</f>
        <v>EB-530S</v>
      </c>
      <c r="F22" t="str">
        <f>IF(INDEX(mlist,MATCH($B22,mNo,0),MATCH('4. Waiting confirm'!F$2,mTitle,0))="","",INDEX(mlist,MATCH($B22,mNo,0),MATCH('4. Waiting confirm'!F$2,mTitle,0)))</f>
        <v>1B083K279</v>
      </c>
      <c r="G22" s="292">
        <f>IF(INDEX(mlist,MATCH($B22,mNo,0),MATCH('4. Waiting confirm'!G$2,mTitle,0))="","",INDEX(mlist,MATCH($B22,mNo,0),MATCH('4. Waiting confirm'!G$2,mTitle,0)))</f>
        <v>45069.586261574077</v>
      </c>
      <c r="H22" s="292">
        <f>IF(INDEX(mlist,MATCH($B22,mNo,0),MATCH('4. Waiting confirm'!H$2,mTitle,0))="","",INDEX(mlist,MATCH($B22,mNo,0),MATCH('4. Waiting confirm'!H$2,mTitle,0)))</f>
        <v>45070.773182870369</v>
      </c>
      <c r="I22" t="str">
        <f>IF(INDEX(mlist,MATCH($B22,mNo,0),MATCH('4. Waiting confirm'!I$2,mTitle,0))="","",INDEX(mlist,MATCH($B22,mNo,0),MATCH('4. Waiting confirm'!I$2,mTitle,0)))</f>
        <v>Major</v>
      </c>
      <c r="J22" t="str">
        <f>IF(INDEX(mlist,MATCH($B22,mNo,0),MATCH('4. Waiting confirm'!J$2,mTitle,0))="","",INDEX(mlist,MATCH($B22,mNo,0),MATCH('4. Waiting confirm'!J$2,mTitle,0)))</f>
        <v>CHA, FCT</v>
      </c>
      <c r="K22" s="293">
        <f>IF(INDEX(mlist,MATCH($B22,mNo,0),MATCH('4. Waiting confirm'!K$2,mTitle,0))="","",INDEX(mlist,MATCH($B22,mNo,0),MATCH('4. Waiting confirm'!K$2,mTitle,0)))</f>
        <v>7203</v>
      </c>
      <c r="L22" s="292">
        <f>IF(INDEX(mlist,MATCH($B22,mNo,0),MATCH('4. Waiting confirm'!L$2,mTitle,0))="","",INDEX(mlist,MATCH($B22,mNo,0),MATCH('4. Waiting confirm'!L$2,mTitle,0)))</f>
        <v>45082</v>
      </c>
      <c r="M22" t="str">
        <f>IF(INDEX(mlist,MATCH($B22,mNo,0),MATCH('4. Waiting confirm'!M$2,mTitle,0))="","",INDEX(mlist,MATCH($B22,mNo,0),MATCH('4. Waiting confirm'!M$2,mTitle,0)))</f>
        <v>2. Dealer working with end user</v>
      </c>
      <c r="N22" t="e">
        <f>IF(INDEX(mlist,MATCH($B22,mNo,0),MATCH('4. Waiting confirm'!N$2,mTitle,0))="","",INDEX(mlist,MATCH($B22,mNo,0),MATCH('4. Waiting confirm'!N$2,mTitle,0)))</f>
        <v>#N/A</v>
      </c>
      <c r="O22" t="s">
        <v>288</v>
      </c>
      <c r="P22" t="s">
        <v>288</v>
      </c>
      <c r="R22" s="307">
        <f t="shared" si="0"/>
        <v>0.66666666666666663</v>
      </c>
    </row>
    <row r="23" spans="1:18">
      <c r="A23">
        <f>SUBTOTAL(103,$B$3:B23)</f>
        <v>21</v>
      </c>
      <c r="B23" t="s">
        <v>5349</v>
      </c>
      <c r="C23" t="str">
        <f>IF(INDEX(mlist,MATCH($B23,mNo,0),MATCH('4. Waiting confirm'!C$2,mTitle,0))="","",INDEX(mlist,MATCH($B23,mNo,0),MATCH('4. Waiting confirm'!C$2,mTitle,0)))</f>
        <v>Thai Binh Hospital</v>
      </c>
      <c r="D23" t="str">
        <f>IF(INDEX(mlist,MATCH($B23,mNo,0),MATCH('4. Waiting confirm'!D$2,mTitle,0))="","",INDEX(mlist,MATCH($B23,mNo,0),MATCH('4. Waiting confirm'!D$2,mTitle,0)))</f>
        <v>Hanoi</v>
      </c>
      <c r="E23" t="str">
        <f>IF(INDEX(mlist,MATCH($B23,mNo,0),MATCH('4. Waiting confirm'!E$2,mTitle,0))="","",INDEX(mlist,MATCH($B23,mNo,0),MATCH('4. Waiting confirm'!E$2,mTitle,0)))</f>
        <v>EB-530S</v>
      </c>
      <c r="F23" t="str">
        <f>IF(INDEX(mlist,MATCH($B23,mNo,0),MATCH('4. Waiting confirm'!F$2,mTitle,0))="","",INDEX(mlist,MATCH($B23,mNo,0),MATCH('4. Waiting confirm'!F$2,mTitle,0)))</f>
        <v>1B083K278</v>
      </c>
      <c r="G23" s="292">
        <f>IF(INDEX(mlist,MATCH($B23,mNo,0),MATCH('4. Waiting confirm'!G$2,mTitle,0))="","",INDEX(mlist,MATCH($B23,mNo,0),MATCH('4. Waiting confirm'!G$2,mTitle,0)))</f>
        <v>45069.58693287037</v>
      </c>
      <c r="H23" s="292">
        <f>IF(INDEX(mlist,MATCH($B23,mNo,0),MATCH('4. Waiting confirm'!H$2,mTitle,0))="","",INDEX(mlist,MATCH($B23,mNo,0),MATCH('4. Waiting confirm'!H$2,mTitle,0)))</f>
        <v>45071.507256944446</v>
      </c>
      <c r="I23" t="str">
        <f>IF(INDEX(mlist,MATCH($B23,mNo,0),MATCH('4. Waiting confirm'!I$2,mTitle,0))="","",INDEX(mlist,MATCH($B23,mNo,0),MATCH('4. Waiting confirm'!I$2,mTitle,0)))</f>
        <v>Major</v>
      </c>
      <c r="J23" t="str">
        <f>IF(INDEX(mlist,MATCH($B23,mNo,0),MATCH('4. Waiting confirm'!J$2,mTitle,0))="","",INDEX(mlist,MATCH($B23,mNo,0),MATCH('4. Waiting confirm'!J$2,mTitle,0)))</f>
        <v>CHA, FCT, PCB</v>
      </c>
      <c r="K23" s="293">
        <f>IF(INDEX(mlist,MATCH($B23,mNo,0),MATCH('4. Waiting confirm'!K$2,mTitle,0))="","",INDEX(mlist,MATCH($B23,mNo,0),MATCH('4. Waiting confirm'!K$2,mTitle,0)))</f>
        <v>7203</v>
      </c>
      <c r="L23" s="292">
        <f>IF(INDEX(mlist,MATCH($B23,mNo,0),MATCH('4. Waiting confirm'!L$2,mTitle,0))="","",INDEX(mlist,MATCH($B23,mNo,0),MATCH('4. Waiting confirm'!L$2,mTitle,0)))</f>
        <v>45084</v>
      </c>
      <c r="M23" t="str">
        <f>IF(INDEX(mlist,MATCH($B23,mNo,0),MATCH('4. Waiting confirm'!M$2,mTitle,0))="","",INDEX(mlist,MATCH($B23,mNo,0),MATCH('4. Waiting confirm'!M$2,mTitle,0)))</f>
        <v>2. Dealer working with end user</v>
      </c>
      <c r="N23" t="e">
        <f>IF(INDEX(mlist,MATCH($B23,mNo,0),MATCH('4. Waiting confirm'!N$2,mTitle,0))="","",INDEX(mlist,MATCH($B23,mNo,0),MATCH('4. Waiting confirm'!N$2,mTitle,0)))</f>
        <v>#N/A</v>
      </c>
      <c r="O23" t="s">
        <v>288</v>
      </c>
      <c r="P23" t="s">
        <v>288</v>
      </c>
      <c r="R23" s="307">
        <f t="shared" si="0"/>
        <v>0.66666666666666663</v>
      </c>
    </row>
    <row r="24" spans="1:18">
      <c r="A24">
        <f>SUBTOTAL(103,$B$3:B24)</f>
        <v>22</v>
      </c>
      <c r="B24" t="s">
        <v>5350</v>
      </c>
      <c r="C24" t="str">
        <f>IF(INDEX(mlist,MATCH($B24,mNo,0),MATCH('4. Waiting confirm'!C$2,mTitle,0))="","",INDEX(mlist,MATCH($B24,mNo,0),MATCH('4. Waiting confirm'!C$2,mTitle,0)))</f>
        <v>Bai Chay Hospital</v>
      </c>
      <c r="D24" t="str">
        <f>IF(INDEX(mlist,MATCH($B24,mNo,0),MATCH('4. Waiting confirm'!D$2,mTitle,0))="","",INDEX(mlist,MATCH($B24,mNo,0),MATCH('4. Waiting confirm'!D$2,mTitle,0)))</f>
        <v>Hanoi</v>
      </c>
      <c r="E24" t="str">
        <f>IF(INDEX(mlist,MATCH($B24,mNo,0),MATCH('4. Waiting confirm'!E$2,mTitle,0))="","",INDEX(mlist,MATCH($B24,mNo,0),MATCH('4. Waiting confirm'!E$2,mTitle,0)))</f>
        <v>EC-600WI</v>
      </c>
      <c r="F24" t="str">
        <f>IF(INDEX(mlist,MATCH($B24,mNo,0),MATCH('4. Waiting confirm'!F$2,mTitle,0))="","",INDEX(mlist,MATCH($B24,mNo,0),MATCH('4. Waiting confirm'!F$2,mTitle,0)))</f>
        <v>1C692K270</v>
      </c>
      <c r="G24" s="292">
        <f>IF(INDEX(mlist,MATCH($B24,mNo,0),MATCH('4. Waiting confirm'!G$2,mTitle,0))="","",INDEX(mlist,MATCH($B24,mNo,0),MATCH('4. Waiting confirm'!G$2,mTitle,0)))</f>
        <v>45069.599016203705</v>
      </c>
      <c r="H24" s="292">
        <f>IF(INDEX(mlist,MATCH($B24,mNo,0),MATCH('4. Waiting confirm'!H$2,mTitle,0))="","",INDEX(mlist,MATCH($B24,mNo,0),MATCH('4. Waiting confirm'!H$2,mTitle,0)))</f>
        <v>45071.812719907408</v>
      </c>
      <c r="I24" t="str">
        <f>IF(INDEX(mlist,MATCH($B24,mNo,0),MATCH('4. Waiting confirm'!I$2,mTitle,0))="","",INDEX(mlist,MATCH($B24,mNo,0),MATCH('4. Waiting confirm'!I$2,mTitle,0)))</f>
        <v>Major</v>
      </c>
      <c r="J24" t="str">
        <f>IF(INDEX(mlist,MATCH($B24,mNo,0),MATCH('4. Waiting confirm'!J$2,mTitle,0))="","",INDEX(mlist,MATCH($B24,mNo,0),MATCH('4. Waiting confirm'!J$2,mTitle,0)))</f>
        <v>CHA, BSA, FSB</v>
      </c>
      <c r="K24" s="293">
        <f>IF(INDEX(mlist,MATCH($B24,mNo,0),MATCH('4. Waiting confirm'!K$2,mTitle,0))="","",INDEX(mlist,MATCH($B24,mNo,0),MATCH('4. Waiting confirm'!K$2,mTitle,0)))</f>
        <v>9489</v>
      </c>
      <c r="L24" s="292">
        <f>IF(INDEX(mlist,MATCH($B24,mNo,0),MATCH('4. Waiting confirm'!L$2,mTitle,0))="","",INDEX(mlist,MATCH($B24,mNo,0),MATCH('4. Waiting confirm'!L$2,mTitle,0)))</f>
        <v>45082</v>
      </c>
      <c r="M24" t="str">
        <f>IF(INDEX(mlist,MATCH($B24,mNo,0),MATCH('4. Waiting confirm'!M$2,mTitle,0))="","",INDEX(mlist,MATCH($B24,mNo,0),MATCH('4. Waiting confirm'!M$2,mTitle,0)))</f>
        <v>2. Dealer working with end user</v>
      </c>
      <c r="N24" t="e">
        <f>IF(INDEX(mlist,MATCH($B24,mNo,0),MATCH('4. Waiting confirm'!N$2,mTitle,0))="","",INDEX(mlist,MATCH($B24,mNo,0),MATCH('4. Waiting confirm'!N$2,mTitle,0)))</f>
        <v>#N/A</v>
      </c>
      <c r="O24" t="s">
        <v>288</v>
      </c>
      <c r="P24" t="s">
        <v>288</v>
      </c>
      <c r="R24" s="307">
        <f t="shared" si="0"/>
        <v>0.66666666666666663</v>
      </c>
    </row>
    <row r="25" spans="1:18">
      <c r="A25">
        <f>SUBTOTAL(103,$B$3:B25)</f>
        <v>23</v>
      </c>
      <c r="B25" t="s">
        <v>5354</v>
      </c>
      <c r="C25" t="str">
        <f>IF(INDEX(mlist,MATCH($B25,mNo,0),MATCH('4. Waiting confirm'!C$2,mTitle,0))="","",INDEX(mlist,MATCH($B25,mNo,0),MATCH('4. Waiting confirm'!C$2,mTitle,0)))</f>
        <v>Bac Giang Hospital</v>
      </c>
      <c r="D25" t="str">
        <f>IF(INDEX(mlist,MATCH($B25,mNo,0),MATCH('4. Waiting confirm'!D$2,mTitle,0))="","",INDEX(mlist,MATCH($B25,mNo,0),MATCH('4. Waiting confirm'!D$2,mTitle,0)))</f>
        <v>Hanoi</v>
      </c>
      <c r="E25" t="str">
        <f>IF(INDEX(mlist,MATCH($B25,mNo,0),MATCH('4. Waiting confirm'!E$2,mTitle,0))="","",INDEX(mlist,MATCH($B25,mNo,0),MATCH('4. Waiting confirm'!E$2,mTitle,0)))</f>
        <v>EC-530WL3</v>
      </c>
      <c r="F25" t="str">
        <f>IF(INDEX(mlist,MATCH($B25,mNo,0),MATCH('4. Waiting confirm'!F$2,mTitle,0))="","",INDEX(mlist,MATCH($B25,mNo,0),MATCH('4. Waiting confirm'!F$2,mTitle,0)))</f>
        <v>1C643K899</v>
      </c>
      <c r="G25" s="292">
        <f>IF(INDEX(mlist,MATCH($B25,mNo,0),MATCH('4. Waiting confirm'!G$2,mTitle,0))="","",INDEX(mlist,MATCH($B25,mNo,0),MATCH('4. Waiting confirm'!G$2,mTitle,0)))</f>
        <v>45069.76462962963</v>
      </c>
      <c r="H25" s="292">
        <f>IF(INDEX(mlist,MATCH($B25,mNo,0),MATCH('4. Waiting confirm'!H$2,mTitle,0))="","",INDEX(mlist,MATCH($B25,mNo,0),MATCH('4. Waiting confirm'!H$2,mTitle,0)))</f>
        <v>45072.651956018519</v>
      </c>
      <c r="I25" t="str">
        <f>IF(INDEX(mlist,MATCH($B25,mNo,0),MATCH('4. Waiting confirm'!I$2,mTitle,0))="","",INDEX(mlist,MATCH($B25,mNo,0),MATCH('4. Waiting confirm'!I$2,mTitle,0)))</f>
        <v>Major</v>
      </c>
      <c r="J25" t="str">
        <f>IF(INDEX(mlist,MATCH($B25,mNo,0),MATCH('4. Waiting confirm'!J$2,mTitle,0))="","",INDEX(mlist,MATCH($B25,mNo,0),MATCH('4. Waiting confirm'!J$2,mTitle,0)))</f>
        <v>CHA, FSB, VCA, BSA</v>
      </c>
      <c r="K25" s="293">
        <f>IF(INDEX(mlist,MATCH($B25,mNo,0),MATCH('4. Waiting confirm'!K$2,mTitle,0))="","",INDEX(mlist,MATCH($B25,mNo,0),MATCH('4. Waiting confirm'!K$2,mTitle,0)))</f>
        <v>10257</v>
      </c>
      <c r="L25" s="292">
        <f>IF(INDEX(mlist,MATCH($B25,mNo,0),MATCH('4. Waiting confirm'!L$2,mTitle,0))="","",INDEX(mlist,MATCH($B25,mNo,0),MATCH('4. Waiting confirm'!L$2,mTitle,0)))</f>
        <v>45084</v>
      </c>
      <c r="M25" t="str">
        <f>IF(INDEX(mlist,MATCH($B25,mNo,0),MATCH('4. Waiting confirm'!M$2,mTitle,0))="","",INDEX(mlist,MATCH($B25,mNo,0),MATCH('4. Waiting confirm'!M$2,mTitle,0)))</f>
        <v>2. Dealer working with end user</v>
      </c>
      <c r="N25" t="e">
        <f>IF(INDEX(mlist,MATCH($B25,mNo,0),MATCH('4. Waiting confirm'!N$2,mTitle,0))="","",INDEX(mlist,MATCH($B25,mNo,0),MATCH('4. Waiting confirm'!N$2,mTitle,0)))</f>
        <v>#N/A</v>
      </c>
      <c r="O25" t="s">
        <v>288</v>
      </c>
      <c r="P25" t="s">
        <v>288</v>
      </c>
      <c r="R25" s="307">
        <f t="shared" si="0"/>
        <v>0.66666666666666663</v>
      </c>
    </row>
    <row r="26" spans="1:18">
      <c r="A26">
        <f>SUBTOTAL(103,$B$3:B26)</f>
        <v>24</v>
      </c>
      <c r="B26" t="s">
        <v>5375</v>
      </c>
      <c r="C26" t="str">
        <f>IF(INDEX(mlist,MATCH($B26,mNo,0),MATCH('4. Waiting confirm'!C$2,mTitle,0))="","",INDEX(mlist,MATCH($B26,mNo,0),MATCH('4. Waiting confirm'!C$2,mTitle,0)))</f>
        <v>Hanoi Medical University Hospital</v>
      </c>
      <c r="D26" t="str">
        <f>IF(INDEX(mlist,MATCH($B26,mNo,0),MATCH('4. Waiting confirm'!D$2,mTitle,0))="","",INDEX(mlist,MATCH($B26,mNo,0),MATCH('4. Waiting confirm'!D$2,mTitle,0)))</f>
        <v>Hanoi</v>
      </c>
      <c r="E26" t="str">
        <f>IF(INDEX(mlist,MATCH($B26,mNo,0),MATCH('4. Waiting confirm'!E$2,mTitle,0))="","",INDEX(mlist,MATCH($B26,mNo,0),MATCH('4. Waiting confirm'!E$2,mTitle,0)))</f>
        <v>EG-600WR</v>
      </c>
      <c r="F26" t="str">
        <f>IF(INDEX(mlist,MATCH($B26,mNo,0),MATCH('4. Waiting confirm'!F$2,mTitle,0))="","",INDEX(mlist,MATCH($B26,mNo,0),MATCH('4. Waiting confirm'!F$2,mTitle,0)))</f>
        <v>2G391K780</v>
      </c>
      <c r="G26" s="292">
        <f>IF(INDEX(mlist,MATCH($B26,mNo,0),MATCH('4. Waiting confirm'!G$2,mTitle,0))="","",INDEX(mlist,MATCH($B26,mNo,0),MATCH('4. Waiting confirm'!G$2,mTitle,0)))</f>
        <v>45071.485046296293</v>
      </c>
      <c r="H26" s="292">
        <f>IF(INDEX(mlist,MATCH($B26,mNo,0),MATCH('4. Waiting confirm'!H$2,mTitle,0))="","",INDEX(mlist,MATCH($B26,mNo,0),MATCH('4. Waiting confirm'!H$2,mTitle,0)))</f>
        <v>45076.448738425926</v>
      </c>
      <c r="I26" t="str">
        <f>IF(INDEX(mlist,MATCH($B26,mNo,0),MATCH('4. Waiting confirm'!I$2,mTitle,0))="","",INDEX(mlist,MATCH($B26,mNo,0),MATCH('4. Waiting confirm'!I$2,mTitle,0)))</f>
        <v>Major</v>
      </c>
      <c r="J26" t="str">
        <f>IF(INDEX(mlist,MATCH($B26,mNo,0),MATCH('4. Waiting confirm'!J$2,mTitle,0))="","",INDEX(mlist,MATCH($B26,mNo,0),MATCH('4. Waiting confirm'!J$2,mTitle,0)))</f>
        <v>BSA, FCT</v>
      </c>
      <c r="K26" s="293">
        <f>IF(INDEX(mlist,MATCH($B26,mNo,0),MATCH('4. Waiting confirm'!K$2,mTitle,0))="","",INDEX(mlist,MATCH($B26,mNo,0),MATCH('4. Waiting confirm'!K$2,mTitle,0)))</f>
        <v>2163</v>
      </c>
      <c r="L26" s="292">
        <f>IF(INDEX(mlist,MATCH($B26,mNo,0),MATCH('4. Waiting confirm'!L$2,mTitle,0))="","",INDEX(mlist,MATCH($B26,mNo,0),MATCH('4. Waiting confirm'!L$2,mTitle,0)))</f>
        <v>45082</v>
      </c>
      <c r="M26" t="str">
        <f>IF(INDEX(mlist,MATCH($B26,mNo,0),MATCH('4. Waiting confirm'!M$2,mTitle,0))="","",INDEX(mlist,MATCH($B26,mNo,0),MATCH('4. Waiting confirm'!M$2,mTitle,0)))</f>
        <v xml:space="preserve">3. Tender process </v>
      </c>
      <c r="N26" t="e">
        <f>IF(INDEX(mlist,MATCH($B26,mNo,0),MATCH('4. Waiting confirm'!N$2,mTitle,0))="","",INDEX(mlist,MATCH($B26,mNo,0),MATCH('4. Waiting confirm'!N$2,mTitle,0)))</f>
        <v>#N/A</v>
      </c>
      <c r="O26" t="s">
        <v>288</v>
      </c>
      <c r="P26" t="s">
        <v>288</v>
      </c>
      <c r="Q26" t="s">
        <v>288</v>
      </c>
      <c r="R26" s="307">
        <f t="shared" si="0"/>
        <v>1</v>
      </c>
    </row>
    <row r="27" spans="1:18">
      <c r="A27">
        <f>SUBTOTAL(103,$B$3:B27)</f>
        <v>25</v>
      </c>
      <c r="B27" t="s">
        <v>5408</v>
      </c>
      <c r="C27" t="str">
        <f>IF(INDEX(mlist,MATCH($B27,mNo,0),MATCH('4. Waiting confirm'!C$2,mTitle,0))="","",INDEX(mlist,MATCH($B27,mNo,0),MATCH('4. Waiting confirm'!C$2,mTitle,0)))</f>
        <v>Bai Chay Hospital</v>
      </c>
      <c r="D27" t="str">
        <f>IF(INDEX(mlist,MATCH($B27,mNo,0),MATCH('4. Waiting confirm'!D$2,mTitle,0))="","",INDEX(mlist,MATCH($B27,mNo,0),MATCH('4. Waiting confirm'!D$2,mTitle,0)))</f>
        <v>Hanoi</v>
      </c>
      <c r="E27" t="str">
        <f>IF(INDEX(mlist,MATCH($B27,mNo,0),MATCH('4. Waiting confirm'!E$2,mTitle,0))="","",INDEX(mlist,MATCH($B27,mNo,0),MATCH('4. Waiting confirm'!E$2,mTitle,0)))</f>
        <v>EG-600WR</v>
      </c>
      <c r="F27" t="str">
        <f>IF(INDEX(mlist,MATCH($B27,mNo,0),MATCH('4. Waiting confirm'!F$2,mTitle,0))="","",INDEX(mlist,MATCH($B27,mNo,0),MATCH('4. Waiting confirm'!F$2,mTitle,0)))</f>
        <v>2G391K484</v>
      </c>
      <c r="G27" s="292">
        <f>IF(INDEX(mlist,MATCH($B27,mNo,0),MATCH('4. Waiting confirm'!G$2,mTitle,0))="","",INDEX(mlist,MATCH($B27,mNo,0),MATCH('4. Waiting confirm'!G$2,mTitle,0)))</f>
        <v>45075.779120370367</v>
      </c>
      <c r="H27" s="292">
        <f>IF(INDEX(mlist,MATCH($B27,mNo,0),MATCH('4. Waiting confirm'!H$2,mTitle,0))="","",INDEX(mlist,MATCH($B27,mNo,0),MATCH('4. Waiting confirm'!H$2,mTitle,0)))</f>
        <v>45079.822893518518</v>
      </c>
      <c r="I27" t="str">
        <f>IF(INDEX(mlist,MATCH($B27,mNo,0),MATCH('4. Waiting confirm'!I$2,mTitle,0))="","",INDEX(mlist,MATCH($B27,mNo,0),MATCH('4. Waiting confirm'!I$2,mTitle,0)))</f>
        <v>Major</v>
      </c>
      <c r="J27" t="str">
        <f>IF(INDEX(mlist,MATCH($B27,mNo,0),MATCH('4. Waiting confirm'!J$2,mTitle,0))="","",INDEX(mlist,MATCH($B27,mNo,0),MATCH('4. Waiting confirm'!J$2,mTitle,0)))</f>
        <v>FSA, BSA, FCT, FSB, VCA</v>
      </c>
      <c r="K27" s="293">
        <f>IF(INDEX(mlist,MATCH($B27,mNo,0),MATCH('4. Waiting confirm'!K$2,mTitle,0))="","",INDEX(mlist,MATCH($B27,mNo,0),MATCH('4. Waiting confirm'!K$2,mTitle,0)))</f>
        <v>5653</v>
      </c>
      <c r="L27" s="292">
        <f>IF(INDEX(mlist,MATCH($B27,mNo,0),MATCH('4. Waiting confirm'!L$2,mTitle,0))="","",INDEX(mlist,MATCH($B27,mNo,0),MATCH('4. Waiting confirm'!L$2,mTitle,0)))</f>
        <v>45082</v>
      </c>
      <c r="M27" t="str">
        <f>IF(INDEX(mlist,MATCH($B27,mNo,0),MATCH('4. Waiting confirm'!M$2,mTitle,0))="","",INDEX(mlist,MATCH($B27,mNo,0),MATCH('4. Waiting confirm'!M$2,mTitle,0)))</f>
        <v>2. Dealer working with end user</v>
      </c>
      <c r="N27" t="e">
        <f>IF(INDEX(mlist,MATCH($B27,mNo,0),MATCH('4. Waiting confirm'!N$2,mTitle,0))="","",INDEX(mlist,MATCH($B27,mNo,0),MATCH('4. Waiting confirm'!N$2,mTitle,0)))</f>
        <v>#N/A</v>
      </c>
      <c r="O27" t="s">
        <v>288</v>
      </c>
      <c r="P27" t="s">
        <v>288</v>
      </c>
      <c r="R27" s="307">
        <f t="shared" si="0"/>
        <v>0.66666666666666663</v>
      </c>
    </row>
    <row r="28" spans="1:18">
      <c r="A28">
        <f>SUBTOTAL(103,$B$3:B28)</f>
        <v>26</v>
      </c>
      <c r="B28" t="s">
        <v>5412</v>
      </c>
      <c r="C28" t="str">
        <f>IF(INDEX(mlist,MATCH($B28,mNo,0),MATCH('4. Waiting confirm'!C$2,mTitle,0))="","",INDEX(mlist,MATCH($B28,mNo,0),MATCH('4. Waiting confirm'!C$2,mTitle,0)))</f>
        <v>Bach Mai Hospital</v>
      </c>
      <c r="D28" t="str">
        <f>IF(INDEX(mlist,MATCH($B28,mNo,0),MATCH('4. Waiting confirm'!D$2,mTitle,0))="","",INDEX(mlist,MATCH($B28,mNo,0),MATCH('4. Waiting confirm'!D$2,mTitle,0)))</f>
        <v>Hanoi</v>
      </c>
      <c r="E28" t="str">
        <f>IF(INDEX(mlist,MATCH($B28,mNo,0),MATCH('4. Waiting confirm'!E$2,mTitle,0))="","",INDEX(mlist,MATCH($B28,mNo,0),MATCH('4. Waiting confirm'!E$2,mTitle,0)))</f>
        <v>ED-580XT</v>
      </c>
      <c r="F28" t="str">
        <f>IF(INDEX(mlist,MATCH($B28,mNo,0),MATCH('4. Waiting confirm'!F$2,mTitle,0))="","",INDEX(mlist,MATCH($B28,mNo,0),MATCH('4. Waiting confirm'!F$2,mTitle,0)))</f>
        <v>3D127K339</v>
      </c>
      <c r="G28" s="292">
        <f>IF(INDEX(mlist,MATCH($B28,mNo,0),MATCH('4. Waiting confirm'!G$2,mTitle,0))="","",INDEX(mlist,MATCH($B28,mNo,0),MATCH('4. Waiting confirm'!G$2,mTitle,0)))</f>
        <v>45075.794363425928</v>
      </c>
      <c r="H28" s="292">
        <f>IF(INDEX(mlist,MATCH($B28,mNo,0),MATCH('4. Waiting confirm'!H$2,mTitle,0))="","",INDEX(mlist,MATCH($B28,mNo,0),MATCH('4. Waiting confirm'!H$2,mTitle,0)))</f>
        <v>45078.553530092591</v>
      </c>
      <c r="I28" t="str">
        <f>IF(INDEX(mlist,MATCH($B28,mNo,0),MATCH('4. Waiting confirm'!I$2,mTitle,0))="","",INDEX(mlist,MATCH($B28,mNo,0),MATCH('4. Waiting confirm'!I$2,mTitle,0)))</f>
        <v>Major</v>
      </c>
      <c r="J28" t="str">
        <f>IF(INDEX(mlist,MATCH($B28,mNo,0),MATCH('4. Waiting confirm'!J$2,mTitle,0))="","",INDEX(mlist,MATCH($B28,mNo,0),MATCH('4. Waiting confirm'!J$2,mTitle,0)))</f>
        <v>BSA</v>
      </c>
      <c r="K28" s="293">
        <f>IF(INDEX(mlist,MATCH($B28,mNo,0),MATCH('4. Waiting confirm'!K$2,mTitle,0))="","",INDEX(mlist,MATCH($B28,mNo,0),MATCH('4. Waiting confirm'!K$2,mTitle,0)))</f>
        <v>1368</v>
      </c>
      <c r="L28" s="292">
        <f>IF(INDEX(mlist,MATCH($B28,mNo,0),MATCH('4. Waiting confirm'!L$2,mTitle,0))="","",INDEX(mlist,MATCH($B28,mNo,0),MATCH('4. Waiting confirm'!L$2,mTitle,0)))</f>
        <v>45082</v>
      </c>
      <c r="M28" t="str">
        <f>IF(INDEX(mlist,MATCH($B28,mNo,0),MATCH('4. Waiting confirm'!M$2,mTitle,0))="","",INDEX(mlist,MATCH($B28,mNo,0),MATCH('4. Waiting confirm'!M$2,mTitle,0)))</f>
        <v>2. Dealer working with end user</v>
      </c>
      <c r="N28" t="e">
        <f>IF(INDEX(mlist,MATCH($B28,mNo,0),MATCH('4. Waiting confirm'!N$2,mTitle,0))="","",INDEX(mlist,MATCH($B28,mNo,0),MATCH('4. Waiting confirm'!N$2,mTitle,0)))</f>
        <v>#N/A</v>
      </c>
      <c r="O28" t="s">
        <v>288</v>
      </c>
      <c r="P28" t="s">
        <v>288</v>
      </c>
      <c r="R28" s="307">
        <f t="shared" si="0"/>
        <v>0.66666666666666663</v>
      </c>
    </row>
    <row r="29" spans="1:18">
      <c r="A29">
        <f>SUBTOTAL(103,$B$3:B29)</f>
        <v>27</v>
      </c>
      <c r="B29" t="s">
        <v>5413</v>
      </c>
      <c r="C29" t="str">
        <f>IF(INDEX(mlist,MATCH($B29,mNo,0),MATCH('4. Waiting confirm'!C$2,mTitle,0))="","",INDEX(mlist,MATCH($B29,mNo,0),MATCH('4. Waiting confirm'!C$2,mTitle,0)))</f>
        <v>Bach Mai Hospital</v>
      </c>
      <c r="D29" t="str">
        <f>IF(INDEX(mlist,MATCH($B29,mNo,0),MATCH('4. Waiting confirm'!D$2,mTitle,0))="","",INDEX(mlist,MATCH($B29,mNo,0),MATCH('4. Waiting confirm'!D$2,mTitle,0)))</f>
        <v>Hanoi</v>
      </c>
      <c r="E29" t="str">
        <f>IF(INDEX(mlist,MATCH($B29,mNo,0),MATCH('4. Waiting confirm'!E$2,mTitle,0))="","",INDEX(mlist,MATCH($B29,mNo,0),MATCH('4. Waiting confirm'!E$2,mTitle,0)))</f>
        <v>EG-600WR</v>
      </c>
      <c r="F29" t="str">
        <f>IF(INDEX(mlist,MATCH($B29,mNo,0),MATCH('4. Waiting confirm'!F$2,mTitle,0))="","",INDEX(mlist,MATCH($B29,mNo,0),MATCH('4. Waiting confirm'!F$2,mTitle,0)))</f>
        <v>8G391K430</v>
      </c>
      <c r="G29" s="292">
        <f>IF(INDEX(mlist,MATCH($B29,mNo,0),MATCH('4. Waiting confirm'!G$2,mTitle,0))="","",INDEX(mlist,MATCH($B29,mNo,0),MATCH('4. Waiting confirm'!G$2,mTitle,0)))</f>
        <v>45075.794814814813</v>
      </c>
      <c r="H29" s="292">
        <f>IF(INDEX(mlist,MATCH($B29,mNo,0),MATCH('4. Waiting confirm'!H$2,mTitle,0))="","",INDEX(mlist,MATCH($B29,mNo,0),MATCH('4. Waiting confirm'!H$2,mTitle,0)))</f>
        <v>45085.577175925922</v>
      </c>
      <c r="I29" t="str">
        <f>IF(INDEX(mlist,MATCH($B29,mNo,0),MATCH('4. Waiting confirm'!I$2,mTitle,0))="","",INDEX(mlist,MATCH($B29,mNo,0),MATCH('4. Waiting confirm'!I$2,mTitle,0)))</f>
        <v>Major</v>
      </c>
      <c r="J29" t="str">
        <f>IF(INDEX(mlist,MATCH($B29,mNo,0),MATCH('4. Waiting confirm'!J$2,mTitle,0))="","",INDEX(mlist,MATCH($B29,mNo,0),MATCH('4. Waiting confirm'!J$2,mTitle,0)))</f>
        <v>DRY, FSB, FCT, VCA, BSA</v>
      </c>
      <c r="K29" s="293">
        <f>IF(INDEX(mlist,MATCH($B29,mNo,0),MATCH('4. Waiting confirm'!K$2,mTitle,0))="","",INDEX(mlist,MATCH($B29,mNo,0),MATCH('4. Waiting confirm'!K$2,mTitle,0)))</f>
        <v>4463</v>
      </c>
      <c r="L29" s="292">
        <f>IF(INDEX(mlist,MATCH($B29,mNo,0),MATCH('4. Waiting confirm'!L$2,mTitle,0))="","",INDEX(mlist,MATCH($B29,mNo,0),MATCH('4. Waiting confirm'!L$2,mTitle,0)))</f>
        <v>45086</v>
      </c>
      <c r="M29" t="str">
        <f>IF(INDEX(mlist,MATCH($B29,mNo,0),MATCH('4. Waiting confirm'!M$2,mTitle,0))="","",INDEX(mlist,MATCH($B29,mNo,0),MATCH('4. Waiting confirm'!M$2,mTitle,0)))</f>
        <v>2. Dealer working with end user</v>
      </c>
      <c r="N29" t="e">
        <f>IF(INDEX(mlist,MATCH($B29,mNo,0),MATCH('4. Waiting confirm'!N$2,mTitle,0))="","",INDEX(mlist,MATCH($B29,mNo,0),MATCH('4. Waiting confirm'!N$2,mTitle,0)))</f>
        <v>#N/A</v>
      </c>
      <c r="O29" t="s">
        <v>288</v>
      </c>
      <c r="P29" t="s">
        <v>288</v>
      </c>
      <c r="R29" s="307">
        <f t="shared" si="0"/>
        <v>0.66666666666666663</v>
      </c>
    </row>
    <row r="30" spans="1:18">
      <c r="A30">
        <f>SUBTOTAL(103,$B$3:B30)</f>
        <v>28</v>
      </c>
      <c r="B30" t="s">
        <v>5480</v>
      </c>
      <c r="C30" t="str">
        <f>IF(INDEX(mlist,MATCH($B30,mNo,0),MATCH('4. Waiting confirm'!C$2,mTitle,0))="","",INDEX(mlist,MATCH($B30,mNo,0),MATCH('4. Waiting confirm'!C$2,mTitle,0)))</f>
        <v>Bach Mai Hospital</v>
      </c>
      <c r="D30" t="str">
        <f>IF(INDEX(mlist,MATCH($B30,mNo,0),MATCH('4. Waiting confirm'!D$2,mTitle,0))="","",INDEX(mlist,MATCH($B30,mNo,0),MATCH('4. Waiting confirm'!D$2,mTitle,0)))</f>
        <v>Hanoi</v>
      </c>
      <c r="E30" t="str">
        <f>IF(INDEX(mlist,MATCH($B30,mNo,0),MATCH('4. Waiting confirm'!E$2,mTitle,0))="","",INDEX(mlist,MATCH($B30,mNo,0),MATCH('4. Waiting confirm'!E$2,mTitle,0)))</f>
        <v>EG-600WR</v>
      </c>
      <c r="F30" t="str">
        <f>IF(INDEX(mlist,MATCH($B30,mNo,0),MATCH('4. Waiting confirm'!F$2,mTitle,0))="","",INDEX(mlist,MATCH($B30,mNo,0),MATCH('4. Waiting confirm'!F$2,mTitle,0)))</f>
        <v>8G391K041</v>
      </c>
      <c r="G30" s="292">
        <f>IF(INDEX(mlist,MATCH($B30,mNo,0),MATCH('4. Waiting confirm'!G$2,mTitle,0))="","",INDEX(mlist,MATCH($B30,mNo,0),MATCH('4. Waiting confirm'!G$2,mTitle,0)))</f>
        <v>45082.489212962966</v>
      </c>
      <c r="H30" s="292">
        <f>IF(INDEX(mlist,MATCH($B30,mNo,0),MATCH('4. Waiting confirm'!H$2,mTitle,0))="","",INDEX(mlist,MATCH($B30,mNo,0),MATCH('4. Waiting confirm'!H$2,mTitle,0)))</f>
        <v>45082.666701388887</v>
      </c>
      <c r="I30" t="str">
        <f>IF(INDEX(mlist,MATCH($B30,mNo,0),MATCH('4. Waiting confirm'!I$2,mTitle,0))="","",INDEX(mlist,MATCH($B30,mNo,0),MATCH('4. Waiting confirm'!I$2,mTitle,0)))</f>
        <v>Major</v>
      </c>
      <c r="J30" t="str">
        <f>IF(INDEX(mlist,MATCH($B30,mNo,0),MATCH('4. Waiting confirm'!J$2,mTitle,0))="","",INDEX(mlist,MATCH($B30,mNo,0),MATCH('4. Waiting confirm'!J$2,mTitle,0)))</f>
        <v>CHA, FCT, BSA, OSA</v>
      </c>
      <c r="K30" s="293">
        <f>IF(INDEX(mlist,MATCH($B30,mNo,0),MATCH('4. Waiting confirm'!K$2,mTitle,0))="","",INDEX(mlist,MATCH($B30,mNo,0),MATCH('4. Waiting confirm'!K$2,mTitle,0)))</f>
        <v>8142</v>
      </c>
      <c r="L30" s="292">
        <f>IF(INDEX(mlist,MATCH($B30,mNo,0),MATCH('4. Waiting confirm'!L$2,mTitle,0))="","",INDEX(mlist,MATCH($B30,mNo,0),MATCH('4. Waiting confirm'!L$2,mTitle,0)))</f>
        <v>45086</v>
      </c>
      <c r="M30" t="str">
        <f>IF(INDEX(mlist,MATCH($B30,mNo,0),MATCH('4. Waiting confirm'!M$2,mTitle,0))="","",INDEX(mlist,MATCH($B30,mNo,0),MATCH('4. Waiting confirm'!M$2,mTitle,0)))</f>
        <v>2. Dealer working with end user</v>
      </c>
      <c r="N30" t="e">
        <f>IF(INDEX(mlist,MATCH($B30,mNo,0),MATCH('4. Waiting confirm'!N$2,mTitle,0))="","",INDEX(mlist,MATCH($B30,mNo,0),MATCH('4. Waiting confirm'!N$2,mTitle,0)))</f>
        <v>#N/A</v>
      </c>
      <c r="O30" t="s">
        <v>288</v>
      </c>
      <c r="P30" t="s">
        <v>288</v>
      </c>
      <c r="R30" s="307">
        <f t="shared" si="0"/>
        <v>0.66666666666666663</v>
      </c>
    </row>
    <row r="31" spans="1:18">
      <c r="A31">
        <f>SUBTOTAL(103,$B$3:B31)</f>
        <v>29</v>
      </c>
      <c r="B31" t="s">
        <v>5487</v>
      </c>
      <c r="C31" t="str">
        <f>IF(INDEX(mlist,MATCH($B31,mNo,0),MATCH('4. Waiting confirm'!C$2,mTitle,0))="","",INDEX(mlist,MATCH($B31,mNo,0),MATCH('4. Waiting confirm'!C$2,mTitle,0)))</f>
        <v>Hanoi Medical University Hospital</v>
      </c>
      <c r="D31" t="str">
        <f>IF(INDEX(mlist,MATCH($B31,mNo,0),MATCH('4. Waiting confirm'!D$2,mTitle,0))="","",INDEX(mlist,MATCH($B31,mNo,0),MATCH('4. Waiting confirm'!D$2,mTitle,0)))</f>
        <v>Hanoi</v>
      </c>
      <c r="E31" t="str">
        <f>IF(INDEX(mlist,MATCH($B31,mNo,0),MATCH('4. Waiting confirm'!E$2,mTitle,0))="","",INDEX(mlist,MATCH($B31,mNo,0),MATCH('4. Waiting confirm'!E$2,mTitle,0)))</f>
        <v>XL-4450</v>
      </c>
      <c r="F31" t="str">
        <f>IF(INDEX(mlist,MATCH($B31,mNo,0),MATCH('4. Waiting confirm'!F$2,mTitle,0))="","",INDEX(mlist,MATCH($B31,mNo,0),MATCH('4. Waiting confirm'!F$2,mTitle,0)))</f>
        <v>2S094K543</v>
      </c>
      <c r="G31" s="292">
        <f>IF(INDEX(mlist,MATCH($B31,mNo,0),MATCH('4. Waiting confirm'!G$2,mTitle,0))="","",INDEX(mlist,MATCH($B31,mNo,0),MATCH('4. Waiting confirm'!G$2,mTitle,0)))</f>
        <v>45083.656527777777</v>
      </c>
      <c r="H31" s="292">
        <f>IF(INDEX(mlist,MATCH($B31,mNo,0),MATCH('4. Waiting confirm'!H$2,mTitle,0))="","",INDEX(mlist,MATCH($B31,mNo,0),MATCH('4. Waiting confirm'!H$2,mTitle,0)))</f>
        <v>45083.819652777776</v>
      </c>
      <c r="I31" t="str">
        <f>IF(INDEX(mlist,MATCH($B31,mNo,0),MATCH('4. Waiting confirm'!I$2,mTitle,0))="","",INDEX(mlist,MATCH($B31,mNo,0),MATCH('4. Waiting confirm'!I$2,mTitle,0)))</f>
        <v>Other</v>
      </c>
      <c r="J31" t="str">
        <f>IF(INDEX(mlist,MATCH($B31,mNo,0),MATCH('4. Waiting confirm'!J$2,mTitle,0))="","",INDEX(mlist,MATCH($B31,mNo,0),MATCH('4. Waiting confirm'!J$2,mTitle,0)))</f>
        <v>IRS</v>
      </c>
      <c r="K31" s="293">
        <f>IF(INDEX(mlist,MATCH($B31,mNo,0),MATCH('4. Waiting confirm'!K$2,mTitle,0))="","",INDEX(mlist,MATCH($B31,mNo,0),MATCH('4. Waiting confirm'!K$2,mTitle,0)))</f>
        <v>1241</v>
      </c>
      <c r="L31" s="292">
        <f>IF(INDEX(mlist,MATCH($B31,mNo,0),MATCH('4. Waiting confirm'!L$2,mTitle,0))="","",INDEX(mlist,MATCH($B31,mNo,0),MATCH('4. Waiting confirm'!L$2,mTitle,0)))</f>
        <v>45086</v>
      </c>
      <c r="M31" t="str">
        <f>IF(INDEX(mlist,MATCH($B31,mNo,0),MATCH('4. Waiting confirm'!M$2,mTitle,0))="","",INDEX(mlist,MATCH($B31,mNo,0),MATCH('4. Waiting confirm'!M$2,mTitle,0)))</f>
        <v xml:space="preserve">3. Tender process </v>
      </c>
      <c r="N31" t="e">
        <f>IF(INDEX(mlist,MATCH($B31,mNo,0),MATCH('4. Waiting confirm'!N$2,mTitle,0))="","",INDEX(mlist,MATCH($B31,mNo,0),MATCH('4. Waiting confirm'!N$2,mTitle,0)))</f>
        <v>#N/A</v>
      </c>
      <c r="O31" t="s">
        <v>288</v>
      </c>
      <c r="P31" t="s">
        <v>288</v>
      </c>
      <c r="Q31" t="s">
        <v>288</v>
      </c>
      <c r="R31" s="307">
        <f t="shared" si="0"/>
        <v>1</v>
      </c>
    </row>
    <row r="32" spans="1:18">
      <c r="A32">
        <f>SUBTOTAL(103,$B$3:B32)</f>
        <v>30</v>
      </c>
      <c r="B32" t="s">
        <v>5570</v>
      </c>
      <c r="C32" t="str">
        <f>IF(INDEX(mlist,MATCH($B32,mNo,0),MATCH('4. Waiting confirm'!C$2,mTitle,0))="","",INDEX(mlist,MATCH($B32,mNo,0),MATCH('4. Waiting confirm'!C$2,mTitle,0)))</f>
        <v>Bach Mai Hospital</v>
      </c>
      <c r="D32" t="str">
        <f>IF(INDEX(mlist,MATCH($B32,mNo,0),MATCH('4. Waiting confirm'!D$2,mTitle,0))="","",INDEX(mlist,MATCH($B32,mNo,0),MATCH('4. Waiting confirm'!D$2,mTitle,0)))</f>
        <v>Hanoi</v>
      </c>
      <c r="E32" t="str">
        <f>IF(INDEX(mlist,MATCH($B32,mNo,0),MATCH('4. Waiting confirm'!E$2,mTitle,0))="","",INDEX(mlist,MATCH($B32,mNo,0),MATCH('4. Waiting confirm'!E$2,mTitle,0)))</f>
        <v>EG-600WR</v>
      </c>
      <c r="F32" t="str">
        <f>IF(INDEX(mlist,MATCH($B32,mNo,0),MATCH('4. Waiting confirm'!F$2,mTitle,0))="","",INDEX(mlist,MATCH($B32,mNo,0),MATCH('4. Waiting confirm'!F$2,mTitle,0)))</f>
        <v>8G391K429</v>
      </c>
      <c r="G32" s="292">
        <f>IF(INDEX(mlist,MATCH($B32,mNo,0),MATCH('4. Waiting confirm'!G$2,mTitle,0))="","",INDEX(mlist,MATCH($B32,mNo,0),MATCH('4. Waiting confirm'!G$2,mTitle,0)))</f>
        <v>45096.552615740744</v>
      </c>
      <c r="H32" s="292">
        <f>IF(INDEX(mlist,MATCH($B32,mNo,0),MATCH('4. Waiting confirm'!H$2,mTitle,0))="","",INDEX(mlist,MATCH($B32,mNo,0),MATCH('4. Waiting confirm'!H$2,mTitle,0)))</f>
        <v>45099.680347222224</v>
      </c>
      <c r="I32" t="str">
        <f>IF(INDEX(mlist,MATCH($B32,mNo,0),MATCH('4. Waiting confirm'!I$2,mTitle,0))="","",INDEX(mlist,MATCH($B32,mNo,0),MATCH('4. Waiting confirm'!I$2,mTitle,0)))</f>
        <v>Major</v>
      </c>
      <c r="J32" t="str">
        <f>IF(INDEX(mlist,MATCH($B32,mNo,0),MATCH('4. Waiting confirm'!J$2,mTitle,0))="","",INDEX(mlist,MATCH($B32,mNo,0),MATCH('4. Waiting confirm'!J$2,mTitle,0)))</f>
        <v>OSA, CHA, FSA, BSA</v>
      </c>
      <c r="K32" s="293">
        <f>IF(INDEX(mlist,MATCH($B32,mNo,0),MATCH('4. Waiting confirm'!K$2,mTitle,0))="","",INDEX(mlist,MATCH($B32,mNo,0),MATCH('4. Waiting confirm'!K$2,mTitle,0)))</f>
        <v>11795</v>
      </c>
      <c r="L32" s="292">
        <f>IF(INDEX(mlist,MATCH($B32,mNo,0),MATCH('4. Waiting confirm'!L$2,mTitle,0))="","",INDEX(mlist,MATCH($B32,mNo,0),MATCH('4. Waiting confirm'!L$2,mTitle,0)))</f>
        <v>45105</v>
      </c>
      <c r="M32" t="str">
        <f>IF(INDEX(mlist,MATCH($B32,mNo,0),MATCH('4. Waiting confirm'!M$2,mTitle,0))="","",INDEX(mlist,MATCH($B32,mNo,0),MATCH('4. Waiting confirm'!M$2,mTitle,0)))</f>
        <v>2. Dealer working with end user</v>
      </c>
      <c r="N32" t="e">
        <f>IF(INDEX(mlist,MATCH($B32,mNo,0),MATCH('4. Waiting confirm'!N$2,mTitle,0))="","",INDEX(mlist,MATCH($B32,mNo,0),MATCH('4. Waiting confirm'!N$2,mTitle,0)))</f>
        <v>#N/A</v>
      </c>
      <c r="O32" t="s">
        <v>288</v>
      </c>
      <c r="P32" t="s">
        <v>288</v>
      </c>
      <c r="R32" s="307">
        <f t="shared" si="0"/>
        <v>0.66666666666666663</v>
      </c>
    </row>
    <row r="33" spans="1:18">
      <c r="A33">
        <f>SUBTOTAL(103,$B$3:B33)</f>
        <v>31</v>
      </c>
      <c r="B33" t="s">
        <v>5572</v>
      </c>
      <c r="C33" t="str">
        <f>IF(INDEX(mlist,MATCH($B33,mNo,0),MATCH('4. Waiting confirm'!C$2,mTitle,0))="","",INDEX(mlist,MATCH($B33,mNo,0),MATCH('4. Waiting confirm'!C$2,mTitle,0)))</f>
        <v>Bach Mai Hospital</v>
      </c>
      <c r="D33" t="str">
        <f>IF(INDEX(mlist,MATCH($B33,mNo,0),MATCH('4. Waiting confirm'!D$2,mTitle,0))="","",INDEX(mlist,MATCH($B33,mNo,0),MATCH('4. Waiting confirm'!D$2,mTitle,0)))</f>
        <v>Hanoi</v>
      </c>
      <c r="E33" t="str">
        <f>IF(INDEX(mlist,MATCH($B33,mNo,0),MATCH('4. Waiting confirm'!E$2,mTitle,0))="","",INDEX(mlist,MATCH($B33,mNo,0),MATCH('4. Waiting confirm'!E$2,mTitle,0)))</f>
        <v>EG-600WR</v>
      </c>
      <c r="F33" t="str">
        <f>IF(INDEX(mlist,MATCH($B33,mNo,0),MATCH('4. Waiting confirm'!F$2,mTitle,0))="","",INDEX(mlist,MATCH($B33,mNo,0),MATCH('4. Waiting confirm'!F$2,mTitle,0)))</f>
        <v>8G391K431</v>
      </c>
      <c r="G33" s="292">
        <f>IF(INDEX(mlist,MATCH($B33,mNo,0),MATCH('4. Waiting confirm'!G$2,mTitle,0))="","",INDEX(mlist,MATCH($B33,mNo,0),MATCH('4. Waiting confirm'!G$2,mTitle,0)))</f>
        <v>45096.553587962961</v>
      </c>
      <c r="H33" s="292">
        <f>IF(INDEX(mlist,MATCH($B33,mNo,0),MATCH('4. Waiting confirm'!H$2,mTitle,0))="","",INDEX(mlist,MATCH($B33,mNo,0),MATCH('4. Waiting confirm'!H$2,mTitle,0)))</f>
        <v>45099.688206018516</v>
      </c>
      <c r="I33" t="str">
        <f>IF(INDEX(mlist,MATCH($B33,mNo,0),MATCH('4. Waiting confirm'!I$2,mTitle,0))="","",INDEX(mlist,MATCH($B33,mNo,0),MATCH('4. Waiting confirm'!I$2,mTitle,0)))</f>
        <v>Major</v>
      </c>
      <c r="J33" t="str">
        <f>IF(INDEX(mlist,MATCH($B33,mNo,0),MATCH('4. Waiting confirm'!J$2,mTitle,0))="","",INDEX(mlist,MATCH($B33,mNo,0),MATCH('4. Waiting confirm'!J$2,mTitle,0)))</f>
        <v>BSA, CHA, VCA, FSB</v>
      </c>
      <c r="K33" s="293">
        <f>IF(INDEX(mlist,MATCH($B33,mNo,0),MATCH('4. Waiting confirm'!K$2,mTitle,0))="","",INDEX(mlist,MATCH($B33,mNo,0),MATCH('4. Waiting confirm'!K$2,mTitle,0)))</f>
        <v>10819</v>
      </c>
      <c r="L33" s="292">
        <f>IF(INDEX(mlist,MATCH($B33,mNo,0),MATCH('4. Waiting confirm'!L$2,mTitle,0))="","",INDEX(mlist,MATCH($B33,mNo,0),MATCH('4. Waiting confirm'!L$2,mTitle,0)))</f>
        <v>45105</v>
      </c>
      <c r="M33" t="str">
        <f>IF(INDEX(mlist,MATCH($B33,mNo,0),MATCH('4. Waiting confirm'!M$2,mTitle,0))="","",INDEX(mlist,MATCH($B33,mNo,0),MATCH('4. Waiting confirm'!M$2,mTitle,0)))</f>
        <v>2. Dealer working with end user</v>
      </c>
      <c r="N33" t="e">
        <f>IF(INDEX(mlist,MATCH($B33,mNo,0),MATCH('4. Waiting confirm'!N$2,mTitle,0))="","",INDEX(mlist,MATCH($B33,mNo,0),MATCH('4. Waiting confirm'!N$2,mTitle,0)))</f>
        <v>#N/A</v>
      </c>
      <c r="O33" t="s">
        <v>288</v>
      </c>
      <c r="P33" t="s">
        <v>288</v>
      </c>
      <c r="R33" s="307">
        <f t="shared" si="0"/>
        <v>0.66666666666666663</v>
      </c>
    </row>
    <row r="34" spans="1:18">
      <c r="A34">
        <f>SUBTOTAL(103,$B$3:B34)</f>
        <v>32</v>
      </c>
      <c r="B34" t="s">
        <v>5590</v>
      </c>
      <c r="C34" t="str">
        <f>IF(INDEX(mlist,MATCH($B34,mNo,0),MATCH('4. Waiting confirm'!C$2,mTitle,0))="","",INDEX(mlist,MATCH($B34,mNo,0),MATCH('4. Waiting confirm'!C$2,mTitle,0)))</f>
        <v>Hanoi Medical University Hospital</v>
      </c>
      <c r="D34" t="str">
        <f>IF(INDEX(mlist,MATCH($B34,mNo,0),MATCH('4. Waiting confirm'!D$2,mTitle,0))="","",INDEX(mlist,MATCH($B34,mNo,0),MATCH('4. Waiting confirm'!D$2,mTitle,0)))</f>
        <v>Hanoi</v>
      </c>
      <c r="E34" t="str">
        <f>IF(INDEX(mlist,MATCH($B34,mNo,0),MATCH('4. Waiting confirm'!E$2,mTitle,0))="","",INDEX(mlist,MATCH($B34,mNo,0),MATCH('4. Waiting confirm'!E$2,mTitle,0)))</f>
        <v>EG-600WR</v>
      </c>
      <c r="F34" t="str">
        <f>IF(INDEX(mlist,MATCH($B34,mNo,0),MATCH('4. Waiting confirm'!F$2,mTitle,0))="","",INDEX(mlist,MATCH($B34,mNo,0),MATCH('4. Waiting confirm'!F$2,mTitle,0)))</f>
        <v>4G391K120</v>
      </c>
      <c r="G34" s="292">
        <f>IF(INDEX(mlist,MATCH($B34,mNo,0),MATCH('4. Waiting confirm'!G$2,mTitle,0))="","",INDEX(mlist,MATCH($B34,mNo,0),MATCH('4. Waiting confirm'!G$2,mTitle,0)))</f>
        <v>45097.500659722224</v>
      </c>
      <c r="H34" s="292">
        <f>IF(INDEX(mlist,MATCH($B34,mNo,0),MATCH('4. Waiting confirm'!H$2,mTitle,0))="","",INDEX(mlist,MATCH($B34,mNo,0),MATCH('4. Waiting confirm'!H$2,mTitle,0)))</f>
        <v>45100.746215277781</v>
      </c>
      <c r="I34" t="str">
        <f>IF(INDEX(mlist,MATCH($B34,mNo,0),MATCH('4. Waiting confirm'!I$2,mTitle,0))="","",INDEX(mlist,MATCH($B34,mNo,0),MATCH('4. Waiting confirm'!I$2,mTitle,0)))</f>
        <v>Major</v>
      </c>
      <c r="J34" t="str">
        <f>IF(INDEX(mlist,MATCH($B34,mNo,0),MATCH('4. Waiting confirm'!J$2,mTitle,0))="","",INDEX(mlist,MATCH($B34,mNo,0),MATCH('4. Waiting confirm'!J$2,mTitle,0)))</f>
        <v>BSA, FCT</v>
      </c>
      <c r="K34" s="293">
        <f>IF(INDEX(mlist,MATCH($B34,mNo,0),MATCH('4. Waiting confirm'!K$2,mTitle,0))="","",INDEX(mlist,MATCH($B34,mNo,0),MATCH('4. Waiting confirm'!K$2,mTitle,0)))</f>
        <v>2137</v>
      </c>
      <c r="L34" s="292">
        <f>IF(INDEX(mlist,MATCH($B34,mNo,0),MATCH('4. Waiting confirm'!L$2,mTitle,0))="","",INDEX(mlist,MATCH($B34,mNo,0),MATCH('4. Waiting confirm'!L$2,mTitle,0)))</f>
        <v>45105</v>
      </c>
      <c r="M34" t="str">
        <f>IF(INDEX(mlist,MATCH($B34,mNo,0),MATCH('4. Waiting confirm'!M$2,mTitle,0))="","",INDEX(mlist,MATCH($B34,mNo,0),MATCH('4. Waiting confirm'!M$2,mTitle,0)))</f>
        <v xml:space="preserve">3. Tender process </v>
      </c>
      <c r="N34" t="e">
        <f>IF(INDEX(mlist,MATCH($B34,mNo,0),MATCH('4. Waiting confirm'!N$2,mTitle,0))="","",INDEX(mlist,MATCH($B34,mNo,0),MATCH('4. Waiting confirm'!N$2,mTitle,0)))</f>
        <v>#N/A</v>
      </c>
      <c r="O34" t="s">
        <v>288</v>
      </c>
      <c r="P34" t="s">
        <v>288</v>
      </c>
      <c r="Q34" t="s">
        <v>288</v>
      </c>
      <c r="R34" s="307">
        <f t="shared" si="0"/>
        <v>1</v>
      </c>
    </row>
    <row r="35" spans="1:18">
      <c r="A35">
        <f>SUBTOTAL(103,$B$3:B35)</f>
        <v>33</v>
      </c>
      <c r="B35" t="s">
        <v>5591</v>
      </c>
      <c r="C35" t="str">
        <f>IF(INDEX(mlist,MATCH($B35,mNo,0),MATCH('4. Waiting confirm'!C$2,mTitle,0))="","",INDEX(mlist,MATCH($B35,mNo,0),MATCH('4. Waiting confirm'!C$2,mTitle,0)))</f>
        <v>Hanoi Medical University Hospital</v>
      </c>
      <c r="D35" t="str">
        <f>IF(INDEX(mlist,MATCH($B35,mNo,0),MATCH('4. Waiting confirm'!D$2,mTitle,0))="","",INDEX(mlist,MATCH($B35,mNo,0),MATCH('4. Waiting confirm'!D$2,mTitle,0)))</f>
        <v>Hanoi</v>
      </c>
      <c r="E35" t="str">
        <f>IF(INDEX(mlist,MATCH($B35,mNo,0),MATCH('4. Waiting confirm'!E$2,mTitle,0))="","",INDEX(mlist,MATCH($B35,mNo,0),MATCH('4. Waiting confirm'!E$2,mTitle,0)))</f>
        <v>EG-600WR</v>
      </c>
      <c r="F35" t="str">
        <f>IF(INDEX(mlist,MATCH($B35,mNo,0),MATCH('4. Waiting confirm'!F$2,mTitle,0))="","",INDEX(mlist,MATCH($B35,mNo,0),MATCH('4. Waiting confirm'!F$2,mTitle,0)))</f>
        <v>7G391K122</v>
      </c>
      <c r="G35" s="292">
        <f>IF(INDEX(mlist,MATCH($B35,mNo,0),MATCH('4. Waiting confirm'!G$2,mTitle,0))="","",INDEX(mlist,MATCH($B35,mNo,0),MATCH('4. Waiting confirm'!G$2,mTitle,0)))</f>
        <v>45097.504224537035</v>
      </c>
      <c r="H35" s="292">
        <f>IF(INDEX(mlist,MATCH($B35,mNo,0),MATCH('4. Waiting confirm'!H$2,mTitle,0))="","",INDEX(mlist,MATCH($B35,mNo,0),MATCH('4. Waiting confirm'!H$2,mTitle,0)))</f>
        <v>45100.787523148145</v>
      </c>
      <c r="I35" t="str">
        <f>IF(INDEX(mlist,MATCH($B35,mNo,0),MATCH('4. Waiting confirm'!I$2,mTitle,0))="","",INDEX(mlist,MATCH($B35,mNo,0),MATCH('4. Waiting confirm'!I$2,mTitle,0)))</f>
        <v>Major</v>
      </c>
      <c r="J35" t="str">
        <f>IF(INDEX(mlist,MATCH($B35,mNo,0),MATCH('4. Waiting confirm'!J$2,mTitle,0))="","",INDEX(mlist,MATCH($B35,mNo,0),MATCH('4. Waiting confirm'!J$2,mTitle,0)))</f>
        <v>BSA, FCT</v>
      </c>
      <c r="K35" s="293">
        <f>IF(INDEX(mlist,MATCH($B35,mNo,0),MATCH('4. Waiting confirm'!K$2,mTitle,0))="","",INDEX(mlist,MATCH($B35,mNo,0),MATCH('4. Waiting confirm'!K$2,mTitle,0)))</f>
        <v>2038</v>
      </c>
      <c r="L35" s="292">
        <f>IF(INDEX(mlist,MATCH($B35,mNo,0),MATCH('4. Waiting confirm'!L$2,mTitle,0))="","",INDEX(mlist,MATCH($B35,mNo,0),MATCH('4. Waiting confirm'!L$2,mTitle,0)))</f>
        <v>45105</v>
      </c>
      <c r="M35" t="str">
        <f>IF(INDEX(mlist,MATCH($B35,mNo,0),MATCH('4. Waiting confirm'!M$2,mTitle,0))="","",INDEX(mlist,MATCH($B35,mNo,0),MATCH('4. Waiting confirm'!M$2,mTitle,0)))</f>
        <v xml:space="preserve">3. Tender process </v>
      </c>
      <c r="N35" t="e">
        <f>IF(INDEX(mlist,MATCH($B35,mNo,0),MATCH('4. Waiting confirm'!N$2,mTitle,0))="","",INDEX(mlist,MATCH($B35,mNo,0),MATCH('4. Waiting confirm'!N$2,mTitle,0)))</f>
        <v>#N/A</v>
      </c>
      <c r="O35" t="s">
        <v>288</v>
      </c>
      <c r="P35" t="s">
        <v>288</v>
      </c>
      <c r="Q35" t="s">
        <v>288</v>
      </c>
      <c r="R35" s="307">
        <f t="shared" ref="R35:R66" si="1">COUNTA(O35:Q35)/3</f>
        <v>1</v>
      </c>
    </row>
    <row r="36" spans="1:18">
      <c r="A36">
        <f>SUBTOTAL(103,$B$3:B36)</f>
        <v>34</v>
      </c>
      <c r="B36" t="s">
        <v>5605</v>
      </c>
      <c r="C36" t="str">
        <f>IF(INDEX(mlist,MATCH($B36,mNo,0),MATCH('4. Waiting confirm'!C$2,mTitle,0))="","",INDEX(mlist,MATCH($B36,mNo,0),MATCH('4. Waiting confirm'!C$2,mTitle,0)))</f>
        <v>Thanh An- Ha Noi limited company</v>
      </c>
      <c r="D36" t="str">
        <f>IF(INDEX(mlist,MATCH($B36,mNo,0),MATCH('4. Waiting confirm'!D$2,mTitle,0))="","",INDEX(mlist,MATCH($B36,mNo,0),MATCH('4. Waiting confirm'!D$2,mTitle,0)))</f>
        <v>HCM</v>
      </c>
      <c r="E36" t="str">
        <f>IF(INDEX(mlist,MATCH($B36,mNo,0),MATCH('4. Waiting confirm'!E$2,mTitle,0))="","",INDEX(mlist,MATCH($B36,mNo,0),MATCH('4. Waiting confirm'!E$2,mTitle,0)))</f>
        <v>EC-760ZP-V/L</v>
      </c>
      <c r="F36" t="str">
        <f>IF(INDEX(mlist,MATCH($B36,mNo,0),MATCH('4. Waiting confirm'!F$2,mTitle,0))="","",INDEX(mlist,MATCH($B36,mNo,0),MATCH('4. Waiting confirm'!F$2,mTitle,0)))</f>
        <v>2C731K066</v>
      </c>
      <c r="G36" s="292">
        <f>IF(INDEX(mlist,MATCH($B36,mNo,0),MATCH('4. Waiting confirm'!G$2,mTitle,0))="","",INDEX(mlist,MATCH($B36,mNo,0),MATCH('4. Waiting confirm'!G$2,mTitle,0)))</f>
        <v>45107.478726851848</v>
      </c>
      <c r="H36" s="292">
        <f>IF(INDEX(mlist,MATCH($B36,mNo,0),MATCH('4. Waiting confirm'!H$2,mTitle,0))="","",INDEX(mlist,MATCH($B36,mNo,0),MATCH('4. Waiting confirm'!H$2,mTitle,0)))</f>
        <v>45107.49858796296</v>
      </c>
      <c r="I36" t="str">
        <f>IF(INDEX(mlist,MATCH($B36,mNo,0),MATCH('4. Waiting confirm'!I$2,mTitle,0))="","",INDEX(mlist,MATCH($B36,mNo,0),MATCH('4. Waiting confirm'!I$2,mTitle,0)))</f>
        <v>Major</v>
      </c>
      <c r="J36" t="str">
        <f>IF(INDEX(mlist,MATCH($B36,mNo,0),MATCH('4. Waiting confirm'!J$2,mTitle,0))="","",INDEX(mlist,MATCH($B36,mNo,0),MATCH('4. Waiting confirm'!J$2,mTitle,0)))</f>
        <v>AWB, DRY, BSA</v>
      </c>
      <c r="K36" s="293">
        <f>IF(INDEX(mlist,MATCH($B36,mNo,0),MATCH('4. Waiting confirm'!K$2,mTitle,0))="","",INDEX(mlist,MATCH($B36,mNo,0),MATCH('4. Waiting confirm'!K$2,mTitle,0)))</f>
        <v>1581</v>
      </c>
      <c r="L36" s="292">
        <f>IF(INDEX(mlist,MATCH($B36,mNo,0),MATCH('4. Waiting confirm'!L$2,mTitle,0))="","",INDEX(mlist,MATCH($B36,mNo,0),MATCH('4. Waiting confirm'!L$2,mTitle,0)))</f>
        <v>45112</v>
      </c>
      <c r="M36" t="str">
        <f>IF(INDEX(mlist,MATCH($B36,mNo,0),MATCH('4. Waiting confirm'!M$2,mTitle,0))="","",INDEX(mlist,MATCH($B36,mNo,0),MATCH('4. Waiting confirm'!M$2,mTitle,0)))</f>
        <v>2. Dealer working with end user</v>
      </c>
      <c r="N36" t="e">
        <f>IF(INDEX(mlist,MATCH($B36,mNo,0),MATCH('4. Waiting confirm'!N$2,mTitle,0))="","",INDEX(mlist,MATCH($B36,mNo,0),MATCH('4. Waiting confirm'!N$2,mTitle,0)))</f>
        <v>#N/A</v>
      </c>
      <c r="O36" t="s">
        <v>288</v>
      </c>
      <c r="P36" t="s">
        <v>288</v>
      </c>
      <c r="R36" s="307">
        <f t="shared" si="1"/>
        <v>0.66666666666666663</v>
      </c>
    </row>
    <row r="37" spans="1:18">
      <c r="A37">
        <f>SUBTOTAL(103,$B$3:B37)</f>
        <v>35</v>
      </c>
      <c r="B37" t="s">
        <v>5642</v>
      </c>
      <c r="C37" t="str">
        <f>IF(INDEX(mlist,MATCH($B37,mNo,0),MATCH('4. Waiting confirm'!C$2,mTitle,0))="","",INDEX(mlist,MATCH($B37,mNo,0),MATCH('4. Waiting confirm'!C$2,mTitle,0)))</f>
        <v>Bai Chay Hospital</v>
      </c>
      <c r="D37" t="str">
        <f>IF(INDEX(mlist,MATCH($B37,mNo,0),MATCH('4. Waiting confirm'!D$2,mTitle,0))="","",INDEX(mlist,MATCH($B37,mNo,0),MATCH('4. Waiting confirm'!D$2,mTitle,0)))</f>
        <v>Hanoi</v>
      </c>
      <c r="E37" t="str">
        <f>IF(INDEX(mlist,MATCH($B37,mNo,0),MATCH('4. Waiting confirm'!E$2,mTitle,0))="","",INDEX(mlist,MATCH($B37,mNo,0),MATCH('4. Waiting confirm'!E$2,mTitle,0)))</f>
        <v>VP-4450HD</v>
      </c>
      <c r="F37" t="str">
        <f>IF(INDEX(mlist,MATCH($B37,mNo,0),MATCH('4. Waiting confirm'!F$2,mTitle,0))="","",INDEX(mlist,MATCH($B37,mNo,0),MATCH('4. Waiting confirm'!F$2,mTitle,0)))</f>
        <v>2V567K846</v>
      </c>
      <c r="G37" s="292">
        <f>IF(INDEX(mlist,MATCH($B37,mNo,0),MATCH('4. Waiting confirm'!G$2,mTitle,0))="","",INDEX(mlist,MATCH($B37,mNo,0),MATCH('4. Waiting confirm'!G$2,mTitle,0)))</f>
        <v>45103.804814814815</v>
      </c>
      <c r="H37" s="292">
        <f>IF(INDEX(mlist,MATCH($B37,mNo,0),MATCH('4. Waiting confirm'!H$2,mTitle,0))="","",INDEX(mlist,MATCH($B37,mNo,0),MATCH('4. Waiting confirm'!H$2,mTitle,0)))</f>
        <v>45106.518287037034</v>
      </c>
      <c r="I37" t="str">
        <f>IF(INDEX(mlist,MATCH($B37,mNo,0),MATCH('4. Waiting confirm'!I$2,mTitle,0))="","",INDEX(mlist,MATCH($B37,mNo,0),MATCH('4. Waiting confirm'!I$2,mTitle,0)))</f>
        <v>Other</v>
      </c>
      <c r="J37" t="str">
        <f>IF(INDEX(mlist,MATCH($B37,mNo,0),MATCH('4. Waiting confirm'!J$2,mTitle,0))="","",INDEX(mlist,MATCH($B37,mNo,0),MATCH('4. Waiting confirm'!J$2,mTitle,0)))</f>
        <v>PCB</v>
      </c>
      <c r="K37" s="293">
        <f>IF(INDEX(mlist,MATCH($B37,mNo,0),MATCH('4. Waiting confirm'!K$2,mTitle,0))="","",INDEX(mlist,MATCH($B37,mNo,0),MATCH('4. Waiting confirm'!K$2,mTitle,0)))</f>
        <v>10698</v>
      </c>
      <c r="L37" s="292">
        <f>IF(INDEX(mlist,MATCH($B37,mNo,0),MATCH('4. Waiting confirm'!L$2,mTitle,0))="","",INDEX(mlist,MATCH($B37,mNo,0),MATCH('4. Waiting confirm'!L$2,mTitle,0)))</f>
        <v>45112</v>
      </c>
      <c r="M37" t="str">
        <f>IF(INDEX(mlist,MATCH($B37,mNo,0),MATCH('4. Waiting confirm'!M$2,mTitle,0))="","",INDEX(mlist,MATCH($B37,mNo,0),MATCH('4. Waiting confirm'!M$2,mTitle,0)))</f>
        <v>2. Dealer working with end user</v>
      </c>
      <c r="N37" t="e">
        <f>IF(INDEX(mlist,MATCH($B37,mNo,0),MATCH('4. Waiting confirm'!N$2,mTitle,0))="","",INDEX(mlist,MATCH($B37,mNo,0),MATCH('4. Waiting confirm'!N$2,mTitle,0)))</f>
        <v>#N/A</v>
      </c>
      <c r="O37" t="s">
        <v>288</v>
      </c>
      <c r="P37" t="s">
        <v>288</v>
      </c>
      <c r="R37" s="307">
        <f t="shared" si="1"/>
        <v>0.66666666666666663</v>
      </c>
    </row>
    <row r="38" spans="1:18">
      <c r="A38">
        <f>SUBTOTAL(103,$B$3:B38)</f>
        <v>36</v>
      </c>
      <c r="B38" t="s">
        <v>5662</v>
      </c>
      <c r="C38" t="str">
        <f>IF(INDEX(mlist,MATCH($B38,mNo,0),MATCH('4. Waiting confirm'!C$2,mTitle,0))="","",INDEX(mlist,MATCH($B38,mNo,0),MATCH('4. Waiting confirm'!C$2,mTitle,0)))</f>
        <v>MINH DUC HOSPITAL</v>
      </c>
      <c r="D38" t="str">
        <f>IF(INDEX(mlist,MATCH($B38,mNo,0),MATCH('4. Waiting confirm'!D$2,mTitle,0))="","",INDEX(mlist,MATCH($B38,mNo,0),MATCH('4. Waiting confirm'!D$2,mTitle,0)))</f>
        <v>HCM</v>
      </c>
      <c r="E38" t="str">
        <f>IF(INDEX(mlist,MATCH($B38,mNo,0),MATCH('4. Waiting confirm'!E$2,mTitle,0))="","",INDEX(mlist,MATCH($B38,mNo,0),MATCH('4. Waiting confirm'!E$2,mTitle,0)))</f>
        <v>EG-530NW</v>
      </c>
      <c r="F38" t="str">
        <f>IF(INDEX(mlist,MATCH($B38,mNo,0),MATCH('4. Waiting confirm'!F$2,mTitle,0))="","",INDEX(mlist,MATCH($B38,mNo,0),MATCH('4. Waiting confirm'!F$2,mTitle,0)))</f>
        <v>2G366K020</v>
      </c>
      <c r="G38" s="292">
        <f>IF(INDEX(mlist,MATCH($B38,mNo,0),MATCH('4. Waiting confirm'!G$2,mTitle,0))="","",INDEX(mlist,MATCH($B38,mNo,0),MATCH('4. Waiting confirm'!G$2,mTitle,0)))</f>
        <v>45106.693009259259</v>
      </c>
      <c r="H38" s="292">
        <f>IF(INDEX(mlist,MATCH($B38,mNo,0),MATCH('4. Waiting confirm'!H$2,mTitle,0))="","",INDEX(mlist,MATCH($B38,mNo,0),MATCH('4. Waiting confirm'!H$2,mTitle,0)))</f>
        <v>45107.474224537036</v>
      </c>
      <c r="I38" t="str">
        <f>IF(INDEX(mlist,MATCH($B38,mNo,0),MATCH('4. Waiting confirm'!I$2,mTitle,0))="","",INDEX(mlist,MATCH($B38,mNo,0),MATCH('4. Waiting confirm'!I$2,mTitle,0)))</f>
        <v>Major</v>
      </c>
      <c r="J38" t="str">
        <f>IF(INDEX(mlist,MATCH($B38,mNo,0),MATCH('4. Waiting confirm'!J$2,mTitle,0))="","",INDEX(mlist,MATCH($B38,mNo,0),MATCH('4. Waiting confirm'!J$2,mTitle,0)))</f>
        <v>ISA</v>
      </c>
      <c r="K38" s="293">
        <f>IF(INDEX(mlist,MATCH($B38,mNo,0),MATCH('4. Waiting confirm'!K$2,mTitle,0))="","",INDEX(mlist,MATCH($B38,mNo,0),MATCH('4. Waiting confirm'!K$2,mTitle,0)))</f>
        <v>8672</v>
      </c>
      <c r="L38" s="292">
        <f>IF(INDEX(mlist,MATCH($B38,mNo,0),MATCH('4. Waiting confirm'!L$2,mTitle,0))="","",INDEX(mlist,MATCH($B38,mNo,0),MATCH('4. Waiting confirm'!L$2,mTitle,0)))</f>
        <v>45112</v>
      </c>
      <c r="M38" t="str">
        <f>IF(INDEX(mlist,MATCH($B38,mNo,0),MATCH('4. Waiting confirm'!M$2,mTitle,0))="","",INDEX(mlist,MATCH($B38,mNo,0),MATCH('4. Waiting confirm'!M$2,mTitle,0)))</f>
        <v>2. Dealer working with end user</v>
      </c>
      <c r="N38" t="e">
        <f>IF(INDEX(mlist,MATCH($B38,mNo,0),MATCH('4. Waiting confirm'!N$2,mTitle,0))="","",INDEX(mlist,MATCH($B38,mNo,0),MATCH('4. Waiting confirm'!N$2,mTitle,0)))</f>
        <v>#N/A</v>
      </c>
      <c r="O38" t="s">
        <v>288</v>
      </c>
      <c r="P38" t="s">
        <v>288</v>
      </c>
      <c r="R38" s="307">
        <f t="shared" si="1"/>
        <v>0.66666666666666663</v>
      </c>
    </row>
    <row r="39" spans="1:18">
      <c r="A39">
        <f>SUBTOTAL(103,$B$3:B39)</f>
        <v>37</v>
      </c>
      <c r="B39" t="s">
        <v>5673</v>
      </c>
      <c r="C39" t="str">
        <f>IF(INDEX(mlist,MATCH($B39,mNo,0),MATCH('4. Waiting confirm'!C$2,mTitle,0))="","",INDEX(mlist,MATCH($B39,mNo,0),MATCH('4. Waiting confirm'!C$2,mTitle,0)))</f>
        <v>Hanoi Medical University Hospital</v>
      </c>
      <c r="D39" t="str">
        <f>IF(INDEX(mlist,MATCH($B39,mNo,0),MATCH('4. Waiting confirm'!D$2,mTitle,0))="","",INDEX(mlist,MATCH($B39,mNo,0),MATCH('4. Waiting confirm'!D$2,mTitle,0)))</f>
        <v>Hanoi</v>
      </c>
      <c r="E39" t="str">
        <f>IF(INDEX(mlist,MATCH($B39,mNo,0),MATCH('4. Waiting confirm'!E$2,mTitle,0))="","",INDEX(mlist,MATCH($B39,mNo,0),MATCH('4. Waiting confirm'!E$2,mTitle,0)))</f>
        <v>EG-600WR</v>
      </c>
      <c r="F39" t="str">
        <f>IF(INDEX(mlist,MATCH($B39,mNo,0),MATCH('4. Waiting confirm'!F$2,mTitle,0))="","",INDEX(mlist,MATCH($B39,mNo,0),MATCH('4. Waiting confirm'!F$2,mTitle,0)))</f>
        <v>2G391K779</v>
      </c>
      <c r="G39" s="292">
        <f>IF(INDEX(mlist,MATCH($B39,mNo,0),MATCH('4. Waiting confirm'!G$2,mTitle,0))="","",INDEX(mlist,MATCH($B39,mNo,0),MATCH('4. Waiting confirm'!G$2,mTitle,0)))</f>
        <v>45111.49627314815</v>
      </c>
      <c r="H39" s="292">
        <f>IF(INDEX(mlist,MATCH($B39,mNo,0),MATCH('4. Waiting confirm'!H$2,mTitle,0))="","",INDEX(mlist,MATCH($B39,mNo,0),MATCH('4. Waiting confirm'!H$2,mTitle,0)))</f>
        <v>45113.485891203702</v>
      </c>
      <c r="I39" t="str">
        <f>IF(INDEX(mlist,MATCH($B39,mNo,0),MATCH('4. Waiting confirm'!I$2,mTitle,0))="","",INDEX(mlist,MATCH($B39,mNo,0),MATCH('4. Waiting confirm'!I$2,mTitle,0)))</f>
        <v>Major</v>
      </c>
      <c r="J39" t="str">
        <f>IF(INDEX(mlist,MATCH($B39,mNo,0),MATCH('4. Waiting confirm'!J$2,mTitle,0))="","",INDEX(mlist,MATCH($B39,mNo,0),MATCH('4. Waiting confirm'!J$2,mTitle,0)))</f>
        <v>BSA, FSB, FCT</v>
      </c>
      <c r="K39" s="293">
        <f>IF(INDEX(mlist,MATCH($B39,mNo,0),MATCH('4. Waiting confirm'!K$2,mTitle,0))="","",INDEX(mlist,MATCH($B39,mNo,0),MATCH('4. Waiting confirm'!K$2,mTitle,0)))</f>
        <v>3973</v>
      </c>
      <c r="L39" s="292">
        <f>IF(INDEX(mlist,MATCH($B39,mNo,0),MATCH('4. Waiting confirm'!L$2,mTitle,0))="","",INDEX(mlist,MATCH($B39,mNo,0),MATCH('4. Waiting confirm'!L$2,mTitle,0)))</f>
        <v>45118</v>
      </c>
      <c r="M39" t="str">
        <f>IF(INDEX(mlist,MATCH($B39,mNo,0),MATCH('4. Waiting confirm'!M$2,mTitle,0))="","",INDEX(mlist,MATCH($B39,mNo,0),MATCH('4. Waiting confirm'!M$2,mTitle,0)))</f>
        <v xml:space="preserve">3. Tender process </v>
      </c>
      <c r="N39" t="e">
        <f>IF(INDEX(mlist,MATCH($B39,mNo,0),MATCH('4. Waiting confirm'!N$2,mTitle,0))="","",INDEX(mlist,MATCH($B39,mNo,0),MATCH('4. Waiting confirm'!N$2,mTitle,0)))</f>
        <v>#N/A</v>
      </c>
      <c r="O39" t="s">
        <v>288</v>
      </c>
      <c r="P39" t="s">
        <v>288</v>
      </c>
      <c r="Q39" t="s">
        <v>288</v>
      </c>
      <c r="R39" s="307">
        <f t="shared" si="1"/>
        <v>1</v>
      </c>
    </row>
    <row r="40" spans="1:18">
      <c r="A40">
        <f>SUBTOTAL(103,$B$3:B40)</f>
        <v>38</v>
      </c>
      <c r="B40" t="s">
        <v>5676</v>
      </c>
      <c r="C40" t="str">
        <f>IF(INDEX(mlist,MATCH($B40,mNo,0),MATCH('4. Waiting confirm'!C$2,mTitle,0))="","",INDEX(mlist,MATCH($B40,mNo,0),MATCH('4. Waiting confirm'!C$2,mTitle,0)))</f>
        <v>Hanoi Medical University Hospital</v>
      </c>
      <c r="D40" t="str">
        <f>IF(INDEX(mlist,MATCH($B40,mNo,0),MATCH('4. Waiting confirm'!D$2,mTitle,0))="","",INDEX(mlist,MATCH($B40,mNo,0),MATCH('4. Waiting confirm'!D$2,mTitle,0)))</f>
        <v>Hanoi</v>
      </c>
      <c r="E40" t="str">
        <f>IF(INDEX(mlist,MATCH($B40,mNo,0),MATCH('4. Waiting confirm'!E$2,mTitle,0))="","",INDEX(mlist,MATCH($B40,mNo,0),MATCH('4. Waiting confirm'!E$2,mTitle,0)))</f>
        <v>EG-600WR</v>
      </c>
      <c r="F40" t="str">
        <f>IF(INDEX(mlist,MATCH($B40,mNo,0),MATCH('4. Waiting confirm'!F$2,mTitle,0))="","",INDEX(mlist,MATCH($B40,mNo,0),MATCH('4. Waiting confirm'!F$2,mTitle,0)))</f>
        <v>5G391K028</v>
      </c>
      <c r="G40" s="292">
        <f>IF(INDEX(mlist,MATCH($B40,mNo,0),MATCH('4. Waiting confirm'!G$2,mTitle,0))="","",INDEX(mlist,MATCH($B40,mNo,0),MATCH('4. Waiting confirm'!G$2,mTitle,0)))</f>
        <v>45111.569247685184</v>
      </c>
      <c r="H40" s="292">
        <f>IF(INDEX(mlist,MATCH($B40,mNo,0),MATCH('4. Waiting confirm'!H$2,mTitle,0))="","",INDEX(mlist,MATCH($B40,mNo,0),MATCH('4. Waiting confirm'!H$2,mTitle,0)))</f>
        <v>45113.696655092594</v>
      </c>
      <c r="I40" t="str">
        <f>IF(INDEX(mlist,MATCH($B40,mNo,0),MATCH('4. Waiting confirm'!I$2,mTitle,0))="","",INDEX(mlist,MATCH($B40,mNo,0),MATCH('4. Waiting confirm'!I$2,mTitle,0)))</f>
        <v>Major</v>
      </c>
      <c r="J40" t="str">
        <f>IF(INDEX(mlist,MATCH($B40,mNo,0),MATCH('4. Waiting confirm'!J$2,mTitle,0))="","",INDEX(mlist,MATCH($B40,mNo,0),MATCH('4. Waiting confirm'!J$2,mTitle,0)))</f>
        <v>BSA, FSB, FCT, FSA, SUV</v>
      </c>
      <c r="K40" s="293">
        <f>IF(INDEX(mlist,MATCH($B40,mNo,0),MATCH('4. Waiting confirm'!K$2,mTitle,0))="","",INDEX(mlist,MATCH($B40,mNo,0),MATCH('4. Waiting confirm'!K$2,mTitle,0)))</f>
        <v>3921</v>
      </c>
      <c r="L40" s="292">
        <f>IF(INDEX(mlist,MATCH($B40,mNo,0),MATCH('4. Waiting confirm'!L$2,mTitle,0))="","",INDEX(mlist,MATCH($B40,mNo,0),MATCH('4. Waiting confirm'!L$2,mTitle,0)))</f>
        <v>45118</v>
      </c>
      <c r="M40" t="str">
        <f>IF(INDEX(mlist,MATCH($B40,mNo,0),MATCH('4. Waiting confirm'!M$2,mTitle,0))="","",INDEX(mlist,MATCH($B40,mNo,0),MATCH('4. Waiting confirm'!M$2,mTitle,0)))</f>
        <v xml:space="preserve">3. Tender process </v>
      </c>
      <c r="N40" t="e">
        <f>IF(INDEX(mlist,MATCH($B40,mNo,0),MATCH('4. Waiting confirm'!N$2,mTitle,0))="","",INDEX(mlist,MATCH($B40,mNo,0),MATCH('4. Waiting confirm'!N$2,mTitle,0)))</f>
        <v>#N/A</v>
      </c>
      <c r="O40" t="s">
        <v>288</v>
      </c>
      <c r="P40" t="s">
        <v>288</v>
      </c>
      <c r="Q40" t="s">
        <v>288</v>
      </c>
      <c r="R40" s="307">
        <f t="shared" si="1"/>
        <v>1</v>
      </c>
    </row>
    <row r="41" spans="1:18">
      <c r="A41">
        <f>SUBTOTAL(103,$B$3:B41)</f>
        <v>39</v>
      </c>
      <c r="B41" t="s">
        <v>5678</v>
      </c>
      <c r="C41" t="str">
        <f>IF(INDEX(mlist,MATCH($B41,mNo,0),MATCH('4. Waiting confirm'!C$2,mTitle,0))="","",INDEX(mlist,MATCH($B41,mNo,0),MATCH('4. Waiting confirm'!C$2,mTitle,0)))</f>
        <v>Hanoi Medical University Hospital</v>
      </c>
      <c r="D41" t="str">
        <f>IF(INDEX(mlist,MATCH($B41,mNo,0),MATCH('4. Waiting confirm'!D$2,mTitle,0))="","",INDEX(mlist,MATCH($B41,mNo,0),MATCH('4. Waiting confirm'!D$2,mTitle,0)))</f>
        <v>Hanoi</v>
      </c>
      <c r="E41" t="str">
        <f>IF(INDEX(mlist,MATCH($B41,mNo,0),MATCH('4. Waiting confirm'!E$2,mTitle,0))="","",INDEX(mlist,MATCH($B41,mNo,0),MATCH('4. Waiting confirm'!E$2,mTitle,0)))</f>
        <v>EG-600WR</v>
      </c>
      <c r="F41" t="str">
        <f>IF(INDEX(mlist,MATCH($B41,mNo,0),MATCH('4. Waiting confirm'!F$2,mTitle,0))="","",INDEX(mlist,MATCH($B41,mNo,0),MATCH('4. Waiting confirm'!F$2,mTitle,0)))</f>
        <v>2G391K945</v>
      </c>
      <c r="G41" s="292">
        <f>IF(INDEX(mlist,MATCH($B41,mNo,0),MATCH('4. Waiting confirm'!G$2,mTitle,0))="","",INDEX(mlist,MATCH($B41,mNo,0),MATCH('4. Waiting confirm'!G$2,mTitle,0)))</f>
        <v>45111.571273148147</v>
      </c>
      <c r="H41" s="292">
        <f>IF(INDEX(mlist,MATCH($B41,mNo,0),MATCH('4. Waiting confirm'!H$2,mTitle,0))="","",INDEX(mlist,MATCH($B41,mNo,0),MATCH('4. Waiting confirm'!H$2,mTitle,0)))</f>
        <v>45113.709155092591</v>
      </c>
      <c r="I41" t="str">
        <f>IF(INDEX(mlist,MATCH($B41,mNo,0),MATCH('4. Waiting confirm'!I$2,mTitle,0))="","",INDEX(mlist,MATCH($B41,mNo,0),MATCH('4. Waiting confirm'!I$2,mTitle,0)))</f>
        <v>Major</v>
      </c>
      <c r="J41" t="str">
        <f>IF(INDEX(mlist,MATCH($B41,mNo,0),MATCH('4. Waiting confirm'!J$2,mTitle,0))="","",INDEX(mlist,MATCH($B41,mNo,0),MATCH('4. Waiting confirm'!J$2,mTitle,0)))</f>
        <v>VCA, FSA, BSA</v>
      </c>
      <c r="K41" s="293">
        <f>IF(INDEX(mlist,MATCH($B41,mNo,0),MATCH('4. Waiting confirm'!K$2,mTitle,0))="","",INDEX(mlist,MATCH($B41,mNo,0),MATCH('4. Waiting confirm'!K$2,mTitle,0)))</f>
        <v>4110</v>
      </c>
      <c r="L41" s="292">
        <f>IF(INDEX(mlist,MATCH($B41,mNo,0),MATCH('4. Waiting confirm'!L$2,mTitle,0))="","",INDEX(mlist,MATCH($B41,mNo,0),MATCH('4. Waiting confirm'!L$2,mTitle,0)))</f>
        <v>45118</v>
      </c>
      <c r="M41" t="str">
        <f>IF(INDEX(mlist,MATCH($B41,mNo,0),MATCH('4. Waiting confirm'!M$2,mTitle,0))="","",INDEX(mlist,MATCH($B41,mNo,0),MATCH('4. Waiting confirm'!M$2,mTitle,0)))</f>
        <v xml:space="preserve">3. Tender process </v>
      </c>
      <c r="N41" t="e">
        <f>IF(INDEX(mlist,MATCH($B41,mNo,0),MATCH('4. Waiting confirm'!N$2,mTitle,0))="","",INDEX(mlist,MATCH($B41,mNo,0),MATCH('4. Waiting confirm'!N$2,mTitle,0)))</f>
        <v>#N/A</v>
      </c>
      <c r="O41" t="s">
        <v>288</v>
      </c>
      <c r="P41" t="s">
        <v>288</v>
      </c>
      <c r="Q41" t="s">
        <v>288</v>
      </c>
      <c r="R41" s="307">
        <f t="shared" si="1"/>
        <v>1</v>
      </c>
    </row>
    <row r="42" spans="1:18">
      <c r="A42">
        <f>SUBTOTAL(103,$B$3:B42)</f>
        <v>40</v>
      </c>
      <c r="B42" t="s">
        <v>5680</v>
      </c>
      <c r="C42" t="str">
        <f>IF(INDEX(mlist,MATCH($B42,mNo,0),MATCH('4. Waiting confirm'!C$2,mTitle,0))="","",INDEX(mlist,MATCH($B42,mNo,0),MATCH('4. Waiting confirm'!C$2,mTitle,0)))</f>
        <v>Hanoi Medical University Hospital</v>
      </c>
      <c r="D42" t="str">
        <f>IF(INDEX(mlist,MATCH($B42,mNo,0),MATCH('4. Waiting confirm'!D$2,mTitle,0))="","",INDEX(mlist,MATCH($B42,mNo,0),MATCH('4. Waiting confirm'!D$2,mTitle,0)))</f>
        <v>Hanoi</v>
      </c>
      <c r="E42" t="str">
        <f>IF(INDEX(mlist,MATCH($B42,mNo,0),MATCH('4. Waiting confirm'!E$2,mTitle,0))="","",INDEX(mlist,MATCH($B42,mNo,0),MATCH('4. Waiting confirm'!E$2,mTitle,0)))</f>
        <v>EG-600WR</v>
      </c>
      <c r="F42" t="str">
        <f>IF(INDEX(mlist,MATCH($B42,mNo,0),MATCH('4. Waiting confirm'!F$2,mTitle,0))="","",INDEX(mlist,MATCH($B42,mNo,0),MATCH('4. Waiting confirm'!F$2,mTitle,0)))</f>
        <v>2G391K093</v>
      </c>
      <c r="G42" s="292">
        <f>IF(INDEX(mlist,MATCH($B42,mNo,0),MATCH('4. Waiting confirm'!G$2,mTitle,0))="","",INDEX(mlist,MATCH($B42,mNo,0),MATCH('4. Waiting confirm'!G$2,mTitle,0)))</f>
        <v>45111.572557870371</v>
      </c>
      <c r="H42" s="292">
        <f>IF(INDEX(mlist,MATCH($B42,mNo,0),MATCH('4. Waiting confirm'!H$2,mTitle,0))="","",INDEX(mlist,MATCH($B42,mNo,0),MATCH('4. Waiting confirm'!H$2,mTitle,0)))</f>
        <v>45113.661099537036</v>
      </c>
      <c r="I42" t="str">
        <f>IF(INDEX(mlist,MATCH($B42,mNo,0),MATCH('4. Waiting confirm'!I$2,mTitle,0))="","",INDEX(mlist,MATCH($B42,mNo,0),MATCH('4. Waiting confirm'!I$2,mTitle,0)))</f>
        <v>Major</v>
      </c>
      <c r="J42" t="str">
        <f>IF(INDEX(mlist,MATCH($B42,mNo,0),MATCH('4. Waiting confirm'!J$2,mTitle,0))="","",INDEX(mlist,MATCH($B42,mNo,0),MATCH('4. Waiting confirm'!J$2,mTitle,0)))</f>
        <v>WJT, FSB, VCA, FSA</v>
      </c>
      <c r="K42" s="293">
        <f>IF(INDEX(mlist,MATCH($B42,mNo,0),MATCH('4. Waiting confirm'!K$2,mTitle,0))="","",INDEX(mlist,MATCH($B42,mNo,0),MATCH('4. Waiting confirm'!K$2,mTitle,0)))</f>
        <v>2847</v>
      </c>
      <c r="L42" s="292">
        <f>IF(INDEX(mlist,MATCH($B42,mNo,0),MATCH('4. Waiting confirm'!L$2,mTitle,0))="","",INDEX(mlist,MATCH($B42,mNo,0),MATCH('4. Waiting confirm'!L$2,mTitle,0)))</f>
        <v>45118</v>
      </c>
      <c r="M42" t="str">
        <f>IF(INDEX(mlist,MATCH($B42,mNo,0),MATCH('4. Waiting confirm'!M$2,mTitle,0))="","",INDEX(mlist,MATCH($B42,mNo,0),MATCH('4. Waiting confirm'!M$2,mTitle,0)))</f>
        <v xml:space="preserve">3. Tender process </v>
      </c>
      <c r="N42" t="e">
        <f>IF(INDEX(mlist,MATCH($B42,mNo,0),MATCH('4. Waiting confirm'!N$2,mTitle,0))="","",INDEX(mlist,MATCH($B42,mNo,0),MATCH('4. Waiting confirm'!N$2,mTitle,0)))</f>
        <v>#N/A</v>
      </c>
      <c r="O42" t="s">
        <v>288</v>
      </c>
      <c r="P42" t="s">
        <v>288</v>
      </c>
      <c r="Q42" t="s">
        <v>288</v>
      </c>
      <c r="R42" s="307">
        <f t="shared" si="1"/>
        <v>1</v>
      </c>
    </row>
    <row r="43" spans="1:18">
      <c r="A43">
        <f>SUBTOTAL(103,$B$3:B43)</f>
        <v>41</v>
      </c>
      <c r="B43" t="s">
        <v>5685</v>
      </c>
      <c r="C43" t="str">
        <f>IF(INDEX(mlist,MATCH($B43,mNo,0),MATCH('4. Waiting confirm'!C$2,mTitle,0))="","",INDEX(mlist,MATCH($B43,mNo,0),MATCH('4. Waiting confirm'!C$2,mTitle,0)))</f>
        <v>Hanoi Medical University Hospital</v>
      </c>
      <c r="D43" t="str">
        <f>IF(INDEX(mlist,MATCH($B43,mNo,0),MATCH('4. Waiting confirm'!D$2,mTitle,0))="","",INDEX(mlist,MATCH($B43,mNo,0),MATCH('4. Waiting confirm'!D$2,mTitle,0)))</f>
        <v>Hanoi</v>
      </c>
      <c r="E43" t="str">
        <f>IF(INDEX(mlist,MATCH($B43,mNo,0),MATCH('4. Waiting confirm'!E$2,mTitle,0))="","",INDEX(mlist,MATCH($B43,mNo,0),MATCH('4. Waiting confirm'!E$2,mTitle,0)))</f>
        <v>EC-600WI</v>
      </c>
      <c r="F43" t="str">
        <f>IF(INDEX(mlist,MATCH($B43,mNo,0),MATCH('4. Waiting confirm'!F$2,mTitle,0))="","",INDEX(mlist,MATCH($B43,mNo,0),MATCH('4. Waiting confirm'!F$2,mTitle,0)))</f>
        <v>1C692K734</v>
      </c>
      <c r="G43" s="292">
        <f>IF(INDEX(mlist,MATCH($B43,mNo,0),MATCH('4. Waiting confirm'!G$2,mTitle,0))="","",INDEX(mlist,MATCH($B43,mNo,0),MATCH('4. Waiting confirm'!G$2,mTitle,0)))</f>
        <v>45111.658518518518</v>
      </c>
      <c r="H43" s="292">
        <f>IF(INDEX(mlist,MATCH($B43,mNo,0),MATCH('4. Waiting confirm'!H$2,mTitle,0))="","",INDEX(mlist,MATCH($B43,mNo,0),MATCH('4. Waiting confirm'!H$2,mTitle,0)))</f>
        <v>45111.714166666665</v>
      </c>
      <c r="I43" t="str">
        <f>IF(INDEX(mlist,MATCH($B43,mNo,0),MATCH('4. Waiting confirm'!I$2,mTitle,0))="","",INDEX(mlist,MATCH($B43,mNo,0),MATCH('4. Waiting confirm'!I$2,mTitle,0)))</f>
        <v>Major</v>
      </c>
      <c r="J43" t="str">
        <f>IF(INDEX(mlist,MATCH($B43,mNo,0),MATCH('4. Waiting confirm'!J$2,mTitle,0))="","",INDEX(mlist,MATCH($B43,mNo,0),MATCH('4. Waiting confirm'!J$2,mTitle,0)))</f>
        <v>FSA, BSA, VCA, FSB</v>
      </c>
      <c r="K43" s="293">
        <f>IF(INDEX(mlist,MATCH($B43,mNo,0),MATCH('4. Waiting confirm'!K$2,mTitle,0))="","",INDEX(mlist,MATCH($B43,mNo,0),MATCH('4. Waiting confirm'!K$2,mTitle,0)))</f>
        <v>5789</v>
      </c>
      <c r="L43" s="292">
        <f>IF(INDEX(mlist,MATCH($B43,mNo,0),MATCH('4. Waiting confirm'!L$2,mTitle,0))="","",INDEX(mlist,MATCH($B43,mNo,0),MATCH('4. Waiting confirm'!L$2,mTitle,0)))</f>
        <v>45112</v>
      </c>
      <c r="M43" t="str">
        <f>IF(INDEX(mlist,MATCH($B43,mNo,0),MATCH('4. Waiting confirm'!M$2,mTitle,0))="","",INDEX(mlist,MATCH($B43,mNo,0),MATCH('4. Waiting confirm'!M$2,mTitle,0)))</f>
        <v xml:space="preserve">3. Tender process </v>
      </c>
      <c r="N43" t="e">
        <f>IF(INDEX(mlist,MATCH($B43,mNo,0),MATCH('4. Waiting confirm'!N$2,mTitle,0))="","",INDEX(mlist,MATCH($B43,mNo,0),MATCH('4. Waiting confirm'!N$2,mTitle,0)))</f>
        <v>#N/A</v>
      </c>
      <c r="O43" t="s">
        <v>288</v>
      </c>
      <c r="P43" t="s">
        <v>288</v>
      </c>
      <c r="Q43" t="s">
        <v>288</v>
      </c>
      <c r="R43" s="307">
        <f t="shared" si="1"/>
        <v>1</v>
      </c>
    </row>
    <row r="44" spans="1:18">
      <c r="A44">
        <f>SUBTOTAL(103,$B$3:B44)</f>
        <v>42</v>
      </c>
      <c r="B44" t="s">
        <v>5691</v>
      </c>
      <c r="C44" t="str">
        <f>IF(INDEX(mlist,MATCH($B44,mNo,0),MATCH('4. Waiting confirm'!C$2,mTitle,0))="","",INDEX(mlist,MATCH($B44,mNo,0),MATCH('4. Waiting confirm'!C$2,mTitle,0)))</f>
        <v>Hanoi Medical University Hospital</v>
      </c>
      <c r="D44" t="str">
        <f>IF(INDEX(mlist,MATCH($B44,mNo,0),MATCH('4. Waiting confirm'!D$2,mTitle,0))="","",INDEX(mlist,MATCH($B44,mNo,0),MATCH('4. Waiting confirm'!D$2,mTitle,0)))</f>
        <v>Hanoi</v>
      </c>
      <c r="E44" t="str">
        <f>IF(INDEX(mlist,MATCH($B44,mNo,0),MATCH('4. Waiting confirm'!E$2,mTitle,0))="","",INDEX(mlist,MATCH($B44,mNo,0),MATCH('4. Waiting confirm'!E$2,mTitle,0)))</f>
        <v>EG-600WR</v>
      </c>
      <c r="F44" t="str">
        <f>IF(INDEX(mlist,MATCH($B44,mNo,0),MATCH('4. Waiting confirm'!F$2,mTitle,0))="","",INDEX(mlist,MATCH($B44,mNo,0),MATCH('4. Waiting confirm'!F$2,mTitle,0)))</f>
        <v>2G391K208</v>
      </c>
      <c r="G44" s="292">
        <f>IF(INDEX(mlist,MATCH($B44,mNo,0),MATCH('4. Waiting confirm'!G$2,mTitle,0))="","",INDEX(mlist,MATCH($B44,mNo,0),MATCH('4. Waiting confirm'!G$2,mTitle,0)))</f>
        <v>45113.778958333336</v>
      </c>
      <c r="H44" s="292">
        <f>IF(INDEX(mlist,MATCH($B44,mNo,0),MATCH('4. Waiting confirm'!H$2,mTitle,0))="","",INDEX(mlist,MATCH($B44,mNo,0),MATCH('4. Waiting confirm'!H$2,mTitle,0)))</f>
        <v>45113.800509259258</v>
      </c>
      <c r="I44" t="str">
        <f>IF(INDEX(mlist,MATCH($B44,mNo,0),MATCH('4. Waiting confirm'!I$2,mTitle,0))="","",INDEX(mlist,MATCH($B44,mNo,0),MATCH('4. Waiting confirm'!I$2,mTitle,0)))</f>
        <v>Major</v>
      </c>
      <c r="J44" t="str">
        <f>IF(INDEX(mlist,MATCH($B44,mNo,0),MATCH('4. Waiting confirm'!J$2,mTitle,0))="","",INDEX(mlist,MATCH($B44,mNo,0),MATCH('4. Waiting confirm'!J$2,mTitle,0)))</f>
        <v>SUV, FSB, VCA, BSA, LPA</v>
      </c>
      <c r="K44" s="293">
        <f>IF(INDEX(mlist,MATCH($B44,mNo,0),MATCH('4. Waiting confirm'!K$2,mTitle,0))="","",INDEX(mlist,MATCH($B44,mNo,0),MATCH('4. Waiting confirm'!K$2,mTitle,0)))</f>
        <v>4655</v>
      </c>
      <c r="L44" s="292">
        <f>IF(INDEX(mlist,MATCH($B44,mNo,0),MATCH('4. Waiting confirm'!L$2,mTitle,0))="","",INDEX(mlist,MATCH($B44,mNo,0),MATCH('4. Waiting confirm'!L$2,mTitle,0)))</f>
        <v>45118</v>
      </c>
      <c r="M44" t="str">
        <f>IF(INDEX(mlist,MATCH($B44,mNo,0),MATCH('4. Waiting confirm'!M$2,mTitle,0))="","",INDEX(mlist,MATCH($B44,mNo,0),MATCH('4. Waiting confirm'!M$2,mTitle,0)))</f>
        <v xml:space="preserve">3. Tender process </v>
      </c>
      <c r="N44" t="e">
        <f>IF(INDEX(mlist,MATCH($B44,mNo,0),MATCH('4. Waiting confirm'!N$2,mTitle,0))="","",INDEX(mlist,MATCH($B44,mNo,0),MATCH('4. Waiting confirm'!N$2,mTitle,0)))</f>
        <v>#N/A</v>
      </c>
      <c r="O44" t="s">
        <v>288</v>
      </c>
      <c r="P44" t="s">
        <v>288</v>
      </c>
      <c r="Q44" t="s">
        <v>288</v>
      </c>
      <c r="R44" s="307">
        <f t="shared" si="1"/>
        <v>1</v>
      </c>
    </row>
    <row r="45" spans="1:18">
      <c r="A45">
        <f>SUBTOTAL(103,$B$3:B45)</f>
        <v>43</v>
      </c>
      <c r="B45" t="s">
        <v>5732</v>
      </c>
      <c r="C45" t="str">
        <f>IF(INDEX(mlist,MATCH($B45,mNo,0),MATCH('4. Waiting confirm'!C$2,mTitle,0))="","",INDEX(mlist,MATCH($B45,mNo,0),MATCH('4. Waiting confirm'!C$2,mTitle,0)))</f>
        <v>Bach Mai Hospital</v>
      </c>
      <c r="D45" t="str">
        <f>IF(INDEX(mlist,MATCH($B45,mNo,0),MATCH('4. Waiting confirm'!D$2,mTitle,0))="","",INDEX(mlist,MATCH($B45,mNo,0),MATCH('4. Waiting confirm'!D$2,mTitle,0)))</f>
        <v>Hanoi</v>
      </c>
      <c r="E45" t="str">
        <f>IF(INDEX(mlist,MATCH($B45,mNo,0),MATCH('4. Waiting confirm'!E$2,mTitle,0))="","",INDEX(mlist,MATCH($B45,mNo,0),MATCH('4. Waiting confirm'!E$2,mTitle,0)))</f>
        <v>ED-580XT</v>
      </c>
      <c r="F45" t="str">
        <f>IF(INDEX(mlist,MATCH($B45,mNo,0),MATCH('4. Waiting confirm'!F$2,mTitle,0))="","",INDEX(mlist,MATCH($B45,mNo,0),MATCH('4. Waiting confirm'!F$2,mTitle,0)))</f>
        <v>3D127K338</v>
      </c>
      <c r="G45" s="292">
        <f>IF(INDEX(mlist,MATCH($B45,mNo,0),MATCH('4. Waiting confirm'!G$2,mTitle,0))="","",INDEX(mlist,MATCH($B45,mNo,0),MATCH('4. Waiting confirm'!G$2,mTitle,0)))</f>
        <v>45114.456446759257</v>
      </c>
      <c r="H45" s="292">
        <f>IF(INDEX(mlist,MATCH($B45,mNo,0),MATCH('4. Waiting confirm'!H$2,mTitle,0))="","",INDEX(mlist,MATCH($B45,mNo,0),MATCH('4. Waiting confirm'!H$2,mTitle,0)))</f>
        <v>45114.458958333336</v>
      </c>
      <c r="I45" t="str">
        <f>IF(INDEX(mlist,MATCH($B45,mNo,0),MATCH('4. Waiting confirm'!I$2,mTitle,0))="","",INDEX(mlist,MATCH($B45,mNo,0),MATCH('4. Waiting confirm'!I$2,mTitle,0)))</f>
        <v>Major</v>
      </c>
      <c r="J45" t="str">
        <f>IF(INDEX(mlist,MATCH($B45,mNo,0),MATCH('4. Waiting confirm'!J$2,mTitle,0))="","",INDEX(mlist,MATCH($B45,mNo,0),MATCH('4. Waiting confirm'!J$2,mTitle,0)))</f>
        <v>CLN, BSA, FCT</v>
      </c>
      <c r="K45" s="293">
        <f>IF(INDEX(mlist,MATCH($B45,mNo,0),MATCH('4. Waiting confirm'!K$2,mTitle,0))="","",INDEX(mlist,MATCH($B45,mNo,0),MATCH('4. Waiting confirm'!K$2,mTitle,0)))</f>
        <v>3017</v>
      </c>
      <c r="L45" s="292">
        <f>IF(INDEX(mlist,MATCH($B45,mNo,0),MATCH('4. Waiting confirm'!L$2,mTitle,0))="","",INDEX(mlist,MATCH($B45,mNo,0),MATCH('4. Waiting confirm'!L$2,mTitle,0)))</f>
        <v>45114</v>
      </c>
      <c r="M45" t="str">
        <f>IF(INDEX(mlist,MATCH($B45,mNo,0),MATCH('4. Waiting confirm'!M$2,mTitle,0))="","",INDEX(mlist,MATCH($B45,mNo,0),MATCH('4. Waiting confirm'!M$2,mTitle,0)))</f>
        <v>2. Dealer working with end user</v>
      </c>
      <c r="N45" t="e">
        <f>IF(INDEX(mlist,MATCH($B45,mNo,0),MATCH('4. Waiting confirm'!N$2,mTitle,0))="","",INDEX(mlist,MATCH($B45,mNo,0),MATCH('4. Waiting confirm'!N$2,mTitle,0)))</f>
        <v>#N/A</v>
      </c>
      <c r="O45" t="s">
        <v>288</v>
      </c>
      <c r="P45" t="s">
        <v>288</v>
      </c>
      <c r="R45" s="307">
        <f t="shared" si="1"/>
        <v>0.66666666666666663</v>
      </c>
    </row>
    <row r="46" spans="1:18">
      <c r="A46">
        <f>SUBTOTAL(103,$B$3:B46)</f>
        <v>44</v>
      </c>
      <c r="B46" t="s">
        <v>5739</v>
      </c>
      <c r="C46" t="str">
        <f>IF(INDEX(mlist,MATCH($B46,mNo,0),MATCH('4. Waiting confirm'!C$2,mTitle,0))="","",INDEX(mlist,MATCH($B46,mNo,0),MATCH('4. Waiting confirm'!C$2,mTitle,0)))</f>
        <v>Northwestern Nghe An hospital</v>
      </c>
      <c r="D46" t="str">
        <f>IF(INDEX(mlist,MATCH($B46,mNo,0),MATCH('4. Waiting confirm'!D$2,mTitle,0))="","",INDEX(mlist,MATCH($B46,mNo,0),MATCH('4. Waiting confirm'!D$2,mTitle,0)))</f>
        <v>Hanoi</v>
      </c>
      <c r="E46" t="str">
        <f>IF(INDEX(mlist,MATCH($B46,mNo,0),MATCH('4. Waiting confirm'!E$2,mTitle,0))="","",INDEX(mlist,MATCH($B46,mNo,0),MATCH('4. Waiting confirm'!E$2,mTitle,0)))</f>
        <v>EG-250WR5</v>
      </c>
      <c r="F46" t="str">
        <f>IF(INDEX(mlist,MATCH($B46,mNo,0),MATCH('4. Waiting confirm'!F$2,mTitle,0))="","",INDEX(mlist,MATCH($B46,mNo,0),MATCH('4. Waiting confirm'!F$2,mTitle,0)))</f>
        <v>1G202K277</v>
      </c>
      <c r="G46" s="292">
        <f>IF(INDEX(mlist,MATCH($B46,mNo,0),MATCH('4. Waiting confirm'!G$2,mTitle,0))="","",INDEX(mlist,MATCH($B46,mNo,0),MATCH('4. Waiting confirm'!G$2,mTitle,0)))</f>
        <v>45117.496076388888</v>
      </c>
      <c r="H46" s="292">
        <f>IF(INDEX(mlist,MATCH($B46,mNo,0),MATCH('4. Waiting confirm'!H$2,mTitle,0))="","",INDEX(mlist,MATCH($B46,mNo,0),MATCH('4. Waiting confirm'!H$2,mTitle,0)))</f>
        <v>45118.473437499997</v>
      </c>
      <c r="I46" t="str">
        <f>IF(INDEX(mlist,MATCH($B46,mNo,0),MATCH('4. Waiting confirm'!I$2,mTitle,0))="","",INDEX(mlist,MATCH($B46,mNo,0),MATCH('4. Waiting confirm'!I$2,mTitle,0)))</f>
        <v>Major</v>
      </c>
      <c r="J46" t="str">
        <f>IF(INDEX(mlist,MATCH($B46,mNo,0),MATCH('4. Waiting confirm'!J$2,mTitle,0))="","",INDEX(mlist,MATCH($B46,mNo,0),MATCH('4. Waiting confirm'!J$2,mTitle,0)))</f>
        <v>FSA, BSA, FCT, DEC</v>
      </c>
      <c r="K46" s="293">
        <f>IF(INDEX(mlist,MATCH($B46,mNo,0),MATCH('4. Waiting confirm'!K$2,mTitle,0))="","",INDEX(mlist,MATCH($B46,mNo,0),MATCH('4. Waiting confirm'!K$2,mTitle,0)))</f>
        <v>1868</v>
      </c>
      <c r="L46" s="292">
        <f>IF(INDEX(mlist,MATCH($B46,mNo,0),MATCH('4. Waiting confirm'!L$2,mTitle,0))="","",INDEX(mlist,MATCH($B46,mNo,0),MATCH('4. Waiting confirm'!L$2,mTitle,0)))</f>
        <v>45126</v>
      </c>
      <c r="M46" t="str">
        <f>IF(INDEX(mlist,MATCH($B46,mNo,0),MATCH('4. Waiting confirm'!M$2,mTitle,0))="","",INDEX(mlist,MATCH($B46,mNo,0),MATCH('4. Waiting confirm'!M$2,mTitle,0)))</f>
        <v>2. Dealer working with end user</v>
      </c>
      <c r="N46" t="e">
        <f>IF(INDEX(mlist,MATCH($B46,mNo,0),MATCH('4. Waiting confirm'!N$2,mTitle,0))="","",INDEX(mlist,MATCH($B46,mNo,0),MATCH('4. Waiting confirm'!N$2,mTitle,0)))</f>
        <v>#N/A</v>
      </c>
      <c r="O46" t="s">
        <v>288</v>
      </c>
      <c r="P46" t="s">
        <v>288</v>
      </c>
      <c r="R46" s="307">
        <f t="shared" si="1"/>
        <v>0.66666666666666663</v>
      </c>
    </row>
    <row r="47" spans="1:18">
      <c r="A47">
        <f>SUBTOTAL(103,$B$3:B47)</f>
        <v>45</v>
      </c>
      <c r="B47" t="s">
        <v>5742</v>
      </c>
      <c r="C47" t="str">
        <f>IF(INDEX(mlist,MATCH($B47,mNo,0),MATCH('4. Waiting confirm'!C$2,mTitle,0))="","",INDEX(mlist,MATCH($B47,mNo,0),MATCH('4. Waiting confirm'!C$2,mTitle,0)))</f>
        <v>Nghe An Friendship General Hospital</v>
      </c>
      <c r="D47" t="str">
        <f>IF(INDEX(mlist,MATCH($B47,mNo,0),MATCH('4. Waiting confirm'!D$2,mTitle,0))="","",INDEX(mlist,MATCH($B47,mNo,0),MATCH('4. Waiting confirm'!D$2,mTitle,0)))</f>
        <v>Hanoi</v>
      </c>
      <c r="E47" t="str">
        <f>IF(INDEX(mlist,MATCH($B47,mNo,0),MATCH('4. Waiting confirm'!E$2,mTitle,0))="","",INDEX(mlist,MATCH($B47,mNo,0),MATCH('4. Waiting confirm'!E$2,mTitle,0)))</f>
        <v>EG-530WR</v>
      </c>
      <c r="F47" t="str">
        <f>IF(INDEX(mlist,MATCH($B47,mNo,0),MATCH('4. Waiting confirm'!F$2,mTitle,0))="","",INDEX(mlist,MATCH($B47,mNo,0),MATCH('4. Waiting confirm'!F$2,mTitle,0)))</f>
        <v>5G361k424</v>
      </c>
      <c r="G47" s="292">
        <f>IF(INDEX(mlist,MATCH($B47,mNo,0),MATCH('4. Waiting confirm'!G$2,mTitle,0))="","",INDEX(mlist,MATCH($B47,mNo,0),MATCH('4. Waiting confirm'!G$2,mTitle,0)))</f>
        <v>45117.510914351849</v>
      </c>
      <c r="H47" s="292">
        <f>IF(INDEX(mlist,MATCH($B47,mNo,0),MATCH('4. Waiting confirm'!H$2,mTitle,0))="","",INDEX(mlist,MATCH($B47,mNo,0),MATCH('4. Waiting confirm'!H$2,mTitle,0)))</f>
        <v>45118.464004629626</v>
      </c>
      <c r="I47" t="str">
        <f>IF(INDEX(mlist,MATCH($B47,mNo,0),MATCH('4. Waiting confirm'!I$2,mTitle,0))="","",INDEX(mlist,MATCH($B47,mNo,0),MATCH('4. Waiting confirm'!I$2,mTitle,0)))</f>
        <v>Major</v>
      </c>
      <c r="J47" t="str">
        <f>IF(INDEX(mlist,MATCH($B47,mNo,0),MATCH('4. Waiting confirm'!J$2,mTitle,0))="","",INDEX(mlist,MATCH($B47,mNo,0),MATCH('4. Waiting confirm'!J$2,mTitle,0)))</f>
        <v>BSA, LGB, FSB, FCT, VCA</v>
      </c>
      <c r="K47" s="293">
        <f>IF(INDEX(mlist,MATCH($B47,mNo,0),MATCH('4. Waiting confirm'!K$2,mTitle,0))="","",INDEX(mlist,MATCH($B47,mNo,0),MATCH('4. Waiting confirm'!K$2,mTitle,0)))</f>
        <v>4182</v>
      </c>
      <c r="L47" s="292">
        <f>IF(INDEX(mlist,MATCH($B47,mNo,0),MATCH('4. Waiting confirm'!L$2,mTitle,0))="","",INDEX(mlist,MATCH($B47,mNo,0),MATCH('4. Waiting confirm'!L$2,mTitle,0)))</f>
        <v>45121</v>
      </c>
      <c r="M47" t="str">
        <f>IF(INDEX(mlist,MATCH($B47,mNo,0),MATCH('4. Waiting confirm'!M$2,mTitle,0))="","",INDEX(mlist,MATCH($B47,mNo,0),MATCH('4. Waiting confirm'!M$2,mTitle,0)))</f>
        <v>2. Dealer working with end user</v>
      </c>
      <c r="N47" t="e">
        <f>IF(INDEX(mlist,MATCH($B47,mNo,0),MATCH('4. Waiting confirm'!N$2,mTitle,0))="","",INDEX(mlist,MATCH($B47,mNo,0),MATCH('4. Waiting confirm'!N$2,mTitle,0)))</f>
        <v>#N/A</v>
      </c>
      <c r="O47" t="s">
        <v>288</v>
      </c>
      <c r="P47" t="s">
        <v>288</v>
      </c>
      <c r="R47" s="307">
        <f t="shared" si="1"/>
        <v>0.66666666666666663</v>
      </c>
    </row>
    <row r="48" spans="1:18">
      <c r="A48">
        <f>SUBTOTAL(103,$B$3:B48)</f>
        <v>46</v>
      </c>
      <c r="B48" t="s">
        <v>5744</v>
      </c>
      <c r="C48" t="str">
        <f>IF(INDEX(mlist,MATCH($B48,mNo,0),MATCH('4. Waiting confirm'!C$2,mTitle,0))="","",INDEX(mlist,MATCH($B48,mNo,0),MATCH('4. Waiting confirm'!C$2,mTitle,0)))</f>
        <v>Nghe An Friendship General Hospital</v>
      </c>
      <c r="D48" t="str">
        <f>IF(INDEX(mlist,MATCH($B48,mNo,0),MATCH('4. Waiting confirm'!D$2,mTitle,0))="","",INDEX(mlist,MATCH($B48,mNo,0),MATCH('4. Waiting confirm'!D$2,mTitle,0)))</f>
        <v>Hanoi</v>
      </c>
      <c r="E48" t="str">
        <f>IF(INDEX(mlist,MATCH($B48,mNo,0),MATCH('4. Waiting confirm'!E$2,mTitle,0))="","",INDEX(mlist,MATCH($B48,mNo,0),MATCH('4. Waiting confirm'!E$2,mTitle,0)))</f>
        <v>EC-530WL3</v>
      </c>
      <c r="F48" t="str">
        <f>IF(INDEX(mlist,MATCH($B48,mNo,0),MATCH('4. Waiting confirm'!F$2,mTitle,0))="","",INDEX(mlist,MATCH($B48,mNo,0),MATCH('4. Waiting confirm'!F$2,mTitle,0)))</f>
        <v>5C643K347</v>
      </c>
      <c r="G48" s="292">
        <f>IF(INDEX(mlist,MATCH($B48,mNo,0),MATCH('4. Waiting confirm'!G$2,mTitle,0))="","",INDEX(mlist,MATCH($B48,mNo,0),MATCH('4. Waiting confirm'!G$2,mTitle,0)))</f>
        <v>45117.511759259258</v>
      </c>
      <c r="H48" s="292">
        <f>IF(INDEX(mlist,MATCH($B48,mNo,0),MATCH('4. Waiting confirm'!H$2,mTitle,0))="","",INDEX(mlist,MATCH($B48,mNo,0),MATCH('4. Waiting confirm'!H$2,mTitle,0)))</f>
        <v>45118.517974537041</v>
      </c>
      <c r="I48" t="str">
        <f>IF(INDEX(mlist,MATCH($B48,mNo,0),MATCH('4. Waiting confirm'!I$2,mTitle,0))="","",INDEX(mlist,MATCH($B48,mNo,0),MATCH('4. Waiting confirm'!I$2,mTitle,0)))</f>
        <v>Major</v>
      </c>
      <c r="J48" t="str">
        <f>IF(INDEX(mlist,MATCH($B48,mNo,0),MATCH('4. Waiting confirm'!J$2,mTitle,0))="","",INDEX(mlist,MATCH($B48,mNo,0),MATCH('4. Waiting confirm'!J$2,mTitle,0)))</f>
        <v>DEC, DRY, BSA, DWA</v>
      </c>
      <c r="K48" s="293">
        <f>IF(INDEX(mlist,MATCH($B48,mNo,0),MATCH('4. Waiting confirm'!K$2,mTitle,0))="","",INDEX(mlist,MATCH($B48,mNo,0),MATCH('4. Waiting confirm'!K$2,mTitle,0)))</f>
        <v>1275</v>
      </c>
      <c r="L48" s="292">
        <f>IF(INDEX(mlist,MATCH($B48,mNo,0),MATCH('4. Waiting confirm'!L$2,mTitle,0))="","",INDEX(mlist,MATCH($B48,mNo,0),MATCH('4. Waiting confirm'!L$2,mTitle,0)))</f>
        <v>45121</v>
      </c>
      <c r="M48" t="str">
        <f>IF(INDEX(mlist,MATCH($B48,mNo,0),MATCH('4. Waiting confirm'!M$2,mTitle,0))="","",INDEX(mlist,MATCH($B48,mNo,0),MATCH('4. Waiting confirm'!M$2,mTitle,0)))</f>
        <v>2. Dealer working with end user</v>
      </c>
      <c r="N48" t="e">
        <f>IF(INDEX(mlist,MATCH($B48,mNo,0),MATCH('4. Waiting confirm'!N$2,mTitle,0))="","",INDEX(mlist,MATCH($B48,mNo,0),MATCH('4. Waiting confirm'!N$2,mTitle,0)))</f>
        <v>#N/A</v>
      </c>
      <c r="O48" t="s">
        <v>288</v>
      </c>
      <c r="P48" t="s">
        <v>288</v>
      </c>
      <c r="R48" s="307">
        <f t="shared" si="1"/>
        <v>0.66666666666666663</v>
      </c>
    </row>
    <row r="49" spans="1:18">
      <c r="A49">
        <f>SUBTOTAL(103,$B$3:B49)</f>
        <v>47</v>
      </c>
      <c r="B49" t="s">
        <v>5746</v>
      </c>
      <c r="C49" t="str">
        <f>IF(INDEX(mlist,MATCH($B49,mNo,0),MATCH('4. Waiting confirm'!C$2,mTitle,0))="","",INDEX(mlist,MATCH($B49,mNo,0),MATCH('4. Waiting confirm'!C$2,mTitle,0)))</f>
        <v>Nghe An Friendship General Hospital</v>
      </c>
      <c r="D49" t="str">
        <f>IF(INDEX(mlist,MATCH($B49,mNo,0),MATCH('4. Waiting confirm'!D$2,mTitle,0))="","",INDEX(mlist,MATCH($B49,mNo,0),MATCH('4. Waiting confirm'!D$2,mTitle,0)))</f>
        <v>Hanoi</v>
      </c>
      <c r="E49" t="str">
        <f>IF(INDEX(mlist,MATCH($B49,mNo,0),MATCH('4. Waiting confirm'!E$2,mTitle,0))="","",INDEX(mlist,MATCH($B49,mNo,0),MATCH('4. Waiting confirm'!E$2,mTitle,0)))</f>
        <v>EG-530WR</v>
      </c>
      <c r="F49" t="str">
        <f>IF(INDEX(mlist,MATCH($B49,mNo,0),MATCH('4. Waiting confirm'!F$2,mTitle,0))="","",INDEX(mlist,MATCH($B49,mNo,0),MATCH('4. Waiting confirm'!F$2,mTitle,0)))</f>
        <v>8G361K200</v>
      </c>
      <c r="G49" s="292">
        <f>IF(INDEX(mlist,MATCH($B49,mNo,0),MATCH('4. Waiting confirm'!G$2,mTitle,0))="","",INDEX(mlist,MATCH($B49,mNo,0),MATCH('4. Waiting confirm'!G$2,mTitle,0)))</f>
        <v>45117.512650462966</v>
      </c>
      <c r="H49" s="292">
        <f>IF(INDEX(mlist,MATCH($B49,mNo,0),MATCH('4. Waiting confirm'!H$2,mTitle,0))="","",INDEX(mlist,MATCH($B49,mNo,0),MATCH('4. Waiting confirm'!H$2,mTitle,0)))</f>
        <v>45119.493645833332</v>
      </c>
      <c r="I49" t="str">
        <f>IF(INDEX(mlist,MATCH($B49,mNo,0),MATCH('4. Waiting confirm'!I$2,mTitle,0))="","",INDEX(mlist,MATCH($B49,mNo,0),MATCH('4. Waiting confirm'!I$2,mTitle,0)))</f>
        <v>Major</v>
      </c>
      <c r="J49" t="str">
        <f>IF(INDEX(mlist,MATCH($B49,mNo,0),MATCH('4. Waiting confirm'!J$2,mTitle,0))="","",INDEX(mlist,MATCH($B49,mNo,0),MATCH('4. Waiting confirm'!J$2,mTitle,0)))</f>
        <v>CHA, LGB, FSA, FCT</v>
      </c>
      <c r="K49" s="293">
        <f>IF(INDEX(mlist,MATCH($B49,mNo,0),MATCH('4. Waiting confirm'!K$2,mTitle,0))="","",INDEX(mlist,MATCH($B49,mNo,0),MATCH('4. Waiting confirm'!K$2,mTitle,0)))</f>
        <v>6320</v>
      </c>
      <c r="L49" s="292">
        <f>IF(INDEX(mlist,MATCH($B49,mNo,0),MATCH('4. Waiting confirm'!L$2,mTitle,0))="","",INDEX(mlist,MATCH($B49,mNo,0),MATCH('4. Waiting confirm'!L$2,mTitle,0)))</f>
        <v>45121</v>
      </c>
      <c r="M49" t="str">
        <f>IF(INDEX(mlist,MATCH($B49,mNo,0),MATCH('4. Waiting confirm'!M$2,mTitle,0))="","",INDEX(mlist,MATCH($B49,mNo,0),MATCH('4. Waiting confirm'!M$2,mTitle,0)))</f>
        <v>2. Dealer working with end user</v>
      </c>
      <c r="N49" t="e">
        <f>IF(INDEX(mlist,MATCH($B49,mNo,0),MATCH('4. Waiting confirm'!N$2,mTitle,0))="","",INDEX(mlist,MATCH($B49,mNo,0),MATCH('4. Waiting confirm'!N$2,mTitle,0)))</f>
        <v>#N/A</v>
      </c>
      <c r="O49" t="s">
        <v>288</v>
      </c>
      <c r="P49" t="s">
        <v>288</v>
      </c>
      <c r="R49" s="307">
        <f t="shared" si="1"/>
        <v>0.66666666666666663</v>
      </c>
    </row>
    <row r="50" spans="1:18">
      <c r="A50">
        <f>SUBTOTAL(103,$B$3:B50)</f>
        <v>48</v>
      </c>
      <c r="B50" t="s">
        <v>5748</v>
      </c>
      <c r="C50" t="str">
        <f>IF(INDEX(mlist,MATCH($B50,mNo,0),MATCH('4. Waiting confirm'!C$2,mTitle,0))="","",INDEX(mlist,MATCH($B50,mNo,0),MATCH('4. Waiting confirm'!C$2,mTitle,0)))</f>
        <v>Nghe An Friendship General Hospital</v>
      </c>
      <c r="D50" t="str">
        <f>IF(INDEX(mlist,MATCH($B50,mNo,0),MATCH('4. Waiting confirm'!D$2,mTitle,0))="","",INDEX(mlist,MATCH($B50,mNo,0),MATCH('4. Waiting confirm'!D$2,mTitle,0)))</f>
        <v>Hanoi</v>
      </c>
      <c r="E50" t="str">
        <f>IF(INDEX(mlist,MATCH($B50,mNo,0),MATCH('4. Waiting confirm'!E$2,mTitle,0))="","",INDEX(mlist,MATCH($B50,mNo,0),MATCH('4. Waiting confirm'!E$2,mTitle,0)))</f>
        <v>EG-530WR</v>
      </c>
      <c r="F50" t="str">
        <f>IF(INDEX(mlist,MATCH($B50,mNo,0),MATCH('4. Waiting confirm'!F$2,mTitle,0))="","",INDEX(mlist,MATCH($B50,mNo,0),MATCH('4. Waiting confirm'!F$2,mTitle,0)))</f>
        <v>5G361K426</v>
      </c>
      <c r="G50" s="292">
        <f>IF(INDEX(mlist,MATCH($B50,mNo,0),MATCH('4. Waiting confirm'!G$2,mTitle,0))="","",INDEX(mlist,MATCH($B50,mNo,0),MATCH('4. Waiting confirm'!G$2,mTitle,0)))</f>
        <v>45117.513437499998</v>
      </c>
      <c r="H50" s="292">
        <f>IF(INDEX(mlist,MATCH($B50,mNo,0),MATCH('4. Waiting confirm'!H$2,mTitle,0))="","",INDEX(mlist,MATCH($B50,mNo,0),MATCH('4. Waiting confirm'!H$2,mTitle,0)))</f>
        <v>45118.464282407411</v>
      </c>
      <c r="I50" t="str">
        <f>IF(INDEX(mlist,MATCH($B50,mNo,0),MATCH('4. Waiting confirm'!I$2,mTitle,0))="","",INDEX(mlist,MATCH($B50,mNo,0),MATCH('4. Waiting confirm'!I$2,mTitle,0)))</f>
        <v>Major</v>
      </c>
      <c r="J50" t="str">
        <f>IF(INDEX(mlist,MATCH($B50,mNo,0),MATCH('4. Waiting confirm'!J$2,mTitle,0))="","",INDEX(mlist,MATCH($B50,mNo,0),MATCH('4. Waiting confirm'!J$2,mTitle,0)))</f>
        <v>FCT, CHA, BSA, FSA, LGB, FSB</v>
      </c>
      <c r="K50" s="293">
        <f>IF(INDEX(mlist,MATCH($B50,mNo,0),MATCH('4. Waiting confirm'!K$2,mTitle,0))="","",INDEX(mlist,MATCH($B50,mNo,0),MATCH('4. Waiting confirm'!K$2,mTitle,0)))</f>
        <v>7342</v>
      </c>
      <c r="L50" s="292">
        <f>IF(INDEX(mlist,MATCH($B50,mNo,0),MATCH('4. Waiting confirm'!L$2,mTitle,0))="","",INDEX(mlist,MATCH($B50,mNo,0),MATCH('4. Waiting confirm'!L$2,mTitle,0)))</f>
        <v>45121</v>
      </c>
      <c r="M50" t="str">
        <f>IF(INDEX(mlist,MATCH($B50,mNo,0),MATCH('4. Waiting confirm'!M$2,mTitle,0))="","",INDEX(mlist,MATCH($B50,mNo,0),MATCH('4. Waiting confirm'!M$2,mTitle,0)))</f>
        <v>2. Dealer working with end user</v>
      </c>
      <c r="N50" t="e">
        <f>IF(INDEX(mlist,MATCH($B50,mNo,0),MATCH('4. Waiting confirm'!N$2,mTitle,0))="","",INDEX(mlist,MATCH($B50,mNo,0),MATCH('4. Waiting confirm'!N$2,mTitle,0)))</f>
        <v>#N/A</v>
      </c>
      <c r="O50" t="s">
        <v>288</v>
      </c>
      <c r="P50" t="s">
        <v>288</v>
      </c>
      <c r="R50" s="307">
        <f t="shared" si="1"/>
        <v>0.66666666666666663</v>
      </c>
    </row>
    <row r="51" spans="1:18">
      <c r="A51">
        <f>SUBTOTAL(103,$B$3:B51)</f>
        <v>49</v>
      </c>
      <c r="B51" t="s">
        <v>5750</v>
      </c>
      <c r="C51" t="str">
        <f>IF(INDEX(mlist,MATCH($B51,mNo,0),MATCH('4. Waiting confirm'!C$2,mTitle,0))="","",INDEX(mlist,MATCH($B51,mNo,0),MATCH('4. Waiting confirm'!C$2,mTitle,0)))</f>
        <v>Nghe An Friendship General Hospital</v>
      </c>
      <c r="D51" t="str">
        <f>IF(INDEX(mlist,MATCH($B51,mNo,0),MATCH('4. Waiting confirm'!D$2,mTitle,0))="","",INDEX(mlist,MATCH($B51,mNo,0),MATCH('4. Waiting confirm'!D$2,mTitle,0)))</f>
        <v>Hanoi</v>
      </c>
      <c r="E51" t="str">
        <f>IF(INDEX(mlist,MATCH($B51,mNo,0),MATCH('4. Waiting confirm'!E$2,mTitle,0))="","",INDEX(mlist,MATCH($B51,mNo,0),MATCH('4. Waiting confirm'!E$2,mTitle,0)))</f>
        <v>EC-530WL3</v>
      </c>
      <c r="F51" t="str">
        <f>IF(INDEX(mlist,MATCH($B51,mNo,0),MATCH('4. Waiting confirm'!F$2,mTitle,0))="","",INDEX(mlist,MATCH($B51,mNo,0),MATCH('4. Waiting confirm'!F$2,mTitle,0)))</f>
        <v>5C643K365</v>
      </c>
      <c r="G51" s="292">
        <f>IF(INDEX(mlist,MATCH($B51,mNo,0),MATCH('4. Waiting confirm'!G$2,mTitle,0))="","",INDEX(mlist,MATCH($B51,mNo,0),MATCH('4. Waiting confirm'!G$2,mTitle,0)))</f>
        <v>45117.515347222223</v>
      </c>
      <c r="H51" s="292">
        <f>IF(INDEX(mlist,MATCH($B51,mNo,0),MATCH('4. Waiting confirm'!H$2,mTitle,0))="","",INDEX(mlist,MATCH($B51,mNo,0),MATCH('4. Waiting confirm'!H$2,mTitle,0)))</f>
        <v>45118.841736111113</v>
      </c>
      <c r="I51" t="str">
        <f>IF(INDEX(mlist,MATCH($B51,mNo,0),MATCH('4. Waiting confirm'!I$2,mTitle,0))="","",INDEX(mlist,MATCH($B51,mNo,0),MATCH('4. Waiting confirm'!I$2,mTitle,0)))</f>
        <v>Major</v>
      </c>
      <c r="J51" t="str">
        <f>IF(INDEX(mlist,MATCH($B51,mNo,0),MATCH('4. Waiting confirm'!J$2,mTitle,0))="","",INDEX(mlist,MATCH($B51,mNo,0),MATCH('4. Waiting confirm'!J$2,mTitle,0)))</f>
        <v>CHA, DEC, DWA, BSA</v>
      </c>
      <c r="K51" s="293">
        <f>IF(INDEX(mlist,MATCH($B51,mNo,0),MATCH('4. Waiting confirm'!K$2,mTitle,0))="","",INDEX(mlist,MATCH($B51,mNo,0),MATCH('4. Waiting confirm'!K$2,mTitle,0)))</f>
        <v>4703</v>
      </c>
      <c r="L51" s="292">
        <f>IF(INDEX(mlist,MATCH($B51,mNo,0),MATCH('4. Waiting confirm'!L$2,mTitle,0))="","",INDEX(mlist,MATCH($B51,mNo,0),MATCH('4. Waiting confirm'!L$2,mTitle,0)))</f>
        <v>45121</v>
      </c>
      <c r="M51" t="str">
        <f>IF(INDEX(mlist,MATCH($B51,mNo,0),MATCH('4. Waiting confirm'!M$2,mTitle,0))="","",INDEX(mlist,MATCH($B51,mNo,0),MATCH('4. Waiting confirm'!M$2,mTitle,0)))</f>
        <v>2. Dealer working with end user</v>
      </c>
      <c r="N51" t="e">
        <f>IF(INDEX(mlist,MATCH($B51,mNo,0),MATCH('4. Waiting confirm'!N$2,mTitle,0))="","",INDEX(mlist,MATCH($B51,mNo,0),MATCH('4. Waiting confirm'!N$2,mTitle,0)))</f>
        <v>#N/A</v>
      </c>
      <c r="O51" t="s">
        <v>288</v>
      </c>
      <c r="P51" t="s">
        <v>288</v>
      </c>
      <c r="R51" s="307">
        <f t="shared" si="1"/>
        <v>0.66666666666666663</v>
      </c>
    </row>
    <row r="52" spans="1:18">
      <c r="A52">
        <f>SUBTOTAL(103,$B$3:B52)</f>
        <v>50</v>
      </c>
      <c r="B52" t="s">
        <v>5752</v>
      </c>
      <c r="C52" t="str">
        <f>IF(INDEX(mlist,MATCH($B52,mNo,0),MATCH('4. Waiting confirm'!C$2,mTitle,0))="","",INDEX(mlist,MATCH($B52,mNo,0),MATCH('4. Waiting confirm'!C$2,mTitle,0)))</f>
        <v>Nghe An Friendship General Hospital</v>
      </c>
      <c r="D52" t="str">
        <f>IF(INDEX(mlist,MATCH($B52,mNo,0),MATCH('4. Waiting confirm'!D$2,mTitle,0))="","",INDEX(mlist,MATCH($B52,mNo,0),MATCH('4. Waiting confirm'!D$2,mTitle,0)))</f>
        <v>Hanoi</v>
      </c>
      <c r="E52" t="str">
        <f>IF(INDEX(mlist,MATCH($B52,mNo,0),MATCH('4. Waiting confirm'!E$2,mTitle,0))="","",INDEX(mlist,MATCH($B52,mNo,0),MATCH('4. Waiting confirm'!E$2,mTitle,0)))</f>
        <v>EC-530WL3</v>
      </c>
      <c r="F52" t="str">
        <f>IF(INDEX(mlist,MATCH($B52,mNo,0),MATCH('4. Waiting confirm'!F$2,mTitle,0))="","",INDEX(mlist,MATCH($B52,mNo,0),MATCH('4. Waiting confirm'!F$2,mTitle,0)))</f>
        <v>3C643K193</v>
      </c>
      <c r="G52" s="292">
        <f>IF(INDEX(mlist,MATCH($B52,mNo,0),MATCH('4. Waiting confirm'!G$2,mTitle,0))="","",INDEX(mlist,MATCH($B52,mNo,0),MATCH('4. Waiting confirm'!G$2,mTitle,0)))</f>
        <v>45117.516134259262</v>
      </c>
      <c r="H52" s="292">
        <f>IF(INDEX(mlist,MATCH($B52,mNo,0),MATCH('4. Waiting confirm'!H$2,mTitle,0))="","",INDEX(mlist,MATCH($B52,mNo,0),MATCH('4. Waiting confirm'!H$2,mTitle,0)))</f>
        <v>45117.715462962966</v>
      </c>
      <c r="I52" t="str">
        <f>IF(INDEX(mlist,MATCH($B52,mNo,0),MATCH('4. Waiting confirm'!I$2,mTitle,0))="","",INDEX(mlist,MATCH($B52,mNo,0),MATCH('4. Waiting confirm'!I$2,mTitle,0)))</f>
        <v>Major</v>
      </c>
      <c r="J52" t="str">
        <f>IF(INDEX(mlist,MATCH($B52,mNo,0),MATCH('4. Waiting confirm'!J$2,mTitle,0))="","",INDEX(mlist,MATCH($B52,mNo,0),MATCH('4. Waiting confirm'!J$2,mTitle,0)))</f>
        <v>FSA, CHA, BSA</v>
      </c>
      <c r="K52" s="293">
        <f>IF(INDEX(mlist,MATCH($B52,mNo,0),MATCH('4. Waiting confirm'!K$2,mTitle,0))="","",INDEX(mlist,MATCH($B52,mNo,0),MATCH('4. Waiting confirm'!K$2,mTitle,0)))</f>
        <v>7273</v>
      </c>
      <c r="L52" s="292">
        <f>IF(INDEX(mlist,MATCH($B52,mNo,0),MATCH('4. Waiting confirm'!L$2,mTitle,0))="","",INDEX(mlist,MATCH($B52,mNo,0),MATCH('4. Waiting confirm'!L$2,mTitle,0)))</f>
        <v>45121</v>
      </c>
      <c r="M52" t="str">
        <f>IF(INDEX(mlist,MATCH($B52,mNo,0),MATCH('4. Waiting confirm'!M$2,mTitle,0))="","",INDEX(mlist,MATCH($B52,mNo,0),MATCH('4. Waiting confirm'!M$2,mTitle,0)))</f>
        <v>2. Dealer working with end user</v>
      </c>
      <c r="N52" t="e">
        <f>IF(INDEX(mlist,MATCH($B52,mNo,0),MATCH('4. Waiting confirm'!N$2,mTitle,0))="","",INDEX(mlist,MATCH($B52,mNo,0),MATCH('4. Waiting confirm'!N$2,mTitle,0)))</f>
        <v>#N/A</v>
      </c>
      <c r="O52" t="s">
        <v>288</v>
      </c>
      <c r="P52" t="s">
        <v>288</v>
      </c>
      <c r="R52" s="307">
        <f t="shared" si="1"/>
        <v>0.66666666666666663</v>
      </c>
    </row>
    <row r="53" spans="1:18">
      <c r="A53">
        <f>SUBTOTAL(103,$B$3:B53)</f>
        <v>51</v>
      </c>
      <c r="B53" t="s">
        <v>5754</v>
      </c>
      <c r="C53" t="str">
        <f>IF(INDEX(mlist,MATCH($B53,mNo,0),MATCH('4. Waiting confirm'!C$2,mTitle,0))="","",INDEX(mlist,MATCH($B53,mNo,0),MATCH('4. Waiting confirm'!C$2,mTitle,0)))</f>
        <v>Nghe An Friendship General Hospital</v>
      </c>
      <c r="D53" t="str">
        <f>IF(INDEX(mlist,MATCH($B53,mNo,0),MATCH('4. Waiting confirm'!D$2,mTitle,0))="","",INDEX(mlist,MATCH($B53,mNo,0),MATCH('4. Waiting confirm'!D$2,mTitle,0)))</f>
        <v>Hanoi</v>
      </c>
      <c r="E53" t="str">
        <f>IF(INDEX(mlist,MATCH($B53,mNo,0),MATCH('4. Waiting confirm'!E$2,mTitle,0))="","",INDEX(mlist,MATCH($B53,mNo,0),MATCH('4. Waiting confirm'!E$2,mTitle,0)))</f>
        <v>EB-530T</v>
      </c>
      <c r="F53" t="str">
        <f>IF(INDEX(mlist,MATCH($B53,mNo,0),MATCH('4. Waiting confirm'!F$2,mTitle,0))="","",INDEX(mlist,MATCH($B53,mNo,0),MATCH('4. Waiting confirm'!F$2,mTitle,0)))</f>
        <v>1B084K474</v>
      </c>
      <c r="G53" s="292">
        <f>IF(INDEX(mlist,MATCH($B53,mNo,0),MATCH('4. Waiting confirm'!G$2,mTitle,0))="","",INDEX(mlist,MATCH($B53,mNo,0),MATCH('4. Waiting confirm'!G$2,mTitle,0)))</f>
        <v>45117.517129629632</v>
      </c>
      <c r="H53" s="292">
        <f>IF(INDEX(mlist,MATCH($B53,mNo,0),MATCH('4. Waiting confirm'!H$2,mTitle,0))="","",INDEX(mlist,MATCH($B53,mNo,0),MATCH('4. Waiting confirm'!H$2,mTitle,0)))</f>
        <v>45118.708472222221</v>
      </c>
      <c r="I53" t="str">
        <f>IF(INDEX(mlist,MATCH($B53,mNo,0),MATCH('4. Waiting confirm'!I$2,mTitle,0))="","",INDEX(mlist,MATCH($B53,mNo,0),MATCH('4. Waiting confirm'!I$2,mTitle,0)))</f>
        <v>Major</v>
      </c>
      <c r="J53" t="str">
        <f>IF(INDEX(mlist,MATCH($B53,mNo,0),MATCH('4. Waiting confirm'!J$2,mTitle,0))="","",INDEX(mlist,MATCH($B53,mNo,0),MATCH('4. Waiting confirm'!J$2,mTitle,0)))</f>
        <v>VCA, CHA, FSB, PCB</v>
      </c>
      <c r="K53" s="293">
        <f>IF(INDEX(mlist,MATCH($B53,mNo,0),MATCH('4. Waiting confirm'!K$2,mTitle,0))="","",INDEX(mlist,MATCH($B53,mNo,0),MATCH('4. Waiting confirm'!K$2,mTitle,0)))</f>
        <v>10358</v>
      </c>
      <c r="L53" s="292">
        <f>IF(INDEX(mlist,MATCH($B53,mNo,0),MATCH('4. Waiting confirm'!L$2,mTitle,0))="","",INDEX(mlist,MATCH($B53,mNo,0),MATCH('4. Waiting confirm'!L$2,mTitle,0)))</f>
        <v>45121</v>
      </c>
      <c r="M53" t="str">
        <f>IF(INDEX(mlist,MATCH($B53,mNo,0),MATCH('4. Waiting confirm'!M$2,mTitle,0))="","",INDEX(mlist,MATCH($B53,mNo,0),MATCH('4. Waiting confirm'!M$2,mTitle,0)))</f>
        <v>2. Dealer working with end user</v>
      </c>
      <c r="N53" t="e">
        <f>IF(INDEX(mlist,MATCH($B53,mNo,0),MATCH('4. Waiting confirm'!N$2,mTitle,0))="","",INDEX(mlist,MATCH($B53,mNo,0),MATCH('4. Waiting confirm'!N$2,mTitle,0)))</f>
        <v>#N/A</v>
      </c>
      <c r="O53" t="s">
        <v>288</v>
      </c>
      <c r="P53" t="s">
        <v>288</v>
      </c>
      <c r="R53" s="307">
        <f t="shared" si="1"/>
        <v>0.66666666666666663</v>
      </c>
    </row>
    <row r="54" spans="1:18">
      <c r="A54">
        <f>SUBTOTAL(103,$B$3:B54)</f>
        <v>52</v>
      </c>
      <c r="B54" t="s">
        <v>5756</v>
      </c>
      <c r="C54" t="str">
        <f>IF(INDEX(mlist,MATCH($B54,mNo,0),MATCH('4. Waiting confirm'!C$2,mTitle,0))="","",INDEX(mlist,MATCH($B54,mNo,0),MATCH('4. Waiting confirm'!C$2,mTitle,0)))</f>
        <v>Nghe An Friendship General Hospital</v>
      </c>
      <c r="D54" t="str">
        <f>IF(INDEX(mlist,MATCH($B54,mNo,0),MATCH('4. Waiting confirm'!D$2,mTitle,0))="","",INDEX(mlist,MATCH($B54,mNo,0),MATCH('4. Waiting confirm'!D$2,mTitle,0)))</f>
        <v>Hanoi</v>
      </c>
      <c r="E54" t="str">
        <f>IF(INDEX(mlist,MATCH($B54,mNo,0),MATCH('4. Waiting confirm'!E$2,mTitle,0))="","",INDEX(mlist,MATCH($B54,mNo,0),MATCH('4. Waiting confirm'!E$2,mTitle,0)))</f>
        <v>EB-530T</v>
      </c>
      <c r="F54" t="str">
        <f>IF(INDEX(mlist,MATCH($B54,mNo,0),MATCH('4. Waiting confirm'!F$2,mTitle,0))="","",INDEX(mlist,MATCH($B54,mNo,0),MATCH('4. Waiting confirm'!F$2,mTitle,0)))</f>
        <v>5B084K008</v>
      </c>
      <c r="G54" s="292">
        <f>IF(INDEX(mlist,MATCH($B54,mNo,0),MATCH('4. Waiting confirm'!G$2,mTitle,0))="","",INDEX(mlist,MATCH($B54,mNo,0),MATCH('4. Waiting confirm'!G$2,mTitle,0)))</f>
        <v>45117.518310185187</v>
      </c>
      <c r="H54" s="292">
        <f>IF(INDEX(mlist,MATCH($B54,mNo,0),MATCH('4. Waiting confirm'!H$2,mTitle,0))="","",INDEX(mlist,MATCH($B54,mNo,0),MATCH('4. Waiting confirm'!H$2,mTitle,0)))</f>
        <v>45119.535937499997</v>
      </c>
      <c r="I54" t="str">
        <f>IF(INDEX(mlist,MATCH($B54,mNo,0),MATCH('4. Waiting confirm'!I$2,mTitle,0))="","",INDEX(mlist,MATCH($B54,mNo,0),MATCH('4. Waiting confirm'!I$2,mTitle,0)))</f>
        <v>Major</v>
      </c>
      <c r="J54" t="str">
        <f>IF(INDEX(mlist,MATCH($B54,mNo,0),MATCH('4. Waiting confirm'!J$2,mTitle,0))="","",INDEX(mlist,MATCH($B54,mNo,0),MATCH('4. Waiting confirm'!J$2,mTitle,0)))</f>
        <v>CHA, LGB, FCT, PCB</v>
      </c>
      <c r="K54" s="293">
        <f>IF(INDEX(mlist,MATCH($B54,mNo,0),MATCH('4. Waiting confirm'!K$2,mTitle,0))="","",INDEX(mlist,MATCH($B54,mNo,0),MATCH('4. Waiting confirm'!K$2,mTitle,0)))</f>
        <v>8052</v>
      </c>
      <c r="L54" s="292">
        <f>IF(INDEX(mlist,MATCH($B54,mNo,0),MATCH('4. Waiting confirm'!L$2,mTitle,0))="","",INDEX(mlist,MATCH($B54,mNo,0),MATCH('4. Waiting confirm'!L$2,mTitle,0)))</f>
        <v>45121</v>
      </c>
      <c r="M54" t="str">
        <f>IF(INDEX(mlist,MATCH($B54,mNo,0),MATCH('4. Waiting confirm'!M$2,mTitle,0))="","",INDEX(mlist,MATCH($B54,mNo,0),MATCH('4. Waiting confirm'!M$2,mTitle,0)))</f>
        <v>2. Dealer working with end user</v>
      </c>
      <c r="N54" t="e">
        <f>IF(INDEX(mlist,MATCH($B54,mNo,0),MATCH('4. Waiting confirm'!N$2,mTitle,0))="","",INDEX(mlist,MATCH($B54,mNo,0),MATCH('4. Waiting confirm'!N$2,mTitle,0)))</f>
        <v>#N/A</v>
      </c>
      <c r="O54" t="s">
        <v>288</v>
      </c>
      <c r="P54" t="s">
        <v>288</v>
      </c>
      <c r="R54" s="307">
        <f t="shared" si="1"/>
        <v>0.66666666666666663</v>
      </c>
    </row>
    <row r="55" spans="1:18">
      <c r="A55">
        <f>SUBTOTAL(103,$B$3:B55)</f>
        <v>53</v>
      </c>
      <c r="B55" t="s">
        <v>5759</v>
      </c>
      <c r="C55" t="str">
        <f>IF(INDEX(mlist,MATCH($B55,mNo,0),MATCH('4. Waiting confirm'!C$2,mTitle,0))="","",INDEX(mlist,MATCH($B55,mNo,0),MATCH('4. Waiting confirm'!C$2,mTitle,0)))</f>
        <v>Nghe An Friendship General Hospital</v>
      </c>
      <c r="D55" t="str">
        <f>IF(INDEX(mlist,MATCH($B55,mNo,0),MATCH('4. Waiting confirm'!D$2,mTitle,0))="","",INDEX(mlist,MATCH($B55,mNo,0),MATCH('4. Waiting confirm'!D$2,mTitle,0)))</f>
        <v>Hanoi</v>
      </c>
      <c r="E55" t="str">
        <f>IF(INDEX(mlist,MATCH($B55,mNo,0),MATCH('4. Waiting confirm'!E$2,mTitle,0))="","",INDEX(mlist,MATCH($B55,mNo,0),MATCH('4. Waiting confirm'!E$2,mTitle,0)))</f>
        <v>EG-530WR</v>
      </c>
      <c r="F55" t="str">
        <f>IF(INDEX(mlist,MATCH($B55,mNo,0),MATCH('4. Waiting confirm'!F$2,mTitle,0))="","",INDEX(mlist,MATCH($B55,mNo,0),MATCH('4. Waiting confirm'!F$2,mTitle,0)))</f>
        <v>2G361K829</v>
      </c>
      <c r="G55" s="292">
        <f>IF(INDEX(mlist,MATCH($B55,mNo,0),MATCH('4. Waiting confirm'!G$2,mTitle,0))="","",INDEX(mlist,MATCH($B55,mNo,0),MATCH('4. Waiting confirm'!G$2,mTitle,0)))</f>
        <v>45117.519409722219</v>
      </c>
      <c r="H55" s="292">
        <f>IF(INDEX(mlist,MATCH($B55,mNo,0),MATCH('4. Waiting confirm'!H$2,mTitle,0))="","",INDEX(mlist,MATCH($B55,mNo,0),MATCH('4. Waiting confirm'!H$2,mTitle,0)))</f>
        <v>45117.807685185187</v>
      </c>
      <c r="I55" t="str">
        <f>IF(INDEX(mlist,MATCH($B55,mNo,0),MATCH('4. Waiting confirm'!I$2,mTitle,0))="","",INDEX(mlist,MATCH($B55,mNo,0),MATCH('4. Waiting confirm'!I$2,mTitle,0)))</f>
        <v>Major</v>
      </c>
      <c r="J55" t="str">
        <f>IF(INDEX(mlist,MATCH($B55,mNo,0),MATCH('4. Waiting confirm'!J$2,mTitle,0))="","",INDEX(mlist,MATCH($B55,mNo,0),MATCH('4. Waiting confirm'!J$2,mTitle,0)))</f>
        <v>CHA, BSA, FCT, FSA, FSB</v>
      </c>
      <c r="K55" s="293">
        <f>IF(INDEX(mlist,MATCH($B55,mNo,0),MATCH('4. Waiting confirm'!K$2,mTitle,0))="","",INDEX(mlist,MATCH($B55,mNo,0),MATCH('4. Waiting confirm'!K$2,mTitle,0)))</f>
        <v>8929</v>
      </c>
      <c r="L55" s="292">
        <f>IF(INDEX(mlist,MATCH($B55,mNo,0),MATCH('4. Waiting confirm'!L$2,mTitle,0))="","",INDEX(mlist,MATCH($B55,mNo,0),MATCH('4. Waiting confirm'!L$2,mTitle,0)))</f>
        <v>45121</v>
      </c>
      <c r="M55" t="str">
        <f>IF(INDEX(mlist,MATCH($B55,mNo,0),MATCH('4. Waiting confirm'!M$2,mTitle,0))="","",INDEX(mlist,MATCH($B55,mNo,0),MATCH('4. Waiting confirm'!M$2,mTitle,0)))</f>
        <v>2. Dealer working with end user</v>
      </c>
      <c r="N55" t="e">
        <f>IF(INDEX(mlist,MATCH($B55,mNo,0),MATCH('4. Waiting confirm'!N$2,mTitle,0))="","",INDEX(mlist,MATCH($B55,mNo,0),MATCH('4. Waiting confirm'!N$2,mTitle,0)))</f>
        <v>#N/A</v>
      </c>
      <c r="O55" t="s">
        <v>288</v>
      </c>
      <c r="P55" t="s">
        <v>288</v>
      </c>
      <c r="R55" s="307">
        <f t="shared" si="1"/>
        <v>0.66666666666666663</v>
      </c>
    </row>
    <row r="56" spans="1:18">
      <c r="A56">
        <f>SUBTOTAL(103,$B$3:B56)</f>
        <v>54</v>
      </c>
      <c r="B56" t="s">
        <v>5761</v>
      </c>
      <c r="C56" t="str">
        <f>IF(INDEX(mlist,MATCH($B56,mNo,0),MATCH('4. Waiting confirm'!C$2,mTitle,0))="","",INDEX(mlist,MATCH($B56,mNo,0),MATCH('4. Waiting confirm'!C$2,mTitle,0)))</f>
        <v>Nghe An Friendship General Hospital</v>
      </c>
      <c r="D56" t="str">
        <f>IF(INDEX(mlist,MATCH($B56,mNo,0),MATCH('4. Waiting confirm'!D$2,mTitle,0))="","",INDEX(mlist,MATCH($B56,mNo,0),MATCH('4. Waiting confirm'!D$2,mTitle,0)))</f>
        <v>Hanoi</v>
      </c>
      <c r="E56" t="str">
        <f>IF(INDEX(mlist,MATCH($B56,mNo,0),MATCH('4. Waiting confirm'!E$2,mTitle,0))="","",INDEX(mlist,MATCH($B56,mNo,0),MATCH('4. Waiting confirm'!E$2,mTitle,0)))</f>
        <v>EG-530WR</v>
      </c>
      <c r="F56" t="str">
        <f>IF(INDEX(mlist,MATCH($B56,mNo,0),MATCH('4. Waiting confirm'!F$2,mTitle,0))="","",INDEX(mlist,MATCH($B56,mNo,0),MATCH('4. Waiting confirm'!F$2,mTitle,0)))</f>
        <v>8G361K199</v>
      </c>
      <c r="G56" s="292">
        <f>IF(INDEX(mlist,MATCH($B56,mNo,0),MATCH('4. Waiting confirm'!G$2,mTitle,0))="","",INDEX(mlist,MATCH($B56,mNo,0),MATCH('4. Waiting confirm'!G$2,mTitle,0)))</f>
        <v>45117.520266203705</v>
      </c>
      <c r="H56" s="292">
        <f>IF(INDEX(mlist,MATCH($B56,mNo,0),MATCH('4. Waiting confirm'!H$2,mTitle,0))="","",INDEX(mlist,MATCH($B56,mNo,0),MATCH('4. Waiting confirm'!H$2,mTitle,0)))</f>
        <v>45117.750173611108</v>
      </c>
      <c r="I56" t="str">
        <f>IF(INDEX(mlist,MATCH($B56,mNo,0),MATCH('4. Waiting confirm'!I$2,mTitle,0))="","",INDEX(mlist,MATCH($B56,mNo,0),MATCH('4. Waiting confirm'!I$2,mTitle,0)))</f>
        <v>Major</v>
      </c>
      <c r="J56" t="str">
        <f>IF(INDEX(mlist,MATCH($B56,mNo,0),MATCH('4. Waiting confirm'!J$2,mTitle,0))="","",INDEX(mlist,MATCH($B56,mNo,0),MATCH('4. Waiting confirm'!J$2,mTitle,0)))</f>
        <v>AWT, FSA, FSB, BSA, FCT, CHA</v>
      </c>
      <c r="K56" s="293">
        <f>IF(INDEX(mlist,MATCH($B56,mNo,0),MATCH('4. Waiting confirm'!K$2,mTitle,0))="","",INDEX(mlist,MATCH($B56,mNo,0),MATCH('4. Waiting confirm'!K$2,mTitle,0)))</f>
        <v>7818</v>
      </c>
      <c r="L56" s="292">
        <f>IF(INDEX(mlist,MATCH($B56,mNo,0),MATCH('4. Waiting confirm'!L$2,mTitle,0))="","",INDEX(mlist,MATCH($B56,mNo,0),MATCH('4. Waiting confirm'!L$2,mTitle,0)))</f>
        <v>45121</v>
      </c>
      <c r="M56" t="str">
        <f>IF(INDEX(mlist,MATCH($B56,mNo,0),MATCH('4. Waiting confirm'!M$2,mTitle,0))="","",INDEX(mlist,MATCH($B56,mNo,0),MATCH('4. Waiting confirm'!M$2,mTitle,0)))</f>
        <v>2. Dealer working with end user</v>
      </c>
      <c r="N56" t="e">
        <f>IF(INDEX(mlist,MATCH($B56,mNo,0),MATCH('4. Waiting confirm'!N$2,mTitle,0))="","",INDEX(mlist,MATCH($B56,mNo,0),MATCH('4. Waiting confirm'!N$2,mTitle,0)))</f>
        <v>#N/A</v>
      </c>
      <c r="O56" t="s">
        <v>288</v>
      </c>
      <c r="P56" t="s">
        <v>288</v>
      </c>
      <c r="R56" s="307">
        <f t="shared" si="1"/>
        <v>0.66666666666666663</v>
      </c>
    </row>
    <row r="57" spans="1:18">
      <c r="A57">
        <f>SUBTOTAL(103,$B$3:B57)</f>
        <v>55</v>
      </c>
      <c r="B57" t="s">
        <v>5763</v>
      </c>
      <c r="C57" t="str">
        <f>IF(INDEX(mlist,MATCH($B57,mNo,0),MATCH('4. Waiting confirm'!C$2,mTitle,0))="","",INDEX(mlist,MATCH($B57,mNo,0),MATCH('4. Waiting confirm'!C$2,mTitle,0)))</f>
        <v>Vinmec Times City International Hospital</v>
      </c>
      <c r="D57" t="str">
        <f>IF(INDEX(mlist,MATCH($B57,mNo,0),MATCH('4. Waiting confirm'!D$2,mTitle,0))="","",INDEX(mlist,MATCH($B57,mNo,0),MATCH('4. Waiting confirm'!D$2,mTitle,0)))</f>
        <v>Hanoi</v>
      </c>
      <c r="E57" t="str">
        <f>IF(INDEX(mlist,MATCH($B57,mNo,0),MATCH('4. Waiting confirm'!E$2,mTitle,0))="","",INDEX(mlist,MATCH($B57,mNo,0),MATCH('4. Waiting confirm'!E$2,mTitle,0)))</f>
        <v>EG-760Z</v>
      </c>
      <c r="F57" t="str">
        <f>IF(INDEX(mlist,MATCH($B57,mNo,0),MATCH('4. Waiting confirm'!F$2,mTitle,0))="","",INDEX(mlist,MATCH($B57,mNo,0),MATCH('4. Waiting confirm'!F$2,mTitle,0)))</f>
        <v>2G403K153</v>
      </c>
      <c r="G57" s="292">
        <f>IF(INDEX(mlist,MATCH($B57,mNo,0),MATCH('4. Waiting confirm'!G$2,mTitle,0))="","",INDEX(mlist,MATCH($B57,mNo,0),MATCH('4. Waiting confirm'!G$2,mTitle,0)))</f>
        <v>45118.572476851848</v>
      </c>
      <c r="H57" s="292">
        <f>IF(INDEX(mlist,MATCH($B57,mNo,0),MATCH('4. Waiting confirm'!H$2,mTitle,0))="","",INDEX(mlist,MATCH($B57,mNo,0),MATCH('4. Waiting confirm'!H$2,mTitle,0)))</f>
        <v>45125.800347222219</v>
      </c>
      <c r="I57" t="str">
        <f>IF(INDEX(mlist,MATCH($B57,mNo,0),MATCH('4. Waiting confirm'!I$2,mTitle,0))="","",INDEX(mlist,MATCH($B57,mNo,0),MATCH('4. Waiting confirm'!I$2,mTitle,0)))</f>
        <v>Major</v>
      </c>
      <c r="J57" t="str">
        <f>IF(INDEX(mlist,MATCH($B57,mNo,0),MATCH('4. Waiting confirm'!J$2,mTitle,0))="","",INDEX(mlist,MATCH($B57,mNo,0),MATCH('4. Waiting confirm'!J$2,mTitle,0)))</f>
        <v>WJT, FCT, CHA, FSA, BSA</v>
      </c>
      <c r="K57" s="293">
        <f>IF(INDEX(mlist,MATCH($B57,mNo,0),MATCH('4. Waiting confirm'!K$2,mTitle,0))="","",INDEX(mlist,MATCH($B57,mNo,0),MATCH('4. Waiting confirm'!K$2,mTitle,0)))</f>
        <v>16079</v>
      </c>
      <c r="L57" s="292">
        <f>IF(INDEX(mlist,MATCH($B57,mNo,0),MATCH('4. Waiting confirm'!L$2,mTitle,0))="","",INDEX(mlist,MATCH($B57,mNo,0),MATCH('4. Waiting confirm'!L$2,mTitle,0)))</f>
        <v>45131</v>
      </c>
      <c r="M57" t="str">
        <f>IF(INDEX(mlist,MATCH($B57,mNo,0),MATCH('4. Waiting confirm'!M$2,mTitle,0))="","",INDEX(mlist,MATCH($B57,mNo,0),MATCH('4. Waiting confirm'!M$2,mTitle,0)))</f>
        <v>RU: . Old Stt: waiting confirm. 2. Dealer working with end user</v>
      </c>
      <c r="N57" t="e">
        <f>IF(INDEX(mlist,MATCH($B57,mNo,0),MATCH('4. Waiting confirm'!N$2,mTitle,0))="","",INDEX(mlist,MATCH($B57,mNo,0),MATCH('4. Waiting confirm'!N$2,mTitle,0)))</f>
        <v>#N/A</v>
      </c>
      <c r="O57" t="s">
        <v>288</v>
      </c>
      <c r="P57" t="s">
        <v>288</v>
      </c>
      <c r="R57" s="307">
        <f t="shared" si="1"/>
        <v>0.66666666666666663</v>
      </c>
    </row>
    <row r="58" spans="1:18">
      <c r="A58">
        <f>SUBTOTAL(103,$B$3:B58)</f>
        <v>56</v>
      </c>
      <c r="B58" t="s">
        <v>5765</v>
      </c>
      <c r="C58" t="str">
        <f>IF(INDEX(mlist,MATCH($B58,mNo,0),MATCH('4. Waiting confirm'!C$2,mTitle,0))="","",INDEX(mlist,MATCH($B58,mNo,0),MATCH('4. Waiting confirm'!C$2,mTitle,0)))</f>
        <v>Nghe An Friendship General Hospital</v>
      </c>
      <c r="D58" t="str">
        <f>IF(INDEX(mlist,MATCH($B58,mNo,0),MATCH('4. Waiting confirm'!D$2,mTitle,0))="","",INDEX(mlist,MATCH($B58,mNo,0),MATCH('4. Waiting confirm'!D$2,mTitle,0)))</f>
        <v>Hanoi</v>
      </c>
      <c r="E58" t="str">
        <f>IF(INDEX(mlist,MATCH($B58,mNo,0),MATCH('4. Waiting confirm'!E$2,mTitle,0))="","",INDEX(mlist,MATCH($B58,mNo,0),MATCH('4. Waiting confirm'!E$2,mTitle,0)))</f>
        <v>EG-530WR</v>
      </c>
      <c r="F58" t="str">
        <f>IF(INDEX(mlist,MATCH($B58,mNo,0),MATCH('4. Waiting confirm'!F$2,mTitle,0))="","",INDEX(mlist,MATCH($B58,mNo,0),MATCH('4. Waiting confirm'!F$2,mTitle,0)))</f>
        <v>2G361K831</v>
      </c>
      <c r="G58" s="292">
        <f>IF(INDEX(mlist,MATCH($B58,mNo,0),MATCH('4. Waiting confirm'!G$2,mTitle,0))="","",INDEX(mlist,MATCH($B58,mNo,0),MATCH('4. Waiting confirm'!G$2,mTitle,0)))</f>
        <v>45119.497754629629</v>
      </c>
      <c r="H58" s="292">
        <f>IF(INDEX(mlist,MATCH($B58,mNo,0),MATCH('4. Waiting confirm'!H$2,mTitle,0))="","",INDEX(mlist,MATCH($B58,mNo,0),MATCH('4. Waiting confirm'!H$2,mTitle,0)))</f>
        <v>45119.525393518517</v>
      </c>
      <c r="I58" t="str">
        <f>IF(INDEX(mlist,MATCH($B58,mNo,0),MATCH('4. Waiting confirm'!I$2,mTitle,0))="","",INDEX(mlist,MATCH($B58,mNo,0),MATCH('4. Waiting confirm'!I$2,mTitle,0)))</f>
        <v>Major</v>
      </c>
      <c r="J58" t="str">
        <f>IF(INDEX(mlist,MATCH($B58,mNo,0),MATCH('4. Waiting confirm'!J$2,mTitle,0))="","",INDEX(mlist,MATCH($B58,mNo,0),MATCH('4. Waiting confirm'!J$2,mTitle,0)))</f>
        <v>FSB, CHA, BSA</v>
      </c>
      <c r="K58" s="293">
        <f>IF(INDEX(mlist,MATCH($B58,mNo,0),MATCH('4. Waiting confirm'!K$2,mTitle,0))="","",INDEX(mlist,MATCH($B58,mNo,0),MATCH('4. Waiting confirm'!K$2,mTitle,0)))</f>
        <v>5412</v>
      </c>
      <c r="L58" s="292">
        <f>IF(INDEX(mlist,MATCH($B58,mNo,0),MATCH('4. Waiting confirm'!L$2,mTitle,0))="","",INDEX(mlist,MATCH($B58,mNo,0),MATCH('4. Waiting confirm'!L$2,mTitle,0)))</f>
        <v>45121</v>
      </c>
      <c r="M58" t="str">
        <f>IF(INDEX(mlist,MATCH($B58,mNo,0),MATCH('4. Waiting confirm'!M$2,mTitle,0))="","",INDEX(mlist,MATCH($B58,mNo,0),MATCH('4. Waiting confirm'!M$2,mTitle,0)))</f>
        <v>2. Dealer working with end user</v>
      </c>
      <c r="N58" t="e">
        <f>IF(INDEX(mlist,MATCH($B58,mNo,0),MATCH('4. Waiting confirm'!N$2,mTitle,0))="","",INDEX(mlist,MATCH($B58,mNo,0),MATCH('4. Waiting confirm'!N$2,mTitle,0)))</f>
        <v>#N/A</v>
      </c>
      <c r="O58" t="s">
        <v>288</v>
      </c>
      <c r="P58" t="s">
        <v>288</v>
      </c>
      <c r="R58" s="307">
        <f t="shared" si="1"/>
        <v>0.66666666666666663</v>
      </c>
    </row>
    <row r="59" spans="1:18">
      <c r="A59">
        <f>SUBTOTAL(103,$B$3:B59)</f>
        <v>57</v>
      </c>
      <c r="B59" t="s">
        <v>5774</v>
      </c>
      <c r="C59" t="str">
        <f>IF(INDEX(mlist,MATCH($B59,mNo,0),MATCH('4. Waiting confirm'!C$2,mTitle,0))="","",INDEX(mlist,MATCH($B59,mNo,0),MATCH('4. Waiting confirm'!C$2,mTitle,0)))</f>
        <v>Nam Dinh General Hospital</v>
      </c>
      <c r="D59" t="str">
        <f>IF(INDEX(mlist,MATCH($B59,mNo,0),MATCH('4. Waiting confirm'!D$2,mTitle,0))="","",INDEX(mlist,MATCH($B59,mNo,0),MATCH('4. Waiting confirm'!D$2,mTitle,0)))</f>
        <v>Hanoi</v>
      </c>
      <c r="E59" t="str">
        <f>IF(INDEX(mlist,MATCH($B59,mNo,0),MATCH('4. Waiting confirm'!E$2,mTitle,0))="","",INDEX(mlist,MATCH($B59,mNo,0),MATCH('4. Waiting confirm'!E$2,mTitle,0)))</f>
        <v>EG-530FP</v>
      </c>
      <c r="F59" t="str">
        <f>IF(INDEX(mlist,MATCH($B59,mNo,0),MATCH('4. Waiting confirm'!F$2,mTitle,0))="","",INDEX(mlist,MATCH($B59,mNo,0),MATCH('4. Waiting confirm'!F$2,mTitle,0)))</f>
        <v>4G314A057</v>
      </c>
      <c r="G59" s="292">
        <f>IF(INDEX(mlist,MATCH($B59,mNo,0),MATCH('4. Waiting confirm'!G$2,mTitle,0))="","",INDEX(mlist,MATCH($B59,mNo,0),MATCH('4. Waiting confirm'!G$2,mTitle,0)))</f>
        <v>45120.795023148145</v>
      </c>
      <c r="H59" s="292">
        <f>IF(INDEX(mlist,MATCH($B59,mNo,0),MATCH('4. Waiting confirm'!H$2,mTitle,0))="","",INDEX(mlist,MATCH($B59,mNo,0),MATCH('4. Waiting confirm'!H$2,mTitle,0)))</f>
        <v>45125.524699074071</v>
      </c>
      <c r="I59" t="str">
        <f>IF(INDEX(mlist,MATCH($B59,mNo,0),MATCH('4. Waiting confirm'!I$2,mTitle,0))="","",INDEX(mlist,MATCH($B59,mNo,0),MATCH('4. Waiting confirm'!I$2,mTitle,0)))</f>
        <v>Major</v>
      </c>
      <c r="J59" t="str">
        <f>IF(INDEX(mlist,MATCH($B59,mNo,0),MATCH('4. Waiting confirm'!J$2,mTitle,0))="","",INDEX(mlist,MATCH($B59,mNo,0),MATCH('4. Waiting confirm'!J$2,mTitle,0)))</f>
        <v>FSA, FSB, BSA, VCA</v>
      </c>
      <c r="K59" s="293">
        <f>IF(INDEX(mlist,MATCH($B59,mNo,0),MATCH('4. Waiting confirm'!K$2,mTitle,0))="","",INDEX(mlist,MATCH($B59,mNo,0),MATCH('4. Waiting confirm'!K$2,mTitle,0)))</f>
        <v>4439</v>
      </c>
      <c r="L59" s="292">
        <f>IF(INDEX(mlist,MATCH($B59,mNo,0),MATCH('4. Waiting confirm'!L$2,mTitle,0))="","",INDEX(mlist,MATCH($B59,mNo,0),MATCH('4. Waiting confirm'!L$2,mTitle,0)))</f>
        <v>45132</v>
      </c>
      <c r="M59" t="str">
        <f>IF(INDEX(mlist,MATCH($B59,mNo,0),MATCH('4. Waiting confirm'!M$2,mTitle,0))="","",INDEX(mlist,MATCH($B59,mNo,0),MATCH('4. Waiting confirm'!M$2,mTitle,0)))</f>
        <v>2. Dealer working with end user</v>
      </c>
      <c r="N59" t="e">
        <f>IF(INDEX(mlist,MATCH($B59,mNo,0),MATCH('4. Waiting confirm'!N$2,mTitle,0))="","",INDEX(mlist,MATCH($B59,mNo,0),MATCH('4. Waiting confirm'!N$2,mTitle,0)))</f>
        <v>#N/A</v>
      </c>
      <c r="O59" t="s">
        <v>288</v>
      </c>
      <c r="P59" t="s">
        <v>288</v>
      </c>
      <c r="R59" s="307">
        <f t="shared" si="1"/>
        <v>0.66666666666666663</v>
      </c>
    </row>
    <row r="60" spans="1:18">
      <c r="A60">
        <f>SUBTOTAL(103,$B$3:B60)</f>
        <v>58</v>
      </c>
      <c r="B60" t="s">
        <v>5776</v>
      </c>
      <c r="C60" t="str">
        <f>IF(INDEX(mlist,MATCH($B60,mNo,0),MATCH('4. Waiting confirm'!C$2,mTitle,0))="","",INDEX(mlist,MATCH($B60,mNo,0),MATCH('4. Waiting confirm'!C$2,mTitle,0)))</f>
        <v>Nam Dinh General Hospital</v>
      </c>
      <c r="D60" t="str">
        <f>IF(INDEX(mlist,MATCH($B60,mNo,0),MATCH('4. Waiting confirm'!D$2,mTitle,0))="","",INDEX(mlist,MATCH($B60,mNo,0),MATCH('4. Waiting confirm'!D$2,mTitle,0)))</f>
        <v>Hanoi</v>
      </c>
      <c r="E60" t="str">
        <f>IF(INDEX(mlist,MATCH($B60,mNo,0),MATCH('4. Waiting confirm'!E$2,mTitle,0))="","",INDEX(mlist,MATCH($B60,mNo,0),MATCH('4. Waiting confirm'!E$2,mTitle,0)))</f>
        <v>EC-530WI</v>
      </c>
      <c r="F60" t="str">
        <f>IF(INDEX(mlist,MATCH($B60,mNo,0),MATCH('4. Waiting confirm'!F$2,mTitle,0))="","",INDEX(mlist,MATCH($B60,mNo,0),MATCH('4. Waiting confirm'!F$2,mTitle,0)))</f>
        <v>4C449B022</v>
      </c>
      <c r="G60" s="292">
        <f>IF(INDEX(mlist,MATCH($B60,mNo,0),MATCH('4. Waiting confirm'!G$2,mTitle,0))="","",INDEX(mlist,MATCH($B60,mNo,0),MATCH('4. Waiting confirm'!G$2,mTitle,0)))</f>
        <v>45120.796701388892</v>
      </c>
      <c r="H60" s="292">
        <f>IF(INDEX(mlist,MATCH($B60,mNo,0),MATCH('4. Waiting confirm'!H$2,mTitle,0))="","",INDEX(mlist,MATCH($B60,mNo,0),MATCH('4. Waiting confirm'!H$2,mTitle,0)))</f>
        <v>45125.686041666668</v>
      </c>
      <c r="I60" t="str">
        <f>IF(INDEX(mlist,MATCH($B60,mNo,0),MATCH('4. Waiting confirm'!I$2,mTitle,0))="","",INDEX(mlist,MATCH($B60,mNo,0),MATCH('4. Waiting confirm'!I$2,mTitle,0)))</f>
        <v>Major</v>
      </c>
      <c r="J60" t="str">
        <f>IF(INDEX(mlist,MATCH($B60,mNo,0),MATCH('4. Waiting confirm'!J$2,mTitle,0))="","",INDEX(mlist,MATCH($B60,mNo,0),MATCH('4. Waiting confirm'!J$2,mTitle,0)))</f>
        <v>CHA, FSB, BSA, FSA, VCA</v>
      </c>
      <c r="K60" s="293">
        <f>IF(INDEX(mlist,MATCH($B60,mNo,0),MATCH('4. Waiting confirm'!K$2,mTitle,0))="","",INDEX(mlist,MATCH($B60,mNo,0),MATCH('4. Waiting confirm'!K$2,mTitle,0)))</f>
        <v>11996</v>
      </c>
      <c r="L60" s="292">
        <f>IF(INDEX(mlist,MATCH($B60,mNo,0),MATCH('4. Waiting confirm'!L$2,mTitle,0))="","",INDEX(mlist,MATCH($B60,mNo,0),MATCH('4. Waiting confirm'!L$2,mTitle,0)))</f>
        <v>45131</v>
      </c>
      <c r="M60" t="str">
        <f>IF(INDEX(mlist,MATCH($B60,mNo,0),MATCH('4. Waiting confirm'!M$2,mTitle,0))="","",INDEX(mlist,MATCH($B60,mNo,0),MATCH('4. Waiting confirm'!M$2,mTitle,0)))</f>
        <v>2. Dealer working with end user</v>
      </c>
      <c r="N60" t="e">
        <f>IF(INDEX(mlist,MATCH($B60,mNo,0),MATCH('4. Waiting confirm'!N$2,mTitle,0))="","",INDEX(mlist,MATCH($B60,mNo,0),MATCH('4. Waiting confirm'!N$2,mTitle,0)))</f>
        <v>#N/A</v>
      </c>
      <c r="O60" t="s">
        <v>288</v>
      </c>
      <c r="P60" t="s">
        <v>288</v>
      </c>
      <c r="R60" s="307">
        <f t="shared" si="1"/>
        <v>0.66666666666666663</v>
      </c>
    </row>
    <row r="61" spans="1:18">
      <c r="A61">
        <f>SUBTOTAL(103,$B$3:B61)</f>
        <v>59</v>
      </c>
      <c r="B61" t="s">
        <v>5778</v>
      </c>
      <c r="C61" t="str">
        <f>IF(INDEX(mlist,MATCH($B61,mNo,0),MATCH('4. Waiting confirm'!C$2,mTitle,0))="","",INDEX(mlist,MATCH($B61,mNo,0),MATCH('4. Waiting confirm'!C$2,mTitle,0)))</f>
        <v>Nam Dinh General Hospital</v>
      </c>
      <c r="D61" t="str">
        <f>IF(INDEX(mlist,MATCH($B61,mNo,0),MATCH('4. Waiting confirm'!D$2,mTitle,0))="","",INDEX(mlist,MATCH($B61,mNo,0),MATCH('4. Waiting confirm'!D$2,mTitle,0)))</f>
        <v>Hanoi</v>
      </c>
      <c r="E61" t="str">
        <f>IF(INDEX(mlist,MATCH($B61,mNo,0),MATCH('4. Waiting confirm'!E$2,mTitle,0))="","",INDEX(mlist,MATCH($B61,mNo,0),MATCH('4. Waiting confirm'!E$2,mTitle,0)))</f>
        <v>EC-530WI</v>
      </c>
      <c r="F61" t="str">
        <f>IF(INDEX(mlist,MATCH($B61,mNo,0),MATCH('4. Waiting confirm'!F$2,mTitle,0))="","",INDEX(mlist,MATCH($B61,mNo,0),MATCH('4. Waiting confirm'!F$2,mTitle,0)))</f>
        <v>4C449B024</v>
      </c>
      <c r="G61" s="292">
        <f>IF(INDEX(mlist,MATCH($B61,mNo,0),MATCH('4. Waiting confirm'!G$2,mTitle,0))="","",INDEX(mlist,MATCH($B61,mNo,0),MATCH('4. Waiting confirm'!G$2,mTitle,0)))</f>
        <v>45120.798055555555</v>
      </c>
      <c r="H61" s="292">
        <f>IF(INDEX(mlist,MATCH($B61,mNo,0),MATCH('4. Waiting confirm'!H$2,mTitle,0))="","",INDEX(mlist,MATCH($B61,mNo,0),MATCH('4. Waiting confirm'!H$2,mTitle,0)))</f>
        <v>45125.51390046296</v>
      </c>
      <c r="I61" t="str">
        <f>IF(INDEX(mlist,MATCH($B61,mNo,0),MATCH('4. Waiting confirm'!I$2,mTitle,0))="","",INDEX(mlist,MATCH($B61,mNo,0),MATCH('4. Waiting confirm'!I$2,mTitle,0)))</f>
        <v>Major</v>
      </c>
      <c r="J61" t="str">
        <f>IF(INDEX(mlist,MATCH($B61,mNo,0),MATCH('4. Waiting confirm'!J$2,mTitle,0))="","",INDEX(mlist,MATCH($B61,mNo,0),MATCH('4. Waiting confirm'!J$2,mTitle,0)))</f>
        <v>CHA, FSA, FSB, VCA, BSA, SW</v>
      </c>
      <c r="K61" s="293">
        <f>IF(INDEX(mlist,MATCH($B61,mNo,0),MATCH('4. Waiting confirm'!K$2,mTitle,0))="","",INDEX(mlist,MATCH($B61,mNo,0),MATCH('4. Waiting confirm'!K$2,mTitle,0)))</f>
        <v>12518</v>
      </c>
      <c r="L61" s="292">
        <f>IF(INDEX(mlist,MATCH($B61,mNo,0),MATCH('4. Waiting confirm'!L$2,mTitle,0))="","",INDEX(mlist,MATCH($B61,mNo,0),MATCH('4. Waiting confirm'!L$2,mTitle,0)))</f>
        <v>45131</v>
      </c>
      <c r="M61" t="str">
        <f>IF(INDEX(mlist,MATCH($B61,mNo,0),MATCH('4. Waiting confirm'!M$2,mTitle,0))="","",INDEX(mlist,MATCH($B61,mNo,0),MATCH('4. Waiting confirm'!M$2,mTitle,0)))</f>
        <v>2. Dealer working with end user</v>
      </c>
      <c r="N61" t="e">
        <f>IF(INDEX(mlist,MATCH($B61,mNo,0),MATCH('4. Waiting confirm'!N$2,mTitle,0))="","",INDEX(mlist,MATCH($B61,mNo,0),MATCH('4. Waiting confirm'!N$2,mTitle,0)))</f>
        <v>#N/A</v>
      </c>
      <c r="O61" t="s">
        <v>288</v>
      </c>
      <c r="P61" t="s">
        <v>288</v>
      </c>
      <c r="R61" s="307">
        <f t="shared" si="1"/>
        <v>0.66666666666666663</v>
      </c>
    </row>
    <row r="62" spans="1:18">
      <c r="A62">
        <f>SUBTOTAL(103,$B$3:B62)</f>
        <v>60</v>
      </c>
      <c r="B62" t="s">
        <v>5780</v>
      </c>
      <c r="C62" t="str">
        <f>IF(INDEX(mlist,MATCH($B62,mNo,0),MATCH('4. Waiting confirm'!C$2,mTitle,0))="","",INDEX(mlist,MATCH($B62,mNo,0),MATCH('4. Waiting confirm'!C$2,mTitle,0)))</f>
        <v>Nam Dinh General Hospital</v>
      </c>
      <c r="D62" t="str">
        <f>IF(INDEX(mlist,MATCH($B62,mNo,0),MATCH('4. Waiting confirm'!D$2,mTitle,0))="","",INDEX(mlist,MATCH($B62,mNo,0),MATCH('4. Waiting confirm'!D$2,mTitle,0)))</f>
        <v>Hanoi</v>
      </c>
      <c r="E62" t="str">
        <f>IF(INDEX(mlist,MATCH($B62,mNo,0),MATCH('4. Waiting confirm'!E$2,mTitle,0))="","",INDEX(mlist,MATCH($B62,mNo,0),MATCH('4. Waiting confirm'!E$2,mTitle,0)))</f>
        <v>EG-530WR</v>
      </c>
      <c r="F62" t="str">
        <f>IF(INDEX(mlist,MATCH($B62,mNo,0),MATCH('4. Waiting confirm'!F$2,mTitle,0))="","",INDEX(mlist,MATCH($B62,mNo,0),MATCH('4. Waiting confirm'!F$2,mTitle,0)))</f>
        <v>4G361A641</v>
      </c>
      <c r="G62" s="292">
        <f>IF(INDEX(mlist,MATCH($B62,mNo,0),MATCH('4. Waiting confirm'!G$2,mTitle,0))="","",INDEX(mlist,MATCH($B62,mNo,0),MATCH('4. Waiting confirm'!G$2,mTitle,0)))</f>
        <v>45120.801423611112</v>
      </c>
      <c r="H62" s="292">
        <f>IF(INDEX(mlist,MATCH($B62,mNo,0),MATCH('4. Waiting confirm'!H$2,mTitle,0))="","",INDEX(mlist,MATCH($B62,mNo,0),MATCH('4. Waiting confirm'!H$2,mTitle,0)))</f>
        <v>45125.670717592591</v>
      </c>
      <c r="I62" t="str">
        <f>IF(INDEX(mlist,MATCH($B62,mNo,0),MATCH('4. Waiting confirm'!I$2,mTitle,0))="","",INDEX(mlist,MATCH($B62,mNo,0),MATCH('4. Waiting confirm'!I$2,mTitle,0)))</f>
        <v>Major</v>
      </c>
      <c r="J62" t="str">
        <f>IF(INDEX(mlist,MATCH($B62,mNo,0),MATCH('4. Waiting confirm'!J$2,mTitle,0))="","",INDEX(mlist,MATCH($B62,mNo,0),MATCH('4. Waiting confirm'!J$2,mTitle,0)))</f>
        <v>AWT, CHA, FSB, BSA, VCA</v>
      </c>
      <c r="K62" s="293">
        <f>IF(INDEX(mlist,MATCH($B62,mNo,0),MATCH('4. Waiting confirm'!K$2,mTitle,0))="","",INDEX(mlist,MATCH($B62,mNo,0),MATCH('4. Waiting confirm'!K$2,mTitle,0)))</f>
        <v>8929</v>
      </c>
      <c r="L62" s="292">
        <f>IF(INDEX(mlist,MATCH($B62,mNo,0),MATCH('4. Waiting confirm'!L$2,mTitle,0))="","",INDEX(mlist,MATCH($B62,mNo,0),MATCH('4. Waiting confirm'!L$2,mTitle,0)))</f>
        <v>45131</v>
      </c>
      <c r="M62" t="str">
        <f>IF(INDEX(mlist,MATCH($B62,mNo,0),MATCH('4. Waiting confirm'!M$2,mTitle,0))="","",INDEX(mlist,MATCH($B62,mNo,0),MATCH('4. Waiting confirm'!M$2,mTitle,0)))</f>
        <v>2. Dealer working with end user</v>
      </c>
      <c r="N62" t="e">
        <f>IF(INDEX(mlist,MATCH($B62,mNo,0),MATCH('4. Waiting confirm'!N$2,mTitle,0))="","",INDEX(mlist,MATCH($B62,mNo,0),MATCH('4. Waiting confirm'!N$2,mTitle,0)))</f>
        <v>#N/A</v>
      </c>
      <c r="O62" t="s">
        <v>288</v>
      </c>
      <c r="P62" t="s">
        <v>288</v>
      </c>
      <c r="R62" s="307">
        <f t="shared" si="1"/>
        <v>0.66666666666666663</v>
      </c>
    </row>
    <row r="63" spans="1:18">
      <c r="A63">
        <f>SUBTOTAL(103,$B$3:B63)</f>
        <v>61</v>
      </c>
      <c r="B63" t="s">
        <v>5827</v>
      </c>
      <c r="C63" t="str">
        <f>IF(INDEX(mlist,MATCH($B63,mNo,0),MATCH('4. Waiting confirm'!C$2,mTitle,0))="","",INDEX(mlist,MATCH($B63,mNo,0),MATCH('4. Waiting confirm'!C$2,mTitle,0)))</f>
        <v>No. 91 Endoscopy-Gastrointestinal-GI Scaning Test Clinic</v>
      </c>
      <c r="D63" t="str">
        <f>IF(INDEX(mlist,MATCH($B63,mNo,0),MATCH('4. Waiting confirm'!D$2,mTitle,0))="","",INDEX(mlist,MATCH($B63,mNo,0),MATCH('4. Waiting confirm'!D$2,mTitle,0)))</f>
        <v>HCM</v>
      </c>
      <c r="E63" t="str">
        <f>IF(INDEX(mlist,MATCH($B63,mNo,0),MATCH('4. Waiting confirm'!E$2,mTitle,0))="","",INDEX(mlist,MATCH($B63,mNo,0),MATCH('4. Waiting confirm'!E$2,mTitle,0)))</f>
        <v>EG-760Z</v>
      </c>
      <c r="F63" t="str">
        <f>IF(INDEX(mlist,MATCH($B63,mNo,0),MATCH('4. Waiting confirm'!F$2,mTitle,0))="","",INDEX(mlist,MATCH($B63,mNo,0),MATCH('4. Waiting confirm'!F$2,mTitle,0)))</f>
        <v>2G403K151</v>
      </c>
      <c r="G63" s="292">
        <f>IF(INDEX(mlist,MATCH($B63,mNo,0),MATCH('4. Waiting confirm'!G$2,mTitle,0))="","",INDEX(mlist,MATCH($B63,mNo,0),MATCH('4. Waiting confirm'!G$2,mTitle,0)))</f>
        <v>45125.786087962966</v>
      </c>
      <c r="H63" s="292">
        <f>IF(INDEX(mlist,MATCH($B63,mNo,0),MATCH('4. Waiting confirm'!H$2,mTitle,0))="","",INDEX(mlist,MATCH($B63,mNo,0),MATCH('4. Waiting confirm'!H$2,mTitle,0)))</f>
        <v>45127.66815972222</v>
      </c>
      <c r="I63" t="str">
        <f>IF(INDEX(mlist,MATCH($B63,mNo,0),MATCH('4. Waiting confirm'!I$2,mTitle,0))="","",INDEX(mlist,MATCH($B63,mNo,0),MATCH('4. Waiting confirm'!I$2,mTitle,0)))</f>
        <v>Major</v>
      </c>
      <c r="J63" t="str">
        <f>IF(INDEX(mlist,MATCH($B63,mNo,0),MATCH('4. Waiting confirm'!J$2,mTitle,0))="","",INDEX(mlist,MATCH($B63,mNo,0),MATCH('4. Waiting confirm'!J$2,mTitle,0)))</f>
        <v>FSB, ANGL</v>
      </c>
      <c r="K63" s="293">
        <f>IF(INDEX(mlist,MATCH($B63,mNo,0),MATCH('4. Waiting confirm'!K$2,mTitle,0))="","",INDEX(mlist,MATCH($B63,mNo,0),MATCH('4. Waiting confirm'!K$2,mTitle,0)))</f>
        <v>1434</v>
      </c>
      <c r="L63" s="292">
        <f>IF(INDEX(mlist,MATCH($B63,mNo,0),MATCH('4. Waiting confirm'!L$2,mTitle,0))="","",INDEX(mlist,MATCH($B63,mNo,0),MATCH('4. Waiting confirm'!L$2,mTitle,0)))</f>
        <v>45131</v>
      </c>
      <c r="M63" t="str">
        <f>IF(INDEX(mlist,MATCH($B63,mNo,0),MATCH('4. Waiting confirm'!M$2,mTitle,0))="","",INDEX(mlist,MATCH($B63,mNo,0),MATCH('4. Waiting confirm'!M$2,mTitle,0)))</f>
        <v>2. Dealer working with end user</v>
      </c>
      <c r="N63" t="e">
        <f>IF(INDEX(mlist,MATCH($B63,mNo,0),MATCH('4. Waiting confirm'!N$2,mTitle,0))="","",INDEX(mlist,MATCH($B63,mNo,0),MATCH('4. Waiting confirm'!N$2,mTitle,0)))</f>
        <v>#N/A</v>
      </c>
      <c r="O63" t="s">
        <v>288</v>
      </c>
      <c r="P63" t="s">
        <v>288</v>
      </c>
      <c r="R63" s="307">
        <f t="shared" si="1"/>
        <v>0.66666666666666663</v>
      </c>
    </row>
    <row r="64" spans="1:18">
      <c r="A64">
        <f>SUBTOTAL(103,$B$3:B64)</f>
        <v>62</v>
      </c>
      <c r="B64" t="s">
        <v>5829</v>
      </c>
      <c r="C64" t="str">
        <f>IF(INDEX(mlist,MATCH($B64,mNo,0),MATCH('4. Waiting confirm'!C$2,mTitle,0))="","",INDEX(mlist,MATCH($B64,mNo,0),MATCH('4. Waiting confirm'!C$2,mTitle,0)))</f>
        <v>Tuyen Quang General Hospital</v>
      </c>
      <c r="D64" t="str">
        <f>IF(INDEX(mlist,MATCH($B64,mNo,0),MATCH('4. Waiting confirm'!D$2,mTitle,0))="","",INDEX(mlist,MATCH($B64,mNo,0),MATCH('4. Waiting confirm'!D$2,mTitle,0)))</f>
        <v>Hanoi</v>
      </c>
      <c r="E64" t="str">
        <f>IF(INDEX(mlist,MATCH($B64,mNo,0),MATCH('4. Waiting confirm'!E$2,mTitle,0))="","",INDEX(mlist,MATCH($B64,mNo,0),MATCH('4. Waiting confirm'!E$2,mTitle,0)))</f>
        <v>EG-530WR</v>
      </c>
      <c r="F64" t="str">
        <f>IF(INDEX(mlist,MATCH($B64,mNo,0),MATCH('4. Waiting confirm'!F$2,mTitle,0))="","",INDEX(mlist,MATCH($B64,mNo,0),MATCH('4. Waiting confirm'!F$2,mTitle,0)))</f>
        <v>9G361K615</v>
      </c>
      <c r="G64" s="292">
        <f>IF(INDEX(mlist,MATCH($B64,mNo,0),MATCH('4. Waiting confirm'!G$2,mTitle,0))="","",INDEX(mlist,MATCH($B64,mNo,0),MATCH('4. Waiting confirm'!G$2,mTitle,0)))</f>
        <v>45125.714282407411</v>
      </c>
      <c r="H64" s="292">
        <f>IF(INDEX(mlist,MATCH($B64,mNo,0),MATCH('4. Waiting confirm'!H$2,mTitle,0))="","",INDEX(mlist,MATCH($B64,mNo,0),MATCH('4. Waiting confirm'!H$2,mTitle,0)))</f>
        <v>45126.639675925922</v>
      </c>
      <c r="I64" t="str">
        <f>IF(INDEX(mlist,MATCH($B64,mNo,0),MATCH('4. Waiting confirm'!I$2,mTitle,0))="","",INDEX(mlist,MATCH($B64,mNo,0),MATCH('4. Waiting confirm'!I$2,mTitle,0)))</f>
        <v>Major</v>
      </c>
      <c r="J64" t="str">
        <f>IF(INDEX(mlist,MATCH($B64,mNo,0),MATCH('4. Waiting confirm'!J$2,mTitle,0))="","",INDEX(mlist,MATCH($B64,mNo,0),MATCH('4. Waiting confirm'!J$2,mTitle,0)))</f>
        <v>CHA, BSA, FCT</v>
      </c>
      <c r="K64" s="293">
        <f>IF(INDEX(mlist,MATCH($B64,mNo,0),MATCH('4. Waiting confirm'!K$2,mTitle,0))="","",INDEX(mlist,MATCH($B64,mNo,0),MATCH('4. Waiting confirm'!K$2,mTitle,0)))</f>
        <v>4527</v>
      </c>
      <c r="L64" s="292">
        <f>IF(INDEX(mlist,MATCH($B64,mNo,0),MATCH('4. Waiting confirm'!L$2,mTitle,0))="","",INDEX(mlist,MATCH($B64,mNo,0),MATCH('4. Waiting confirm'!L$2,mTitle,0)))</f>
        <v>45145</v>
      </c>
      <c r="M64" t="str">
        <f>IF(INDEX(mlist,MATCH($B64,mNo,0),MATCH('4. Waiting confirm'!M$2,mTitle,0))="","",INDEX(mlist,MATCH($B64,mNo,0),MATCH('4. Waiting confirm'!M$2,mTitle,0)))</f>
        <v>2. Dealer working with end user</v>
      </c>
      <c r="N64" t="e">
        <f>IF(INDEX(mlist,MATCH($B64,mNo,0),MATCH('4. Waiting confirm'!N$2,mTitle,0))="","",INDEX(mlist,MATCH($B64,mNo,0),MATCH('4. Waiting confirm'!N$2,mTitle,0)))</f>
        <v>#N/A</v>
      </c>
      <c r="O64" t="s">
        <v>288</v>
      </c>
      <c r="P64" t="s">
        <v>288</v>
      </c>
      <c r="R64" s="307">
        <f t="shared" si="1"/>
        <v>0.66666666666666663</v>
      </c>
    </row>
    <row r="65" spans="1:18">
      <c r="A65">
        <f>SUBTOTAL(103,$B$3:B65)</f>
        <v>63</v>
      </c>
      <c r="B65" t="s">
        <v>5831</v>
      </c>
      <c r="C65" t="str">
        <f>IF(INDEX(mlist,MATCH($B65,mNo,0),MATCH('4. Waiting confirm'!C$2,mTitle,0))="","",INDEX(mlist,MATCH($B65,mNo,0),MATCH('4. Waiting confirm'!C$2,mTitle,0)))</f>
        <v>Tuyen Quang General Hospital</v>
      </c>
      <c r="D65" t="str">
        <f>IF(INDEX(mlist,MATCH($B65,mNo,0),MATCH('4. Waiting confirm'!D$2,mTitle,0))="","",INDEX(mlist,MATCH($B65,mNo,0),MATCH('4. Waiting confirm'!D$2,mTitle,0)))</f>
        <v>Hanoi</v>
      </c>
      <c r="E65" t="str">
        <f>IF(INDEX(mlist,MATCH($B65,mNo,0),MATCH('4. Waiting confirm'!E$2,mTitle,0))="","",INDEX(mlist,MATCH($B65,mNo,0),MATCH('4. Waiting confirm'!E$2,mTitle,0)))</f>
        <v>EB-530S</v>
      </c>
      <c r="F65" t="str">
        <f>IF(INDEX(mlist,MATCH($B65,mNo,0),MATCH('4. Waiting confirm'!F$2,mTitle,0))="","",INDEX(mlist,MATCH($B65,mNo,0),MATCH('4. Waiting confirm'!F$2,mTitle,0)))</f>
        <v>6B083K189</v>
      </c>
      <c r="G65" s="292">
        <f>IF(INDEX(mlist,MATCH($B65,mNo,0),MATCH('4. Waiting confirm'!G$2,mTitle,0))="","",INDEX(mlist,MATCH($B65,mNo,0),MATCH('4. Waiting confirm'!G$2,mTitle,0)))</f>
        <v>45125.715624999997</v>
      </c>
      <c r="H65" s="292">
        <f>IF(INDEX(mlist,MATCH($B65,mNo,0),MATCH('4. Waiting confirm'!H$2,mTitle,0))="","",INDEX(mlist,MATCH($B65,mNo,0),MATCH('4. Waiting confirm'!H$2,mTitle,0)))</f>
        <v>45128.543749999997</v>
      </c>
      <c r="I65" t="str">
        <f>IF(INDEX(mlist,MATCH($B65,mNo,0),MATCH('4. Waiting confirm'!I$2,mTitle,0))="","",INDEX(mlist,MATCH($B65,mNo,0),MATCH('4. Waiting confirm'!I$2,mTitle,0)))</f>
        <v>Major</v>
      </c>
      <c r="J65" t="str">
        <f>IF(INDEX(mlist,MATCH($B65,mNo,0),MATCH('4. Waiting confirm'!J$2,mTitle,0))="","",INDEX(mlist,MATCH($B65,mNo,0),MATCH('4. Waiting confirm'!J$2,mTitle,0)))</f>
        <v>CHA, BSA, FSA, DEC, LGB</v>
      </c>
      <c r="K65" s="293">
        <f>IF(INDEX(mlist,MATCH($B65,mNo,0),MATCH('4. Waiting confirm'!K$2,mTitle,0))="","",INDEX(mlist,MATCH($B65,mNo,0),MATCH('4. Waiting confirm'!K$2,mTitle,0)))</f>
        <v>6813</v>
      </c>
      <c r="L65" s="292">
        <f>IF(INDEX(mlist,MATCH($B65,mNo,0),MATCH('4. Waiting confirm'!L$2,mTitle,0))="","",INDEX(mlist,MATCH($B65,mNo,0),MATCH('4. Waiting confirm'!L$2,mTitle,0)))</f>
        <v>45145</v>
      </c>
      <c r="M65" t="str">
        <f>IF(INDEX(mlist,MATCH($B65,mNo,0),MATCH('4. Waiting confirm'!M$2,mTitle,0))="","",INDEX(mlist,MATCH($B65,mNo,0),MATCH('4. Waiting confirm'!M$2,mTitle,0)))</f>
        <v>2. Dealer working with end user</v>
      </c>
      <c r="N65" t="e">
        <f>IF(INDEX(mlist,MATCH($B65,mNo,0),MATCH('4. Waiting confirm'!N$2,mTitle,0))="","",INDEX(mlist,MATCH($B65,mNo,0),MATCH('4. Waiting confirm'!N$2,mTitle,0)))</f>
        <v>#N/A</v>
      </c>
      <c r="O65" t="s">
        <v>288</v>
      </c>
      <c r="P65" t="s">
        <v>288</v>
      </c>
      <c r="R65" s="307">
        <f t="shared" si="1"/>
        <v>0.66666666666666663</v>
      </c>
    </row>
    <row r="66" spans="1:18">
      <c r="A66">
        <f>SUBTOTAL(103,$B$3:B66)</f>
        <v>64</v>
      </c>
      <c r="B66" t="s">
        <v>5832</v>
      </c>
      <c r="C66" t="str">
        <f>IF(INDEX(mlist,MATCH($B66,mNo,0),MATCH('4. Waiting confirm'!C$2,mTitle,0))="","",INDEX(mlist,MATCH($B66,mNo,0),MATCH('4. Waiting confirm'!C$2,mTitle,0)))</f>
        <v>Tuyen Quang General Hospital</v>
      </c>
      <c r="D66" t="str">
        <f>IF(INDEX(mlist,MATCH($B66,mNo,0),MATCH('4. Waiting confirm'!D$2,mTitle,0))="","",INDEX(mlist,MATCH($B66,mNo,0),MATCH('4. Waiting confirm'!D$2,mTitle,0)))</f>
        <v>Hanoi</v>
      </c>
      <c r="E66" t="str">
        <f>IF(INDEX(mlist,MATCH($B66,mNo,0),MATCH('4. Waiting confirm'!E$2,mTitle,0))="","",INDEX(mlist,MATCH($B66,mNo,0),MATCH('4. Waiting confirm'!E$2,mTitle,0)))</f>
        <v>EG-600WR</v>
      </c>
      <c r="F66" t="str">
        <f>IF(INDEX(mlist,MATCH($B66,mNo,0),MATCH('4. Waiting confirm'!F$2,mTitle,0))="","",INDEX(mlist,MATCH($B66,mNo,0),MATCH('4. Waiting confirm'!F$2,mTitle,0)))</f>
        <v>1G391K698</v>
      </c>
      <c r="G66" s="292">
        <f>IF(INDEX(mlist,MATCH($B66,mNo,0),MATCH('4. Waiting confirm'!G$2,mTitle,0))="","",INDEX(mlist,MATCH($B66,mNo,0),MATCH('4. Waiting confirm'!G$2,mTitle,0)))</f>
        <v>45125.716446759259</v>
      </c>
      <c r="H66" s="292">
        <f>IF(INDEX(mlist,MATCH($B66,mNo,0),MATCH('4. Waiting confirm'!H$2,mTitle,0))="","",INDEX(mlist,MATCH($B66,mNo,0),MATCH('4. Waiting confirm'!H$2,mTitle,0)))</f>
        <v>45128.744363425925</v>
      </c>
      <c r="I66" t="str">
        <f>IF(INDEX(mlist,MATCH($B66,mNo,0),MATCH('4. Waiting confirm'!I$2,mTitle,0))="","",INDEX(mlist,MATCH($B66,mNo,0),MATCH('4. Waiting confirm'!I$2,mTitle,0)))</f>
        <v>Major</v>
      </c>
      <c r="J66" t="str">
        <f>IF(INDEX(mlist,MATCH($B66,mNo,0),MATCH('4. Waiting confirm'!J$2,mTitle,0))="","",INDEX(mlist,MATCH($B66,mNo,0),MATCH('4. Waiting confirm'!J$2,mTitle,0)))</f>
        <v>FSB, CHA, BSA, PCB, VCA, FSA</v>
      </c>
      <c r="K66" s="293">
        <f>IF(INDEX(mlist,MATCH($B66,mNo,0),MATCH('4. Waiting confirm'!K$2,mTitle,0))="","",INDEX(mlist,MATCH($B66,mNo,0),MATCH('4. Waiting confirm'!K$2,mTitle,0)))</f>
        <v>10657</v>
      </c>
      <c r="L66" s="292">
        <f>IF(INDEX(mlist,MATCH($B66,mNo,0),MATCH('4. Waiting confirm'!L$2,mTitle,0))="","",INDEX(mlist,MATCH($B66,mNo,0),MATCH('4. Waiting confirm'!L$2,mTitle,0)))</f>
        <v>45145</v>
      </c>
      <c r="M66" t="str">
        <f>IF(INDEX(mlist,MATCH($B66,mNo,0),MATCH('4. Waiting confirm'!M$2,mTitle,0))="","",INDEX(mlist,MATCH($B66,mNo,0),MATCH('4. Waiting confirm'!M$2,mTitle,0)))</f>
        <v>2. Dealer working with end user</v>
      </c>
      <c r="N66" t="e">
        <f>IF(INDEX(mlist,MATCH($B66,mNo,0),MATCH('4. Waiting confirm'!N$2,mTitle,0))="","",INDEX(mlist,MATCH($B66,mNo,0),MATCH('4. Waiting confirm'!N$2,mTitle,0)))</f>
        <v>#N/A</v>
      </c>
      <c r="O66" t="s">
        <v>288</v>
      </c>
      <c r="P66" t="s">
        <v>288</v>
      </c>
      <c r="R66" s="307">
        <f t="shared" si="1"/>
        <v>0.66666666666666663</v>
      </c>
    </row>
    <row r="67" spans="1:18">
      <c r="A67">
        <f>SUBTOTAL(103,$B$3:B67)</f>
        <v>65</v>
      </c>
      <c r="B67" t="s">
        <v>5833</v>
      </c>
      <c r="C67" t="str">
        <f>IF(INDEX(mlist,MATCH($B67,mNo,0),MATCH('4. Waiting confirm'!C$2,mTitle,0))="","",INDEX(mlist,MATCH($B67,mNo,0),MATCH('4. Waiting confirm'!C$2,mTitle,0)))</f>
        <v>Tuyen Quang General Hospital</v>
      </c>
      <c r="D67" t="str">
        <f>IF(INDEX(mlist,MATCH($B67,mNo,0),MATCH('4. Waiting confirm'!D$2,mTitle,0))="","",INDEX(mlist,MATCH($B67,mNo,0),MATCH('4. Waiting confirm'!D$2,mTitle,0)))</f>
        <v>Hanoi</v>
      </c>
      <c r="E67" t="str">
        <f>IF(INDEX(mlist,MATCH($B67,mNo,0),MATCH('4. Waiting confirm'!E$2,mTitle,0))="","",INDEX(mlist,MATCH($B67,mNo,0),MATCH('4. Waiting confirm'!E$2,mTitle,0)))</f>
        <v>EC-530WM</v>
      </c>
      <c r="F67" t="str">
        <f>IF(INDEX(mlist,MATCH($B67,mNo,0),MATCH('4. Waiting confirm'!F$2,mTitle,0))="","",INDEX(mlist,MATCH($B67,mNo,0),MATCH('4. Waiting confirm'!F$2,mTitle,0)))</f>
        <v>3C593A008</v>
      </c>
      <c r="G67" s="292">
        <f>IF(INDEX(mlist,MATCH($B67,mNo,0),MATCH('4. Waiting confirm'!G$2,mTitle,0))="","",INDEX(mlist,MATCH($B67,mNo,0),MATCH('4. Waiting confirm'!G$2,mTitle,0)))</f>
        <v>45125.717418981483</v>
      </c>
      <c r="H67" s="292">
        <f>IF(INDEX(mlist,MATCH($B67,mNo,0),MATCH('4. Waiting confirm'!H$2,mTitle,0))="","",INDEX(mlist,MATCH($B67,mNo,0),MATCH('4. Waiting confirm'!H$2,mTitle,0)))</f>
        <v>45128.581296296295</v>
      </c>
      <c r="I67" t="str">
        <f>IF(INDEX(mlist,MATCH($B67,mNo,0),MATCH('4. Waiting confirm'!I$2,mTitle,0))="","",INDEX(mlist,MATCH($B67,mNo,0),MATCH('4. Waiting confirm'!I$2,mTitle,0)))</f>
        <v>Major</v>
      </c>
      <c r="J67" t="str">
        <f>IF(INDEX(mlist,MATCH($B67,mNo,0),MATCH('4. Waiting confirm'!J$2,mTitle,0))="","",INDEX(mlist,MATCH($B67,mNo,0),MATCH('4. Waiting confirm'!J$2,mTitle,0)))</f>
        <v>FSB, PCB, BSA</v>
      </c>
      <c r="K67" s="293">
        <f>IF(INDEX(mlist,MATCH($B67,mNo,0),MATCH('4. Waiting confirm'!K$2,mTitle,0))="","",INDEX(mlist,MATCH($B67,mNo,0),MATCH('4. Waiting confirm'!K$2,mTitle,0)))</f>
        <v>3142</v>
      </c>
      <c r="L67" s="292">
        <f>IF(INDEX(mlist,MATCH($B67,mNo,0),MATCH('4. Waiting confirm'!L$2,mTitle,0))="","",INDEX(mlist,MATCH($B67,mNo,0),MATCH('4. Waiting confirm'!L$2,mTitle,0)))</f>
        <v>45145</v>
      </c>
      <c r="M67" t="str">
        <f>IF(INDEX(mlist,MATCH($B67,mNo,0),MATCH('4. Waiting confirm'!M$2,mTitle,0))="","",INDEX(mlist,MATCH($B67,mNo,0),MATCH('4. Waiting confirm'!M$2,mTitle,0)))</f>
        <v>2. Dealer working with end user</v>
      </c>
      <c r="N67" t="e">
        <f>IF(INDEX(mlist,MATCH($B67,mNo,0),MATCH('4. Waiting confirm'!N$2,mTitle,0))="","",INDEX(mlist,MATCH($B67,mNo,0),MATCH('4. Waiting confirm'!N$2,mTitle,0)))</f>
        <v>#N/A</v>
      </c>
      <c r="O67" t="s">
        <v>288</v>
      </c>
      <c r="P67" t="s">
        <v>288</v>
      </c>
      <c r="R67" s="307">
        <f t="shared" ref="R67:R92" si="2">COUNTA(O67:Q67)/3</f>
        <v>0.66666666666666663</v>
      </c>
    </row>
    <row r="68" spans="1:18">
      <c r="A68">
        <f>SUBTOTAL(103,$B$3:B68)</f>
        <v>66</v>
      </c>
      <c r="B68" t="s">
        <v>5850</v>
      </c>
      <c r="C68" t="str">
        <f>IF(INDEX(mlist,MATCH($B68,mNo,0),MATCH('4. Waiting confirm'!C$2,mTitle,0))="","",INDEX(mlist,MATCH($B68,mNo,0),MATCH('4. Waiting confirm'!C$2,mTitle,0)))</f>
        <v>No. 91 Endoscopy-Gastrointestinal-GI Scaning Test Clinic</v>
      </c>
      <c r="D68" t="str">
        <f>IF(INDEX(mlist,MATCH($B68,mNo,0),MATCH('4. Waiting confirm'!D$2,mTitle,0))="","",INDEX(mlist,MATCH($B68,mNo,0),MATCH('4. Waiting confirm'!D$2,mTitle,0)))</f>
        <v>HCM</v>
      </c>
      <c r="E68" t="str">
        <f>IF(INDEX(mlist,MATCH($B68,mNo,0),MATCH('4. Waiting confirm'!E$2,mTitle,0))="","",INDEX(mlist,MATCH($B68,mNo,0),MATCH('4. Waiting confirm'!E$2,mTitle,0)))</f>
        <v>EG-760R</v>
      </c>
      <c r="F68" t="str">
        <f>IF(INDEX(mlist,MATCH($B68,mNo,0),MATCH('4. Waiting confirm'!F$2,mTitle,0))="","",INDEX(mlist,MATCH($B68,mNo,0),MATCH('4. Waiting confirm'!F$2,mTitle,0)))</f>
        <v>1G402K686</v>
      </c>
      <c r="G68" s="292">
        <f>IF(INDEX(mlist,MATCH($B68,mNo,0),MATCH('4. Waiting confirm'!G$2,mTitle,0))="","",INDEX(mlist,MATCH($B68,mNo,0),MATCH('4. Waiting confirm'!G$2,mTitle,0)))</f>
        <v>45133.72315972222</v>
      </c>
      <c r="H68" s="292">
        <f>IF(INDEX(mlist,MATCH($B68,mNo,0),MATCH('4. Waiting confirm'!H$2,mTitle,0))="","",INDEX(mlist,MATCH($B68,mNo,0),MATCH('4. Waiting confirm'!H$2,mTitle,0)))</f>
        <v>45133.76189814815</v>
      </c>
      <c r="I68" t="str">
        <f>IF(INDEX(mlist,MATCH($B68,mNo,0),MATCH('4. Waiting confirm'!I$2,mTitle,0))="","",INDEX(mlist,MATCH($B68,mNo,0),MATCH('4. Waiting confirm'!I$2,mTitle,0)))</f>
        <v>Major</v>
      </c>
      <c r="J68" t="str">
        <f>IF(INDEX(mlist,MATCH($B68,mNo,0),MATCH('4. Waiting confirm'!J$2,mTitle,0))="","",INDEX(mlist,MATCH($B68,mNo,0),MATCH('4. Waiting confirm'!J$2,mTitle,0)))</f>
        <v>AWB, DRY, BSA</v>
      </c>
      <c r="K68" s="293">
        <f>IF(INDEX(mlist,MATCH($B68,mNo,0),MATCH('4. Waiting confirm'!K$2,mTitle,0))="","",INDEX(mlist,MATCH($B68,mNo,0),MATCH('4. Waiting confirm'!K$2,mTitle,0)))</f>
        <v>2297</v>
      </c>
      <c r="L68" s="292">
        <f>IF(INDEX(mlist,MATCH($B68,mNo,0),MATCH('4. Waiting confirm'!L$2,mTitle,0))="","",INDEX(mlist,MATCH($B68,mNo,0),MATCH('4. Waiting confirm'!L$2,mTitle,0)))</f>
        <v>45135</v>
      </c>
      <c r="M68" t="str">
        <f>IF(INDEX(mlist,MATCH($B68,mNo,0),MATCH('4. Waiting confirm'!M$2,mTitle,0))="","",INDEX(mlist,MATCH($B68,mNo,0),MATCH('4. Waiting confirm'!M$2,mTitle,0)))</f>
        <v>2. Dealer working with end user</v>
      </c>
      <c r="N68" t="e">
        <f>IF(INDEX(mlist,MATCH($B68,mNo,0),MATCH('4. Waiting confirm'!N$2,mTitle,0))="","",INDEX(mlist,MATCH($B68,mNo,0),MATCH('4. Waiting confirm'!N$2,mTitle,0)))</f>
        <v>#N/A</v>
      </c>
      <c r="O68" t="s">
        <v>288</v>
      </c>
      <c r="P68" t="s">
        <v>288</v>
      </c>
      <c r="R68" s="307">
        <f t="shared" si="2"/>
        <v>0.66666666666666663</v>
      </c>
    </row>
    <row r="69" spans="1:18">
      <c r="A69">
        <f>SUBTOTAL(103,$B$3:B69)</f>
        <v>67</v>
      </c>
      <c r="B69" t="s">
        <v>5917</v>
      </c>
      <c r="C69" t="str">
        <f>IF(INDEX(mlist,MATCH($B69,mNo,0),MATCH('4. Waiting confirm'!C$2,mTitle,0))="","",INDEX(mlist,MATCH($B69,mNo,0),MATCH('4. Waiting confirm'!C$2,mTitle,0)))</f>
        <v>UONG BI HOSPITAL</v>
      </c>
      <c r="D69" t="str">
        <f>IF(INDEX(mlist,MATCH($B69,mNo,0),MATCH('4. Waiting confirm'!D$2,mTitle,0))="","",INDEX(mlist,MATCH($B69,mNo,0),MATCH('4. Waiting confirm'!D$2,mTitle,0)))</f>
        <v>Hanoi</v>
      </c>
      <c r="E69" t="str">
        <f>IF(INDEX(mlist,MATCH($B69,mNo,0),MATCH('4. Waiting confirm'!E$2,mTitle,0))="","",INDEX(mlist,MATCH($B69,mNo,0),MATCH('4. Waiting confirm'!E$2,mTitle,0)))</f>
        <v>EC-530WI3</v>
      </c>
      <c r="F69" t="str">
        <f>IF(INDEX(mlist,MATCH($B69,mNo,0),MATCH('4. Waiting confirm'!F$2,mTitle,0))="","",INDEX(mlist,MATCH($B69,mNo,0),MATCH('4. Waiting confirm'!F$2,mTitle,0)))</f>
        <v>1C642K107</v>
      </c>
      <c r="G69" s="292">
        <f>IF(INDEX(mlist,MATCH($B69,mNo,0),MATCH('4. Waiting confirm'!G$2,mTitle,0))="","",INDEX(mlist,MATCH($B69,mNo,0),MATCH('4. Waiting confirm'!G$2,mTitle,0)))</f>
        <v>45132.745972222219</v>
      </c>
      <c r="H69" s="292">
        <f>IF(INDEX(mlist,MATCH($B69,mNo,0),MATCH('4. Waiting confirm'!H$2,mTitle,0))="","",INDEX(mlist,MATCH($B69,mNo,0),MATCH('4. Waiting confirm'!H$2,mTitle,0)))</f>
        <v>45133.50167824074</v>
      </c>
      <c r="I69" t="str">
        <f>IF(INDEX(mlist,MATCH($B69,mNo,0),MATCH('4. Waiting confirm'!I$2,mTitle,0))="","",INDEX(mlist,MATCH($B69,mNo,0),MATCH('4. Waiting confirm'!I$2,mTitle,0)))</f>
        <v>Major</v>
      </c>
      <c r="J69" t="str">
        <f>IF(INDEX(mlist,MATCH($B69,mNo,0),MATCH('4. Waiting confirm'!J$2,mTitle,0))="","",INDEX(mlist,MATCH($B69,mNo,0),MATCH('4. Waiting confirm'!J$2,mTitle,0)))</f>
        <v>FSA, DWA, BSA, NOZ, VCA, FSB</v>
      </c>
      <c r="K69" s="293">
        <f>IF(INDEX(mlist,MATCH($B69,mNo,0),MATCH('4. Waiting confirm'!K$2,mTitle,0))="","",INDEX(mlist,MATCH($B69,mNo,0),MATCH('4. Waiting confirm'!K$2,mTitle,0)))</f>
        <v>4306</v>
      </c>
      <c r="L69" s="292">
        <f>IF(INDEX(mlist,MATCH($B69,mNo,0),MATCH('4. Waiting confirm'!L$2,mTitle,0))="","",INDEX(mlist,MATCH($B69,mNo,0),MATCH('4. Waiting confirm'!L$2,mTitle,0)))</f>
        <v>45135</v>
      </c>
      <c r="M69" t="str">
        <f>IF(INDEX(mlist,MATCH($B69,mNo,0),MATCH('4. Waiting confirm'!M$2,mTitle,0))="","",INDEX(mlist,MATCH($B69,mNo,0),MATCH('4. Waiting confirm'!M$2,mTitle,0)))</f>
        <v>2. Dealer working with end user</v>
      </c>
      <c r="N69" t="e">
        <f>IF(INDEX(mlist,MATCH($B69,mNo,0),MATCH('4. Waiting confirm'!N$2,mTitle,0))="","",INDEX(mlist,MATCH($B69,mNo,0),MATCH('4. Waiting confirm'!N$2,mTitle,0)))</f>
        <v>#N/A</v>
      </c>
      <c r="O69" t="s">
        <v>288</v>
      </c>
      <c r="P69" t="s">
        <v>288</v>
      </c>
      <c r="R69" s="307">
        <f t="shared" si="2"/>
        <v>0.66666666666666663</v>
      </c>
    </row>
    <row r="70" spans="1:18">
      <c r="A70">
        <f>SUBTOTAL(103,$B$3:B70)</f>
        <v>68</v>
      </c>
      <c r="B70" t="s">
        <v>5921</v>
      </c>
      <c r="C70" t="str">
        <f>IF(INDEX(mlist,MATCH($B70,mNo,0),MATCH('4. Waiting confirm'!C$2,mTitle,0))="","",INDEX(mlist,MATCH($B70,mNo,0),MATCH('4. Waiting confirm'!C$2,mTitle,0)))</f>
        <v>DA NANG HOSPITAL</v>
      </c>
      <c r="D70" t="str">
        <f>IF(INDEX(mlist,MATCH($B70,mNo,0),MATCH('4. Waiting confirm'!D$2,mTitle,0))="","",INDEX(mlist,MATCH($B70,mNo,0),MATCH('4. Waiting confirm'!D$2,mTitle,0)))</f>
        <v>HCM</v>
      </c>
      <c r="E70" t="str">
        <f>IF(INDEX(mlist,MATCH($B70,mNo,0),MATCH('4. Waiting confirm'!E$2,mTitle,0))="","",INDEX(mlist,MATCH($B70,mNo,0),MATCH('4. Waiting confirm'!E$2,mTitle,0)))</f>
        <v>EG-530FP</v>
      </c>
      <c r="F70" t="str">
        <f>IF(INDEX(mlist,MATCH($B70,mNo,0),MATCH('4. Waiting confirm'!F$2,mTitle,0))="","",INDEX(mlist,MATCH($B70,mNo,0),MATCH('4. Waiting confirm'!F$2,mTitle,0)))</f>
        <v>1G374K023</v>
      </c>
      <c r="G70" s="292">
        <f>IF(INDEX(mlist,MATCH($B70,mNo,0),MATCH('4. Waiting confirm'!G$2,mTitle,0))="","",INDEX(mlist,MATCH($B70,mNo,0),MATCH('4. Waiting confirm'!G$2,mTitle,0)))</f>
        <v>45133.482546296298</v>
      </c>
      <c r="H70" s="292">
        <f>IF(INDEX(mlist,MATCH($B70,mNo,0),MATCH('4. Waiting confirm'!H$2,mTitle,0))="","",INDEX(mlist,MATCH($B70,mNo,0),MATCH('4. Waiting confirm'!H$2,mTitle,0)))</f>
        <v>45133.639837962961</v>
      </c>
      <c r="I70" t="str">
        <f>IF(INDEX(mlist,MATCH($B70,mNo,0),MATCH('4. Waiting confirm'!I$2,mTitle,0))="","",INDEX(mlist,MATCH($B70,mNo,0),MATCH('4. Waiting confirm'!I$2,mTitle,0)))</f>
        <v>Major</v>
      </c>
      <c r="J70" t="str">
        <f>IF(INDEX(mlist,MATCH($B70,mNo,0),MATCH('4. Waiting confirm'!J$2,mTitle,0))="","",INDEX(mlist,MATCH($B70,mNo,0),MATCH('4. Waiting confirm'!J$2,mTitle,0)))</f>
        <v>ISA, BSA, FSA, FSB, VCA, PCB</v>
      </c>
      <c r="K70" s="293">
        <f>IF(INDEX(mlist,MATCH($B70,mNo,0),MATCH('4. Waiting confirm'!K$2,mTitle,0))="","",INDEX(mlist,MATCH($B70,mNo,0),MATCH('4. Waiting confirm'!K$2,mTitle,0)))</f>
        <v>8920</v>
      </c>
      <c r="L70" s="292">
        <f>IF(INDEX(mlist,MATCH($B70,mNo,0),MATCH('4. Waiting confirm'!L$2,mTitle,0))="","",INDEX(mlist,MATCH($B70,mNo,0),MATCH('4. Waiting confirm'!L$2,mTitle,0)))</f>
        <v>45135</v>
      </c>
      <c r="M70" t="str">
        <f>IF(INDEX(mlist,MATCH($B70,mNo,0),MATCH('4. Waiting confirm'!M$2,mTitle,0))="","",INDEX(mlist,MATCH($B70,mNo,0),MATCH('4. Waiting confirm'!M$2,mTitle,0)))</f>
        <v>2. Dealer working with end user</v>
      </c>
      <c r="N70" t="e">
        <f>IF(INDEX(mlist,MATCH($B70,mNo,0),MATCH('4. Waiting confirm'!N$2,mTitle,0))="","",INDEX(mlist,MATCH($B70,mNo,0),MATCH('4. Waiting confirm'!N$2,mTitle,0)))</f>
        <v>#N/A</v>
      </c>
      <c r="O70" t="s">
        <v>288</v>
      </c>
      <c r="P70" t="s">
        <v>288</v>
      </c>
      <c r="R70" s="307">
        <f t="shared" si="2"/>
        <v>0.66666666666666663</v>
      </c>
    </row>
    <row r="71" spans="1:18">
      <c r="A71">
        <f>SUBTOTAL(103,$B$3:B71)</f>
        <v>69</v>
      </c>
      <c r="B71" t="s">
        <v>5925</v>
      </c>
      <c r="C71" t="str">
        <f>IF(INDEX(mlist,MATCH($B71,mNo,0),MATCH('4. Waiting confirm'!C$2,mTitle,0))="","",INDEX(mlist,MATCH($B71,mNo,0),MATCH('4. Waiting confirm'!C$2,mTitle,0)))</f>
        <v>DA NANG HOSPITAL</v>
      </c>
      <c r="D71" t="str">
        <f>IF(INDEX(mlist,MATCH($B71,mNo,0),MATCH('4. Waiting confirm'!D$2,mTitle,0))="","",INDEX(mlist,MATCH($B71,mNo,0),MATCH('4. Waiting confirm'!D$2,mTitle,0)))</f>
        <v>HCM</v>
      </c>
      <c r="E71" t="str">
        <f>IF(INDEX(mlist,MATCH($B71,mNo,0),MATCH('4. Waiting confirm'!E$2,mTitle,0))="","",INDEX(mlist,MATCH($B71,mNo,0),MATCH('4. Waiting confirm'!E$2,mTitle,0)))</f>
        <v>EC-530WI3</v>
      </c>
      <c r="F71" t="str">
        <f>IF(INDEX(mlist,MATCH($B71,mNo,0),MATCH('4. Waiting confirm'!F$2,mTitle,0))="","",INDEX(mlist,MATCH($B71,mNo,0),MATCH('4. Waiting confirm'!F$2,mTitle,0)))</f>
        <v>1C642K104</v>
      </c>
      <c r="G71" s="292">
        <f>IF(INDEX(mlist,MATCH($B71,mNo,0),MATCH('4. Waiting confirm'!G$2,mTitle,0))="","",INDEX(mlist,MATCH($B71,mNo,0),MATCH('4. Waiting confirm'!G$2,mTitle,0)))</f>
        <v>45133.482349537036</v>
      </c>
      <c r="H71" s="292">
        <f>IF(INDEX(mlist,MATCH($B71,mNo,0),MATCH('4. Waiting confirm'!H$2,mTitle,0))="","",INDEX(mlist,MATCH($B71,mNo,0),MATCH('4. Waiting confirm'!H$2,mTitle,0)))</f>
        <v>45133.549629629626</v>
      </c>
      <c r="I71" t="str">
        <f>IF(INDEX(mlist,MATCH($B71,mNo,0),MATCH('4. Waiting confirm'!I$2,mTitle,0))="","",INDEX(mlist,MATCH($B71,mNo,0),MATCH('4. Waiting confirm'!I$2,mTitle,0)))</f>
        <v>Major</v>
      </c>
      <c r="J71" t="str">
        <f>IF(INDEX(mlist,MATCH($B71,mNo,0),MATCH('4. Waiting confirm'!J$2,mTitle,0))="","",INDEX(mlist,MATCH($B71,mNo,0),MATCH('4. Waiting confirm'!J$2,mTitle,0)))</f>
        <v>ISA, BSA, FSA, FSB, VCA, PCB</v>
      </c>
      <c r="K71" s="293">
        <f>IF(INDEX(mlist,MATCH($B71,mNo,0),MATCH('4. Waiting confirm'!K$2,mTitle,0))="","",INDEX(mlist,MATCH($B71,mNo,0),MATCH('4. Waiting confirm'!K$2,mTitle,0)))</f>
        <v>10515</v>
      </c>
      <c r="L71" s="292">
        <f>IF(INDEX(mlist,MATCH($B71,mNo,0),MATCH('4. Waiting confirm'!L$2,mTitle,0))="","",INDEX(mlist,MATCH($B71,mNo,0),MATCH('4. Waiting confirm'!L$2,mTitle,0)))</f>
        <v>45135</v>
      </c>
      <c r="M71" t="str">
        <f>IF(INDEX(mlist,MATCH($B71,mNo,0),MATCH('4. Waiting confirm'!M$2,mTitle,0))="","",INDEX(mlist,MATCH($B71,mNo,0),MATCH('4. Waiting confirm'!M$2,mTitle,0)))</f>
        <v>2. Dealer working with end user</v>
      </c>
      <c r="N71" t="e">
        <f>IF(INDEX(mlist,MATCH($B71,mNo,0),MATCH('4. Waiting confirm'!N$2,mTitle,0))="","",INDEX(mlist,MATCH($B71,mNo,0),MATCH('4. Waiting confirm'!N$2,mTitle,0)))</f>
        <v>#N/A</v>
      </c>
      <c r="O71" t="s">
        <v>288</v>
      </c>
      <c r="P71" t="s">
        <v>288</v>
      </c>
      <c r="R71" s="307">
        <f t="shared" si="2"/>
        <v>0.66666666666666663</v>
      </c>
    </row>
    <row r="72" spans="1:18">
      <c r="A72">
        <f>SUBTOTAL(103,$B$3:B72)</f>
        <v>70</v>
      </c>
      <c r="B72" t="s">
        <v>5929</v>
      </c>
      <c r="C72" t="str">
        <f>IF(INDEX(mlist,MATCH($B72,mNo,0),MATCH('4. Waiting confirm'!C$2,mTitle,0))="","",INDEX(mlist,MATCH($B72,mNo,0),MATCH('4. Waiting confirm'!C$2,mTitle,0)))</f>
        <v>Bach Mai Hospital</v>
      </c>
      <c r="D72" t="str">
        <f>IF(INDEX(mlist,MATCH($B72,mNo,0),MATCH('4. Waiting confirm'!D$2,mTitle,0))="","",INDEX(mlist,MATCH($B72,mNo,0),MATCH('4. Waiting confirm'!D$2,mTitle,0)))</f>
        <v>Hanoi</v>
      </c>
      <c r="E72" t="str">
        <f>IF(INDEX(mlist,MATCH($B72,mNo,0),MATCH('4. Waiting confirm'!E$2,mTitle,0))="","",INDEX(mlist,MATCH($B72,mNo,0),MATCH('4. Waiting confirm'!E$2,mTitle,0)))</f>
        <v>EG-600WR</v>
      </c>
      <c r="F72" t="str">
        <f>IF(INDEX(mlist,MATCH($B72,mNo,0),MATCH('4. Waiting confirm'!F$2,mTitle,0))="","",INDEX(mlist,MATCH($B72,mNo,0),MATCH('4. Waiting confirm'!F$2,mTitle,0)))</f>
        <v>8G391K044</v>
      </c>
      <c r="G72" s="292">
        <f>IF(INDEX(mlist,MATCH($B72,mNo,0),MATCH('4. Waiting confirm'!G$2,mTitle,0))="","",INDEX(mlist,MATCH($B72,mNo,0),MATCH('4. Waiting confirm'!G$2,mTitle,0)))</f>
        <v>45134.491574074076</v>
      </c>
      <c r="H72" s="292">
        <f>IF(INDEX(mlist,MATCH($B72,mNo,0),MATCH('4. Waiting confirm'!H$2,mTitle,0))="","",INDEX(mlist,MATCH($B72,mNo,0),MATCH('4. Waiting confirm'!H$2,mTitle,0)))</f>
        <v>45134.735173611109</v>
      </c>
      <c r="I72" t="str">
        <f>IF(INDEX(mlist,MATCH($B72,mNo,0),MATCH('4. Waiting confirm'!I$2,mTitle,0))="","",INDEX(mlist,MATCH($B72,mNo,0),MATCH('4. Waiting confirm'!I$2,mTitle,0)))</f>
        <v>Major</v>
      </c>
      <c r="J72" t="str">
        <f>IF(INDEX(mlist,MATCH($B72,mNo,0),MATCH('4. Waiting confirm'!J$2,mTitle,0))="","",INDEX(mlist,MATCH($B72,mNo,0),MATCH('4. Waiting confirm'!J$2,mTitle,0)))</f>
        <v>BSA, FSB</v>
      </c>
      <c r="K72" s="293">
        <f>IF(INDEX(mlist,MATCH($B72,mNo,0),MATCH('4. Waiting confirm'!K$2,mTitle,0))="","",INDEX(mlist,MATCH($B72,mNo,0),MATCH('4. Waiting confirm'!K$2,mTitle,0)))</f>
        <v>2436</v>
      </c>
      <c r="L72" s="292">
        <f>IF(INDEX(mlist,MATCH($B72,mNo,0),MATCH('4. Waiting confirm'!L$2,mTitle,0))="","",INDEX(mlist,MATCH($B72,mNo,0),MATCH('4. Waiting confirm'!L$2,mTitle,0)))</f>
        <v>45140</v>
      </c>
      <c r="M72" t="str">
        <f>IF(INDEX(mlist,MATCH($B72,mNo,0),MATCH('4. Waiting confirm'!M$2,mTitle,0))="","",INDEX(mlist,MATCH($B72,mNo,0),MATCH('4. Waiting confirm'!M$2,mTitle,0)))</f>
        <v xml:space="preserve">3. Tender process </v>
      </c>
      <c r="N72" t="e">
        <f>IF(INDEX(mlist,MATCH($B72,mNo,0),MATCH('4. Waiting confirm'!N$2,mTitle,0))="","",INDEX(mlist,MATCH($B72,mNo,0),MATCH('4. Waiting confirm'!N$2,mTitle,0)))</f>
        <v>#N/A</v>
      </c>
      <c r="O72" t="s">
        <v>288</v>
      </c>
      <c r="P72" t="s">
        <v>288</v>
      </c>
      <c r="Q72" t="s">
        <v>288</v>
      </c>
      <c r="R72" s="307">
        <f t="shared" si="2"/>
        <v>1</v>
      </c>
    </row>
    <row r="73" spans="1:18">
      <c r="A73">
        <f>SUBTOTAL(103,$B$3:B73)</f>
        <v>71</v>
      </c>
      <c r="B73" t="s">
        <v>5931</v>
      </c>
      <c r="C73" t="str">
        <f>IF(INDEX(mlist,MATCH($B73,mNo,0),MATCH('4. Waiting confirm'!C$2,mTitle,0))="","",INDEX(mlist,MATCH($B73,mNo,0),MATCH('4. Waiting confirm'!C$2,mTitle,0)))</f>
        <v>Bach Mai Hospital</v>
      </c>
      <c r="D73" t="str">
        <f>IF(INDEX(mlist,MATCH($B73,mNo,0),MATCH('4. Waiting confirm'!D$2,mTitle,0))="","",INDEX(mlist,MATCH($B73,mNo,0),MATCH('4. Waiting confirm'!D$2,mTitle,0)))</f>
        <v>Hanoi</v>
      </c>
      <c r="E73" t="str">
        <f>IF(INDEX(mlist,MATCH($B73,mNo,0),MATCH('4. Waiting confirm'!E$2,mTitle,0))="","",INDEX(mlist,MATCH($B73,mNo,0),MATCH('4. Waiting confirm'!E$2,mTitle,0)))</f>
        <v>EC-600WI</v>
      </c>
      <c r="F73" t="str">
        <f>IF(INDEX(mlist,MATCH($B73,mNo,0),MATCH('4. Waiting confirm'!F$2,mTitle,0))="","",INDEX(mlist,MATCH($B73,mNo,0),MATCH('4. Waiting confirm'!F$2,mTitle,0)))</f>
        <v>6C692K126</v>
      </c>
      <c r="G73" s="292">
        <f>IF(INDEX(mlist,MATCH($B73,mNo,0),MATCH('4. Waiting confirm'!G$2,mTitle,0))="","",INDEX(mlist,MATCH($B73,mNo,0),MATCH('4. Waiting confirm'!G$2,mTitle,0)))</f>
        <v>45134.492175925923</v>
      </c>
      <c r="H73" s="292">
        <f>IF(INDEX(mlist,MATCH($B73,mNo,0),MATCH('4. Waiting confirm'!H$2,mTitle,0))="","",INDEX(mlist,MATCH($B73,mNo,0),MATCH('4. Waiting confirm'!H$2,mTitle,0)))</f>
        <v>45134.764548611114</v>
      </c>
      <c r="I73" t="str">
        <f>IF(INDEX(mlist,MATCH($B73,mNo,0),MATCH('4. Waiting confirm'!I$2,mTitle,0))="","",INDEX(mlist,MATCH($B73,mNo,0),MATCH('4. Waiting confirm'!I$2,mTitle,0)))</f>
        <v>Major</v>
      </c>
      <c r="J73" t="str">
        <f>IF(INDEX(mlist,MATCH($B73,mNo,0),MATCH('4. Waiting confirm'!J$2,mTitle,0))="","",INDEX(mlist,MATCH($B73,mNo,0),MATCH('4. Waiting confirm'!J$2,mTitle,0)))</f>
        <v>RBS, DRY, FSA, FSB, BSA, VCA</v>
      </c>
      <c r="K73" s="293">
        <f>IF(INDEX(mlist,MATCH($B73,mNo,0),MATCH('4. Waiting confirm'!K$2,mTitle,0))="","",INDEX(mlist,MATCH($B73,mNo,0),MATCH('4. Waiting confirm'!K$2,mTitle,0)))</f>
        <v>5656</v>
      </c>
      <c r="L73" s="292">
        <f>IF(INDEX(mlist,MATCH($B73,mNo,0),MATCH('4. Waiting confirm'!L$2,mTitle,0))="","",INDEX(mlist,MATCH($B73,mNo,0),MATCH('4. Waiting confirm'!L$2,mTitle,0)))</f>
        <v>45140</v>
      </c>
      <c r="M73" t="str">
        <f>IF(INDEX(mlist,MATCH($B73,mNo,0),MATCH('4. Waiting confirm'!M$2,mTitle,0))="","",INDEX(mlist,MATCH($B73,mNo,0),MATCH('4. Waiting confirm'!M$2,mTitle,0)))</f>
        <v xml:space="preserve">3. Tender process </v>
      </c>
      <c r="N73" t="e">
        <f>IF(INDEX(mlist,MATCH($B73,mNo,0),MATCH('4. Waiting confirm'!N$2,mTitle,0))="","",INDEX(mlist,MATCH($B73,mNo,0),MATCH('4. Waiting confirm'!N$2,mTitle,0)))</f>
        <v>#N/A</v>
      </c>
      <c r="O73" t="s">
        <v>288</v>
      </c>
      <c r="P73" t="s">
        <v>288</v>
      </c>
      <c r="Q73" t="s">
        <v>288</v>
      </c>
      <c r="R73" s="307">
        <f t="shared" si="2"/>
        <v>1</v>
      </c>
    </row>
    <row r="74" spans="1:18">
      <c r="A74">
        <f>SUBTOTAL(103,$B$3:B74)</f>
        <v>72</v>
      </c>
      <c r="B74" t="s">
        <v>5934</v>
      </c>
      <c r="C74" t="str">
        <f>IF(INDEX(mlist,MATCH($B74,mNo,0),MATCH('4. Waiting confirm'!C$2,mTitle,0))="","",INDEX(mlist,MATCH($B74,mNo,0),MATCH('4. Waiting confirm'!C$2,mTitle,0)))</f>
        <v>Bach Mai Hospital</v>
      </c>
      <c r="D74" t="str">
        <f>IF(INDEX(mlist,MATCH($B74,mNo,0),MATCH('4. Waiting confirm'!D$2,mTitle,0))="","",INDEX(mlist,MATCH($B74,mNo,0),MATCH('4. Waiting confirm'!D$2,mTitle,0)))</f>
        <v>Hanoi</v>
      </c>
      <c r="E74" t="str">
        <f>IF(INDEX(mlist,MATCH($B74,mNo,0),MATCH('4. Waiting confirm'!E$2,mTitle,0))="","",INDEX(mlist,MATCH($B74,mNo,0),MATCH('4. Waiting confirm'!E$2,mTitle,0)))</f>
        <v>EG-600WR</v>
      </c>
      <c r="F74" t="str">
        <f>IF(INDEX(mlist,MATCH($B74,mNo,0),MATCH('4. Waiting confirm'!F$2,mTitle,0))="","",INDEX(mlist,MATCH($B74,mNo,0),MATCH('4. Waiting confirm'!F$2,mTitle,0)))</f>
        <v>2G391K858</v>
      </c>
      <c r="G74" s="292">
        <f>IF(INDEX(mlist,MATCH($B74,mNo,0),MATCH('4. Waiting confirm'!G$2,mTitle,0))="","",INDEX(mlist,MATCH($B74,mNo,0),MATCH('4. Waiting confirm'!G$2,mTitle,0)))</f>
        <v>45134.493321759262</v>
      </c>
      <c r="H74" s="292">
        <f>IF(INDEX(mlist,MATCH($B74,mNo,0),MATCH('4. Waiting confirm'!H$2,mTitle,0))="","",INDEX(mlist,MATCH($B74,mNo,0),MATCH('4. Waiting confirm'!H$2,mTitle,0)))</f>
        <v>45134.796087962961</v>
      </c>
      <c r="I74" t="str">
        <f>IF(INDEX(mlist,MATCH($B74,mNo,0),MATCH('4. Waiting confirm'!I$2,mTitle,0))="","",INDEX(mlist,MATCH($B74,mNo,0),MATCH('4. Waiting confirm'!I$2,mTitle,0)))</f>
        <v>Major</v>
      </c>
      <c r="J74" t="str">
        <f>IF(INDEX(mlist,MATCH($B74,mNo,0),MATCH('4. Waiting confirm'!J$2,mTitle,0))="","",INDEX(mlist,MATCH($B74,mNo,0),MATCH('4. Waiting confirm'!J$2,mTitle,0)))</f>
        <v>BSA, FCT, FSA, FSB</v>
      </c>
      <c r="K74" s="293">
        <f>IF(INDEX(mlist,MATCH($B74,mNo,0),MATCH('4. Waiting confirm'!K$2,mTitle,0))="","",INDEX(mlist,MATCH($B74,mNo,0),MATCH('4. Waiting confirm'!K$2,mTitle,0)))</f>
        <v>3698</v>
      </c>
      <c r="L74" s="292">
        <f>IF(INDEX(mlist,MATCH($B74,mNo,0),MATCH('4. Waiting confirm'!L$2,mTitle,0))="","",INDEX(mlist,MATCH($B74,mNo,0),MATCH('4. Waiting confirm'!L$2,mTitle,0)))</f>
        <v>45140</v>
      </c>
      <c r="M74" t="str">
        <f>IF(INDEX(mlist,MATCH($B74,mNo,0),MATCH('4. Waiting confirm'!M$2,mTitle,0))="","",INDEX(mlist,MATCH($B74,mNo,0),MATCH('4. Waiting confirm'!M$2,mTitle,0)))</f>
        <v xml:space="preserve">3. Tender process </v>
      </c>
      <c r="N74" t="e">
        <f>IF(INDEX(mlist,MATCH($B74,mNo,0),MATCH('4. Waiting confirm'!N$2,mTitle,0))="","",INDEX(mlist,MATCH($B74,mNo,0),MATCH('4. Waiting confirm'!N$2,mTitle,0)))</f>
        <v>#N/A</v>
      </c>
      <c r="O74" t="s">
        <v>288</v>
      </c>
      <c r="P74" t="s">
        <v>288</v>
      </c>
      <c r="Q74" t="s">
        <v>288</v>
      </c>
      <c r="R74" s="307">
        <f t="shared" si="2"/>
        <v>1</v>
      </c>
    </row>
    <row r="75" spans="1:18">
      <c r="A75">
        <f>SUBTOTAL(103,$B$3:B75)</f>
        <v>73</v>
      </c>
      <c r="B75" t="s">
        <v>5937</v>
      </c>
      <c r="C75" t="str">
        <f>IF(INDEX(mlist,MATCH($B75,mNo,0),MATCH('4. Waiting confirm'!C$2,mTitle,0))="","",INDEX(mlist,MATCH($B75,mNo,0),MATCH('4. Waiting confirm'!C$2,mTitle,0)))</f>
        <v>Tuyen Quang General Hospital</v>
      </c>
      <c r="D75" t="str">
        <f>IF(INDEX(mlist,MATCH($B75,mNo,0),MATCH('4. Waiting confirm'!D$2,mTitle,0))="","",INDEX(mlist,MATCH($B75,mNo,0),MATCH('4. Waiting confirm'!D$2,mTitle,0)))</f>
        <v>Hanoi</v>
      </c>
      <c r="E75" t="str">
        <f>IF(INDEX(mlist,MATCH($B75,mNo,0),MATCH('4. Waiting confirm'!E$2,mTitle,0))="","",INDEX(mlist,MATCH($B75,mNo,0),MATCH('4. Waiting confirm'!E$2,mTitle,0)))</f>
        <v>EC-201WI</v>
      </c>
      <c r="F75" t="str">
        <f>IF(INDEX(mlist,MATCH($B75,mNo,0),MATCH('4. Waiting confirm'!F$2,mTitle,0))="","",INDEX(mlist,MATCH($B75,mNo,0),MATCH('4. Waiting confirm'!F$2,mTitle,0)))</f>
        <v>RC328A025</v>
      </c>
      <c r="G75" s="292">
        <f>IF(INDEX(mlist,MATCH($B75,mNo,0),MATCH('4. Waiting confirm'!G$2,mTitle,0))="","",INDEX(mlist,MATCH($B75,mNo,0),MATCH('4. Waiting confirm'!G$2,mTitle,0)))</f>
        <v>45135.679594907408</v>
      </c>
      <c r="H75" s="292">
        <f>IF(INDEX(mlist,MATCH($B75,mNo,0),MATCH('4. Waiting confirm'!H$2,mTitle,0))="","",INDEX(mlist,MATCH($B75,mNo,0),MATCH('4. Waiting confirm'!H$2,mTitle,0)))</f>
        <v>45135.779143518521</v>
      </c>
      <c r="I75" t="str">
        <f>IF(INDEX(mlist,MATCH($B75,mNo,0),MATCH('4. Waiting confirm'!I$2,mTitle,0))="","",INDEX(mlist,MATCH($B75,mNo,0),MATCH('4. Waiting confirm'!I$2,mTitle,0)))</f>
        <v>Major</v>
      </c>
      <c r="J75" t="str">
        <f>IF(INDEX(mlist,MATCH($B75,mNo,0),MATCH('4. Waiting confirm'!J$2,mTitle,0))="","",INDEX(mlist,MATCH($B75,mNo,0),MATCH('4. Waiting confirm'!J$2,mTitle,0)))</f>
        <v>BSA</v>
      </c>
      <c r="K75" s="293">
        <f>IF(INDEX(mlist,MATCH($B75,mNo,0),MATCH('4. Waiting confirm'!K$2,mTitle,0))="","",INDEX(mlist,MATCH($B75,mNo,0),MATCH('4. Waiting confirm'!K$2,mTitle,0)))</f>
        <v>977</v>
      </c>
      <c r="L75" s="292">
        <f>IF(INDEX(mlist,MATCH($B75,mNo,0),MATCH('4. Waiting confirm'!L$2,mTitle,0))="","",INDEX(mlist,MATCH($B75,mNo,0),MATCH('4. Waiting confirm'!L$2,mTitle,0)))</f>
        <v>45145</v>
      </c>
      <c r="M75" t="str">
        <f>IF(INDEX(mlist,MATCH($B75,mNo,0),MATCH('4. Waiting confirm'!M$2,mTitle,0))="","",INDEX(mlist,MATCH($B75,mNo,0),MATCH('4. Waiting confirm'!M$2,mTitle,0)))</f>
        <v>2. Dealer working with end user</v>
      </c>
      <c r="N75" t="e">
        <f>IF(INDEX(mlist,MATCH($B75,mNo,0),MATCH('4. Waiting confirm'!N$2,mTitle,0))="","",INDEX(mlist,MATCH($B75,mNo,0),MATCH('4. Waiting confirm'!N$2,mTitle,0)))</f>
        <v>#N/A</v>
      </c>
      <c r="O75" t="s">
        <v>288</v>
      </c>
      <c r="P75" t="s">
        <v>288</v>
      </c>
      <c r="R75" s="307">
        <f t="shared" si="2"/>
        <v>0.66666666666666663</v>
      </c>
    </row>
    <row r="76" spans="1:18">
      <c r="A76">
        <f>SUBTOTAL(103,$B$3:B76)</f>
        <v>74</v>
      </c>
      <c r="B76" t="s">
        <v>5938</v>
      </c>
      <c r="C76" t="str">
        <f>IF(INDEX(mlist,MATCH($B76,mNo,0),MATCH('4. Waiting confirm'!C$2,mTitle,0))="","",INDEX(mlist,MATCH($B76,mNo,0),MATCH('4. Waiting confirm'!C$2,mTitle,0)))</f>
        <v>Tuyen Quang General Hospital</v>
      </c>
      <c r="D76" t="str">
        <f>IF(INDEX(mlist,MATCH($B76,mNo,0),MATCH('4. Waiting confirm'!D$2,mTitle,0))="","",INDEX(mlist,MATCH($B76,mNo,0),MATCH('4. Waiting confirm'!D$2,mTitle,0)))</f>
        <v>Hanoi</v>
      </c>
      <c r="E76" t="str">
        <f>IF(INDEX(mlist,MATCH($B76,mNo,0),MATCH('4. Waiting confirm'!E$2,mTitle,0))="","",INDEX(mlist,MATCH($B76,mNo,0),MATCH('4. Waiting confirm'!E$2,mTitle,0)))</f>
        <v>EC-530WL3</v>
      </c>
      <c r="F76" t="str">
        <f>IF(INDEX(mlist,MATCH($B76,mNo,0),MATCH('4. Waiting confirm'!F$2,mTitle,0))="","",INDEX(mlist,MATCH($B76,mNo,0),MATCH('4. Waiting confirm'!F$2,mTitle,0)))</f>
        <v>1C643K926</v>
      </c>
      <c r="G76" s="292">
        <f>IF(INDEX(mlist,MATCH($B76,mNo,0),MATCH('4. Waiting confirm'!G$2,mTitle,0))="","",INDEX(mlist,MATCH($B76,mNo,0),MATCH('4. Waiting confirm'!G$2,mTitle,0)))</f>
        <v>45135.680104166669</v>
      </c>
      <c r="H76" s="292">
        <f>IF(INDEX(mlist,MATCH($B76,mNo,0),MATCH('4. Waiting confirm'!H$2,mTitle,0))="","",INDEX(mlist,MATCH($B76,mNo,0),MATCH('4. Waiting confirm'!H$2,mTitle,0)))</f>
        <v>45135.821527777778</v>
      </c>
      <c r="I76" t="str">
        <f>IF(INDEX(mlist,MATCH($B76,mNo,0),MATCH('4. Waiting confirm'!I$2,mTitle,0))="","",INDEX(mlist,MATCH($B76,mNo,0),MATCH('4. Waiting confirm'!I$2,mTitle,0)))</f>
        <v>Major</v>
      </c>
      <c r="J76" t="str">
        <f>IF(INDEX(mlist,MATCH($B76,mNo,0),MATCH('4. Waiting confirm'!J$2,mTitle,0))="","",INDEX(mlist,MATCH($B76,mNo,0),MATCH('4. Waiting confirm'!J$2,mTitle,0)))</f>
        <v>CHA, FSA, FSB, LGB, OSA</v>
      </c>
      <c r="K76" s="293">
        <f>IF(INDEX(mlist,MATCH($B76,mNo,0),MATCH('4. Waiting confirm'!K$2,mTitle,0))="","",INDEX(mlist,MATCH($B76,mNo,0),MATCH('4. Waiting confirm'!K$2,mTitle,0)))</f>
        <v>15980</v>
      </c>
      <c r="L76" s="292">
        <f>IF(INDEX(mlist,MATCH($B76,mNo,0),MATCH('4. Waiting confirm'!L$2,mTitle,0))="","",INDEX(mlist,MATCH($B76,mNo,0),MATCH('4. Waiting confirm'!L$2,mTitle,0)))</f>
        <v>45145</v>
      </c>
      <c r="M76" t="str">
        <f>IF(INDEX(mlist,MATCH($B76,mNo,0),MATCH('4. Waiting confirm'!M$2,mTitle,0))="","",INDEX(mlist,MATCH($B76,mNo,0),MATCH('4. Waiting confirm'!M$2,mTitle,0)))</f>
        <v>2. Dealer working with end user</v>
      </c>
      <c r="N76" t="e">
        <f>IF(INDEX(mlist,MATCH($B76,mNo,0),MATCH('4. Waiting confirm'!N$2,mTitle,0))="","",INDEX(mlist,MATCH($B76,mNo,0),MATCH('4. Waiting confirm'!N$2,mTitle,0)))</f>
        <v>#N/A</v>
      </c>
      <c r="O76" t="s">
        <v>288</v>
      </c>
      <c r="P76" t="s">
        <v>288</v>
      </c>
      <c r="R76" s="307">
        <f t="shared" si="2"/>
        <v>0.66666666666666663</v>
      </c>
    </row>
    <row r="77" spans="1:18">
      <c r="A77">
        <f>SUBTOTAL(103,$B$3:B77)</f>
        <v>75</v>
      </c>
      <c r="B77" t="s">
        <v>5976</v>
      </c>
      <c r="C77" t="str">
        <f>IF(INDEX(mlist,MATCH($B77,mNo,0),MATCH('4. Waiting confirm'!C$2,mTitle,0))="","",INDEX(mlist,MATCH($B77,mNo,0),MATCH('4. Waiting confirm'!C$2,mTitle,0)))</f>
        <v>Kon Tum Provincial General Hospital</v>
      </c>
      <c r="D77" t="str">
        <f>IF(INDEX(mlist,MATCH($B77,mNo,0),MATCH('4. Waiting confirm'!D$2,mTitle,0))="","",INDEX(mlist,MATCH($B77,mNo,0),MATCH('4. Waiting confirm'!D$2,mTitle,0)))</f>
        <v>HCM</v>
      </c>
      <c r="E77" t="str">
        <f>IF(INDEX(mlist,MATCH($B77,mNo,0),MATCH('4. Waiting confirm'!E$2,mTitle,0))="","",INDEX(mlist,MATCH($B77,mNo,0),MATCH('4. Waiting confirm'!E$2,mTitle,0)))</f>
        <v>EG-530WR</v>
      </c>
      <c r="F77" t="str">
        <f>IF(INDEX(mlist,MATCH($B77,mNo,0),MATCH('4. Waiting confirm'!F$2,mTitle,0))="","",INDEX(mlist,MATCH($B77,mNo,0),MATCH('4. Waiting confirm'!F$2,mTitle,0)))</f>
        <v>4G361K372</v>
      </c>
      <c r="G77" s="292">
        <f>IF(INDEX(mlist,MATCH($B77,mNo,0),MATCH('4. Waiting confirm'!G$2,mTitle,0))="","",INDEX(mlist,MATCH($B77,mNo,0),MATCH('4. Waiting confirm'!G$2,mTitle,0)))</f>
        <v>45138.555868055555</v>
      </c>
      <c r="H77" s="292">
        <f>IF(INDEX(mlist,MATCH($B77,mNo,0),MATCH('4. Waiting confirm'!H$2,mTitle,0))="","",INDEX(mlist,MATCH($B77,mNo,0),MATCH('4. Waiting confirm'!H$2,mTitle,0)))</f>
        <v>45138.556284722225</v>
      </c>
      <c r="I77" t="str">
        <f>IF(INDEX(mlist,MATCH($B77,mNo,0),MATCH('4. Waiting confirm'!I$2,mTitle,0))="","",INDEX(mlist,MATCH($B77,mNo,0),MATCH('4. Waiting confirm'!I$2,mTitle,0)))</f>
        <v>Major</v>
      </c>
      <c r="J77" t="str">
        <f>IF(INDEX(mlist,MATCH($B77,mNo,0),MATCH('4. Waiting confirm'!J$2,mTitle,0))="","",INDEX(mlist,MATCH($B77,mNo,0),MATCH('4. Waiting confirm'!J$2,mTitle,0)))</f>
        <v>DEC, CHA, BSA, ANGL</v>
      </c>
      <c r="K77" s="293">
        <f>IF(INDEX(mlist,MATCH($B77,mNo,0),MATCH('4. Waiting confirm'!K$2,mTitle,0))="","",INDEX(mlist,MATCH($B77,mNo,0),MATCH('4. Waiting confirm'!K$2,mTitle,0)))</f>
        <v>4689</v>
      </c>
      <c r="L77" s="292">
        <f>IF(INDEX(mlist,MATCH($B77,mNo,0),MATCH('4. Waiting confirm'!L$2,mTitle,0))="","",INDEX(mlist,MATCH($B77,mNo,0),MATCH('4. Waiting confirm'!L$2,mTitle,0)))</f>
        <v>45138</v>
      </c>
      <c r="M77" t="str">
        <f>IF(INDEX(mlist,MATCH($B77,mNo,0),MATCH('4. Waiting confirm'!M$2,mTitle,0))="","",INDEX(mlist,MATCH($B77,mNo,0),MATCH('4. Waiting confirm'!M$2,mTitle,0)))</f>
        <v>2. Dealer working with end user</v>
      </c>
      <c r="N77" t="e">
        <f>IF(INDEX(mlist,MATCH($B77,mNo,0),MATCH('4. Waiting confirm'!N$2,mTitle,0))="","",INDEX(mlist,MATCH($B77,mNo,0),MATCH('4. Waiting confirm'!N$2,mTitle,0)))</f>
        <v>#N/A</v>
      </c>
      <c r="O77" t="s">
        <v>288</v>
      </c>
      <c r="P77" t="s">
        <v>288</v>
      </c>
      <c r="R77" s="307">
        <f t="shared" si="2"/>
        <v>0.66666666666666663</v>
      </c>
    </row>
    <row r="78" spans="1:18">
      <c r="A78">
        <f>SUBTOTAL(103,$B$3:B78)</f>
        <v>76</v>
      </c>
      <c r="B78" t="s">
        <v>5978</v>
      </c>
      <c r="C78" t="str">
        <f>IF(INDEX(mlist,MATCH($B78,mNo,0),MATCH('4. Waiting confirm'!C$2,mTitle,0))="","",INDEX(mlist,MATCH($B78,mNo,0),MATCH('4. Waiting confirm'!C$2,mTitle,0)))</f>
        <v>Kon Tum Provincial General Hospital</v>
      </c>
      <c r="D78" t="str">
        <f>IF(INDEX(mlist,MATCH($B78,mNo,0),MATCH('4. Waiting confirm'!D$2,mTitle,0))="","",INDEX(mlist,MATCH($B78,mNo,0),MATCH('4. Waiting confirm'!D$2,mTitle,0)))</f>
        <v>HCM</v>
      </c>
      <c r="E78" t="str">
        <f>IF(INDEX(mlist,MATCH($B78,mNo,0),MATCH('4. Waiting confirm'!E$2,mTitle,0))="","",INDEX(mlist,MATCH($B78,mNo,0),MATCH('4. Waiting confirm'!E$2,mTitle,0)))</f>
        <v>EC-530WL3</v>
      </c>
      <c r="F78" t="str">
        <f>IF(INDEX(mlist,MATCH($B78,mNo,0),MATCH('4. Waiting confirm'!F$2,mTitle,0))="","",INDEX(mlist,MATCH($B78,mNo,0),MATCH('4. Waiting confirm'!F$2,mTitle,0)))</f>
        <v>2C643K264</v>
      </c>
      <c r="G78" s="292">
        <f>IF(INDEX(mlist,MATCH($B78,mNo,0),MATCH('4. Waiting confirm'!G$2,mTitle,0))="","",INDEX(mlist,MATCH($B78,mNo,0),MATCH('4. Waiting confirm'!G$2,mTitle,0)))</f>
        <v>45138.55704861111</v>
      </c>
      <c r="H78" s="292">
        <f>IF(INDEX(mlist,MATCH($B78,mNo,0),MATCH('4. Waiting confirm'!H$2,mTitle,0))="","",INDEX(mlist,MATCH($B78,mNo,0),MATCH('4. Waiting confirm'!H$2,mTitle,0)))</f>
        <v>45138.558611111112</v>
      </c>
      <c r="I78" t="str">
        <f>IF(INDEX(mlist,MATCH($B78,mNo,0),MATCH('4. Waiting confirm'!I$2,mTitle,0))="","",INDEX(mlist,MATCH($B78,mNo,0),MATCH('4. Waiting confirm'!I$2,mTitle,0)))</f>
        <v>Major</v>
      </c>
      <c r="J78" t="str">
        <f>IF(INDEX(mlist,MATCH($B78,mNo,0),MATCH('4. Waiting confirm'!J$2,mTitle,0))="","",INDEX(mlist,MATCH($B78,mNo,0),MATCH('4. Waiting confirm'!J$2,mTitle,0)))</f>
        <v>BSA, FSA, DEC</v>
      </c>
      <c r="K78" s="293">
        <f>IF(INDEX(mlist,MATCH($B78,mNo,0),MATCH('4. Waiting confirm'!K$2,mTitle,0))="","",INDEX(mlist,MATCH($B78,mNo,0),MATCH('4. Waiting confirm'!K$2,mTitle,0)))</f>
        <v>2837</v>
      </c>
      <c r="L78" s="292">
        <f>IF(INDEX(mlist,MATCH($B78,mNo,0),MATCH('4. Waiting confirm'!L$2,mTitle,0))="","",INDEX(mlist,MATCH($B78,mNo,0),MATCH('4. Waiting confirm'!L$2,mTitle,0)))</f>
        <v>45138</v>
      </c>
      <c r="M78" t="str">
        <f>IF(INDEX(mlist,MATCH($B78,mNo,0),MATCH('4. Waiting confirm'!M$2,mTitle,0))="","",INDEX(mlist,MATCH($B78,mNo,0),MATCH('4. Waiting confirm'!M$2,mTitle,0)))</f>
        <v>2. Dealer working with end user</v>
      </c>
      <c r="N78" t="e">
        <f>IF(INDEX(mlist,MATCH($B78,mNo,0),MATCH('4. Waiting confirm'!N$2,mTitle,0))="","",INDEX(mlist,MATCH($B78,mNo,0),MATCH('4. Waiting confirm'!N$2,mTitle,0)))</f>
        <v>#N/A</v>
      </c>
      <c r="O78" t="s">
        <v>288</v>
      </c>
      <c r="P78" t="s">
        <v>288</v>
      </c>
      <c r="R78" s="307">
        <f t="shared" si="2"/>
        <v>0.66666666666666663</v>
      </c>
    </row>
    <row r="79" spans="1:18">
      <c r="A79">
        <f>SUBTOTAL(103,$B$3:B79)</f>
        <v>77</v>
      </c>
      <c r="B79" t="s">
        <v>5983</v>
      </c>
      <c r="C79" t="str">
        <f>IF(INDEX(mlist,MATCH($B79,mNo,0),MATCH('4. Waiting confirm'!C$2,mTitle,0))="","",INDEX(mlist,MATCH($B79,mNo,0),MATCH('4. Waiting confirm'!C$2,mTitle,0)))</f>
        <v>Vinh Duc General Hospital</v>
      </c>
      <c r="D79" t="str">
        <f>IF(INDEX(mlist,MATCH($B79,mNo,0),MATCH('4. Waiting confirm'!D$2,mTitle,0))="","",INDEX(mlist,MATCH($B79,mNo,0),MATCH('4. Waiting confirm'!D$2,mTitle,0)))</f>
        <v>HCM</v>
      </c>
      <c r="E79" t="str">
        <f>IF(INDEX(mlist,MATCH($B79,mNo,0),MATCH('4. Waiting confirm'!E$2,mTitle,0))="","",INDEX(mlist,MATCH($B79,mNo,0),MATCH('4. Waiting confirm'!E$2,mTitle,0)))</f>
        <v>EC-530WL3</v>
      </c>
      <c r="F79" t="str">
        <f>IF(INDEX(mlist,MATCH($B79,mNo,0),MATCH('4. Waiting confirm'!F$2,mTitle,0))="","",INDEX(mlist,MATCH($B79,mNo,0),MATCH('4. Waiting confirm'!F$2,mTitle,0)))</f>
        <v>5C643K343</v>
      </c>
      <c r="G79" s="292">
        <f>IF(INDEX(mlist,MATCH($B79,mNo,0),MATCH('4. Waiting confirm'!G$2,mTitle,0))="","",INDEX(mlist,MATCH($B79,mNo,0),MATCH('4. Waiting confirm'!G$2,mTitle,0)))</f>
        <v>45138.730879629627</v>
      </c>
      <c r="H79" s="292">
        <f>IF(INDEX(mlist,MATCH($B79,mNo,0),MATCH('4. Waiting confirm'!H$2,mTitle,0))="","",INDEX(mlist,MATCH($B79,mNo,0),MATCH('4. Waiting confirm'!H$2,mTitle,0)))</f>
        <v>45140.671180555553</v>
      </c>
      <c r="I79" t="str">
        <f>IF(INDEX(mlist,MATCH($B79,mNo,0),MATCH('4. Waiting confirm'!I$2,mTitle,0))="","",INDEX(mlist,MATCH($B79,mNo,0),MATCH('4. Waiting confirm'!I$2,mTitle,0)))</f>
        <v>Major</v>
      </c>
      <c r="J79" t="str">
        <f>IF(INDEX(mlist,MATCH($B79,mNo,0),MATCH('4. Waiting confirm'!J$2,mTitle,0))="","",INDEX(mlist,MATCH($B79,mNo,0),MATCH('4. Waiting confirm'!J$2,mTitle,0)))</f>
        <v>FSA, BSA</v>
      </c>
      <c r="K79" s="293">
        <f>IF(INDEX(mlist,MATCH($B79,mNo,0),MATCH('4. Waiting confirm'!K$2,mTitle,0))="","",INDEX(mlist,MATCH($B79,mNo,0),MATCH('4. Waiting confirm'!K$2,mTitle,0)))</f>
        <v>2892</v>
      </c>
      <c r="L79" s="292">
        <f>IF(INDEX(mlist,MATCH($B79,mNo,0),MATCH('4. Waiting confirm'!L$2,mTitle,0))="","",INDEX(mlist,MATCH($B79,mNo,0),MATCH('4. Waiting confirm'!L$2,mTitle,0)))</f>
        <v>45145</v>
      </c>
      <c r="M79" t="str">
        <f>IF(INDEX(mlist,MATCH($B79,mNo,0),MATCH('4. Waiting confirm'!M$2,mTitle,0))="","",INDEX(mlist,MATCH($B79,mNo,0),MATCH('4. Waiting confirm'!M$2,mTitle,0)))</f>
        <v>2. Dealer working with end user</v>
      </c>
      <c r="N79" t="e">
        <f>IF(INDEX(mlist,MATCH($B79,mNo,0),MATCH('4. Waiting confirm'!N$2,mTitle,0))="","",INDEX(mlist,MATCH($B79,mNo,0),MATCH('4. Waiting confirm'!N$2,mTitle,0)))</f>
        <v>#N/A</v>
      </c>
      <c r="O79" t="s">
        <v>288</v>
      </c>
      <c r="P79" t="s">
        <v>288</v>
      </c>
      <c r="R79" s="307">
        <f t="shared" si="2"/>
        <v>0.66666666666666663</v>
      </c>
    </row>
    <row r="80" spans="1:18">
      <c r="A80">
        <f>SUBTOTAL(103,$B$3:B80)</f>
        <v>78</v>
      </c>
      <c r="B80" t="s">
        <v>5984</v>
      </c>
      <c r="C80" t="str">
        <f>IF(INDEX(mlist,MATCH($B80,mNo,0),MATCH('4. Waiting confirm'!C$2,mTitle,0))="","",INDEX(mlist,MATCH($B80,mNo,0),MATCH('4. Waiting confirm'!C$2,mTitle,0)))</f>
        <v>Thien Hanh Hospital</v>
      </c>
      <c r="D80" t="str">
        <f>IF(INDEX(mlist,MATCH($B80,mNo,0),MATCH('4. Waiting confirm'!D$2,mTitle,0))="","",INDEX(mlist,MATCH($B80,mNo,0),MATCH('4. Waiting confirm'!D$2,mTitle,0)))</f>
        <v>HCM</v>
      </c>
      <c r="E80" t="str">
        <f>IF(INDEX(mlist,MATCH($B80,mNo,0),MATCH('4. Waiting confirm'!E$2,mTitle,0))="","",INDEX(mlist,MATCH($B80,mNo,0),MATCH('4. Waiting confirm'!E$2,mTitle,0)))</f>
        <v>EG-530NW</v>
      </c>
      <c r="F80" t="str">
        <f>IF(INDEX(mlist,MATCH($B80,mNo,0),MATCH('4. Waiting confirm'!F$2,mTitle,0))="","",INDEX(mlist,MATCH($B80,mNo,0),MATCH('4. Waiting confirm'!F$2,mTitle,0)))</f>
        <v>1G366K152</v>
      </c>
      <c r="G80" s="292">
        <f>IF(INDEX(mlist,MATCH($B80,mNo,0),MATCH('4. Waiting confirm'!G$2,mTitle,0))="","",INDEX(mlist,MATCH($B80,mNo,0),MATCH('4. Waiting confirm'!G$2,mTitle,0)))</f>
        <v>45138.730949074074</v>
      </c>
      <c r="H80" s="292">
        <f>IF(INDEX(mlist,MATCH($B80,mNo,0),MATCH('4. Waiting confirm'!H$2,mTitle,0))="","",INDEX(mlist,MATCH($B80,mNo,0),MATCH('4. Waiting confirm'!H$2,mTitle,0)))</f>
        <v>45140.665601851855</v>
      </c>
      <c r="I80" t="str">
        <f>IF(INDEX(mlist,MATCH($B80,mNo,0),MATCH('4. Waiting confirm'!I$2,mTitle,0))="","",INDEX(mlist,MATCH($B80,mNo,0),MATCH('4. Waiting confirm'!I$2,mTitle,0)))</f>
        <v>Major</v>
      </c>
      <c r="J80" t="str">
        <f>IF(INDEX(mlist,MATCH($B80,mNo,0),MATCH('4. Waiting confirm'!J$2,mTitle,0))="","",INDEX(mlist,MATCH($B80,mNo,0),MATCH('4. Waiting confirm'!J$2,mTitle,0)))</f>
        <v>ISA, FSA</v>
      </c>
      <c r="K80" s="293">
        <f>IF(INDEX(mlist,MATCH($B80,mNo,0),MATCH('4. Waiting confirm'!K$2,mTitle,0))="","",INDEX(mlist,MATCH($B80,mNo,0),MATCH('4. Waiting confirm'!K$2,mTitle,0)))</f>
        <v>8857</v>
      </c>
      <c r="L80" s="292">
        <f>IF(INDEX(mlist,MATCH($B80,mNo,0),MATCH('4. Waiting confirm'!L$2,mTitle,0))="","",INDEX(mlist,MATCH($B80,mNo,0),MATCH('4. Waiting confirm'!L$2,mTitle,0)))</f>
        <v>45145</v>
      </c>
      <c r="M80" t="str">
        <f>IF(INDEX(mlist,MATCH($B80,mNo,0),MATCH('4. Waiting confirm'!M$2,mTitle,0))="","",INDEX(mlist,MATCH($B80,mNo,0),MATCH('4. Waiting confirm'!M$2,mTitle,0)))</f>
        <v>2. Dealer working with end user</v>
      </c>
      <c r="N80" t="e">
        <f>IF(INDEX(mlist,MATCH($B80,mNo,0),MATCH('4. Waiting confirm'!N$2,mTitle,0))="","",INDEX(mlist,MATCH($B80,mNo,0),MATCH('4. Waiting confirm'!N$2,mTitle,0)))</f>
        <v>#N/A</v>
      </c>
      <c r="O80" t="s">
        <v>288</v>
      </c>
      <c r="P80" t="s">
        <v>288</v>
      </c>
      <c r="R80" s="307">
        <f t="shared" si="2"/>
        <v>0.66666666666666663</v>
      </c>
    </row>
    <row r="81" spans="1:18">
      <c r="A81">
        <f>SUBTOTAL(103,$B$3:B81)</f>
        <v>79</v>
      </c>
      <c r="B81" t="s">
        <v>5985</v>
      </c>
      <c r="C81" t="str">
        <f>IF(INDEX(mlist,MATCH($B81,mNo,0),MATCH('4. Waiting confirm'!C$2,mTitle,0))="","",INDEX(mlist,MATCH($B81,mNo,0),MATCH('4. Waiting confirm'!C$2,mTitle,0)))</f>
        <v>Thien Hanh Hospital</v>
      </c>
      <c r="D81" t="str">
        <f>IF(INDEX(mlist,MATCH($B81,mNo,0),MATCH('4. Waiting confirm'!D$2,mTitle,0))="","",INDEX(mlist,MATCH($B81,mNo,0),MATCH('4. Waiting confirm'!D$2,mTitle,0)))</f>
        <v>HCM</v>
      </c>
      <c r="E81" t="str">
        <f>IF(INDEX(mlist,MATCH($B81,mNo,0),MATCH('4. Waiting confirm'!E$2,mTitle,0))="","",INDEX(mlist,MATCH($B81,mNo,0),MATCH('4. Waiting confirm'!E$2,mTitle,0)))</f>
        <v>EC-720R/I</v>
      </c>
      <c r="F81" t="str">
        <f>IF(INDEX(mlist,MATCH($B81,mNo,0),MATCH('4. Waiting confirm'!F$2,mTitle,0))="","",INDEX(mlist,MATCH($B81,mNo,0),MATCH('4. Waiting confirm'!F$2,mTitle,0)))</f>
        <v>1C741K168</v>
      </c>
      <c r="G81" s="292">
        <f>IF(INDEX(mlist,MATCH($B81,mNo,0),MATCH('4. Waiting confirm'!G$2,mTitle,0))="","",INDEX(mlist,MATCH($B81,mNo,0),MATCH('4. Waiting confirm'!G$2,mTitle,0)))</f>
        <v>45138.73101851852</v>
      </c>
      <c r="H81" s="292">
        <f>IF(INDEX(mlist,MATCH($B81,mNo,0),MATCH('4. Waiting confirm'!H$2,mTitle,0))="","",INDEX(mlist,MATCH($B81,mNo,0),MATCH('4. Waiting confirm'!H$2,mTitle,0)))</f>
        <v>45140.660173611112</v>
      </c>
      <c r="I81" t="str">
        <f>IF(INDEX(mlist,MATCH($B81,mNo,0),MATCH('4. Waiting confirm'!I$2,mTitle,0))="","",INDEX(mlist,MATCH($B81,mNo,0),MATCH('4. Waiting confirm'!I$2,mTitle,0)))</f>
        <v>Major</v>
      </c>
      <c r="J81" t="str">
        <f>IF(INDEX(mlist,MATCH($B81,mNo,0),MATCH('4. Waiting confirm'!J$2,mTitle,0))="","",INDEX(mlist,MATCH($B81,mNo,0),MATCH('4. Waiting confirm'!J$2,mTitle,0)))</f>
        <v>FSA, BSA</v>
      </c>
      <c r="K81" s="293">
        <f>IF(INDEX(mlist,MATCH($B81,mNo,0),MATCH('4. Waiting confirm'!K$2,mTitle,0))="","",INDEX(mlist,MATCH($B81,mNo,0),MATCH('4. Waiting confirm'!K$2,mTitle,0)))</f>
        <v>3091</v>
      </c>
      <c r="L81" s="292">
        <f>IF(INDEX(mlist,MATCH($B81,mNo,0),MATCH('4. Waiting confirm'!L$2,mTitle,0))="","",INDEX(mlist,MATCH($B81,mNo,0),MATCH('4. Waiting confirm'!L$2,mTitle,0)))</f>
        <v>45145</v>
      </c>
      <c r="M81" t="str">
        <f>IF(INDEX(mlist,MATCH($B81,mNo,0),MATCH('4. Waiting confirm'!M$2,mTitle,0))="","",INDEX(mlist,MATCH($B81,mNo,0),MATCH('4. Waiting confirm'!M$2,mTitle,0)))</f>
        <v>2. Dealer working with end user</v>
      </c>
      <c r="N81" t="e">
        <f>IF(INDEX(mlist,MATCH($B81,mNo,0),MATCH('4. Waiting confirm'!N$2,mTitle,0))="","",INDEX(mlist,MATCH($B81,mNo,0),MATCH('4. Waiting confirm'!N$2,mTitle,0)))</f>
        <v>#N/A</v>
      </c>
      <c r="O81" t="s">
        <v>288</v>
      </c>
      <c r="P81" t="s">
        <v>288</v>
      </c>
      <c r="R81" s="307">
        <f t="shared" si="2"/>
        <v>0.66666666666666663</v>
      </c>
    </row>
    <row r="82" spans="1:18">
      <c r="A82">
        <f>SUBTOTAL(103,$B$3:B82)</f>
        <v>80</v>
      </c>
      <c r="B82" t="s">
        <v>6055</v>
      </c>
      <c r="C82" t="str">
        <f>IF(INDEX(mlist,MATCH($B82,mNo,0),MATCH('4. Waiting confirm'!C$2,mTitle,0))="","",INDEX(mlist,MATCH($B82,mNo,0),MATCH('4. Waiting confirm'!C$2,mTitle,0)))</f>
        <v>Bach Mai Hospital</v>
      </c>
      <c r="D82" t="str">
        <f>IF(INDEX(mlist,MATCH($B82,mNo,0),MATCH('4. Waiting confirm'!D$2,mTitle,0))="","",INDEX(mlist,MATCH($B82,mNo,0),MATCH('4. Waiting confirm'!D$2,mTitle,0)))</f>
        <v>Hanoi</v>
      </c>
      <c r="E82" t="str">
        <f>IF(INDEX(mlist,MATCH($B82,mNo,0),MATCH('4. Waiting confirm'!E$2,mTitle,0))="","",INDEX(mlist,MATCH($B82,mNo,0),MATCH('4. Waiting confirm'!E$2,mTitle,0)))</f>
        <v>EC-590WI</v>
      </c>
      <c r="F82" t="str">
        <f>IF(INDEX(mlist,MATCH($B82,mNo,0),MATCH('4. Waiting confirm'!F$2,mTitle,0))="","",INDEX(mlist,MATCH($B82,mNo,0),MATCH('4. Waiting confirm'!F$2,mTitle,0)))</f>
        <v>1C607K008</v>
      </c>
      <c r="G82" s="292">
        <f>IF(INDEX(mlist,MATCH($B82,mNo,0),MATCH('4. Waiting confirm'!G$2,mTitle,0))="","",INDEX(mlist,MATCH($B82,mNo,0),MATCH('4. Waiting confirm'!G$2,mTitle,0)))</f>
        <v>45145.573449074072</v>
      </c>
      <c r="H82" s="292">
        <f>IF(INDEX(mlist,MATCH($B82,mNo,0),MATCH('4. Waiting confirm'!H$2,mTitle,0))="","",INDEX(mlist,MATCH($B82,mNo,0),MATCH('4. Waiting confirm'!H$2,mTitle,0)))</f>
        <v>45152.728784722225</v>
      </c>
      <c r="I82" t="str">
        <f>IF(INDEX(mlist,MATCH($B82,mNo,0),MATCH('4. Waiting confirm'!I$2,mTitle,0))="","",INDEX(mlist,MATCH($B82,mNo,0),MATCH('4. Waiting confirm'!I$2,mTitle,0)))</f>
        <v>Major</v>
      </c>
      <c r="J82" t="str">
        <f>IF(INDEX(mlist,MATCH($B82,mNo,0),MATCH('4. Waiting confirm'!J$2,mTitle,0))="","",INDEX(mlist,MATCH($B82,mNo,0),MATCH('4. Waiting confirm'!J$2,mTitle,0)))</f>
        <v>LC, BSA, FCT, FSB</v>
      </c>
      <c r="K82" s="293">
        <f>IF(INDEX(mlist,MATCH($B82,mNo,0),MATCH('4. Waiting confirm'!K$2,mTitle,0))="","",INDEX(mlist,MATCH($B82,mNo,0),MATCH('4. Waiting confirm'!K$2,mTitle,0)))</f>
        <v>3266</v>
      </c>
      <c r="L82" s="292">
        <f>IF(INDEX(mlist,MATCH($B82,mNo,0),MATCH('4. Waiting confirm'!L$2,mTitle,0))="","",INDEX(mlist,MATCH($B82,mNo,0),MATCH('4. Waiting confirm'!L$2,mTitle,0)))</f>
        <v>45153</v>
      </c>
      <c r="M82" t="str">
        <f>IF(INDEX(mlist,MATCH($B82,mNo,0),MATCH('4. Waiting confirm'!M$2,mTitle,0))="","",INDEX(mlist,MATCH($B82,mNo,0),MATCH('4. Waiting confirm'!M$2,mTitle,0)))</f>
        <v>1. Send quotation to dealer</v>
      </c>
      <c r="N82" t="e">
        <f>IF(INDEX(mlist,MATCH($B82,mNo,0),MATCH('4. Waiting confirm'!N$2,mTitle,0))="","",INDEX(mlist,MATCH($B82,mNo,0),MATCH('4. Waiting confirm'!N$2,mTitle,0)))</f>
        <v>#N/A</v>
      </c>
      <c r="O82" t="s">
        <v>288</v>
      </c>
      <c r="R82" s="307">
        <f t="shared" si="2"/>
        <v>0.33333333333333331</v>
      </c>
    </row>
    <row r="83" spans="1:18">
      <c r="A83">
        <f>SUBTOTAL(103,$B$3:B83)</f>
        <v>81</v>
      </c>
      <c r="B83" t="s">
        <v>6057</v>
      </c>
      <c r="C83" t="str">
        <f>IF(INDEX(mlist,MATCH($B83,mNo,0),MATCH('4. Waiting confirm'!C$2,mTitle,0))="","",INDEX(mlist,MATCH($B83,mNo,0),MATCH('4. Waiting confirm'!C$2,mTitle,0)))</f>
        <v>DA NANG HOSPITAL</v>
      </c>
      <c r="D83" t="str">
        <f>IF(INDEX(mlist,MATCH($B83,mNo,0),MATCH('4. Waiting confirm'!D$2,mTitle,0))="","",INDEX(mlist,MATCH($B83,mNo,0),MATCH('4. Waiting confirm'!D$2,mTitle,0)))</f>
        <v>HCM</v>
      </c>
      <c r="E83" t="str">
        <f>IF(INDEX(mlist,MATCH($B83,mNo,0),MATCH('4. Waiting confirm'!E$2,mTitle,0))="","",INDEX(mlist,MATCH($B83,mNo,0),MATCH('4. Waiting confirm'!E$2,mTitle,0)))</f>
        <v>EB-530T</v>
      </c>
      <c r="F83" t="str">
        <f>IF(INDEX(mlist,MATCH($B83,mNo,0),MATCH('4. Waiting confirm'!F$2,mTitle,0))="","",INDEX(mlist,MATCH($B83,mNo,0),MATCH('4. Waiting confirm'!F$2,mTitle,0)))</f>
        <v>3B084A197</v>
      </c>
      <c r="G83" s="292">
        <f>IF(INDEX(mlist,MATCH($B83,mNo,0),MATCH('4. Waiting confirm'!G$2,mTitle,0))="","",INDEX(mlist,MATCH($B83,mNo,0),MATCH('4. Waiting confirm'!G$2,mTitle,0)))</f>
        <v>45145.630196759259</v>
      </c>
      <c r="H83" s="292">
        <f>IF(INDEX(mlist,MATCH($B83,mNo,0),MATCH('4. Waiting confirm'!H$2,mTitle,0))="","",INDEX(mlist,MATCH($B83,mNo,0),MATCH('4. Waiting confirm'!H$2,mTitle,0)))</f>
        <v>45145.631030092591</v>
      </c>
      <c r="I83" t="str">
        <f>IF(INDEX(mlist,MATCH($B83,mNo,0),MATCH('4. Waiting confirm'!I$2,mTitle,0))="","",INDEX(mlist,MATCH($B83,mNo,0),MATCH('4. Waiting confirm'!I$2,mTitle,0)))</f>
        <v>Major</v>
      </c>
      <c r="J83" t="str">
        <f>IF(INDEX(mlist,MATCH($B83,mNo,0),MATCH('4. Waiting confirm'!J$2,mTitle,0))="","",INDEX(mlist,MATCH($B83,mNo,0),MATCH('4. Waiting confirm'!J$2,mTitle,0)))</f>
        <v>VCA, LGB, ISA, FSB</v>
      </c>
      <c r="K83" s="293">
        <f>IF(INDEX(mlist,MATCH($B83,mNo,0),MATCH('4. Waiting confirm'!K$2,mTitle,0))="","",INDEX(mlist,MATCH($B83,mNo,0),MATCH('4. Waiting confirm'!K$2,mTitle,0)))</f>
        <v>9805</v>
      </c>
      <c r="L83" s="292">
        <f>IF(INDEX(mlist,MATCH($B83,mNo,0),MATCH('4. Waiting confirm'!L$2,mTitle,0))="","",INDEX(mlist,MATCH($B83,mNo,0),MATCH('4. Waiting confirm'!L$2,mTitle,0)))</f>
        <v>45145</v>
      </c>
      <c r="M83" t="str">
        <f>IF(INDEX(mlist,MATCH($B83,mNo,0),MATCH('4. Waiting confirm'!M$2,mTitle,0))="","",INDEX(mlist,MATCH($B83,mNo,0),MATCH('4. Waiting confirm'!M$2,mTitle,0)))</f>
        <v>1. Send quotation to dealer</v>
      </c>
      <c r="N83" t="e">
        <f>IF(INDEX(mlist,MATCH($B83,mNo,0),MATCH('4. Waiting confirm'!N$2,mTitle,0))="","",INDEX(mlist,MATCH($B83,mNo,0),MATCH('4. Waiting confirm'!N$2,mTitle,0)))</f>
        <v>#N/A</v>
      </c>
      <c r="O83" t="s">
        <v>288</v>
      </c>
      <c r="R83" s="307">
        <f t="shared" si="2"/>
        <v>0.33333333333333331</v>
      </c>
    </row>
    <row r="84" spans="1:18">
      <c r="A84">
        <f>SUBTOTAL(103,$B$3:B84)</f>
        <v>82</v>
      </c>
      <c r="B84" t="s">
        <v>6070</v>
      </c>
      <c r="C84" t="str">
        <f>IF(INDEX(mlist,MATCH($B84,mNo,0),MATCH('4. Waiting confirm'!C$2,mTitle,0))="","",INDEX(mlist,MATCH($B84,mNo,0),MATCH('4. Waiting confirm'!C$2,mTitle,0)))</f>
        <v>Hanoi Medical University Hospital</v>
      </c>
      <c r="D84" t="str">
        <f>IF(INDEX(mlist,MATCH($B84,mNo,0),MATCH('4. Waiting confirm'!D$2,mTitle,0))="","",INDEX(mlist,MATCH($B84,mNo,0),MATCH('4. Waiting confirm'!D$2,mTitle,0)))</f>
        <v>Hanoi</v>
      </c>
      <c r="E84" t="str">
        <f>IF(INDEX(mlist,MATCH($B84,mNo,0),MATCH('4. Waiting confirm'!E$2,mTitle,0))="","",INDEX(mlist,MATCH($B84,mNo,0),MATCH('4. Waiting confirm'!E$2,mTitle,0)))</f>
        <v>EG-600WR</v>
      </c>
      <c r="F84" t="str">
        <f>IF(INDEX(mlist,MATCH($B84,mNo,0),MATCH('4. Waiting confirm'!F$2,mTitle,0))="","",INDEX(mlist,MATCH($B84,mNo,0),MATCH('4. Waiting confirm'!F$2,mTitle,0)))</f>
        <v>9G391K102</v>
      </c>
      <c r="G84" s="292">
        <f>IF(INDEX(mlist,MATCH($B84,mNo,0),MATCH('4. Waiting confirm'!G$2,mTitle,0))="","",INDEX(mlist,MATCH($B84,mNo,0),MATCH('4. Waiting confirm'!G$2,mTitle,0)))</f>
        <v>45146.726898148147</v>
      </c>
      <c r="H84" s="292">
        <f>IF(INDEX(mlist,MATCH($B84,mNo,0),MATCH('4. Waiting confirm'!H$2,mTitle,0))="","",INDEX(mlist,MATCH($B84,mNo,0),MATCH('4. Waiting confirm'!H$2,mTitle,0)))</f>
        <v>45148.593275462961</v>
      </c>
      <c r="I84" t="str">
        <f>IF(INDEX(mlist,MATCH($B84,mNo,0),MATCH('4. Waiting confirm'!I$2,mTitle,0))="","",INDEX(mlist,MATCH($B84,mNo,0),MATCH('4. Waiting confirm'!I$2,mTitle,0)))</f>
        <v>Major</v>
      </c>
      <c r="J84" t="str">
        <f>IF(INDEX(mlist,MATCH($B84,mNo,0),MATCH('4. Waiting confirm'!J$2,mTitle,0))="","",INDEX(mlist,MATCH($B84,mNo,0),MATCH('4. Waiting confirm'!J$2,mTitle,0)))</f>
        <v>DRY, BSA, FCT</v>
      </c>
      <c r="K84" s="293">
        <f>IF(INDEX(mlist,MATCH($B84,mNo,0),MATCH('4. Waiting confirm'!K$2,mTitle,0))="","",INDEX(mlist,MATCH($B84,mNo,0),MATCH('4. Waiting confirm'!K$2,mTitle,0)))</f>
        <v>2332</v>
      </c>
      <c r="L84" s="292">
        <f>IF(INDEX(mlist,MATCH($B84,mNo,0),MATCH('4. Waiting confirm'!L$2,mTitle,0))="","",INDEX(mlist,MATCH($B84,mNo,0),MATCH('4. Waiting confirm'!L$2,mTitle,0)))</f>
        <v>45152</v>
      </c>
      <c r="M84" t="str">
        <f>IF(INDEX(mlist,MATCH($B84,mNo,0),MATCH('4. Waiting confirm'!M$2,mTitle,0))="","",INDEX(mlist,MATCH($B84,mNo,0),MATCH('4. Waiting confirm'!M$2,mTitle,0)))</f>
        <v xml:space="preserve">3. Tender process </v>
      </c>
      <c r="N84" t="e">
        <f>IF(INDEX(mlist,MATCH($B84,mNo,0),MATCH('4. Waiting confirm'!N$2,mTitle,0))="","",INDEX(mlist,MATCH($B84,mNo,0),MATCH('4. Waiting confirm'!N$2,mTitle,0)))</f>
        <v>#N/A</v>
      </c>
      <c r="O84" t="s">
        <v>288</v>
      </c>
      <c r="P84" t="s">
        <v>288</v>
      </c>
      <c r="Q84" t="s">
        <v>288</v>
      </c>
      <c r="R84" s="307">
        <f t="shared" si="2"/>
        <v>1</v>
      </c>
    </row>
    <row r="85" spans="1:18">
      <c r="A85">
        <f>SUBTOTAL(103,$B$3:B85)</f>
        <v>83</v>
      </c>
      <c r="B85" t="s">
        <v>6135</v>
      </c>
      <c r="C85" t="str">
        <f>IF(INDEX(mlist,MATCH($B85,mNo,0),MATCH('4. Waiting confirm'!C$2,mTitle,0))="","",INDEX(mlist,MATCH($B85,mNo,0),MATCH('4. Waiting confirm'!C$2,mTitle,0)))</f>
        <v>245 Clinic - Dr.Cuong Clinic</v>
      </c>
      <c r="D85" t="str">
        <f>IF(INDEX(mlist,MATCH($B85,mNo,0),MATCH('4. Waiting confirm'!D$2,mTitle,0))="","",INDEX(mlist,MATCH($B85,mNo,0),MATCH('4. Waiting confirm'!D$2,mTitle,0)))</f>
        <v>HCM</v>
      </c>
      <c r="E85" t="str">
        <f>IF(INDEX(mlist,MATCH($B85,mNo,0),MATCH('4. Waiting confirm'!E$2,mTitle,0))="","",INDEX(mlist,MATCH($B85,mNo,0),MATCH('4. Waiting confirm'!E$2,mTitle,0)))</f>
        <v>EC-250WL5</v>
      </c>
      <c r="F85" t="str">
        <f>IF(INDEX(mlist,MATCH($B85,mNo,0),MATCH('4. Waiting confirm'!F$2,mTitle,0))="","",INDEX(mlist,MATCH($B85,mNo,0),MATCH('4. Waiting confirm'!F$2,mTitle,0)))</f>
        <v>1C309K108</v>
      </c>
      <c r="G85" s="292">
        <f>IF(INDEX(mlist,MATCH($B85,mNo,0),MATCH('4. Waiting confirm'!G$2,mTitle,0))="","",INDEX(mlist,MATCH($B85,mNo,0),MATCH('4. Waiting confirm'!G$2,mTitle,0)))</f>
        <v>45160.700937499998</v>
      </c>
      <c r="H85" s="292">
        <f>IF(INDEX(mlist,MATCH($B85,mNo,0),MATCH('4. Waiting confirm'!H$2,mTitle,0))="","",INDEX(mlist,MATCH($B85,mNo,0),MATCH('4. Waiting confirm'!H$2,mTitle,0)))</f>
        <v>45160.707141203704</v>
      </c>
      <c r="I85" t="str">
        <f>IF(INDEX(mlist,MATCH($B85,mNo,0),MATCH('4. Waiting confirm'!I$2,mTitle,0))="","",INDEX(mlist,MATCH($B85,mNo,0),MATCH('4. Waiting confirm'!I$2,mTitle,0)))</f>
        <v>Major</v>
      </c>
      <c r="J85" t="str">
        <f>IF(INDEX(mlist,MATCH($B85,mNo,0),MATCH('4. Waiting confirm'!J$2,mTitle,0))="","",INDEX(mlist,MATCH($B85,mNo,0),MATCH('4. Waiting confirm'!J$2,mTitle,0)))</f>
        <v>FSA, BSA, DEC, FCT, FSB</v>
      </c>
      <c r="K85" s="293">
        <f>IF(INDEX(mlist,MATCH($B85,mNo,0),MATCH('4. Waiting confirm'!K$2,mTitle,0))="","",INDEX(mlist,MATCH($B85,mNo,0),MATCH('4. Waiting confirm'!K$2,mTitle,0)))</f>
        <v>4818</v>
      </c>
      <c r="L85" s="292">
        <f>IF(INDEX(mlist,MATCH($B85,mNo,0),MATCH('4. Waiting confirm'!L$2,mTitle,0))="","",INDEX(mlist,MATCH($B85,mNo,0),MATCH('4. Waiting confirm'!L$2,mTitle,0)))</f>
        <v>45162</v>
      </c>
      <c r="M85" t="str">
        <f>IF(INDEX(mlist,MATCH($B85,mNo,0),MATCH('4. Waiting confirm'!M$2,mTitle,0))="","",INDEX(mlist,MATCH($B85,mNo,0),MATCH('4. Waiting confirm'!M$2,mTitle,0)))</f>
        <v>1. Send quotation to dealer</v>
      </c>
      <c r="N85" t="e">
        <f>IF(INDEX(mlist,MATCH($B85,mNo,0),MATCH('4. Waiting confirm'!N$2,mTitle,0))="","",INDEX(mlist,MATCH($B85,mNo,0),MATCH('4. Waiting confirm'!N$2,mTitle,0)))</f>
        <v>#N/A</v>
      </c>
      <c r="O85" t="s">
        <v>288</v>
      </c>
      <c r="R85" s="307">
        <f t="shared" si="2"/>
        <v>0.33333333333333331</v>
      </c>
    </row>
    <row r="86" spans="1:18">
      <c r="A86">
        <f>SUBTOTAL(103,$B$3:B86)</f>
        <v>84</v>
      </c>
      <c r="B86" t="s">
        <v>6136</v>
      </c>
      <c r="C86" t="str">
        <f>IF(INDEX(mlist,MATCH($B86,mNo,0),MATCH('4. Waiting confirm'!C$2,mTitle,0))="","",INDEX(mlist,MATCH($B86,mNo,0),MATCH('4. Waiting confirm'!C$2,mTitle,0)))</f>
        <v>Thien Hanh Hospital</v>
      </c>
      <c r="D86" t="str">
        <f>IF(INDEX(mlist,MATCH($B86,mNo,0),MATCH('4. Waiting confirm'!D$2,mTitle,0))="","",INDEX(mlist,MATCH($B86,mNo,0),MATCH('4. Waiting confirm'!D$2,mTitle,0)))</f>
        <v>HCM</v>
      </c>
      <c r="E86" t="str">
        <f>IF(INDEX(mlist,MATCH($B86,mNo,0),MATCH('4. Waiting confirm'!E$2,mTitle,0))="","",INDEX(mlist,MATCH($B86,mNo,0),MATCH('4. Waiting confirm'!E$2,mTitle,0)))</f>
        <v>EG-720R</v>
      </c>
      <c r="F86" t="str">
        <f>IF(INDEX(mlist,MATCH($B86,mNo,0),MATCH('4. Waiting confirm'!F$2,mTitle,0))="","",INDEX(mlist,MATCH($B86,mNo,0),MATCH('4. Waiting confirm'!F$2,mTitle,0)))</f>
        <v>1G412K264</v>
      </c>
      <c r="G86" s="292">
        <f>IF(INDEX(mlist,MATCH($B86,mNo,0),MATCH('4. Waiting confirm'!G$2,mTitle,0))="","",INDEX(mlist,MATCH($B86,mNo,0),MATCH('4. Waiting confirm'!G$2,mTitle,0)))</f>
        <v>45155.657766203702</v>
      </c>
      <c r="H86" s="292">
        <f>IF(INDEX(mlist,MATCH($B86,mNo,0),MATCH('4. Waiting confirm'!H$2,mTitle,0))="","",INDEX(mlist,MATCH($B86,mNo,0),MATCH('4. Waiting confirm'!H$2,mTitle,0)))</f>
        <v>45155.671793981484</v>
      </c>
      <c r="I86" t="str">
        <f>IF(INDEX(mlist,MATCH($B86,mNo,0),MATCH('4. Waiting confirm'!I$2,mTitle,0))="","",INDEX(mlist,MATCH($B86,mNo,0),MATCH('4. Waiting confirm'!I$2,mTitle,0)))</f>
        <v>Major</v>
      </c>
      <c r="J86" t="str">
        <f>IF(INDEX(mlist,MATCH($B86,mNo,0),MATCH('4. Waiting confirm'!J$2,mTitle,0))="","",INDEX(mlist,MATCH($B86,mNo,0),MATCH('4. Waiting confirm'!J$2,mTitle,0)))</f>
        <v>FSA, BSA, FSB</v>
      </c>
      <c r="K86" s="293">
        <f>IF(INDEX(mlist,MATCH($B86,mNo,0),MATCH('4. Waiting confirm'!K$2,mTitle,0))="","",INDEX(mlist,MATCH($B86,mNo,0),MATCH('4. Waiting confirm'!K$2,mTitle,0)))</f>
        <v>3826</v>
      </c>
      <c r="L86" s="292">
        <f>IF(INDEX(mlist,MATCH($B86,mNo,0),MATCH('4. Waiting confirm'!L$2,mTitle,0))="","",INDEX(mlist,MATCH($B86,mNo,0),MATCH('4. Waiting confirm'!L$2,mTitle,0)))</f>
        <v>45161</v>
      </c>
      <c r="M86" t="str">
        <f>IF(INDEX(mlist,MATCH($B86,mNo,0),MATCH('4. Waiting confirm'!M$2,mTitle,0))="","",INDEX(mlist,MATCH($B86,mNo,0),MATCH('4. Waiting confirm'!M$2,mTitle,0)))</f>
        <v>1. Send quotation to dealer</v>
      </c>
      <c r="N86" t="e">
        <f>IF(INDEX(mlist,MATCH($B86,mNo,0),MATCH('4. Waiting confirm'!N$2,mTitle,0))="","",INDEX(mlist,MATCH($B86,mNo,0),MATCH('4. Waiting confirm'!N$2,mTitle,0)))</f>
        <v>#N/A</v>
      </c>
      <c r="O86" t="s">
        <v>288</v>
      </c>
      <c r="R86" s="307">
        <f t="shared" si="2"/>
        <v>0.33333333333333331</v>
      </c>
    </row>
    <row r="87" spans="1:18">
      <c r="A87">
        <f>SUBTOTAL(103,$B$3:B87)</f>
        <v>85</v>
      </c>
      <c r="B87" t="s">
        <v>6142</v>
      </c>
      <c r="C87" t="str">
        <f>IF(INDEX(mlist,MATCH($B87,mNo,0),MATCH('4. Waiting confirm'!C$2,mTitle,0))="","",INDEX(mlist,MATCH($B87,mNo,0),MATCH('4. Waiting confirm'!C$2,mTitle,0)))</f>
        <v>Hoan My Sai Gon Clinic</v>
      </c>
      <c r="D87" t="str">
        <f>IF(INDEX(mlist,MATCH($B87,mNo,0),MATCH('4. Waiting confirm'!D$2,mTitle,0))="","",INDEX(mlist,MATCH($B87,mNo,0),MATCH('4. Waiting confirm'!D$2,mTitle,0)))</f>
        <v>HCM</v>
      </c>
      <c r="E87" t="str">
        <f>IF(INDEX(mlist,MATCH($B87,mNo,0),MATCH('4. Waiting confirm'!E$2,mTitle,0))="","",INDEX(mlist,MATCH($B87,mNo,0),MATCH('4. Waiting confirm'!E$2,mTitle,0)))</f>
        <v>EG-250WR5</v>
      </c>
      <c r="F87" t="str">
        <f>IF(INDEX(mlist,MATCH($B87,mNo,0),MATCH('4. Waiting confirm'!F$2,mTitle,0))="","",INDEX(mlist,MATCH($B87,mNo,0),MATCH('4. Waiting confirm'!F$2,mTitle,0)))</f>
        <v>2G202K019</v>
      </c>
      <c r="G87" s="292">
        <f>IF(INDEX(mlist,MATCH($B87,mNo,0),MATCH('4. Waiting confirm'!G$2,mTitle,0))="","",INDEX(mlist,MATCH($B87,mNo,0),MATCH('4. Waiting confirm'!G$2,mTitle,0)))</f>
        <v>45160.7109375</v>
      </c>
      <c r="H87" s="292">
        <f>IF(INDEX(mlist,MATCH($B87,mNo,0),MATCH('4. Waiting confirm'!H$2,mTitle,0))="","",INDEX(mlist,MATCH($B87,mNo,0),MATCH('4. Waiting confirm'!H$2,mTitle,0)))</f>
        <v>45162.418356481481</v>
      </c>
      <c r="I87" t="str">
        <f>IF(INDEX(mlist,MATCH($B87,mNo,0),MATCH('4. Waiting confirm'!I$2,mTitle,0))="","",INDEX(mlist,MATCH($B87,mNo,0),MATCH('4. Waiting confirm'!I$2,mTitle,0)))</f>
        <v>Major</v>
      </c>
      <c r="J87" t="str">
        <f>IF(INDEX(mlist,MATCH($B87,mNo,0),MATCH('4. Waiting confirm'!J$2,mTitle,0))="","",INDEX(mlist,MATCH($B87,mNo,0),MATCH('4. Waiting confirm'!J$2,mTitle,0)))</f>
        <v>FSB, BSA</v>
      </c>
      <c r="K87" s="293">
        <f>IF(INDEX(mlist,MATCH($B87,mNo,0),MATCH('4. Waiting confirm'!K$2,mTitle,0))="","",INDEX(mlist,MATCH($B87,mNo,0),MATCH('4. Waiting confirm'!K$2,mTitle,0)))</f>
        <v>2951</v>
      </c>
      <c r="L87" s="292">
        <f>IF(INDEX(mlist,MATCH($B87,mNo,0),MATCH('4. Waiting confirm'!L$2,mTitle,0))="","",INDEX(mlist,MATCH($B87,mNo,0),MATCH('4. Waiting confirm'!L$2,mTitle,0)))</f>
        <v>45162</v>
      </c>
      <c r="M87" t="str">
        <f>IF(INDEX(mlist,MATCH($B87,mNo,0),MATCH('4. Waiting confirm'!M$2,mTitle,0))="","",INDEX(mlist,MATCH($B87,mNo,0),MATCH('4. Waiting confirm'!M$2,mTitle,0)))</f>
        <v>1. Send quotation to dealer</v>
      </c>
      <c r="N87" t="e">
        <f>IF(INDEX(mlist,MATCH($B87,mNo,0),MATCH('4. Waiting confirm'!N$2,mTitle,0))="","",INDEX(mlist,MATCH($B87,mNo,0),MATCH('4. Waiting confirm'!N$2,mTitle,0)))</f>
        <v>#N/A</v>
      </c>
      <c r="O87" t="s">
        <v>288</v>
      </c>
      <c r="R87" s="307">
        <f t="shared" si="2"/>
        <v>0.33333333333333331</v>
      </c>
    </row>
    <row r="88" spans="1:18">
      <c r="A88">
        <f>SUBTOTAL(103,$B$3:B88)</f>
        <v>86</v>
      </c>
      <c r="B88" t="s">
        <v>6143</v>
      </c>
      <c r="C88" t="str">
        <f>IF(INDEX(mlist,MATCH($B88,mNo,0),MATCH('4. Waiting confirm'!C$2,mTitle,0))="","",INDEX(mlist,MATCH($B88,mNo,0),MATCH('4. Waiting confirm'!C$2,mTitle,0)))</f>
        <v>Hoan My Sai Gon Clinic</v>
      </c>
      <c r="D88" t="str">
        <f>IF(INDEX(mlist,MATCH($B88,mNo,0),MATCH('4. Waiting confirm'!D$2,mTitle,0))="","",INDEX(mlist,MATCH($B88,mNo,0),MATCH('4. Waiting confirm'!D$2,mTitle,0)))</f>
        <v>HCM</v>
      </c>
      <c r="E88" t="str">
        <f>IF(INDEX(mlist,MATCH($B88,mNo,0),MATCH('4. Waiting confirm'!E$2,mTitle,0))="","",INDEX(mlist,MATCH($B88,mNo,0),MATCH('4. Waiting confirm'!E$2,mTitle,0)))</f>
        <v>EC-250WL5</v>
      </c>
      <c r="F88" t="str">
        <f>IF(INDEX(mlist,MATCH($B88,mNo,0),MATCH('4. Waiting confirm'!F$2,mTitle,0))="","",INDEX(mlist,MATCH($B88,mNo,0),MATCH('4. Waiting confirm'!F$2,mTitle,0)))</f>
        <v>1C309K265</v>
      </c>
      <c r="G88" s="292">
        <f>IF(INDEX(mlist,MATCH($B88,mNo,0),MATCH('4. Waiting confirm'!G$2,mTitle,0))="","",INDEX(mlist,MATCH($B88,mNo,0),MATCH('4. Waiting confirm'!G$2,mTitle,0)))</f>
        <v>45155.657835648148</v>
      </c>
      <c r="H88" s="292">
        <f>IF(INDEX(mlist,MATCH($B88,mNo,0),MATCH('4. Waiting confirm'!H$2,mTitle,0))="","",INDEX(mlist,MATCH($B88,mNo,0),MATCH('4. Waiting confirm'!H$2,mTitle,0)))</f>
        <v>45155.722256944442</v>
      </c>
      <c r="I88" t="str">
        <f>IF(INDEX(mlist,MATCH($B88,mNo,0),MATCH('4. Waiting confirm'!I$2,mTitle,0))="","",INDEX(mlist,MATCH($B88,mNo,0),MATCH('4. Waiting confirm'!I$2,mTitle,0)))</f>
        <v>Major</v>
      </c>
      <c r="J88" t="str">
        <f>IF(INDEX(mlist,MATCH($B88,mNo,0),MATCH('4. Waiting confirm'!J$2,mTitle,0))="","",INDEX(mlist,MATCH($B88,mNo,0),MATCH('4. Waiting confirm'!J$2,mTitle,0)))</f>
        <v>FSA, BSA, DEC, FCT, FSB</v>
      </c>
      <c r="K88" s="293">
        <f>IF(INDEX(mlist,MATCH($B88,mNo,0),MATCH('4. Waiting confirm'!K$2,mTitle,0))="","",INDEX(mlist,MATCH($B88,mNo,0),MATCH('4. Waiting confirm'!K$2,mTitle,0)))</f>
        <v>3214</v>
      </c>
      <c r="L88" s="292">
        <f>IF(INDEX(mlist,MATCH($B88,mNo,0),MATCH('4. Waiting confirm'!L$2,mTitle,0))="","",INDEX(mlist,MATCH($B88,mNo,0),MATCH('4. Waiting confirm'!L$2,mTitle,0)))</f>
        <v>45161</v>
      </c>
      <c r="M88" t="str">
        <f>IF(INDEX(mlist,MATCH($B88,mNo,0),MATCH('4. Waiting confirm'!M$2,mTitle,0))="","",INDEX(mlist,MATCH($B88,mNo,0),MATCH('4. Waiting confirm'!M$2,mTitle,0)))</f>
        <v>1. Send quotation to dealer</v>
      </c>
      <c r="N88" t="e">
        <f>IF(INDEX(mlist,MATCH($B88,mNo,0),MATCH('4. Waiting confirm'!N$2,mTitle,0))="","",INDEX(mlist,MATCH($B88,mNo,0),MATCH('4. Waiting confirm'!N$2,mTitle,0)))</f>
        <v>#N/A</v>
      </c>
      <c r="O88" t="s">
        <v>288</v>
      </c>
      <c r="R88" s="307">
        <f t="shared" si="2"/>
        <v>0.33333333333333331</v>
      </c>
    </row>
    <row r="89" spans="1:18">
      <c r="A89">
        <f>SUBTOTAL(103,$B$3:B89)</f>
        <v>87</v>
      </c>
      <c r="B89" t="s">
        <v>6145</v>
      </c>
      <c r="C89" t="str">
        <f>IF(INDEX(mlist,MATCH($B89,mNo,0),MATCH('4. Waiting confirm'!C$2,mTitle,0))="","",INDEX(mlist,MATCH($B89,mNo,0),MATCH('4. Waiting confirm'!C$2,mTitle,0)))</f>
        <v>No. 91 Endoscopy-Gastrointestinal-GI Scaning Test Clinic</v>
      </c>
      <c r="D89" t="str">
        <f>IF(INDEX(mlist,MATCH($B89,mNo,0),MATCH('4. Waiting confirm'!D$2,mTitle,0))="","",INDEX(mlist,MATCH($B89,mNo,0),MATCH('4. Waiting confirm'!D$2,mTitle,0)))</f>
        <v>HCM</v>
      </c>
      <c r="E89" t="str">
        <f>IF(INDEX(mlist,MATCH($B89,mNo,0),MATCH('4. Waiting confirm'!E$2,mTitle,0))="","",INDEX(mlist,MATCH($B89,mNo,0),MATCH('4. Waiting confirm'!E$2,mTitle,0)))</f>
        <v>EC-760ZP-V/M</v>
      </c>
      <c r="F89" t="str">
        <f>IF(INDEX(mlist,MATCH($B89,mNo,0),MATCH('4. Waiting confirm'!F$2,mTitle,0))="","",INDEX(mlist,MATCH($B89,mNo,0),MATCH('4. Waiting confirm'!F$2,mTitle,0)))</f>
        <v>5C730K017</v>
      </c>
      <c r="G89" s="292">
        <f>IF(INDEX(mlist,MATCH($B89,mNo,0),MATCH('4. Waiting confirm'!G$2,mTitle,0))="","",INDEX(mlist,MATCH($B89,mNo,0),MATCH('4. Waiting confirm'!G$2,mTitle,0)))</f>
        <v>45155</v>
      </c>
      <c r="H89" s="292">
        <f>IF(INDEX(mlist,MATCH($B89,mNo,0),MATCH('4. Waiting confirm'!H$2,mTitle,0))="","",INDEX(mlist,MATCH($B89,mNo,0),MATCH('4. Waiting confirm'!H$2,mTitle,0)))</f>
        <v>45155</v>
      </c>
      <c r="I89" t="str">
        <f>IF(INDEX(mlist,MATCH($B89,mNo,0),MATCH('4. Waiting confirm'!I$2,mTitle,0))="","",INDEX(mlist,MATCH($B89,mNo,0),MATCH('4. Waiting confirm'!I$2,mTitle,0)))</f>
        <v>Minor</v>
      </c>
      <c r="J89" t="str">
        <f>IF(INDEX(mlist,MATCH($B89,mNo,0),MATCH('4. Waiting confirm'!J$2,mTitle,0))="","",INDEX(mlist,MATCH($B89,mNo,0),MATCH('4. Waiting confirm'!J$2,mTitle,0)))</f>
        <v>RBS</v>
      </c>
      <c r="K89" s="293">
        <f>IF(INDEX(mlist,MATCH($B89,mNo,0),MATCH('4. Waiting confirm'!K$2,mTitle,0))="","",INDEX(mlist,MATCH($B89,mNo,0),MATCH('4. Waiting confirm'!K$2,mTitle,0)))</f>
        <v>235</v>
      </c>
      <c r="L89" s="292">
        <f>IF(INDEX(mlist,MATCH($B89,mNo,0),MATCH('4. Waiting confirm'!L$2,mTitle,0))="","",INDEX(mlist,MATCH($B89,mNo,0),MATCH('4. Waiting confirm'!L$2,mTitle,0)))</f>
        <v>45161</v>
      </c>
      <c r="M89" t="str">
        <f>IF(INDEX(mlist,MATCH($B89,mNo,0),MATCH('4. Waiting confirm'!M$2,mTitle,0))="","",INDEX(mlist,MATCH($B89,mNo,0),MATCH('4. Waiting confirm'!M$2,mTitle,0)))</f>
        <v>1. Send quotation to dealer</v>
      </c>
      <c r="N89" t="e">
        <f>IF(INDEX(mlist,MATCH($B89,mNo,0),MATCH('4. Waiting confirm'!N$2,mTitle,0))="","",INDEX(mlist,MATCH($B89,mNo,0),MATCH('4. Waiting confirm'!N$2,mTitle,0)))</f>
        <v>#N/A</v>
      </c>
      <c r="O89" t="s">
        <v>288</v>
      </c>
      <c r="R89" s="307">
        <f t="shared" si="2"/>
        <v>0.33333333333333331</v>
      </c>
    </row>
    <row r="90" spans="1:18">
      <c r="A90">
        <f>SUBTOTAL(103,$B$3:B90)</f>
        <v>88</v>
      </c>
      <c r="B90" t="s">
        <v>6243</v>
      </c>
      <c r="C90" t="str">
        <f>IF(INDEX(mlist,MATCH($B90,mNo,0),MATCH('4. Waiting confirm'!C$2,mTitle,0))="","",INDEX(mlist,MATCH($B90,mNo,0),MATCH('4. Waiting confirm'!C$2,mTitle,0)))</f>
        <v>Tay Nguyen Regional General Hospital</v>
      </c>
      <c r="D90" t="str">
        <f>IF(INDEX(mlist,MATCH($B90,mNo,0),MATCH('4. Waiting confirm'!D$2,mTitle,0))="","",INDEX(mlist,MATCH($B90,mNo,0),MATCH('4. Waiting confirm'!D$2,mTitle,0)))</f>
        <v>HCM</v>
      </c>
      <c r="E90" t="str">
        <f>IF(INDEX(mlist,MATCH($B90,mNo,0),MATCH('4. Waiting confirm'!E$2,mTitle,0))="","",INDEX(mlist,MATCH($B90,mNo,0),MATCH('4. Waiting confirm'!E$2,mTitle,0)))</f>
        <v>EB-530S</v>
      </c>
      <c r="F90" t="str">
        <f>IF(INDEX(mlist,MATCH($B90,mNo,0),MATCH('4. Waiting confirm'!F$2,mTitle,0))="","",INDEX(mlist,MATCH($B90,mNo,0),MATCH('4. Waiting confirm'!F$2,mTitle,0)))</f>
        <v>5B089K052</v>
      </c>
      <c r="G90" s="297">
        <f>IF(INDEX(mlist,MATCH($B90,mNo,0),MATCH('4. Waiting confirm'!G$2,mTitle,0))="","",INDEX(mlist,MATCH($B90,mNo,0),MATCH('4. Waiting confirm'!G$2,mTitle,0)))</f>
        <v>45160.415567129632</v>
      </c>
      <c r="H90" s="297">
        <f>IF(INDEX(mlist,MATCH($B90,mNo,0),MATCH('4. Waiting confirm'!H$2,mTitle,0))="","",INDEX(mlist,MATCH($B90,mNo,0),MATCH('4. Waiting confirm'!H$2,mTitle,0)))</f>
        <v>45160.427974537037</v>
      </c>
      <c r="I90" t="str">
        <f>IF(INDEX(mlist,MATCH($B90,mNo,0),MATCH('4. Waiting confirm'!I$2,mTitle,0))="","",INDEX(mlist,MATCH($B90,mNo,0),MATCH('4. Waiting confirm'!I$2,mTitle,0)))</f>
        <v>Major</v>
      </c>
      <c r="J90" t="str">
        <f>IF(INDEX(mlist,MATCH($B90,mNo,0),MATCH('4. Waiting confirm'!J$2,mTitle,0))="","",INDEX(mlist,MATCH($B90,mNo,0),MATCH('4. Waiting confirm'!J$2,mTitle,0)))</f>
        <v>SW, ISA, LGB, ANGL</v>
      </c>
      <c r="K90" s="293">
        <f>IF(INDEX(mlist,MATCH($B90,mNo,0),MATCH('4. Waiting confirm'!K$2,mTitle,0))="","",INDEX(mlist,MATCH($B90,mNo,0),MATCH('4. Waiting confirm'!K$2,mTitle,0)))</f>
        <v>6872</v>
      </c>
      <c r="L90" s="297">
        <f>IF(INDEX(mlist,MATCH($B90,mNo,0),MATCH('4. Waiting confirm'!L$2,mTitle,0))="","",INDEX(mlist,MATCH($B90,mNo,0),MATCH('4. Waiting confirm'!L$2,mTitle,0)))</f>
        <v>45162</v>
      </c>
      <c r="M90" t="str">
        <f>IF(INDEX(mlist,MATCH($B90,mNo,0),MATCH('4. Waiting confirm'!M$2,mTitle,0))="","",INDEX(mlist,MATCH($B90,mNo,0),MATCH('4. Waiting confirm'!M$2,mTitle,0)))</f>
        <v>1. Send quotation to dealer</v>
      </c>
      <c r="N90" t="e">
        <f>IF(INDEX(mlist,MATCH($B90,mNo,0),MATCH('4. Waiting confirm'!N$2,mTitle,0))="","",INDEX(mlist,MATCH($B90,mNo,0),MATCH('4. Waiting confirm'!N$2,mTitle,0)))</f>
        <v>#N/A</v>
      </c>
      <c r="O90" t="s">
        <v>288</v>
      </c>
      <c r="R90" s="307">
        <f t="shared" si="2"/>
        <v>0.33333333333333331</v>
      </c>
    </row>
    <row r="91" spans="1:18">
      <c r="A91">
        <f>SUBTOTAL(103,$B$3:B91)</f>
        <v>89</v>
      </c>
      <c r="B91" t="s">
        <v>6246</v>
      </c>
      <c r="C91" t="str">
        <f>IF(INDEX(mlist,MATCH($B91,mNo,0),MATCH('4. Waiting confirm'!C$2,mTitle,0))="","",INDEX(mlist,MATCH($B91,mNo,0),MATCH('4. Waiting confirm'!C$2,mTitle,0)))</f>
        <v>Nam Lien Chieu General Hospital</v>
      </c>
      <c r="D91" t="str">
        <f>IF(INDEX(mlist,MATCH($B91,mNo,0),MATCH('4. Waiting confirm'!D$2,mTitle,0))="","",INDEX(mlist,MATCH($B91,mNo,0),MATCH('4. Waiting confirm'!D$2,mTitle,0)))</f>
        <v>HCM</v>
      </c>
      <c r="E91" t="str">
        <f>IF(INDEX(mlist,MATCH($B91,mNo,0),MATCH('4. Waiting confirm'!E$2,mTitle,0))="","",INDEX(mlist,MATCH($B91,mNo,0),MATCH('4. Waiting confirm'!E$2,mTitle,0)))</f>
        <v>EG-250WR5</v>
      </c>
      <c r="F91" t="str">
        <f>IF(INDEX(mlist,MATCH($B91,mNo,0),MATCH('4. Waiting confirm'!F$2,mTitle,0))="","",INDEX(mlist,MATCH($B91,mNo,0),MATCH('4. Waiting confirm'!F$2,mTitle,0)))</f>
        <v>1G202K617</v>
      </c>
      <c r="G91" s="297">
        <f>IF(INDEX(mlist,MATCH($B91,mNo,0),MATCH('4. Waiting confirm'!G$2,mTitle,0))="","",INDEX(mlist,MATCH($B91,mNo,0),MATCH('4. Waiting confirm'!G$2,mTitle,0)))</f>
        <v>45161.555277777778</v>
      </c>
      <c r="H91" s="297">
        <f>IF(INDEX(mlist,MATCH($B91,mNo,0),MATCH('4. Waiting confirm'!H$2,mTitle,0))="","",INDEX(mlist,MATCH($B91,mNo,0),MATCH('4. Waiting confirm'!H$2,mTitle,0)))</f>
        <v>45161.557529305559</v>
      </c>
      <c r="I91" t="str">
        <f>IF(INDEX(mlist,MATCH($B91,mNo,0),MATCH('4. Waiting confirm'!I$2,mTitle,0))="","",INDEX(mlist,MATCH($B91,mNo,0),MATCH('4. Waiting confirm'!I$2,mTitle,0)))</f>
        <v>Major</v>
      </c>
      <c r="J91" t="str">
        <f>IF(INDEX(mlist,MATCH($B91,mNo,0),MATCH('4. Waiting confirm'!J$2,mTitle,0))="","",INDEX(mlist,MATCH($B91,mNo,0),MATCH('4. Waiting confirm'!J$2,mTitle,0)))</f>
        <v>CHA, BSA</v>
      </c>
      <c r="K91" s="293">
        <f>IF(INDEX(mlist,MATCH($B91,mNo,0),MATCH('4. Waiting confirm'!K$2,mTitle,0))="","",INDEX(mlist,MATCH($B91,mNo,0),MATCH('4. Waiting confirm'!K$2,mTitle,0)))</f>
        <v>5865</v>
      </c>
      <c r="L91" s="297">
        <f>IF(INDEX(mlist,MATCH($B91,mNo,0),MATCH('4. Waiting confirm'!L$2,mTitle,0))="","",INDEX(mlist,MATCH($B91,mNo,0),MATCH('4. Waiting confirm'!L$2,mTitle,0)))</f>
        <v>45161</v>
      </c>
      <c r="M91" t="str">
        <f>IF(INDEX(mlist,MATCH($B91,mNo,0),MATCH('4. Waiting confirm'!M$2,mTitle,0))="","",INDEX(mlist,MATCH($B91,mNo,0),MATCH('4. Waiting confirm'!M$2,mTitle,0)))</f>
        <v>1. Send quotation to dealer</v>
      </c>
      <c r="N91" t="e">
        <f>IF(INDEX(mlist,MATCH($B91,mNo,0),MATCH('4. Waiting confirm'!N$2,mTitle,0))="","",INDEX(mlist,MATCH($B91,mNo,0),MATCH('4. Waiting confirm'!N$2,mTitle,0)))</f>
        <v>#N/A</v>
      </c>
      <c r="O91" t="s">
        <v>288</v>
      </c>
      <c r="R91" s="307">
        <f t="shared" si="2"/>
        <v>0.33333333333333331</v>
      </c>
    </row>
    <row r="92" spans="1:18">
      <c r="A92">
        <f>SUBTOTAL(103,$B$3:B92)</f>
        <v>90</v>
      </c>
      <c r="B92" t="s">
        <v>6256</v>
      </c>
      <c r="C92" t="str">
        <f>IF(INDEX(mlist,MATCH($B92,mNo,0),MATCH('4. Waiting confirm'!C$2,mTitle,0))="","",INDEX(mlist,MATCH($B92,mNo,0),MATCH('4. Waiting confirm'!C$2,mTitle,0)))</f>
        <v>245 Clinic - Dr.Cuong Clinic</v>
      </c>
      <c r="D92" t="str">
        <f>IF(INDEX(mlist,MATCH($B92,mNo,0),MATCH('4. Waiting confirm'!D$2,mTitle,0))="","",INDEX(mlist,MATCH($B92,mNo,0),MATCH('4. Waiting confirm'!D$2,mTitle,0)))</f>
        <v>HCM</v>
      </c>
      <c r="E92" t="str">
        <f>IF(INDEX(mlist,MATCH($B92,mNo,0),MATCH('4. Waiting confirm'!E$2,mTitle,0))="","",INDEX(mlist,MATCH($B92,mNo,0),MATCH('4. Waiting confirm'!E$2,mTitle,0)))</f>
        <v>EC-250WL5</v>
      </c>
      <c r="F92" t="str">
        <f>IF(INDEX(mlist,MATCH($B92,mNo,0),MATCH('4. Waiting confirm'!F$2,mTitle,0))="","",INDEX(mlist,MATCH($B92,mNo,0),MATCH('4. Waiting confirm'!F$2,mTitle,0)))</f>
        <v>3C309K057</v>
      </c>
      <c r="G92" s="297">
        <f>IF(INDEX(mlist,MATCH($B92,mNo,0),MATCH('4. Waiting confirm'!G$2,mTitle,0))="","",INDEX(mlist,MATCH($B92,mNo,0),MATCH('4. Waiting confirm'!G$2,mTitle,0)))</f>
        <v>45161.505104166667</v>
      </c>
      <c r="H92" s="297">
        <f>IF(INDEX(mlist,MATCH($B92,mNo,0),MATCH('4. Waiting confirm'!H$2,mTitle,0))="","",INDEX(mlist,MATCH($B92,mNo,0),MATCH('4. Waiting confirm'!H$2,mTitle,0)))</f>
        <v>45161.55281927083</v>
      </c>
      <c r="I92" t="str">
        <f>IF(INDEX(mlist,MATCH($B92,mNo,0),MATCH('4. Waiting confirm'!I$2,mTitle,0))="","",INDEX(mlist,MATCH($B92,mNo,0),MATCH('4. Waiting confirm'!I$2,mTitle,0)))</f>
        <v>Major</v>
      </c>
      <c r="J92" t="str">
        <f>IF(INDEX(mlist,MATCH($B92,mNo,0),MATCH('4. Waiting confirm'!J$2,mTitle,0))="","",INDEX(mlist,MATCH($B92,mNo,0),MATCH('4. Waiting confirm'!J$2,mTitle,0)))</f>
        <v>BSA, DWA</v>
      </c>
      <c r="K92" s="293">
        <f>IF(INDEX(mlist,MATCH($B92,mNo,0),MATCH('4. Waiting confirm'!K$2,mTitle,0))="","",INDEX(mlist,MATCH($B92,mNo,0),MATCH('4. Waiting confirm'!K$2,mTitle,0)))</f>
        <v>1456</v>
      </c>
      <c r="L92" s="297">
        <f>IF(INDEX(mlist,MATCH($B92,mNo,0),MATCH('4. Waiting confirm'!L$2,mTitle,0))="","",INDEX(mlist,MATCH($B92,mNo,0),MATCH('4. Waiting confirm'!L$2,mTitle,0)))</f>
        <v>45161</v>
      </c>
      <c r="M92" t="str">
        <f>IF(INDEX(mlist,MATCH($B92,mNo,0),MATCH('4. Waiting confirm'!M$2,mTitle,0))="","",INDEX(mlist,MATCH($B92,mNo,0),MATCH('4. Waiting confirm'!M$2,mTitle,0)))</f>
        <v>1. Send quotation to dealer</v>
      </c>
      <c r="N92" t="e">
        <f>IF(INDEX(mlist,MATCH($B92,mNo,0),MATCH('4. Waiting confirm'!N$2,mTitle,0))="","",INDEX(mlist,MATCH($B92,mNo,0),MATCH('4. Waiting confirm'!N$2,mTitle,0)))</f>
        <v>#N/A</v>
      </c>
      <c r="O92" t="s">
        <v>288</v>
      </c>
      <c r="R92" s="307">
        <f t="shared" si="2"/>
        <v>0.33333333333333331</v>
      </c>
    </row>
  </sheetData>
  <conditionalFormatting sqref="R3:R92">
    <cfRule type="dataBar" priority="188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{8CF231C4-A43E-479A-8AEB-0763ECAD4CAA}</x14:id>
        </ext>
      </extLst>
    </cfRule>
  </conditionalFormatting>
  <conditionalFormatting sqref="R3:R92">
    <cfRule type="dataBar" priority="188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{59CBE77B-875A-4BC7-BF99-B85A6C418231}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F231C4-A43E-479A-8AEB-0763ECAD4C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R3:R92</xm:sqref>
        </x14:conditionalFormatting>
        <x14:conditionalFormatting xmlns:xm="http://schemas.microsoft.com/office/excel/2006/main">
          <x14:cfRule type="dataBar" id="{59CBE77B-875A-4BC7-BF99-B85A6C4182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R3:R92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480-30C4-4808-B712-E9B05046BB60}">
  <sheetPr codeName="Sheet10">
    <pageSetUpPr fitToPage="1"/>
  </sheetPr>
  <dimension ref="A1:AD1008"/>
  <sheetViews>
    <sheetView zoomScaleNormal="100" workbookViewId="0">
      <pane xSplit="5" ySplit="2" topLeftCell="N3" activePane="bottomRight" state="frozen"/>
      <selection pane="topRight" activeCell="F1" sqref="F1"/>
      <selection pane="bottomLeft" activeCell="A3" sqref="A3"/>
      <selection pane="bottomRight" activeCell="T29" sqref="T29"/>
    </sheetView>
  </sheetViews>
  <sheetFormatPr defaultRowHeight="15"/>
  <cols>
    <col min="1" max="1" width="4.7109375" customWidth="1"/>
    <col min="2" max="2" width="17.42578125" customWidth="1"/>
    <col min="3" max="3" width="24" customWidth="1"/>
    <col min="4" max="4" width="12.28515625" customWidth="1"/>
    <col min="5" max="5" width="11.7109375" customWidth="1"/>
    <col min="6" max="6" width="10.7109375" style="172" customWidth="1"/>
    <col min="7" max="9" width="10.7109375" style="8" customWidth="1"/>
    <col min="10" max="10" width="6.28515625" customWidth="1"/>
    <col min="11" max="11" width="14.7109375" customWidth="1"/>
    <col min="12" max="12" width="8.7109375" style="14" customWidth="1"/>
    <col min="13" max="13" width="21" customWidth="1"/>
    <col min="14" max="14" width="10.7109375" style="173" customWidth="1"/>
    <col min="15" max="15" width="41.7109375" customWidth="1"/>
    <col min="16" max="16" width="8.7109375" customWidth="1"/>
    <col min="17" max="18" width="9.140625" customWidth="1"/>
    <col min="19" max="19" width="10" customWidth="1"/>
    <col min="20" max="20" width="9.5703125" customWidth="1"/>
    <col min="21" max="22" width="11.5703125" customWidth="1"/>
    <col min="23" max="23" width="10.140625" customWidth="1"/>
    <col min="24" max="24" width="10.85546875" customWidth="1"/>
    <col min="26" max="26" width="9.7109375" bestFit="1" customWidth="1"/>
    <col min="27" max="27" width="13" customWidth="1"/>
    <col min="28" max="28" width="9.7109375" bestFit="1" customWidth="1"/>
    <col min="30" max="30" width="11.85546875" customWidth="1"/>
    <col min="32" max="32" width="10" bestFit="1" customWidth="1"/>
  </cols>
  <sheetData>
    <row r="1" spans="1:30" ht="90" customHeight="1">
      <c r="B1" s="11" t="s">
        <v>67</v>
      </c>
      <c r="O1" s="9" t="s">
        <v>4803</v>
      </c>
      <c r="S1" s="9" t="s">
        <v>5523</v>
      </c>
      <c r="T1" s="9" t="s">
        <v>6123</v>
      </c>
      <c r="U1" s="9"/>
      <c r="V1" s="9" t="s">
        <v>6310</v>
      </c>
      <c r="W1" s="9" t="s">
        <v>5564</v>
      </c>
      <c r="X1" s="9" t="s">
        <v>6122</v>
      </c>
      <c r="Y1" s="9" t="s">
        <v>6307</v>
      </c>
      <c r="Z1" s="9" t="s">
        <v>6311</v>
      </c>
      <c r="AA1" s="9" t="s">
        <v>6308</v>
      </c>
      <c r="AB1" s="9" t="s">
        <v>6312</v>
      </c>
      <c r="AC1" s="9" t="s">
        <v>6309</v>
      </c>
      <c r="AD1" s="9" t="s">
        <v>6124</v>
      </c>
    </row>
    <row r="2" spans="1:30" ht="51">
      <c r="A2" s="140" t="s">
        <v>94</v>
      </c>
      <c r="B2" s="140" t="s">
        <v>1076</v>
      </c>
      <c r="C2" s="140" t="s">
        <v>74</v>
      </c>
      <c r="D2" s="140" t="s">
        <v>75</v>
      </c>
      <c r="E2" s="140" t="s">
        <v>76</v>
      </c>
      <c r="F2" s="140" t="s">
        <v>98</v>
      </c>
      <c r="G2" s="140" t="s">
        <v>2408</v>
      </c>
      <c r="H2" s="140" t="s">
        <v>1972</v>
      </c>
      <c r="I2" s="144" t="s">
        <v>1894</v>
      </c>
      <c r="J2" s="140" t="s">
        <v>92</v>
      </c>
      <c r="K2" s="140" t="s">
        <v>97</v>
      </c>
      <c r="L2" s="151" t="s">
        <v>1970</v>
      </c>
      <c r="M2" s="140" t="s">
        <v>9</v>
      </c>
      <c r="N2" s="140" t="s">
        <v>1059</v>
      </c>
      <c r="O2" s="143" t="s">
        <v>1969</v>
      </c>
      <c r="P2" s="143" t="s">
        <v>2409</v>
      </c>
      <c r="Q2" s="143" t="s">
        <v>3057</v>
      </c>
      <c r="R2" s="180" t="s">
        <v>5055</v>
      </c>
      <c r="S2" s="182" t="s">
        <v>5137</v>
      </c>
      <c r="T2" s="193" t="s">
        <v>5138</v>
      </c>
      <c r="U2" s="193" t="s">
        <v>5139</v>
      </c>
      <c r="V2" s="298" t="s">
        <v>6207</v>
      </c>
      <c r="W2" s="196" t="s">
        <v>5469</v>
      </c>
      <c r="X2" s="196" t="s">
        <v>5140</v>
      </c>
      <c r="Y2" s="197" t="s">
        <v>5470</v>
      </c>
      <c r="Z2" s="201" t="s">
        <v>5141</v>
      </c>
      <c r="AA2" s="202" t="s">
        <v>5471</v>
      </c>
      <c r="AB2" s="203" t="s">
        <v>5473</v>
      </c>
      <c r="AC2" s="183" t="s">
        <v>5472</v>
      </c>
      <c r="AD2" s="183" t="s">
        <v>5254</v>
      </c>
    </row>
    <row r="3" spans="1:30">
      <c r="A3" s="300">
        <f>COUNTA($E$3:E3)</f>
        <v>1</v>
      </c>
      <c r="B3" s="300" t="s">
        <v>4781</v>
      </c>
      <c r="C3" s="300" t="s">
        <v>37</v>
      </c>
      <c r="D3" s="300" t="s">
        <v>34</v>
      </c>
      <c r="E3" s="300" t="s">
        <v>296</v>
      </c>
      <c r="F3" s="305">
        <v>44978.568194444444</v>
      </c>
      <c r="G3" s="305">
        <v>44984</v>
      </c>
      <c r="H3" s="305">
        <v>44984</v>
      </c>
      <c r="I3" s="305" t="s">
        <v>3</v>
      </c>
      <c r="J3" s="300" t="s">
        <v>1666</v>
      </c>
      <c r="K3" s="300" t="s">
        <v>33</v>
      </c>
      <c r="L3" s="170">
        <v>45166</v>
      </c>
      <c r="M3" s="177" t="s">
        <v>4808</v>
      </c>
      <c r="N3" s="179"/>
      <c r="O3" s="178"/>
      <c r="Q3" t="s">
        <v>129</v>
      </c>
      <c r="S3" s="186">
        <v>44984</v>
      </c>
      <c r="T3" s="194">
        <v>44984</v>
      </c>
      <c r="U3" s="194">
        <v>44984</v>
      </c>
      <c r="V3" s="306">
        <v>1</v>
      </c>
      <c r="W3" s="198">
        <v>44984</v>
      </c>
      <c r="X3" s="198">
        <v>45075.497175925928</v>
      </c>
      <c r="Y3" s="199">
        <v>66</v>
      </c>
      <c r="Z3" s="204">
        <v>45161</v>
      </c>
      <c r="AA3" s="205">
        <v>1</v>
      </c>
      <c r="AB3" s="204">
        <v>45161</v>
      </c>
      <c r="AC3" s="187">
        <v>128</v>
      </c>
      <c r="AD3" s="186" t="str">
        <f>IF(N3&lt;&gt;"",N3,"")</f>
        <v/>
      </c>
    </row>
    <row r="4" spans="1:30">
      <c r="A4" s="302">
        <f>COUNTA($E$3:E4)</f>
        <v>2</v>
      </c>
      <c r="B4" s="302" t="s">
        <v>6069</v>
      </c>
      <c r="C4" s="302" t="s">
        <v>41</v>
      </c>
      <c r="D4" s="302" t="s">
        <v>1193</v>
      </c>
      <c r="E4" s="302" t="s">
        <v>4257</v>
      </c>
      <c r="F4" s="301">
        <v>45145</v>
      </c>
      <c r="G4" s="301"/>
      <c r="H4" s="301"/>
      <c r="I4" s="301" t="s">
        <v>1110</v>
      </c>
      <c r="J4" s="302" t="s">
        <v>4769</v>
      </c>
      <c r="K4" s="302" t="s">
        <v>33</v>
      </c>
      <c r="L4" s="170">
        <v>45166</v>
      </c>
      <c r="M4" s="177" t="s">
        <v>6260</v>
      </c>
      <c r="N4" s="179"/>
      <c r="O4" s="178"/>
      <c r="Q4" t="s">
        <v>129</v>
      </c>
      <c r="S4" s="186">
        <v>45160.507951388892</v>
      </c>
      <c r="T4" s="194">
        <v>45160.507951388892</v>
      </c>
      <c r="U4" s="194">
        <v>45160.507951388892</v>
      </c>
      <c r="V4" s="306">
        <v>1</v>
      </c>
      <c r="W4" s="198">
        <v>45160.507951388892</v>
      </c>
      <c r="X4" s="198">
        <v>45160.5080787037</v>
      </c>
      <c r="Y4" s="199">
        <v>1</v>
      </c>
      <c r="Z4" s="204">
        <v>45160.5080787037</v>
      </c>
      <c r="AA4" s="205">
        <v>1</v>
      </c>
      <c r="AB4" s="204">
        <v>45160.5080787037</v>
      </c>
      <c r="AC4" s="187">
        <v>1</v>
      </c>
      <c r="AD4" s="186"/>
    </row>
    <row r="5" spans="1:30">
      <c r="A5" s="302">
        <f>COUNTA($E$3:E5)</f>
        <v>3</v>
      </c>
      <c r="B5" s="302" t="s">
        <v>6074</v>
      </c>
      <c r="C5" s="302" t="s">
        <v>41</v>
      </c>
      <c r="D5" s="302" t="s">
        <v>49</v>
      </c>
      <c r="E5" s="302" t="s">
        <v>4919</v>
      </c>
      <c r="F5" s="301">
        <v>45156.705231481479</v>
      </c>
      <c r="G5" s="301"/>
      <c r="H5" s="301"/>
      <c r="I5" s="301" t="s">
        <v>2</v>
      </c>
      <c r="J5" s="302" t="s">
        <v>6169</v>
      </c>
      <c r="K5" s="302"/>
      <c r="L5" s="170">
        <v>45166</v>
      </c>
      <c r="M5" s="177" t="s">
        <v>6266</v>
      </c>
      <c r="N5" s="179"/>
      <c r="O5" s="178"/>
      <c r="Q5" t="s">
        <v>22</v>
      </c>
      <c r="S5" s="186">
        <v>45156.710023148145</v>
      </c>
      <c r="T5" s="194">
        <v>45156.710023148145</v>
      </c>
      <c r="U5" s="194">
        <v>45156.710023148145</v>
      </c>
      <c r="V5" s="306">
        <v>1</v>
      </c>
      <c r="W5" s="198">
        <v>45156.710023148145</v>
      </c>
      <c r="X5" s="198">
        <v>45156.710162037038</v>
      </c>
      <c r="Y5" s="199">
        <v>1</v>
      </c>
      <c r="Z5" s="204">
        <v>45156.710162037038</v>
      </c>
      <c r="AA5" s="205">
        <v>1</v>
      </c>
      <c r="AB5" s="204">
        <v>45156.710162037038</v>
      </c>
      <c r="AC5" s="187">
        <v>1</v>
      </c>
      <c r="AD5" s="186"/>
    </row>
    <row r="6" spans="1:30">
      <c r="A6" s="302">
        <f>COUNTA($E$3:E6)</f>
        <v>4</v>
      </c>
      <c r="B6" s="302" t="s">
        <v>6100</v>
      </c>
      <c r="C6" s="302" t="s">
        <v>4122</v>
      </c>
      <c r="D6" s="302" t="s">
        <v>16</v>
      </c>
      <c r="E6" s="302" t="s">
        <v>4774</v>
      </c>
      <c r="F6" s="301">
        <v>45149.690127314818</v>
      </c>
      <c r="G6" s="301"/>
      <c r="H6" s="301" t="s">
        <v>55</v>
      </c>
      <c r="I6" s="301" t="s">
        <v>2</v>
      </c>
      <c r="J6" s="302" t="s">
        <v>6130</v>
      </c>
      <c r="K6" s="302" t="s">
        <v>20</v>
      </c>
      <c r="L6" s="170">
        <v>45166</v>
      </c>
      <c r="M6" s="177" t="s">
        <v>6261</v>
      </c>
      <c r="N6" s="179"/>
      <c r="O6" s="178"/>
      <c r="Q6" t="s">
        <v>22</v>
      </c>
      <c r="S6" s="186">
        <v>45152.546597222223</v>
      </c>
      <c r="T6" s="194">
        <v>45152.546597222223</v>
      </c>
      <c r="U6" s="194">
        <v>45152.546597222223</v>
      </c>
      <c r="V6" s="306">
        <v>1</v>
      </c>
      <c r="W6" s="198">
        <v>45152.546597222223</v>
      </c>
      <c r="X6" s="198">
        <v>45156.454895833333</v>
      </c>
      <c r="Y6" s="199">
        <v>5</v>
      </c>
      <c r="Z6" s="204">
        <v>45156</v>
      </c>
      <c r="AA6" s="205">
        <v>5</v>
      </c>
      <c r="AB6" s="204">
        <v>45162</v>
      </c>
      <c r="AC6" s="187">
        <v>9</v>
      </c>
      <c r="AD6" s="186"/>
    </row>
    <row r="7" spans="1:30">
      <c r="A7" s="302">
        <f>COUNTA($E$3:E7)</f>
        <v>5</v>
      </c>
      <c r="B7" s="302" t="s">
        <v>6131</v>
      </c>
      <c r="C7" s="302" t="s">
        <v>4122</v>
      </c>
      <c r="D7" s="302" t="s">
        <v>16</v>
      </c>
      <c r="E7" s="302" t="s">
        <v>5019</v>
      </c>
      <c r="F7" s="301">
        <v>45152.661689814813</v>
      </c>
      <c r="G7" s="301"/>
      <c r="H7" s="301"/>
      <c r="I7" s="301" t="s">
        <v>2</v>
      </c>
      <c r="J7" s="302" t="s">
        <v>17</v>
      </c>
      <c r="K7" s="302"/>
      <c r="L7" s="170">
        <v>45166</v>
      </c>
      <c r="M7" s="177" t="s">
        <v>6265</v>
      </c>
      <c r="N7" s="179"/>
      <c r="O7" s="178"/>
      <c r="Q7" t="s">
        <v>22</v>
      </c>
      <c r="S7" s="186">
        <v>45152.709131944444</v>
      </c>
      <c r="T7" s="194">
        <v>45152.709131944444</v>
      </c>
      <c r="U7" s="194">
        <v>45152.709131944444</v>
      </c>
      <c r="V7" s="306">
        <v>1</v>
      </c>
      <c r="W7" s="198">
        <v>45152.709131944444</v>
      </c>
      <c r="X7" s="198">
        <v>45156.489328703705</v>
      </c>
      <c r="Y7" s="199">
        <v>5</v>
      </c>
      <c r="Z7" s="204">
        <v>45156</v>
      </c>
      <c r="AA7" s="205">
        <v>1</v>
      </c>
      <c r="AB7" s="204">
        <v>45156</v>
      </c>
      <c r="AC7" s="187">
        <v>1</v>
      </c>
      <c r="AD7" s="186"/>
    </row>
    <row r="8" spans="1:30">
      <c r="A8" s="302">
        <f>COUNTA($E$3:E8)</f>
        <v>6</v>
      </c>
      <c r="B8" s="302" t="s">
        <v>6134</v>
      </c>
      <c r="C8" s="302" t="s">
        <v>41</v>
      </c>
      <c r="D8" s="302" t="s">
        <v>2052</v>
      </c>
      <c r="E8" s="302" t="s">
        <v>2114</v>
      </c>
      <c r="F8" s="301">
        <v>45152</v>
      </c>
      <c r="G8" s="301"/>
      <c r="H8" s="301"/>
      <c r="I8" s="301" t="s">
        <v>1110</v>
      </c>
      <c r="J8" s="302" t="s">
        <v>4769</v>
      </c>
      <c r="K8" s="302" t="s">
        <v>33</v>
      </c>
      <c r="L8" s="170">
        <v>45166</v>
      </c>
      <c r="M8" s="177" t="s">
        <v>6260</v>
      </c>
      <c r="N8" s="179"/>
      <c r="O8" s="178"/>
      <c r="Q8" t="s">
        <v>129</v>
      </c>
      <c r="S8" s="186">
        <v>45160.521689814814</v>
      </c>
      <c r="T8" s="194">
        <v>45160.521689814814</v>
      </c>
      <c r="U8" s="194">
        <v>45160.521689814814</v>
      </c>
      <c r="V8" s="306">
        <v>1</v>
      </c>
      <c r="W8" s="198">
        <v>45160.521689814814</v>
      </c>
      <c r="X8" s="198">
        <v>45160.521851851852</v>
      </c>
      <c r="Y8" s="199">
        <v>1</v>
      </c>
      <c r="Z8" s="204">
        <v>45160.521851851852</v>
      </c>
      <c r="AA8" s="205">
        <v>1</v>
      </c>
      <c r="AB8" s="204">
        <v>45160.521851851852</v>
      </c>
      <c r="AC8" s="187">
        <v>1</v>
      </c>
      <c r="AD8" s="186"/>
    </row>
    <row r="9" spans="1:30">
      <c r="A9" s="302">
        <f>COUNTA($E$3:E9)</f>
        <v>7</v>
      </c>
      <c r="B9" s="302" t="s">
        <v>6138</v>
      </c>
      <c r="C9" s="302" t="s">
        <v>41</v>
      </c>
      <c r="D9" s="302" t="s">
        <v>51</v>
      </c>
      <c r="E9" s="302" t="s">
        <v>4607</v>
      </c>
      <c r="F9" s="301">
        <v>45154</v>
      </c>
      <c r="G9" s="301"/>
      <c r="H9" s="301"/>
      <c r="I9" s="301" t="s">
        <v>3</v>
      </c>
      <c r="J9" s="302" t="s">
        <v>2153</v>
      </c>
      <c r="K9" s="302" t="s">
        <v>33</v>
      </c>
      <c r="L9" s="170">
        <v>45166</v>
      </c>
      <c r="M9" s="177" t="s">
        <v>3846</v>
      </c>
      <c r="N9" s="179"/>
      <c r="O9" s="178"/>
      <c r="Q9" t="s">
        <v>129</v>
      </c>
      <c r="S9" s="186">
        <v>45159.555520833332</v>
      </c>
      <c r="T9" s="194">
        <v>45159.555520833332</v>
      </c>
      <c r="U9" s="194">
        <v>45159.555520833332</v>
      </c>
      <c r="V9" s="306">
        <v>1</v>
      </c>
      <c r="W9" s="198">
        <v>45159.555520833332</v>
      </c>
      <c r="X9" s="198">
        <v>45159.555590277778</v>
      </c>
      <c r="Y9" s="199">
        <v>1</v>
      </c>
      <c r="Z9" s="204">
        <v>45159</v>
      </c>
      <c r="AA9" s="205">
        <v>3</v>
      </c>
      <c r="AB9" s="204">
        <v>45161</v>
      </c>
      <c r="AC9" s="187">
        <v>3</v>
      </c>
      <c r="AD9" s="186"/>
    </row>
    <row r="10" spans="1:30">
      <c r="A10" s="302">
        <f>COUNTA($E$3:E10)</f>
        <v>8</v>
      </c>
      <c r="B10" s="302" t="s">
        <v>6178</v>
      </c>
      <c r="C10" s="302" t="s">
        <v>37</v>
      </c>
      <c r="D10" s="302" t="s">
        <v>30</v>
      </c>
      <c r="E10" s="302" t="s">
        <v>5115</v>
      </c>
      <c r="F10" s="301">
        <v>45159</v>
      </c>
      <c r="G10" s="301"/>
      <c r="H10" s="301"/>
      <c r="I10" s="301" t="s">
        <v>3</v>
      </c>
      <c r="J10" s="302" t="s">
        <v>1720</v>
      </c>
      <c r="K10" s="302" t="s">
        <v>125</v>
      </c>
      <c r="L10" s="170">
        <v>45166</v>
      </c>
      <c r="M10" s="177" t="s">
        <v>6263</v>
      </c>
      <c r="N10" s="179"/>
      <c r="O10" s="178"/>
      <c r="Q10" t="s">
        <v>129</v>
      </c>
      <c r="S10" s="186">
        <v>45160.586435185185</v>
      </c>
      <c r="T10" s="194">
        <v>45160.586435185185</v>
      </c>
      <c r="U10" s="194">
        <v>45160.586435185185</v>
      </c>
      <c r="V10" s="306">
        <v>1</v>
      </c>
      <c r="W10" s="198">
        <v>45160.586435185185</v>
      </c>
      <c r="X10" s="198">
        <v>45160.586585648147</v>
      </c>
      <c r="Y10" s="199">
        <v>1</v>
      </c>
      <c r="Z10" s="204">
        <v>45160</v>
      </c>
      <c r="AA10" s="205">
        <v>1</v>
      </c>
      <c r="AB10" s="204">
        <v>45160</v>
      </c>
      <c r="AC10" s="187">
        <v>1</v>
      </c>
      <c r="AD10" s="186"/>
    </row>
    <row r="11" spans="1:30">
      <c r="A11" s="302">
        <f>COUNTA($E$3:E11)</f>
        <v>9</v>
      </c>
      <c r="B11" s="302" t="s">
        <v>6179</v>
      </c>
      <c r="C11" s="302" t="s">
        <v>37</v>
      </c>
      <c r="D11" s="302" t="s">
        <v>30</v>
      </c>
      <c r="E11" s="302" t="s">
        <v>4932</v>
      </c>
      <c r="F11" s="301">
        <v>45159.456412037034</v>
      </c>
      <c r="G11" s="301"/>
      <c r="H11" s="301"/>
      <c r="I11" s="301" t="s">
        <v>3</v>
      </c>
      <c r="J11" s="302" t="s">
        <v>1212</v>
      </c>
      <c r="K11" s="302"/>
      <c r="L11" s="170">
        <v>45166</v>
      </c>
      <c r="M11" s="177" t="s">
        <v>3837</v>
      </c>
      <c r="N11" s="179"/>
      <c r="O11" s="178"/>
      <c r="Q11" t="s">
        <v>129</v>
      </c>
      <c r="S11" s="186">
        <v>45160.540775462963</v>
      </c>
      <c r="T11" s="194">
        <v>45160.540775462963</v>
      </c>
      <c r="U11" s="194">
        <v>45160.540775462963</v>
      </c>
      <c r="V11" s="306">
        <v>1</v>
      </c>
      <c r="W11" s="198">
        <v>45160.540775462963</v>
      </c>
      <c r="X11" s="198">
        <v>45160.540914351855</v>
      </c>
      <c r="Y11" s="199">
        <v>1</v>
      </c>
      <c r="Z11" s="204">
        <v>45160</v>
      </c>
      <c r="AA11" s="205">
        <v>4</v>
      </c>
      <c r="AB11" s="204">
        <v>45163</v>
      </c>
      <c r="AC11" s="187">
        <v>4</v>
      </c>
      <c r="AD11" s="186"/>
    </row>
    <row r="12" spans="1:30">
      <c r="A12" s="302">
        <f>COUNTA($E$3:E12)</f>
        <v>10</v>
      </c>
      <c r="B12" s="302" t="s">
        <v>6226</v>
      </c>
      <c r="C12" s="302" t="s">
        <v>41</v>
      </c>
      <c r="D12" s="302" t="s">
        <v>51</v>
      </c>
      <c r="E12" s="302" t="s">
        <v>6227</v>
      </c>
      <c r="F12" s="301">
        <v>45159</v>
      </c>
      <c r="G12" s="301"/>
      <c r="H12" s="301"/>
      <c r="I12" s="301" t="s">
        <v>3</v>
      </c>
      <c r="J12" s="302" t="s">
        <v>6292</v>
      </c>
      <c r="K12" s="302" t="s">
        <v>33</v>
      </c>
      <c r="L12" s="170">
        <v>45166</v>
      </c>
      <c r="M12" s="177"/>
      <c r="N12" s="179"/>
      <c r="O12" s="178"/>
      <c r="Q12" t="s">
        <v>129</v>
      </c>
      <c r="S12" s="186">
        <v>45162.523333333331</v>
      </c>
      <c r="T12" s="194">
        <v>45162.523333333331</v>
      </c>
      <c r="U12" s="194">
        <v>45162.523333333331</v>
      </c>
      <c r="V12" s="306">
        <v>1</v>
      </c>
      <c r="W12" s="198">
        <v>45162.523333333331</v>
      </c>
      <c r="X12" s="198">
        <v>45162.5234837963</v>
      </c>
      <c r="Y12" s="199">
        <v>1</v>
      </c>
      <c r="Z12" s="204">
        <v>45162</v>
      </c>
      <c r="AA12" s="205">
        <v>1</v>
      </c>
      <c r="AB12" s="204">
        <v>45162</v>
      </c>
      <c r="AC12" s="187">
        <v>1</v>
      </c>
      <c r="AD12" s="186"/>
    </row>
    <row r="13" spans="1:30">
      <c r="A13" s="302">
        <f>COUNTA($E$3:E13)</f>
        <v>11</v>
      </c>
      <c r="B13" s="302" t="s">
        <v>6252</v>
      </c>
      <c r="C13" s="302" t="s">
        <v>5097</v>
      </c>
      <c r="D13" s="302" t="s">
        <v>1123</v>
      </c>
      <c r="E13" s="302" t="s">
        <v>6253</v>
      </c>
      <c r="F13" s="301">
        <v>45160</v>
      </c>
      <c r="G13" s="301"/>
      <c r="H13" s="301"/>
      <c r="I13" s="301" t="s">
        <v>3</v>
      </c>
      <c r="J13" s="302" t="s">
        <v>2153</v>
      </c>
      <c r="K13" s="302" t="s">
        <v>33</v>
      </c>
      <c r="L13" s="170">
        <v>45166</v>
      </c>
      <c r="M13" s="177" t="s">
        <v>6259</v>
      </c>
      <c r="N13" s="179"/>
      <c r="O13" s="178"/>
      <c r="Q13" t="s">
        <v>129</v>
      </c>
      <c r="S13" s="186">
        <v>45161.714467592596</v>
      </c>
      <c r="T13" s="194">
        <v>45161.714467592596</v>
      </c>
      <c r="U13" s="194">
        <v>45161.714467592596</v>
      </c>
      <c r="V13" s="306">
        <v>1</v>
      </c>
      <c r="W13" s="198">
        <v>45161.714467592596</v>
      </c>
      <c r="X13" s="198">
        <v>45161.71465277778</v>
      </c>
      <c r="Y13" s="199">
        <v>1</v>
      </c>
      <c r="Z13" s="204">
        <v>45161</v>
      </c>
      <c r="AA13" s="205">
        <v>1</v>
      </c>
      <c r="AB13" s="204">
        <v>45161</v>
      </c>
      <c r="AC13" s="187">
        <v>1</v>
      </c>
      <c r="AD13" s="186"/>
    </row>
    <row r="14" spans="1:30">
      <c r="A14" s="302">
        <f>COUNTA($E$3:E14)</f>
        <v>12</v>
      </c>
      <c r="B14" s="304" t="s">
        <v>6315</v>
      </c>
      <c r="C14" s="304" t="s">
        <v>41</v>
      </c>
      <c r="D14" s="304" t="s">
        <v>49</v>
      </c>
      <c r="E14" s="304" t="s">
        <v>2719</v>
      </c>
      <c r="F14" s="303"/>
      <c r="G14" s="303"/>
      <c r="H14" s="303"/>
      <c r="I14" s="303" t="s">
        <v>2</v>
      </c>
      <c r="J14" s="304"/>
      <c r="K14" s="304" t="s">
        <v>24</v>
      </c>
      <c r="L14" s="170">
        <v>45160</v>
      </c>
      <c r="M14" s="304" t="s">
        <v>3759</v>
      </c>
      <c r="N14" s="308"/>
      <c r="O14" s="178"/>
      <c r="Q14" t="s">
        <v>22</v>
      </c>
      <c r="S14" s="186"/>
      <c r="T14" s="194"/>
      <c r="U14" s="194"/>
      <c r="V14" s="306"/>
      <c r="W14" s="198"/>
      <c r="X14" s="198"/>
      <c r="Y14" s="199"/>
      <c r="Z14" s="204"/>
      <c r="AA14" s="205"/>
      <c r="AB14" s="204"/>
      <c r="AC14" s="187"/>
      <c r="AD14" s="186"/>
    </row>
    <row r="15" spans="1:30">
      <c r="A15" s="302">
        <f>COUNTA($E$3:E15)</f>
        <v>13</v>
      </c>
      <c r="B15" s="304" t="s">
        <v>6316</v>
      </c>
      <c r="C15" s="304" t="s">
        <v>3299</v>
      </c>
      <c r="D15" s="304" t="s">
        <v>58</v>
      </c>
      <c r="E15" s="304" t="s">
        <v>5260</v>
      </c>
      <c r="F15" s="303">
        <v>45139.79246527778</v>
      </c>
      <c r="G15" s="303"/>
      <c r="H15" s="303"/>
      <c r="I15" s="303"/>
      <c r="J15" s="304" t="s">
        <v>6317</v>
      </c>
      <c r="K15" s="304"/>
      <c r="L15" s="170">
        <v>45160</v>
      </c>
      <c r="M15" s="304" t="s">
        <v>6318</v>
      </c>
      <c r="N15" s="308"/>
      <c r="O15" s="178"/>
      <c r="Q15" t="s">
        <v>129</v>
      </c>
      <c r="S15" s="186"/>
      <c r="T15" s="194"/>
      <c r="U15" s="194"/>
      <c r="V15" s="306"/>
      <c r="W15" s="198"/>
      <c r="X15" s="198"/>
      <c r="Y15" s="199"/>
      <c r="Z15" s="204"/>
      <c r="AA15" s="205"/>
      <c r="AB15" s="204"/>
      <c r="AC15" s="187"/>
      <c r="AD15" s="186"/>
    </row>
    <row r="16" spans="1:30">
      <c r="A16" s="302">
        <f>COUNTA($E$3:E16)</f>
        <v>14</v>
      </c>
      <c r="B16" s="304" t="s">
        <v>6319</v>
      </c>
      <c r="C16" s="304" t="s">
        <v>109</v>
      </c>
      <c r="D16" s="304" t="s">
        <v>58</v>
      </c>
      <c r="E16" s="304" t="s">
        <v>6320</v>
      </c>
      <c r="F16" s="303">
        <v>45141.720868055556</v>
      </c>
      <c r="G16" s="303"/>
      <c r="H16" s="303"/>
      <c r="I16" s="303"/>
      <c r="J16" s="304" t="s">
        <v>2153</v>
      </c>
      <c r="K16" s="304"/>
      <c r="L16" s="170">
        <v>45160</v>
      </c>
      <c r="M16" s="304" t="s">
        <v>6318</v>
      </c>
      <c r="N16" s="308"/>
      <c r="O16" s="178"/>
      <c r="Q16" t="s">
        <v>129</v>
      </c>
      <c r="S16" s="186"/>
      <c r="T16" s="194"/>
      <c r="U16" s="194"/>
      <c r="V16" s="306"/>
      <c r="W16" s="198"/>
      <c r="X16" s="198"/>
      <c r="Y16" s="199"/>
      <c r="Z16" s="204"/>
      <c r="AA16" s="205"/>
      <c r="AB16" s="204"/>
      <c r="AC16" s="187"/>
      <c r="AD16" s="186"/>
    </row>
    <row r="17" spans="1:30">
      <c r="A17" s="302">
        <f>COUNTA($E$3:E17)</f>
        <v>15</v>
      </c>
      <c r="B17" s="304" t="s">
        <v>6321</v>
      </c>
      <c r="C17" s="304" t="s">
        <v>44</v>
      </c>
      <c r="D17" s="304" t="s">
        <v>1129</v>
      </c>
      <c r="E17" s="304" t="s">
        <v>5343</v>
      </c>
      <c r="F17" s="303">
        <v>45148.520138888889</v>
      </c>
      <c r="G17" s="303"/>
      <c r="H17" s="303"/>
      <c r="I17" s="303"/>
      <c r="J17" s="304" t="s">
        <v>17</v>
      </c>
      <c r="K17" s="304" t="s">
        <v>20</v>
      </c>
      <c r="L17" s="170">
        <v>45160</v>
      </c>
      <c r="M17" s="304"/>
      <c r="N17" s="308"/>
      <c r="O17" s="178"/>
      <c r="Q17" t="s">
        <v>22</v>
      </c>
      <c r="S17" s="186"/>
      <c r="T17" s="194"/>
      <c r="U17" s="194"/>
      <c r="V17" s="306"/>
      <c r="W17" s="198"/>
      <c r="X17" s="198"/>
      <c r="Y17" s="199"/>
      <c r="Z17" s="204"/>
      <c r="AA17" s="205"/>
      <c r="AB17" s="204"/>
      <c r="AC17" s="187"/>
      <c r="AD17" s="186"/>
    </row>
    <row r="18" spans="1:30">
      <c r="A18" s="302">
        <f>COUNTA($E$3:E18)</f>
        <v>16</v>
      </c>
      <c r="B18" s="304" t="s">
        <v>6322</v>
      </c>
      <c r="C18" s="304" t="s">
        <v>3984</v>
      </c>
      <c r="D18" s="304" t="s">
        <v>34</v>
      </c>
      <c r="E18" s="304" t="s">
        <v>6323</v>
      </c>
      <c r="F18" s="303">
        <v>45149.677442129629</v>
      </c>
      <c r="G18" s="303"/>
      <c r="H18" s="303"/>
      <c r="I18" s="303"/>
      <c r="J18" s="304" t="s">
        <v>6324</v>
      </c>
      <c r="K18" s="304" t="s">
        <v>1277</v>
      </c>
      <c r="L18" s="170">
        <v>45160</v>
      </c>
      <c r="M18" s="304"/>
      <c r="N18" s="308"/>
      <c r="O18" s="178"/>
      <c r="Q18" t="s">
        <v>129</v>
      </c>
      <c r="S18" s="186"/>
      <c r="T18" s="194"/>
      <c r="U18" s="194"/>
      <c r="V18" s="306"/>
      <c r="W18" s="198"/>
      <c r="X18" s="198"/>
      <c r="Y18" s="199"/>
      <c r="Z18" s="204"/>
      <c r="AA18" s="205"/>
      <c r="AB18" s="204"/>
      <c r="AC18" s="187"/>
      <c r="AD18" s="186"/>
    </row>
    <row r="19" spans="1:30">
      <c r="A19" s="302">
        <f>COUNTA($E$3:E19)</f>
        <v>17</v>
      </c>
      <c r="B19" s="304" t="s">
        <v>6325</v>
      </c>
      <c r="C19" s="304" t="s">
        <v>41</v>
      </c>
      <c r="D19" s="304" t="s">
        <v>56</v>
      </c>
      <c r="E19" s="304" t="s">
        <v>5553</v>
      </c>
      <c r="F19" s="303">
        <v>45152.765057870369</v>
      </c>
      <c r="G19" s="303"/>
      <c r="H19" s="303"/>
      <c r="I19" s="303" t="s">
        <v>3</v>
      </c>
      <c r="J19" s="304" t="s">
        <v>2153</v>
      </c>
      <c r="K19" s="304"/>
      <c r="L19" s="170">
        <v>45160</v>
      </c>
      <c r="M19" s="304" t="s">
        <v>6326</v>
      </c>
      <c r="N19" s="308"/>
      <c r="O19" s="178"/>
      <c r="Q19" t="s">
        <v>129</v>
      </c>
      <c r="S19" s="186"/>
      <c r="T19" s="194"/>
      <c r="U19" s="194"/>
      <c r="V19" s="306"/>
      <c r="W19" s="198"/>
      <c r="X19" s="198"/>
      <c r="Y19" s="199"/>
      <c r="Z19" s="204"/>
      <c r="AA19" s="205"/>
      <c r="AB19" s="204"/>
      <c r="AC19" s="187"/>
      <c r="AD19" s="186"/>
    </row>
    <row r="20" spans="1:30">
      <c r="A20" s="302">
        <f>COUNTA($E$3:E20)</f>
        <v>18</v>
      </c>
      <c r="B20" s="304" t="s">
        <v>6327</v>
      </c>
      <c r="C20" s="304" t="s">
        <v>41</v>
      </c>
      <c r="D20" s="304" t="s">
        <v>49</v>
      </c>
      <c r="E20" s="304" t="s">
        <v>5551</v>
      </c>
      <c r="F20" s="303">
        <v>45152.765694444446</v>
      </c>
      <c r="G20" s="303"/>
      <c r="H20" s="303"/>
      <c r="I20" s="303" t="s">
        <v>3</v>
      </c>
      <c r="J20" s="304" t="s">
        <v>2153</v>
      </c>
      <c r="K20" s="304"/>
      <c r="L20" s="170">
        <v>45160</v>
      </c>
      <c r="M20" s="304" t="s">
        <v>6326</v>
      </c>
      <c r="N20" s="308"/>
      <c r="O20" s="178"/>
      <c r="Q20" t="s">
        <v>129</v>
      </c>
      <c r="S20" s="186"/>
      <c r="T20" s="194"/>
      <c r="U20" s="194"/>
      <c r="V20" s="306"/>
      <c r="W20" s="198"/>
      <c r="X20" s="198"/>
      <c r="Y20" s="199"/>
      <c r="Z20" s="204"/>
      <c r="AA20" s="205"/>
      <c r="AB20" s="204"/>
      <c r="AC20" s="187"/>
      <c r="AD20" s="186"/>
    </row>
    <row r="21" spans="1:30">
      <c r="A21" s="302">
        <f>COUNTA($E$3:E21)</f>
        <v>19</v>
      </c>
      <c r="B21" s="302" t="s">
        <v>5232</v>
      </c>
      <c r="C21" s="302" t="s">
        <v>5233</v>
      </c>
      <c r="D21" s="302" t="s">
        <v>19</v>
      </c>
      <c r="E21" s="302" t="s">
        <v>5234</v>
      </c>
      <c r="F21" s="301">
        <v>45055.764918981484</v>
      </c>
      <c r="G21" s="301">
        <v>45139</v>
      </c>
      <c r="H21" s="301">
        <v>45105</v>
      </c>
      <c r="I21" s="301" t="s">
        <v>2</v>
      </c>
      <c r="J21" s="302" t="s">
        <v>5305</v>
      </c>
      <c r="K21" s="302" t="s">
        <v>1287</v>
      </c>
      <c r="L21" s="170">
        <v>45152</v>
      </c>
      <c r="M21" s="177" t="s">
        <v>33</v>
      </c>
      <c r="N21" s="179">
        <v>45148</v>
      </c>
      <c r="O21" s="178"/>
      <c r="Q21" t="s">
        <v>129</v>
      </c>
      <c r="S21" s="186">
        <v>45105</v>
      </c>
      <c r="T21" s="194">
        <v>45105</v>
      </c>
      <c r="U21" s="194">
        <v>45105</v>
      </c>
      <c r="V21" s="306">
        <v>1</v>
      </c>
      <c r="W21" s="198">
        <v>45142.732777777775</v>
      </c>
      <c r="X21" s="198">
        <v>45142.732777777775</v>
      </c>
      <c r="Y21" s="199">
        <v>1</v>
      </c>
      <c r="Z21" s="204">
        <v>45142</v>
      </c>
      <c r="AA21" s="205">
        <v>6</v>
      </c>
      <c r="AB21" s="204">
        <v>45149</v>
      </c>
      <c r="AC21" s="187">
        <v>33</v>
      </c>
      <c r="AD21" s="186"/>
    </row>
    <row r="22" spans="1:30">
      <c r="A22" s="302">
        <f>COUNTA($E$3:E22)</f>
        <v>20</v>
      </c>
      <c r="B22" s="302" t="s">
        <v>5418</v>
      </c>
      <c r="C22" s="302" t="s">
        <v>109</v>
      </c>
      <c r="D22" s="302" t="s">
        <v>58</v>
      </c>
      <c r="E22" s="302" t="s">
        <v>5419</v>
      </c>
      <c r="F22" s="301">
        <v>45076.866064814814</v>
      </c>
      <c r="G22" s="301"/>
      <c r="H22" s="301" t="s">
        <v>55</v>
      </c>
      <c r="I22" s="301" t="s">
        <v>2</v>
      </c>
      <c r="J22" s="302" t="s">
        <v>5420</v>
      </c>
      <c r="K22" s="302" t="s">
        <v>1296</v>
      </c>
      <c r="L22" s="170">
        <v>45152</v>
      </c>
      <c r="M22" s="177" t="s">
        <v>2955</v>
      </c>
      <c r="N22" s="179">
        <v>45148</v>
      </c>
      <c r="O22" s="178"/>
      <c r="Q22" t="s">
        <v>129</v>
      </c>
      <c r="S22" s="186">
        <v>45078.562326388892</v>
      </c>
      <c r="T22" s="194">
        <v>45078.562326388892</v>
      </c>
      <c r="U22" s="194">
        <v>45078.562326388892</v>
      </c>
      <c r="V22" s="306">
        <v>1</v>
      </c>
      <c r="W22" s="198">
        <v>45142.769837962966</v>
      </c>
      <c r="X22" s="198">
        <v>45142.769837962966</v>
      </c>
      <c r="Y22" s="199">
        <v>1</v>
      </c>
      <c r="Z22" s="204">
        <v>45142</v>
      </c>
      <c r="AA22" s="205">
        <v>1</v>
      </c>
      <c r="AB22" s="204">
        <v>45149</v>
      </c>
      <c r="AC22" s="187">
        <v>1</v>
      </c>
      <c r="AD22" s="186"/>
    </row>
    <row r="23" spans="1:30">
      <c r="A23" s="302">
        <f>COUNTA($E$3:E23)</f>
        <v>21</v>
      </c>
      <c r="B23" s="302" t="s">
        <v>5910</v>
      </c>
      <c r="C23" s="302" t="s">
        <v>37</v>
      </c>
      <c r="D23" s="302" t="s">
        <v>30</v>
      </c>
      <c r="E23" s="302" t="s">
        <v>3370</v>
      </c>
      <c r="F23" s="301">
        <v>45131.651435185187</v>
      </c>
      <c r="G23" s="301"/>
      <c r="H23" s="301"/>
      <c r="I23" s="301" t="s">
        <v>3</v>
      </c>
      <c r="J23" s="302" t="s">
        <v>1485</v>
      </c>
      <c r="K23" s="302" t="s">
        <v>1287</v>
      </c>
      <c r="L23" s="170">
        <v>45152</v>
      </c>
      <c r="M23" s="177" t="s">
        <v>6108</v>
      </c>
      <c r="N23" s="179">
        <v>45135</v>
      </c>
      <c r="O23" s="178"/>
      <c r="Q23" t="s">
        <v>129</v>
      </c>
      <c r="S23" s="186">
        <v>45132.736597222225</v>
      </c>
      <c r="T23" s="194">
        <v>45132.736597222225</v>
      </c>
      <c r="U23" s="194">
        <v>45132.736597222225</v>
      </c>
      <c r="V23" s="306">
        <v>1</v>
      </c>
      <c r="W23" s="198">
        <v>45132.736712962964</v>
      </c>
      <c r="X23" s="198">
        <v>45132.736712962964</v>
      </c>
      <c r="Y23" s="199">
        <v>1</v>
      </c>
      <c r="Z23" s="204">
        <v>45132</v>
      </c>
      <c r="AA23" s="205">
        <v>1</v>
      </c>
      <c r="AB23" s="204">
        <v>45149</v>
      </c>
      <c r="AC23" s="187">
        <v>1</v>
      </c>
      <c r="AD23" s="186"/>
    </row>
    <row r="24" spans="1:30">
      <c r="A24" s="302">
        <f>COUNTA($E$3:E24)</f>
        <v>22</v>
      </c>
      <c r="B24" s="302" t="s">
        <v>6025</v>
      </c>
      <c r="C24" s="302" t="s">
        <v>2370</v>
      </c>
      <c r="D24" s="302" t="s">
        <v>1123</v>
      </c>
      <c r="E24" s="302" t="s">
        <v>5533</v>
      </c>
      <c r="F24" s="301">
        <v>45142.467141203706</v>
      </c>
      <c r="G24" s="301"/>
      <c r="H24" s="301"/>
      <c r="I24" s="301" t="s">
        <v>2</v>
      </c>
      <c r="J24" s="302" t="s">
        <v>6026</v>
      </c>
      <c r="K24" s="302" t="s">
        <v>20</v>
      </c>
      <c r="L24" s="170">
        <v>45152</v>
      </c>
      <c r="M24" s="177" t="s">
        <v>3732</v>
      </c>
      <c r="N24" s="179">
        <v>45147</v>
      </c>
      <c r="O24" s="178"/>
      <c r="Q24" t="s">
        <v>22</v>
      </c>
      <c r="S24" s="186">
        <v>45142.472824074073</v>
      </c>
      <c r="T24" s="194">
        <v>45142.472824074073</v>
      </c>
      <c r="U24" s="194">
        <v>45142.472824074073</v>
      </c>
      <c r="V24" s="306">
        <v>1</v>
      </c>
      <c r="W24" s="198">
        <v>45148.509444444448</v>
      </c>
      <c r="X24" s="198">
        <v>45148.509444444448</v>
      </c>
      <c r="Y24" s="199">
        <v>1</v>
      </c>
      <c r="Z24" s="204">
        <v>45142</v>
      </c>
      <c r="AA24" s="205">
        <v>7</v>
      </c>
      <c r="AB24" s="204">
        <v>45152</v>
      </c>
      <c r="AC24" s="187">
        <v>7</v>
      </c>
      <c r="AD24" s="186">
        <v>45147</v>
      </c>
    </row>
    <row r="25" spans="1:30">
      <c r="A25" s="302">
        <f>COUNTA($E$3:E25)</f>
        <v>23</v>
      </c>
      <c r="B25" s="302" t="s">
        <v>6028</v>
      </c>
      <c r="C25" s="302" t="s">
        <v>2767</v>
      </c>
      <c r="D25" s="302" t="s">
        <v>16</v>
      </c>
      <c r="E25" s="302" t="s">
        <v>3277</v>
      </c>
      <c r="F25" s="301">
        <v>45142.648356481484</v>
      </c>
      <c r="G25" s="301"/>
      <c r="H25" s="301"/>
      <c r="I25" s="301" t="s">
        <v>2</v>
      </c>
      <c r="J25" s="302" t="s">
        <v>4926</v>
      </c>
      <c r="K25" s="302" t="s">
        <v>1120</v>
      </c>
      <c r="L25" s="170">
        <v>45152</v>
      </c>
      <c r="M25" s="177" t="s">
        <v>3732</v>
      </c>
      <c r="N25" s="179"/>
      <c r="O25" s="178"/>
      <c r="Q25" t="s">
        <v>129</v>
      </c>
      <c r="S25" s="186">
        <v>44882</v>
      </c>
      <c r="T25" s="194">
        <v>44886</v>
      </c>
      <c r="U25" s="194">
        <v>45033</v>
      </c>
      <c r="V25" s="306">
        <v>106</v>
      </c>
      <c r="W25" s="198">
        <v>45044</v>
      </c>
      <c r="X25" s="198">
        <v>45142</v>
      </c>
      <c r="Y25" s="199">
        <v>71</v>
      </c>
      <c r="Z25" s="204">
        <v>45142</v>
      </c>
      <c r="AA25" s="205">
        <v>5</v>
      </c>
      <c r="AB25" s="204">
        <v>45148</v>
      </c>
      <c r="AC25" s="187">
        <v>191</v>
      </c>
      <c r="AD25" s="186"/>
    </row>
    <row r="26" spans="1:30">
      <c r="A26" s="302">
        <f>COUNTA($E$3:E26)</f>
        <v>24</v>
      </c>
      <c r="B26" s="302" t="s">
        <v>6064</v>
      </c>
      <c r="C26" s="302" t="s">
        <v>37</v>
      </c>
      <c r="D26" s="302" t="s">
        <v>30</v>
      </c>
      <c r="E26" s="302" t="s">
        <v>3381</v>
      </c>
      <c r="F26" s="301">
        <v>45145.700879629629</v>
      </c>
      <c r="G26" s="301"/>
      <c r="H26" s="301"/>
      <c r="I26" s="301"/>
      <c r="J26" s="302" t="s">
        <v>1720</v>
      </c>
      <c r="K26" s="302"/>
      <c r="L26" s="170">
        <v>45152</v>
      </c>
      <c r="M26" s="177" t="s">
        <v>6109</v>
      </c>
      <c r="N26" s="179"/>
      <c r="O26" s="178"/>
      <c r="Q26" t="s">
        <v>129</v>
      </c>
      <c r="S26" s="186">
        <v>45147.710185185184</v>
      </c>
      <c r="T26" s="194">
        <v>45147.710185185184</v>
      </c>
      <c r="U26" s="194">
        <v>45147.710185185184</v>
      </c>
      <c r="V26" s="306">
        <v>1</v>
      </c>
      <c r="W26" s="198">
        <v>45147.710358796299</v>
      </c>
      <c r="X26" s="198">
        <v>45147.710358796299</v>
      </c>
      <c r="Y26" s="199">
        <v>1</v>
      </c>
      <c r="Z26" s="204">
        <v>45147</v>
      </c>
      <c r="AA26" s="205">
        <v>2</v>
      </c>
      <c r="AB26" s="204">
        <v>45148</v>
      </c>
      <c r="AC26" s="187">
        <v>2</v>
      </c>
      <c r="AD26" s="186"/>
    </row>
    <row r="27" spans="1:30">
      <c r="A27" s="302">
        <f>COUNTA($E$3:E27)</f>
        <v>25</v>
      </c>
      <c r="B27" s="302" t="s">
        <v>6067</v>
      </c>
      <c r="C27" s="302" t="s">
        <v>41</v>
      </c>
      <c r="D27" s="302" t="s">
        <v>1125</v>
      </c>
      <c r="E27" s="302" t="s">
        <v>2879</v>
      </c>
      <c r="F27" s="301">
        <v>45145.78634259259</v>
      </c>
      <c r="G27" s="301"/>
      <c r="H27" s="301"/>
      <c r="I27" s="301"/>
      <c r="J27" s="302" t="s">
        <v>4769</v>
      </c>
      <c r="K27" s="302"/>
      <c r="L27" s="170">
        <v>45152</v>
      </c>
      <c r="M27" s="177" t="s">
        <v>3755</v>
      </c>
      <c r="N27" s="179"/>
      <c r="O27" s="178"/>
      <c r="Q27" t="s">
        <v>129</v>
      </c>
      <c r="S27" s="186">
        <v>45148.755555555559</v>
      </c>
      <c r="T27" s="194">
        <v>45148.755555555559</v>
      </c>
      <c r="U27" s="194">
        <v>45148.755555555559</v>
      </c>
      <c r="V27" s="306">
        <v>1</v>
      </c>
      <c r="W27" s="198">
        <v>45148.755729166667</v>
      </c>
      <c r="X27" s="198">
        <v>45148.755729166667</v>
      </c>
      <c r="Y27" s="199">
        <v>1</v>
      </c>
      <c r="Z27" s="204">
        <v>45148</v>
      </c>
      <c r="AA27" s="205">
        <v>2</v>
      </c>
      <c r="AB27" s="204">
        <v>45151</v>
      </c>
      <c r="AC27" s="187">
        <v>2</v>
      </c>
      <c r="AD27" s="186"/>
    </row>
    <row r="28" spans="1:30">
      <c r="A28" s="302">
        <f>COUNTA($E$3:E28)</f>
        <v>26</v>
      </c>
      <c r="B28" s="302" t="s">
        <v>6068</v>
      </c>
      <c r="C28" s="302" t="s">
        <v>41</v>
      </c>
      <c r="D28" s="302" t="s">
        <v>49</v>
      </c>
      <c r="E28" s="302" t="s">
        <v>3744</v>
      </c>
      <c r="F28" s="301">
        <v>45145</v>
      </c>
      <c r="G28" s="301"/>
      <c r="H28" s="301"/>
      <c r="I28" s="301" t="s">
        <v>3</v>
      </c>
      <c r="J28" s="302" t="s">
        <v>4769</v>
      </c>
      <c r="K28" s="302"/>
      <c r="L28" s="170">
        <v>45152</v>
      </c>
      <c r="M28" s="177" t="s">
        <v>6110</v>
      </c>
      <c r="N28" s="179"/>
      <c r="O28" s="178"/>
      <c r="Q28" t="s">
        <v>129</v>
      </c>
      <c r="S28" s="186">
        <v>45148.520648148151</v>
      </c>
      <c r="T28" s="194">
        <v>45148.520648148151</v>
      </c>
      <c r="U28" s="194">
        <v>45148.520648148151</v>
      </c>
      <c r="V28" s="306">
        <v>1</v>
      </c>
      <c r="W28" s="198">
        <v>45148.520752314813</v>
      </c>
      <c r="X28" s="198">
        <v>45148.520752314813</v>
      </c>
      <c r="Y28" s="199">
        <v>1</v>
      </c>
      <c r="Z28" s="204">
        <v>45148</v>
      </c>
      <c r="AA28" s="205">
        <v>2</v>
      </c>
      <c r="AB28" s="204">
        <v>45151</v>
      </c>
      <c r="AC28" s="187">
        <v>2</v>
      </c>
      <c r="AD28" s="186"/>
    </row>
    <row r="29" spans="1:30">
      <c r="A29" s="302">
        <f>COUNTA($E$3:E29)</f>
        <v>27</v>
      </c>
      <c r="B29" s="302" t="s">
        <v>6072</v>
      </c>
      <c r="C29" s="302" t="s">
        <v>37</v>
      </c>
      <c r="D29" s="302" t="s">
        <v>30</v>
      </c>
      <c r="E29" s="302" t="s">
        <v>3871</v>
      </c>
      <c r="F29" s="301">
        <v>45146.727812500001</v>
      </c>
      <c r="G29" s="301"/>
      <c r="H29" s="301"/>
      <c r="I29" s="301" t="s">
        <v>3</v>
      </c>
      <c r="J29" s="302" t="s">
        <v>1212</v>
      </c>
      <c r="K29" s="302"/>
      <c r="L29" s="170">
        <v>45152</v>
      </c>
      <c r="M29" s="177" t="s">
        <v>6111</v>
      </c>
      <c r="N29" s="179"/>
      <c r="O29" s="178"/>
      <c r="Q29" t="s">
        <v>129</v>
      </c>
      <c r="S29" s="186">
        <v>45148.490474537037</v>
      </c>
      <c r="T29" s="194">
        <v>45148.490474537037</v>
      </c>
      <c r="U29" s="194">
        <v>45148.490474537037</v>
      </c>
      <c r="V29" s="306">
        <v>1</v>
      </c>
      <c r="W29" s="198">
        <v>45148.492291666669</v>
      </c>
      <c r="X29" s="198">
        <v>45148.492291666669</v>
      </c>
      <c r="Y29" s="199">
        <v>1</v>
      </c>
      <c r="Z29" s="204">
        <v>45148</v>
      </c>
      <c r="AA29" s="205">
        <v>1</v>
      </c>
      <c r="AB29" s="204">
        <v>45148</v>
      </c>
      <c r="AC29" s="187">
        <v>1</v>
      </c>
      <c r="AD29" s="186"/>
    </row>
    <row r="30" spans="1:30">
      <c r="A30" s="302">
        <f>COUNTA($E$3:E30)</f>
        <v>28</v>
      </c>
      <c r="B30" s="302" t="s">
        <v>6097</v>
      </c>
      <c r="C30" s="302" t="s">
        <v>4122</v>
      </c>
      <c r="D30" s="302" t="s">
        <v>16</v>
      </c>
      <c r="E30" s="302" t="s">
        <v>5221</v>
      </c>
      <c r="F30" s="301">
        <v>45149.685069444444</v>
      </c>
      <c r="G30" s="301"/>
      <c r="H30" s="301"/>
      <c r="I30" s="301" t="s">
        <v>3</v>
      </c>
      <c r="J30" s="302" t="s">
        <v>357</v>
      </c>
      <c r="K30" s="302" t="s">
        <v>20</v>
      </c>
      <c r="L30" s="170">
        <v>45152</v>
      </c>
      <c r="M30" s="177" t="s">
        <v>6101</v>
      </c>
      <c r="N30" s="179"/>
      <c r="O30" s="178"/>
      <c r="Q30" t="s">
        <v>22</v>
      </c>
      <c r="S30" s="186">
        <v>45149.68613425926</v>
      </c>
      <c r="T30" s="194">
        <v>45149.68613425926</v>
      </c>
      <c r="U30" s="194">
        <v>45149.68613425926</v>
      </c>
      <c r="V30" s="306">
        <v>1</v>
      </c>
      <c r="W30" s="198">
        <v>45149.68644675926</v>
      </c>
      <c r="X30" s="198">
        <v>45149.68644675926</v>
      </c>
      <c r="Y30" s="199">
        <v>1</v>
      </c>
      <c r="Z30" s="204">
        <v>45149</v>
      </c>
      <c r="AA30" s="205">
        <v>1</v>
      </c>
      <c r="AB30" s="204">
        <v>45149</v>
      </c>
      <c r="AC30" s="187">
        <v>1</v>
      </c>
      <c r="AD30" s="186"/>
    </row>
    <row r="31" spans="1:30">
      <c r="A31" s="302">
        <f>COUNTA($E$3:E31)</f>
        <v>29</v>
      </c>
      <c r="B31" s="302" t="s">
        <v>5378</v>
      </c>
      <c r="C31" s="302" t="s">
        <v>37</v>
      </c>
      <c r="D31" s="302" t="s">
        <v>34</v>
      </c>
      <c r="E31" s="302" t="s">
        <v>5379</v>
      </c>
      <c r="F31" s="301">
        <v>45071</v>
      </c>
      <c r="G31" s="301"/>
      <c r="H31" s="301" t="s">
        <v>66</v>
      </c>
      <c r="I31" s="301" t="s">
        <v>3</v>
      </c>
      <c r="J31" s="302" t="s">
        <v>1666</v>
      </c>
      <c r="K31" s="302" t="s">
        <v>33</v>
      </c>
      <c r="L31" s="170">
        <v>45145</v>
      </c>
      <c r="M31" s="177"/>
      <c r="N31" s="179">
        <v>45110</v>
      </c>
      <c r="O31" s="178"/>
      <c r="Q31" t="s">
        <v>129</v>
      </c>
      <c r="S31" s="186">
        <v>45076.41028935185</v>
      </c>
      <c r="T31" s="194">
        <v>45076.41028935185</v>
      </c>
      <c r="U31" s="194">
        <v>45076.41028935185</v>
      </c>
      <c r="V31" s="306">
        <v>1</v>
      </c>
      <c r="W31" s="198">
        <v>45104.455775462964</v>
      </c>
      <c r="X31" s="198">
        <v>45104.455775462964</v>
      </c>
      <c r="Y31" s="199">
        <v>1</v>
      </c>
      <c r="Z31" s="204">
        <v>45145</v>
      </c>
      <c r="AA31" s="205">
        <v>1</v>
      </c>
      <c r="AB31" s="204">
        <v>45149</v>
      </c>
      <c r="AC31" s="187">
        <v>1</v>
      </c>
      <c r="AD31" s="186">
        <v>45110</v>
      </c>
    </row>
    <row r="32" spans="1:30">
      <c r="A32" s="302">
        <f>COUNTA($E$3:E32)</f>
        <v>30</v>
      </c>
      <c r="B32" s="302" t="s">
        <v>5508</v>
      </c>
      <c r="C32" s="302" t="s">
        <v>297</v>
      </c>
      <c r="D32" s="302" t="s">
        <v>49</v>
      </c>
      <c r="E32" s="302" t="s">
        <v>5509</v>
      </c>
      <c r="F32" s="301"/>
      <c r="G32" s="301">
        <v>45093</v>
      </c>
      <c r="H32" s="301">
        <v>45086</v>
      </c>
      <c r="I32" s="301" t="s">
        <v>3</v>
      </c>
      <c r="J32" s="302"/>
      <c r="K32" s="302" t="s">
        <v>2032</v>
      </c>
      <c r="L32" s="170">
        <v>45145</v>
      </c>
      <c r="M32" s="177" t="s">
        <v>5999</v>
      </c>
      <c r="N32" s="179">
        <v>45140</v>
      </c>
      <c r="O32" s="178"/>
      <c r="Q32" t="s">
        <v>22</v>
      </c>
      <c r="S32" s="186">
        <v>45086.677465277775</v>
      </c>
      <c r="T32" s="194">
        <v>45086.677465277775</v>
      </c>
      <c r="U32" s="194">
        <v>45086.677465277775</v>
      </c>
      <c r="V32" s="306">
        <v>1</v>
      </c>
      <c r="W32" s="198">
        <v>45140.634826388887</v>
      </c>
      <c r="X32" s="198">
        <v>45140.634826388887</v>
      </c>
      <c r="Y32" s="199">
        <v>1</v>
      </c>
      <c r="Z32" s="204">
        <v>45139</v>
      </c>
      <c r="AA32" s="205">
        <v>2</v>
      </c>
      <c r="AB32" s="204">
        <v>45140</v>
      </c>
      <c r="AC32" s="187">
        <v>39</v>
      </c>
      <c r="AD32" s="186">
        <v>45140</v>
      </c>
    </row>
    <row r="33" spans="1:30">
      <c r="A33" s="302">
        <f>COUNTA($E$3:E33)</f>
        <v>31</v>
      </c>
      <c r="B33" s="302" t="s">
        <v>5734</v>
      </c>
      <c r="C33" s="302" t="s">
        <v>5735</v>
      </c>
      <c r="D33" s="302" t="s">
        <v>38</v>
      </c>
      <c r="E33" s="302" t="s">
        <v>5736</v>
      </c>
      <c r="F33" s="301">
        <v>45117.484699074077</v>
      </c>
      <c r="G33" s="301">
        <v>45126</v>
      </c>
      <c r="H33" s="301">
        <v>45118</v>
      </c>
      <c r="I33" s="301" t="s">
        <v>2</v>
      </c>
      <c r="J33" s="302" t="s">
        <v>5440</v>
      </c>
      <c r="K33" s="302" t="s">
        <v>24</v>
      </c>
      <c r="L33" s="170">
        <v>45145</v>
      </c>
      <c r="M33" s="177" t="s">
        <v>6042</v>
      </c>
      <c r="N33" s="179">
        <v>45142</v>
      </c>
      <c r="O33" s="178"/>
      <c r="Q33" t="s">
        <v>22</v>
      </c>
      <c r="S33" s="184">
        <v>45117.494270833333</v>
      </c>
      <c r="T33" s="195">
        <v>45117.494270833333</v>
      </c>
      <c r="U33" s="195">
        <v>45117.494270833333</v>
      </c>
      <c r="V33" s="306">
        <v>1</v>
      </c>
      <c r="W33" s="200">
        <v>45141.428518518522</v>
      </c>
      <c r="X33" s="200">
        <v>45141.428518518522</v>
      </c>
      <c r="Y33" s="199">
        <v>1</v>
      </c>
      <c r="Z33" s="206">
        <v>45141</v>
      </c>
      <c r="AA33" s="205">
        <v>8</v>
      </c>
      <c r="AB33" s="206">
        <v>45152</v>
      </c>
      <c r="AC33" s="187">
        <v>26</v>
      </c>
      <c r="AD33" s="186">
        <v>45142</v>
      </c>
    </row>
    <row r="34" spans="1:30">
      <c r="A34" s="302">
        <f>COUNTA($E$3:E34)</f>
        <v>32</v>
      </c>
      <c r="B34" s="302" t="s">
        <v>5784</v>
      </c>
      <c r="C34" s="302" t="s">
        <v>1218</v>
      </c>
      <c r="D34" s="302" t="s">
        <v>34</v>
      </c>
      <c r="E34" s="302" t="s">
        <v>5785</v>
      </c>
      <c r="F34" s="301"/>
      <c r="G34" s="301"/>
      <c r="H34" s="301"/>
      <c r="I34" s="301"/>
      <c r="J34" s="302"/>
      <c r="K34" s="302"/>
      <c r="L34" s="170">
        <v>45145</v>
      </c>
      <c r="M34" s="177" t="s">
        <v>6000</v>
      </c>
      <c r="N34" s="179">
        <v>45147</v>
      </c>
      <c r="O34" s="178"/>
      <c r="Q34" t="s">
        <v>129</v>
      </c>
      <c r="S34" s="184">
        <v>45127.444641203707</v>
      </c>
      <c r="T34" s="195">
        <v>45127.444641203707</v>
      </c>
      <c r="U34" s="195">
        <v>45127.444641203707</v>
      </c>
      <c r="V34" s="306">
        <v>1</v>
      </c>
      <c r="W34" s="200">
        <v>45127.444710648146</v>
      </c>
      <c r="X34" s="200">
        <v>45127.444710648146</v>
      </c>
      <c r="Y34" s="199">
        <v>1</v>
      </c>
      <c r="Z34" s="206">
        <v>45127</v>
      </c>
      <c r="AA34" s="205">
        <v>3</v>
      </c>
      <c r="AB34" s="206">
        <v>45131</v>
      </c>
      <c r="AC34" s="187">
        <v>3</v>
      </c>
      <c r="AD34" s="186"/>
    </row>
    <row r="35" spans="1:30">
      <c r="A35" s="302">
        <f>COUNTA($E$3:E35)</f>
        <v>33</v>
      </c>
      <c r="B35" s="302" t="s">
        <v>5897</v>
      </c>
      <c r="C35" s="302" t="s">
        <v>4326</v>
      </c>
      <c r="D35" s="302" t="s">
        <v>36</v>
      </c>
      <c r="E35" s="302" t="s">
        <v>4342</v>
      </c>
      <c r="F35" s="301">
        <v>45127.558807870373</v>
      </c>
      <c r="G35" s="301"/>
      <c r="H35" s="301" t="s">
        <v>55</v>
      </c>
      <c r="I35" s="301" t="s">
        <v>2</v>
      </c>
      <c r="J35" s="302" t="s">
        <v>1485</v>
      </c>
      <c r="K35" s="302" t="s">
        <v>1120</v>
      </c>
      <c r="L35" s="170">
        <v>45145</v>
      </c>
      <c r="M35" s="177" t="s">
        <v>5880</v>
      </c>
      <c r="N35" s="179"/>
      <c r="O35" s="178"/>
      <c r="Q35" t="s">
        <v>129</v>
      </c>
      <c r="S35" s="184">
        <v>45127.695902777778</v>
      </c>
      <c r="T35" s="195">
        <v>45127.695902777778</v>
      </c>
      <c r="U35" s="195">
        <v>45127.695902777778</v>
      </c>
      <c r="V35" s="306">
        <v>1</v>
      </c>
      <c r="W35" s="200">
        <v>45138.758032407408</v>
      </c>
      <c r="X35" s="200">
        <v>45138.758032407408</v>
      </c>
      <c r="Y35" s="199">
        <v>1</v>
      </c>
      <c r="Z35" s="206">
        <v>45138</v>
      </c>
      <c r="AA35" s="205">
        <v>1</v>
      </c>
      <c r="AB35" s="206">
        <v>45149</v>
      </c>
      <c r="AC35" s="187">
        <v>1</v>
      </c>
      <c r="AD35" s="186"/>
    </row>
    <row r="36" spans="1:30">
      <c r="A36" s="302">
        <f>COUNTA($E$3:E36)</f>
        <v>34</v>
      </c>
      <c r="B36" s="302" t="s">
        <v>5907</v>
      </c>
      <c r="C36" s="302" t="s">
        <v>4430</v>
      </c>
      <c r="D36" s="302" t="s">
        <v>104</v>
      </c>
      <c r="E36" s="302" t="s">
        <v>4431</v>
      </c>
      <c r="F36" s="301">
        <v>45131.649918981479</v>
      </c>
      <c r="G36" s="301"/>
      <c r="H36" s="301">
        <v>45135</v>
      </c>
      <c r="I36" s="301" t="s">
        <v>3</v>
      </c>
      <c r="J36" s="302" t="s">
        <v>514</v>
      </c>
      <c r="K36" s="302" t="s">
        <v>1296</v>
      </c>
      <c r="L36" s="170">
        <v>45145</v>
      </c>
      <c r="M36" s="177" t="s">
        <v>6001</v>
      </c>
      <c r="N36" s="179">
        <v>45139</v>
      </c>
      <c r="O36" s="178"/>
      <c r="Q36" t="s">
        <v>129</v>
      </c>
      <c r="S36" s="184">
        <v>45134.517627314817</v>
      </c>
      <c r="T36" s="195">
        <v>45134.517627314817</v>
      </c>
      <c r="U36" s="195">
        <v>45134.517627314817</v>
      </c>
      <c r="V36" s="306">
        <v>1</v>
      </c>
      <c r="W36" s="200">
        <v>45138.709328703706</v>
      </c>
      <c r="X36" s="200">
        <v>45138.709328703706</v>
      </c>
      <c r="Y36" s="199">
        <v>1</v>
      </c>
      <c r="Z36" s="206">
        <v>45138</v>
      </c>
      <c r="AA36" s="205">
        <v>1</v>
      </c>
      <c r="AB36" s="206">
        <v>45149</v>
      </c>
      <c r="AC36" s="187">
        <v>1</v>
      </c>
      <c r="AD36" s="186">
        <v>45139</v>
      </c>
    </row>
    <row r="37" spans="1:30">
      <c r="A37" s="302">
        <f>COUNTA($E$3:E37)</f>
        <v>35</v>
      </c>
      <c r="B37" s="302" t="s">
        <v>5936</v>
      </c>
      <c r="C37" s="302" t="s">
        <v>2458</v>
      </c>
      <c r="D37" s="302" t="s">
        <v>16</v>
      </c>
      <c r="E37" s="302" t="s">
        <v>2459</v>
      </c>
      <c r="F37" s="301">
        <v>45134.495243055557</v>
      </c>
      <c r="G37" s="301"/>
      <c r="H37" s="301"/>
      <c r="I37" s="301"/>
      <c r="J37" s="302" t="s">
        <v>5989</v>
      </c>
      <c r="K37" s="302" t="s">
        <v>1120</v>
      </c>
      <c r="L37" s="170">
        <v>45145</v>
      </c>
      <c r="M37" s="177" t="s">
        <v>2959</v>
      </c>
      <c r="N37" s="179">
        <v>45146</v>
      </c>
      <c r="O37" s="178"/>
      <c r="Q37" t="s">
        <v>129</v>
      </c>
      <c r="S37" s="184">
        <v>45139.73810185185</v>
      </c>
      <c r="T37" s="195">
        <v>45139.73810185185</v>
      </c>
      <c r="U37" s="195">
        <v>45139.73810185185</v>
      </c>
      <c r="V37" s="306">
        <v>1</v>
      </c>
      <c r="W37" s="200">
        <v>45139.738506944443</v>
      </c>
      <c r="X37" s="200">
        <v>45139.738506944443</v>
      </c>
      <c r="Y37" s="199">
        <v>1</v>
      </c>
      <c r="Z37" s="206">
        <v>45139</v>
      </c>
      <c r="AA37" s="205">
        <v>1</v>
      </c>
      <c r="AB37" s="206">
        <v>45149</v>
      </c>
      <c r="AC37" s="187">
        <v>1</v>
      </c>
      <c r="AD37" s="186"/>
    </row>
    <row r="38" spans="1:30">
      <c r="A38" s="302">
        <f>COUNTA($E$3:E38)</f>
        <v>36</v>
      </c>
      <c r="B38" s="302" t="s">
        <v>5987</v>
      </c>
      <c r="C38" s="302" t="s">
        <v>3828</v>
      </c>
      <c r="D38" s="302" t="s">
        <v>19</v>
      </c>
      <c r="E38" s="302" t="s">
        <v>3696</v>
      </c>
      <c r="F38" s="301">
        <v>45139.664351851854</v>
      </c>
      <c r="G38" s="301"/>
      <c r="H38" s="301"/>
      <c r="I38" s="301"/>
      <c r="J38" s="302" t="s">
        <v>4624</v>
      </c>
      <c r="K38" s="302" t="s">
        <v>33</v>
      </c>
      <c r="L38" s="170">
        <v>45145</v>
      </c>
      <c r="M38" s="177" t="s">
        <v>4635</v>
      </c>
      <c r="N38" s="179">
        <v>45156</v>
      </c>
      <c r="O38" s="178"/>
      <c r="Q38" t="s">
        <v>129</v>
      </c>
      <c r="S38" s="184">
        <v>45141.815127314818</v>
      </c>
      <c r="T38" s="195">
        <v>45141.815127314818</v>
      </c>
      <c r="U38" s="195">
        <v>45141.815127314818</v>
      </c>
      <c r="V38" s="306">
        <v>1</v>
      </c>
      <c r="W38" s="200">
        <v>45141.815312500003</v>
      </c>
      <c r="X38" s="200">
        <v>45141.815312500003</v>
      </c>
      <c r="Y38" s="199">
        <v>1</v>
      </c>
      <c r="Z38" s="206">
        <v>45141</v>
      </c>
      <c r="AA38" s="205">
        <v>1</v>
      </c>
      <c r="AB38" s="206">
        <v>45149</v>
      </c>
      <c r="AC38" s="187">
        <v>1</v>
      </c>
      <c r="AD38" s="186"/>
    </row>
    <row r="39" spans="1:30">
      <c r="A39" s="302">
        <f>COUNTA($E$3:E39)</f>
        <v>37</v>
      </c>
      <c r="B39" s="302" t="s">
        <v>5998</v>
      </c>
      <c r="C39" s="302" t="s">
        <v>297</v>
      </c>
      <c r="D39" s="302" t="s">
        <v>1123</v>
      </c>
      <c r="E39" s="302" t="s">
        <v>5246</v>
      </c>
      <c r="F39" s="301">
        <v>45141.653807870367</v>
      </c>
      <c r="G39" s="301"/>
      <c r="H39" s="301"/>
      <c r="I39" s="301" t="s">
        <v>3</v>
      </c>
      <c r="J39" s="302" t="s">
        <v>1649</v>
      </c>
      <c r="K39" s="302"/>
      <c r="L39" s="170">
        <v>45145</v>
      </c>
      <c r="M39" s="177" t="s">
        <v>6014</v>
      </c>
      <c r="N39" s="179">
        <v>45146</v>
      </c>
      <c r="O39" s="178"/>
      <c r="Q39" t="s">
        <v>22</v>
      </c>
      <c r="S39" s="184">
        <v>45141.654768518521</v>
      </c>
      <c r="T39" s="195">
        <v>45141.654768518521</v>
      </c>
      <c r="U39" s="195">
        <v>45141.654768518521</v>
      </c>
      <c r="V39" s="306">
        <v>1</v>
      </c>
      <c r="W39" s="200">
        <v>45141.654826388891</v>
      </c>
      <c r="X39" s="200">
        <v>45141.654826388891</v>
      </c>
      <c r="Y39" s="199">
        <v>1</v>
      </c>
      <c r="Z39" s="206">
        <v>45141</v>
      </c>
      <c r="AA39" s="205">
        <v>2</v>
      </c>
      <c r="AB39" s="206">
        <v>45142</v>
      </c>
      <c r="AC39" s="187">
        <v>2</v>
      </c>
      <c r="AD39" s="186">
        <v>45146</v>
      </c>
    </row>
    <row r="40" spans="1:30">
      <c r="A40" s="302">
        <f>COUNTA($E$3:E40)</f>
        <v>38</v>
      </c>
      <c r="B40" s="302" t="s">
        <v>6024</v>
      </c>
      <c r="C40" s="302" t="s">
        <v>3984</v>
      </c>
      <c r="D40" s="302" t="s">
        <v>27</v>
      </c>
      <c r="E40" s="302" t="s">
        <v>3985</v>
      </c>
      <c r="F40" s="301">
        <v>45141.83929398148</v>
      </c>
      <c r="G40" s="301"/>
      <c r="H40" s="301"/>
      <c r="I40" s="301" t="s">
        <v>4</v>
      </c>
      <c r="J40" s="302" t="s">
        <v>1093</v>
      </c>
      <c r="K40" s="302"/>
      <c r="L40" s="170">
        <v>45145</v>
      </c>
      <c r="M40" s="177" t="s">
        <v>3729</v>
      </c>
      <c r="N40" s="179"/>
      <c r="O40" s="178"/>
      <c r="Q40" t="s">
        <v>129</v>
      </c>
      <c r="S40" s="184">
        <v>44824</v>
      </c>
      <c r="T40" s="195">
        <v>44825</v>
      </c>
      <c r="U40" s="195">
        <v>45012</v>
      </c>
      <c r="V40" s="306">
        <v>134</v>
      </c>
      <c r="W40" s="200">
        <v>45017</v>
      </c>
      <c r="X40" s="200">
        <v>45141</v>
      </c>
      <c r="Y40" s="199">
        <v>89</v>
      </c>
      <c r="Z40" s="206">
        <v>45141</v>
      </c>
      <c r="AA40" s="205">
        <v>3</v>
      </c>
      <c r="AB40" s="206">
        <v>45145</v>
      </c>
      <c r="AC40" s="187">
        <v>230</v>
      </c>
      <c r="AD40" s="186"/>
    </row>
    <row r="41" spans="1:30">
      <c r="A41" s="302">
        <f>COUNTA($E$3:E41)</f>
        <v>39</v>
      </c>
      <c r="B41" s="302" t="s">
        <v>5081</v>
      </c>
      <c r="C41" s="302" t="s">
        <v>41</v>
      </c>
      <c r="D41" s="302" t="s">
        <v>1193</v>
      </c>
      <c r="E41" s="302" t="s">
        <v>5082</v>
      </c>
      <c r="F41" s="301">
        <v>45030</v>
      </c>
      <c r="G41" s="301"/>
      <c r="H41" s="301" t="s">
        <v>66</v>
      </c>
      <c r="I41" s="301" t="s">
        <v>2</v>
      </c>
      <c r="J41" s="302" t="s">
        <v>1485</v>
      </c>
      <c r="K41" s="302" t="s">
        <v>1120</v>
      </c>
      <c r="L41" s="170">
        <v>45139</v>
      </c>
      <c r="M41" s="177" t="s">
        <v>5966</v>
      </c>
      <c r="N41" s="179"/>
      <c r="O41" s="178"/>
      <c r="Q41" t="s">
        <v>129</v>
      </c>
      <c r="S41" s="184">
        <v>45034.795208333337</v>
      </c>
      <c r="T41" s="195">
        <v>45034.795208333337</v>
      </c>
      <c r="U41" s="195">
        <v>45034.795208333337</v>
      </c>
      <c r="V41" s="306">
        <v>1</v>
      </c>
      <c r="W41" s="200">
        <v>45134.841990740744</v>
      </c>
      <c r="X41" s="200">
        <v>45134.841990740744</v>
      </c>
      <c r="Y41" s="199">
        <v>1</v>
      </c>
      <c r="Z41" s="206">
        <v>45134</v>
      </c>
      <c r="AA41" s="205">
        <v>1</v>
      </c>
      <c r="AB41" s="206">
        <v>45149</v>
      </c>
      <c r="AC41" s="187">
        <v>1</v>
      </c>
      <c r="AD41" s="186"/>
    </row>
    <row r="42" spans="1:30">
      <c r="A42" s="302">
        <f>COUNTA($E$3:E42)</f>
        <v>40</v>
      </c>
      <c r="B42" s="302" t="s">
        <v>5312</v>
      </c>
      <c r="C42" s="302" t="s">
        <v>1246</v>
      </c>
      <c r="D42" s="302" t="s">
        <v>58</v>
      </c>
      <c r="E42" s="302" t="s">
        <v>5313</v>
      </c>
      <c r="F42" s="301">
        <v>45068.718842592592</v>
      </c>
      <c r="G42" s="301">
        <v>45128</v>
      </c>
      <c r="H42" s="301">
        <v>45069</v>
      </c>
      <c r="I42" s="301" t="s">
        <v>2</v>
      </c>
      <c r="J42" s="302" t="s">
        <v>5432</v>
      </c>
      <c r="K42" s="302" t="s">
        <v>20</v>
      </c>
      <c r="L42" s="170">
        <v>45139</v>
      </c>
      <c r="M42" s="177" t="s">
        <v>5865</v>
      </c>
      <c r="N42" s="179">
        <v>45138</v>
      </c>
      <c r="O42" s="178"/>
      <c r="Q42" t="s">
        <v>22</v>
      </c>
      <c r="S42" s="184">
        <v>45068.732766203706</v>
      </c>
      <c r="T42" s="195">
        <v>45068.732766203706</v>
      </c>
      <c r="U42" s="195">
        <v>45068.732766203706</v>
      </c>
      <c r="V42" s="306">
        <v>1</v>
      </c>
      <c r="W42" s="200">
        <v>45132.662453703706</v>
      </c>
      <c r="X42" s="200">
        <v>45132.662453703706</v>
      </c>
      <c r="Y42" s="199">
        <v>1</v>
      </c>
      <c r="Z42" s="206">
        <v>45132</v>
      </c>
      <c r="AA42" s="205">
        <v>5</v>
      </c>
      <c r="AB42" s="206">
        <v>45138</v>
      </c>
      <c r="AC42" s="187">
        <v>51</v>
      </c>
      <c r="AD42" s="186">
        <v>45138</v>
      </c>
    </row>
    <row r="43" spans="1:30">
      <c r="A43" s="302">
        <f>COUNTA($E$3:E43)</f>
        <v>41</v>
      </c>
      <c r="B43" s="302" t="s">
        <v>5336</v>
      </c>
      <c r="C43" s="302" t="s">
        <v>41</v>
      </c>
      <c r="D43" s="302" t="s">
        <v>1123</v>
      </c>
      <c r="E43" s="302" t="s">
        <v>5337</v>
      </c>
      <c r="F43" s="301">
        <v>45068.703599537039</v>
      </c>
      <c r="G43" s="301">
        <v>45085</v>
      </c>
      <c r="H43" s="301" t="s">
        <v>66</v>
      </c>
      <c r="I43" s="301" t="s">
        <v>2</v>
      </c>
      <c r="J43" s="302" t="s">
        <v>5338</v>
      </c>
      <c r="K43" s="302" t="s">
        <v>103</v>
      </c>
      <c r="L43" s="170">
        <v>45139</v>
      </c>
      <c r="M43" s="177" t="s">
        <v>5866</v>
      </c>
      <c r="N43" s="179">
        <v>45141</v>
      </c>
      <c r="O43" s="178"/>
      <c r="Q43" t="s">
        <v>22</v>
      </c>
      <c r="S43" s="184">
        <v>45149.65828703704</v>
      </c>
      <c r="T43" s="195">
        <v>45149.65828703704</v>
      </c>
      <c r="U43" s="195">
        <v>45149.65828703704</v>
      </c>
      <c r="V43" s="306">
        <v>1</v>
      </c>
      <c r="W43" s="200">
        <v>45149.65834490741</v>
      </c>
      <c r="X43" s="200">
        <v>45149.65834490741</v>
      </c>
      <c r="Y43" s="199">
        <v>1</v>
      </c>
      <c r="Z43" s="206">
        <v>45149</v>
      </c>
      <c r="AA43" s="205">
        <v>1</v>
      </c>
      <c r="AB43" s="206">
        <v>45149</v>
      </c>
      <c r="AC43" s="187">
        <v>1</v>
      </c>
      <c r="AD43" s="186">
        <v>45141</v>
      </c>
    </row>
    <row r="44" spans="1:30">
      <c r="A44" s="302">
        <f>COUNTA($E$3:E44)</f>
        <v>42</v>
      </c>
      <c r="B44" s="302" t="s">
        <v>5571</v>
      </c>
      <c r="C44" s="302" t="s">
        <v>41</v>
      </c>
      <c r="D44" s="302" t="s">
        <v>34</v>
      </c>
      <c r="E44" s="302" t="s">
        <v>2296</v>
      </c>
      <c r="F44" s="301">
        <v>45096.553101851852</v>
      </c>
      <c r="G44" s="301"/>
      <c r="H44" s="301" t="s">
        <v>66</v>
      </c>
      <c r="I44" s="301" t="s">
        <v>2</v>
      </c>
      <c r="J44" s="302"/>
      <c r="K44" s="302" t="s">
        <v>1296</v>
      </c>
      <c r="L44" s="170">
        <v>45139</v>
      </c>
      <c r="M44" s="177" t="s">
        <v>5867</v>
      </c>
      <c r="N44" s="179">
        <v>45134</v>
      </c>
      <c r="O44" s="178"/>
      <c r="Q44" t="s">
        <v>129</v>
      </c>
      <c r="S44" s="184">
        <v>45097.722002314818</v>
      </c>
      <c r="T44" s="195">
        <v>45097.722002314818</v>
      </c>
      <c r="U44" s="195">
        <v>45097.722002314818</v>
      </c>
      <c r="V44" s="306">
        <v>1</v>
      </c>
      <c r="W44" s="200">
        <v>45131.717569444445</v>
      </c>
      <c r="X44" s="200">
        <v>45131.717569444445</v>
      </c>
      <c r="Y44" s="199">
        <v>1</v>
      </c>
      <c r="Z44" s="206">
        <v>45131</v>
      </c>
      <c r="AA44" s="205">
        <v>4</v>
      </c>
      <c r="AB44" s="206">
        <v>45134</v>
      </c>
      <c r="AC44" s="187">
        <v>28</v>
      </c>
      <c r="AD44" s="186">
        <v>45134</v>
      </c>
    </row>
    <row r="45" spans="1:30">
      <c r="A45" s="302">
        <f>COUNTA($E$3:E45)</f>
        <v>43</v>
      </c>
      <c r="B45" s="302" t="s">
        <v>5773</v>
      </c>
      <c r="C45" s="302" t="s">
        <v>41</v>
      </c>
      <c r="D45" s="302" t="s">
        <v>2129</v>
      </c>
      <c r="E45" s="302" t="s">
        <v>2130</v>
      </c>
      <c r="F45" s="301">
        <v>45124</v>
      </c>
      <c r="G45" s="301"/>
      <c r="H45" s="301" t="s">
        <v>66</v>
      </c>
      <c r="I45" s="301" t="s">
        <v>2</v>
      </c>
      <c r="J45" s="302"/>
      <c r="K45" s="302" t="s">
        <v>1294</v>
      </c>
      <c r="L45" s="170">
        <v>45139</v>
      </c>
      <c r="M45" s="177" t="s">
        <v>5870</v>
      </c>
      <c r="N45" s="179">
        <v>45134</v>
      </c>
      <c r="O45" s="178"/>
      <c r="Q45" t="s">
        <v>22</v>
      </c>
      <c r="S45" s="184">
        <v>45124.610821759263</v>
      </c>
      <c r="T45" s="195">
        <v>45124.610821759263</v>
      </c>
      <c r="U45" s="195">
        <v>45124.610821759263</v>
      </c>
      <c r="V45" s="306">
        <v>1</v>
      </c>
      <c r="W45" s="200">
        <v>45134.429027777776</v>
      </c>
      <c r="X45" s="200">
        <v>45134.429027777776</v>
      </c>
      <c r="Y45" s="199">
        <v>1</v>
      </c>
      <c r="Z45" s="206">
        <v>45134</v>
      </c>
      <c r="AA45" s="205">
        <v>1</v>
      </c>
      <c r="AB45" s="206">
        <v>45134</v>
      </c>
      <c r="AC45" s="187">
        <v>9</v>
      </c>
      <c r="AD45" s="186">
        <v>45134</v>
      </c>
    </row>
    <row r="46" spans="1:30">
      <c r="A46" s="302">
        <f>COUNTA($E$3:E46)</f>
        <v>44</v>
      </c>
      <c r="B46" s="302" t="s">
        <v>5830</v>
      </c>
      <c r="C46" s="302" t="s">
        <v>3041</v>
      </c>
      <c r="D46" s="302" t="s">
        <v>58</v>
      </c>
      <c r="E46" s="302" t="s">
        <v>3176</v>
      </c>
      <c r="F46" s="301">
        <v>45125.714791666665</v>
      </c>
      <c r="G46" s="301"/>
      <c r="H46" s="301"/>
      <c r="I46" s="301"/>
      <c r="J46" s="302" t="s">
        <v>1666</v>
      </c>
      <c r="K46" s="302" t="s">
        <v>125</v>
      </c>
      <c r="L46" s="170">
        <v>45139</v>
      </c>
      <c r="M46" s="177" t="s">
        <v>2955</v>
      </c>
      <c r="N46" s="179">
        <v>45169</v>
      </c>
      <c r="O46" s="178"/>
      <c r="Q46" t="s">
        <v>129</v>
      </c>
      <c r="S46" s="184">
        <v>45128.675162037034</v>
      </c>
      <c r="T46" s="195">
        <v>45128.675162037034</v>
      </c>
      <c r="U46" s="195">
        <v>45128.675162037034</v>
      </c>
      <c r="V46" s="306">
        <v>1</v>
      </c>
      <c r="W46" s="200">
        <v>45128.675717592596</v>
      </c>
      <c r="X46" s="200">
        <v>45128.675717592596</v>
      </c>
      <c r="Y46" s="199">
        <v>1</v>
      </c>
      <c r="Z46" s="206">
        <v>45128</v>
      </c>
      <c r="AA46" s="205">
        <v>5</v>
      </c>
      <c r="AB46" s="206">
        <v>45134</v>
      </c>
      <c r="AC46" s="187">
        <v>5</v>
      </c>
      <c r="AD46" s="186">
        <v>45169</v>
      </c>
    </row>
    <row r="47" spans="1:30">
      <c r="A47" s="302">
        <f>COUNTA($E$3:E47)</f>
        <v>45</v>
      </c>
      <c r="B47" s="302" t="s">
        <v>5849</v>
      </c>
      <c r="C47" s="302" t="s">
        <v>41</v>
      </c>
      <c r="D47" s="302" t="s">
        <v>51</v>
      </c>
      <c r="E47" s="302" t="s">
        <v>3306</v>
      </c>
      <c r="F47" s="301">
        <v>45131</v>
      </c>
      <c r="G47" s="301"/>
      <c r="H47" s="301"/>
      <c r="I47" s="301" t="s">
        <v>3</v>
      </c>
      <c r="J47" s="302" t="s">
        <v>2153</v>
      </c>
      <c r="K47" s="302" t="s">
        <v>1294</v>
      </c>
      <c r="L47" s="170">
        <v>45139</v>
      </c>
      <c r="M47" s="177" t="s">
        <v>5895</v>
      </c>
      <c r="N47" s="179">
        <v>45133</v>
      </c>
      <c r="O47" s="178"/>
      <c r="Q47" t="s">
        <v>22</v>
      </c>
      <c r="S47" s="184">
        <v>45131.501701388886</v>
      </c>
      <c r="T47" s="195">
        <v>45131.501701388886</v>
      </c>
      <c r="U47" s="195">
        <v>45131.501701388886</v>
      </c>
      <c r="V47" s="306">
        <v>1</v>
      </c>
      <c r="W47" s="200">
        <v>45131.501828703702</v>
      </c>
      <c r="X47" s="200">
        <v>45131.501828703702</v>
      </c>
      <c r="Y47" s="199">
        <v>1</v>
      </c>
      <c r="Z47" s="206">
        <v>45131</v>
      </c>
      <c r="AA47" s="205">
        <v>1</v>
      </c>
      <c r="AB47" s="206">
        <v>45131</v>
      </c>
      <c r="AC47" s="187">
        <v>1</v>
      </c>
      <c r="AD47" s="186">
        <v>45133</v>
      </c>
    </row>
    <row r="48" spans="1:30">
      <c r="A48" s="302">
        <f>COUNTA($E$3:E48)</f>
        <v>46</v>
      </c>
      <c r="B48" s="302" t="s">
        <v>5913</v>
      </c>
      <c r="C48" s="302" t="s">
        <v>37</v>
      </c>
      <c r="D48" s="302" t="s">
        <v>30</v>
      </c>
      <c r="E48" s="302" t="s">
        <v>3487</v>
      </c>
      <c r="F48" s="301">
        <v>45133</v>
      </c>
      <c r="G48" s="301"/>
      <c r="H48" s="301"/>
      <c r="I48" s="301" t="s">
        <v>3</v>
      </c>
      <c r="J48" s="302" t="s">
        <v>1720</v>
      </c>
      <c r="K48" s="302" t="s">
        <v>1296</v>
      </c>
      <c r="L48" s="170">
        <v>45139</v>
      </c>
      <c r="M48" s="177" t="s">
        <v>5867</v>
      </c>
      <c r="N48" s="179">
        <v>45135</v>
      </c>
      <c r="O48" s="178"/>
      <c r="Q48" t="s">
        <v>129</v>
      </c>
      <c r="S48" s="184">
        <v>45132.776087962964</v>
      </c>
      <c r="T48" s="195">
        <v>45132.776087962964</v>
      </c>
      <c r="U48" s="195">
        <v>45132.776087962964</v>
      </c>
      <c r="V48" s="306">
        <v>1</v>
      </c>
      <c r="W48" s="200">
        <v>45132.776226851849</v>
      </c>
      <c r="X48" s="200">
        <v>45132.776226851849</v>
      </c>
      <c r="Y48" s="199">
        <v>1</v>
      </c>
      <c r="Z48" s="206">
        <v>45132</v>
      </c>
      <c r="AA48" s="205">
        <v>1</v>
      </c>
      <c r="AB48" s="206">
        <v>45138</v>
      </c>
      <c r="AC48" s="187">
        <v>1</v>
      </c>
      <c r="AD48" s="186">
        <v>45135</v>
      </c>
    </row>
    <row r="49" spans="1:30">
      <c r="A49" s="302">
        <f>COUNTA($E$3:E49)</f>
        <v>47</v>
      </c>
      <c r="B49" s="302" t="s">
        <v>5914</v>
      </c>
      <c r="C49" s="302" t="s">
        <v>37</v>
      </c>
      <c r="D49" s="302" t="s">
        <v>30</v>
      </c>
      <c r="E49" s="302" t="s">
        <v>3368</v>
      </c>
      <c r="F49" s="301">
        <v>45131.653668981482</v>
      </c>
      <c r="G49" s="301"/>
      <c r="H49" s="301"/>
      <c r="I49" s="301" t="s">
        <v>3</v>
      </c>
      <c r="J49" s="302" t="s">
        <v>1212</v>
      </c>
      <c r="K49" s="302" t="s">
        <v>1295</v>
      </c>
      <c r="L49" s="170">
        <v>45139</v>
      </c>
      <c r="M49" s="177" t="s">
        <v>5965</v>
      </c>
      <c r="N49" s="179">
        <v>45115</v>
      </c>
      <c r="O49" s="178"/>
      <c r="Q49" t="s">
        <v>129</v>
      </c>
      <c r="S49" s="184">
        <v>45132.689120370371</v>
      </c>
      <c r="T49" s="195">
        <v>45132.689120370371</v>
      </c>
      <c r="U49" s="195">
        <v>45132.689120370371</v>
      </c>
      <c r="V49" s="306">
        <v>1</v>
      </c>
      <c r="W49" s="200">
        <v>45132.689247685186</v>
      </c>
      <c r="X49" s="200">
        <v>45132.689247685186</v>
      </c>
      <c r="Y49" s="199">
        <v>1</v>
      </c>
      <c r="Z49" s="206">
        <v>45132</v>
      </c>
      <c r="AA49" s="205">
        <v>1</v>
      </c>
      <c r="AB49" s="206">
        <v>45138</v>
      </c>
      <c r="AC49" s="187">
        <v>1</v>
      </c>
      <c r="AD49" s="186">
        <v>45115</v>
      </c>
    </row>
    <row r="50" spans="1:30">
      <c r="A50" s="302">
        <f>COUNTA($E$3:E50)</f>
        <v>48</v>
      </c>
      <c r="B50" s="302" t="s">
        <v>5915</v>
      </c>
      <c r="C50" s="302" t="s">
        <v>4875</v>
      </c>
      <c r="D50" s="302" t="s">
        <v>16</v>
      </c>
      <c r="E50" s="302" t="s">
        <v>2261</v>
      </c>
      <c r="F50" s="301">
        <v>45131.689467592594</v>
      </c>
      <c r="G50" s="301"/>
      <c r="H50" s="301"/>
      <c r="I50" s="301" t="s">
        <v>2</v>
      </c>
      <c r="J50" s="302" t="s">
        <v>5731</v>
      </c>
      <c r="K50" s="302" t="s">
        <v>20</v>
      </c>
      <c r="L50" s="170">
        <v>45139</v>
      </c>
      <c r="M50" s="177" t="s">
        <v>5916</v>
      </c>
      <c r="N50" s="179">
        <v>45135</v>
      </c>
      <c r="O50" s="178"/>
      <c r="Q50" t="s">
        <v>22</v>
      </c>
      <c r="S50" s="184">
        <v>45131.745208333334</v>
      </c>
      <c r="T50" s="195">
        <v>45131.745208333334</v>
      </c>
      <c r="U50" s="195">
        <v>45131.745208333334</v>
      </c>
      <c r="V50" s="306">
        <v>1</v>
      </c>
      <c r="W50" s="200">
        <v>45132.660474537035</v>
      </c>
      <c r="X50" s="200">
        <v>45132.660474537035</v>
      </c>
      <c r="Y50" s="199">
        <v>1</v>
      </c>
      <c r="Z50" s="206">
        <v>45138</v>
      </c>
      <c r="AA50" s="205">
        <v>1</v>
      </c>
      <c r="AB50" s="206">
        <v>45138</v>
      </c>
      <c r="AC50" s="187">
        <v>6</v>
      </c>
      <c r="AD50" s="186">
        <v>45135</v>
      </c>
    </row>
    <row r="51" spans="1:30">
      <c r="A51" s="302">
        <f>COUNTA($E$3:E51)</f>
        <v>49</v>
      </c>
      <c r="B51" s="302" t="s">
        <v>4947</v>
      </c>
      <c r="C51" s="302" t="s">
        <v>41</v>
      </c>
      <c r="D51" s="302" t="s">
        <v>1169</v>
      </c>
      <c r="E51" s="302" t="s">
        <v>2745</v>
      </c>
      <c r="F51" s="301">
        <v>45013.421678240738</v>
      </c>
      <c r="G51" s="301"/>
      <c r="H51" s="301" t="s">
        <v>66</v>
      </c>
      <c r="I51" s="301" t="s">
        <v>2</v>
      </c>
      <c r="J51" s="302" t="s">
        <v>5274</v>
      </c>
      <c r="K51" s="302" t="s">
        <v>1294</v>
      </c>
      <c r="L51" s="170">
        <v>45124</v>
      </c>
      <c r="M51" s="177" t="s">
        <v>5786</v>
      </c>
      <c r="N51" s="179">
        <v>45124</v>
      </c>
      <c r="O51" s="178"/>
      <c r="Q51" t="s">
        <v>22</v>
      </c>
      <c r="R51">
        <v>77</v>
      </c>
      <c r="S51" s="184">
        <v>45013</v>
      </c>
      <c r="T51" s="195">
        <v>45013.437673611108</v>
      </c>
      <c r="U51" s="195">
        <v>45093</v>
      </c>
      <c r="V51" s="306">
        <v>59</v>
      </c>
      <c r="W51" s="200">
        <v>45093</v>
      </c>
      <c r="X51" s="200">
        <v>45110.611111111109</v>
      </c>
      <c r="Y51" s="199">
        <v>12</v>
      </c>
      <c r="Z51" s="206">
        <v>45113</v>
      </c>
      <c r="AA51" s="205">
        <v>4</v>
      </c>
      <c r="AB51" s="206">
        <v>45118</v>
      </c>
      <c r="AC51" s="187">
        <v>76</v>
      </c>
      <c r="AD51" s="186">
        <v>45124</v>
      </c>
    </row>
    <row r="52" spans="1:30">
      <c r="A52" s="302">
        <f>COUNTA($E$3:E52)</f>
        <v>50</v>
      </c>
      <c r="B52" s="302" t="s">
        <v>5220</v>
      </c>
      <c r="C52" s="302" t="s">
        <v>4122</v>
      </c>
      <c r="D52" s="302" t="s">
        <v>16</v>
      </c>
      <c r="E52" s="302" t="s">
        <v>5221</v>
      </c>
      <c r="F52" s="301">
        <v>45055.773506944446</v>
      </c>
      <c r="G52" s="301"/>
      <c r="H52" s="301" t="s">
        <v>55</v>
      </c>
      <c r="I52" s="301" t="s">
        <v>2</v>
      </c>
      <c r="J52" s="302" t="s">
        <v>5222</v>
      </c>
      <c r="K52" s="302" t="s">
        <v>287</v>
      </c>
      <c r="L52" s="170">
        <v>45124</v>
      </c>
      <c r="M52" s="177" t="s">
        <v>5787</v>
      </c>
      <c r="N52" s="179">
        <v>45131</v>
      </c>
      <c r="O52" s="178"/>
      <c r="Q52" t="s">
        <v>22</v>
      </c>
      <c r="R52">
        <v>43</v>
      </c>
      <c r="S52" s="184">
        <v>45055</v>
      </c>
      <c r="T52" s="195">
        <v>45055.791631944441</v>
      </c>
      <c r="U52" s="195">
        <v>45056</v>
      </c>
      <c r="V52" s="306">
        <v>2</v>
      </c>
      <c r="W52" s="200">
        <v>45056</v>
      </c>
      <c r="X52" s="200">
        <v>45107</v>
      </c>
      <c r="Y52" s="199">
        <v>38</v>
      </c>
      <c r="Z52" s="206">
        <v>45113</v>
      </c>
      <c r="AA52" s="205">
        <v>5</v>
      </c>
      <c r="AB52" s="206">
        <v>45119</v>
      </c>
      <c r="AC52" s="187">
        <v>47</v>
      </c>
      <c r="AD52" s="186">
        <v>45131</v>
      </c>
    </row>
    <row r="53" spans="1:30">
      <c r="A53" s="302">
        <f>COUNTA($E$3:E53)</f>
        <v>51</v>
      </c>
      <c r="B53" s="302" t="s">
        <v>5245</v>
      </c>
      <c r="C53" s="302" t="s">
        <v>297</v>
      </c>
      <c r="D53" s="302" t="s">
        <v>1123</v>
      </c>
      <c r="E53" s="302" t="s">
        <v>5246</v>
      </c>
      <c r="F53" s="301">
        <v>45061.429236111115</v>
      </c>
      <c r="G53" s="301">
        <v>45093</v>
      </c>
      <c r="H53" s="301">
        <v>45068</v>
      </c>
      <c r="I53" s="301" t="s">
        <v>3</v>
      </c>
      <c r="J53" s="302"/>
      <c r="K53" s="302"/>
      <c r="L53" s="170">
        <v>45124</v>
      </c>
      <c r="M53" s="177" t="s">
        <v>5729</v>
      </c>
      <c r="N53" s="179">
        <v>45105</v>
      </c>
      <c r="O53" s="178"/>
      <c r="Q53" t="s">
        <v>22</v>
      </c>
      <c r="R53">
        <v>39</v>
      </c>
      <c r="S53" s="184">
        <v>45061</v>
      </c>
      <c r="T53" s="195">
        <v>45068</v>
      </c>
      <c r="U53" s="195">
        <v>45093</v>
      </c>
      <c r="V53" s="306">
        <v>20</v>
      </c>
      <c r="W53" s="200">
        <v>45093</v>
      </c>
      <c r="X53" s="200">
        <v>45098.445949074077</v>
      </c>
      <c r="Y53" s="199">
        <v>4</v>
      </c>
      <c r="Z53" s="206">
        <v>45106</v>
      </c>
      <c r="AA53" s="205">
        <v>3</v>
      </c>
      <c r="AB53" s="206">
        <v>45110</v>
      </c>
      <c r="AC53" s="187">
        <v>36</v>
      </c>
      <c r="AD53" s="186">
        <v>45105</v>
      </c>
    </row>
    <row r="54" spans="1:30">
      <c r="A54" s="302">
        <f>COUNTA($E$3:E54)</f>
        <v>52</v>
      </c>
      <c r="B54" s="302" t="s">
        <v>5415</v>
      </c>
      <c r="C54" s="302" t="s">
        <v>109</v>
      </c>
      <c r="D54" s="302" t="s">
        <v>16</v>
      </c>
      <c r="E54" s="302" t="s">
        <v>5416</v>
      </c>
      <c r="F54" s="301">
        <v>45076</v>
      </c>
      <c r="G54" s="301"/>
      <c r="H54" s="301" t="s">
        <v>55</v>
      </c>
      <c r="I54" s="301" t="s">
        <v>3</v>
      </c>
      <c r="J54" s="302" t="s">
        <v>1212</v>
      </c>
      <c r="K54" s="302" t="s">
        <v>33</v>
      </c>
      <c r="L54" s="170">
        <v>45124</v>
      </c>
      <c r="M54" s="177" t="s">
        <v>5538</v>
      </c>
      <c r="N54" s="179">
        <v>45084</v>
      </c>
      <c r="O54" s="178"/>
      <c r="Q54" t="s">
        <v>129</v>
      </c>
      <c r="R54">
        <v>28</v>
      </c>
      <c r="S54" s="184">
        <v>45076</v>
      </c>
      <c r="T54" s="195">
        <v>45078.787881944445</v>
      </c>
      <c r="U54" s="195">
        <v>45082</v>
      </c>
      <c r="V54" s="306">
        <v>3</v>
      </c>
      <c r="W54" s="200">
        <v>45082</v>
      </c>
      <c r="X54" s="200">
        <v>45082</v>
      </c>
      <c r="Y54" s="199">
        <v>1</v>
      </c>
      <c r="Z54" s="206">
        <v>45119</v>
      </c>
      <c r="AA54" s="205">
        <v>3</v>
      </c>
      <c r="AB54" s="206">
        <v>45121</v>
      </c>
      <c r="AC54" s="187">
        <v>34</v>
      </c>
      <c r="AD54" s="186">
        <v>45084</v>
      </c>
    </row>
    <row r="55" spans="1:30">
      <c r="A55" s="302">
        <f>COUNTA($E$3:E55)</f>
        <v>53</v>
      </c>
      <c r="B55" s="302" t="s">
        <v>5644</v>
      </c>
      <c r="C55" s="302" t="s">
        <v>5645</v>
      </c>
      <c r="D55" s="302" t="s">
        <v>58</v>
      </c>
      <c r="E55" s="302" t="s">
        <v>5646</v>
      </c>
      <c r="F55" s="301">
        <v>45105</v>
      </c>
      <c r="G55" s="301"/>
      <c r="H55" s="301"/>
      <c r="I55" s="301" t="s">
        <v>3</v>
      </c>
      <c r="J55" s="302"/>
      <c r="K55" s="302"/>
      <c r="L55" s="170">
        <v>45124</v>
      </c>
      <c r="M55" s="177" t="s">
        <v>5789</v>
      </c>
      <c r="N55" s="179">
        <v>45121</v>
      </c>
      <c r="O55" s="178"/>
      <c r="Q55" t="s">
        <v>129</v>
      </c>
      <c r="R55">
        <v>7</v>
      </c>
      <c r="S55" s="184">
        <v>45119</v>
      </c>
      <c r="T55" s="195">
        <v>45120.563680555555</v>
      </c>
      <c r="U55" s="195">
        <v>45120.563680555555</v>
      </c>
      <c r="V55" s="306">
        <v>1</v>
      </c>
      <c r="W55" s="200">
        <v>45120.563680555555</v>
      </c>
      <c r="X55" s="200">
        <v>45120.564189814817</v>
      </c>
      <c r="Y55" s="199">
        <v>1</v>
      </c>
      <c r="Z55" s="206">
        <v>45120</v>
      </c>
      <c r="AA55" s="205">
        <v>2</v>
      </c>
      <c r="AB55" s="206">
        <v>45122</v>
      </c>
      <c r="AC55" s="187">
        <v>3</v>
      </c>
      <c r="AD55" s="186">
        <v>45121</v>
      </c>
    </row>
    <row r="56" spans="1:30">
      <c r="A56" s="302">
        <f>COUNTA($E$3:E56)</f>
        <v>54</v>
      </c>
      <c r="B56" s="302" t="s">
        <v>5690</v>
      </c>
      <c r="C56" s="302" t="s">
        <v>2327</v>
      </c>
      <c r="D56" s="302" t="s">
        <v>56</v>
      </c>
      <c r="E56" s="302" t="s">
        <v>2328</v>
      </c>
      <c r="F56" s="301">
        <v>45112.683206018519</v>
      </c>
      <c r="G56" s="301"/>
      <c r="H56" s="301"/>
      <c r="I56" s="301"/>
      <c r="J56" s="302" t="s">
        <v>1249</v>
      </c>
      <c r="K56" s="302" t="s">
        <v>1287</v>
      </c>
      <c r="L56" s="170">
        <v>45124</v>
      </c>
      <c r="M56" s="177" t="s">
        <v>5788</v>
      </c>
      <c r="N56" s="179">
        <v>45120</v>
      </c>
      <c r="O56" s="178"/>
      <c r="Q56" t="s">
        <v>129</v>
      </c>
      <c r="R56">
        <v>14</v>
      </c>
      <c r="S56" s="184">
        <v>45112</v>
      </c>
      <c r="T56" s="195">
        <v>45116.50445601852</v>
      </c>
      <c r="U56" s="195">
        <v>45116.50445601852</v>
      </c>
      <c r="V56" s="306">
        <v>0</v>
      </c>
      <c r="W56" s="200">
        <v>45116.50445601852</v>
      </c>
      <c r="X56" s="200">
        <v>45116.504594907405</v>
      </c>
      <c r="Y56" s="199">
        <v>1</v>
      </c>
      <c r="Z56" s="206">
        <v>45116</v>
      </c>
      <c r="AA56" s="205">
        <v>2</v>
      </c>
      <c r="AB56" s="206">
        <v>45118</v>
      </c>
      <c r="AC56" s="187">
        <v>5</v>
      </c>
      <c r="AD56" s="186">
        <v>45120</v>
      </c>
    </row>
    <row r="57" spans="1:30">
      <c r="A57" s="302">
        <f>COUNTA($E$3:E57)</f>
        <v>55</v>
      </c>
      <c r="B57" s="302" t="s">
        <v>5767</v>
      </c>
      <c r="C57" s="302" t="s">
        <v>40</v>
      </c>
      <c r="D57" s="302" t="s">
        <v>1123</v>
      </c>
      <c r="E57" s="302" t="s">
        <v>5768</v>
      </c>
      <c r="F57" s="301">
        <v>45119.751435185186</v>
      </c>
      <c r="G57" s="301"/>
      <c r="H57" s="301"/>
      <c r="I57" s="301"/>
      <c r="J57" s="302" t="s">
        <v>1485</v>
      </c>
      <c r="K57" s="302" t="s">
        <v>1287</v>
      </c>
      <c r="L57" s="170">
        <v>45124</v>
      </c>
      <c r="M57" s="177" t="s">
        <v>5790</v>
      </c>
      <c r="N57" s="179">
        <v>45140</v>
      </c>
      <c r="O57" s="178"/>
      <c r="Q57" t="s">
        <v>129</v>
      </c>
      <c r="S57" s="184">
        <v>45119</v>
      </c>
      <c r="T57" s="195">
        <v>45120.810844907406</v>
      </c>
      <c r="U57" s="195">
        <v>45120.810844907406</v>
      </c>
      <c r="V57" s="306">
        <v>1</v>
      </c>
      <c r="W57" s="200">
        <v>45120.810844907406</v>
      </c>
      <c r="X57" s="200">
        <v>45120.810925925929</v>
      </c>
      <c r="Y57" s="199">
        <v>1</v>
      </c>
      <c r="Z57" s="206">
        <v>45120</v>
      </c>
      <c r="AA57" s="205">
        <v>3</v>
      </c>
      <c r="AB57" s="206">
        <v>45124</v>
      </c>
      <c r="AC57" s="187">
        <v>4</v>
      </c>
      <c r="AD57" s="186"/>
    </row>
    <row r="58" spans="1:30">
      <c r="A58" s="302">
        <f>COUNTA($E$3:E58)</f>
        <v>56</v>
      </c>
      <c r="B58" s="302" t="s">
        <v>5769</v>
      </c>
      <c r="C58" s="302" t="s">
        <v>40</v>
      </c>
      <c r="D58" s="302" t="s">
        <v>5770</v>
      </c>
      <c r="E58" s="302" t="s">
        <v>5771</v>
      </c>
      <c r="F58" s="301">
        <v>45119.751817129632</v>
      </c>
      <c r="G58" s="301"/>
      <c r="H58" s="301"/>
      <c r="I58" s="301"/>
      <c r="J58" s="302" t="s">
        <v>2153</v>
      </c>
      <c r="K58" s="302" t="s">
        <v>1296</v>
      </c>
      <c r="L58" s="170">
        <v>45124</v>
      </c>
      <c r="M58" s="177" t="s">
        <v>3534</v>
      </c>
      <c r="N58" s="179">
        <v>45140</v>
      </c>
      <c r="O58" s="178"/>
      <c r="Q58" t="s">
        <v>129</v>
      </c>
      <c r="S58" s="184">
        <v>45119</v>
      </c>
      <c r="T58" s="195">
        <v>45120.761967592596</v>
      </c>
      <c r="U58" s="195">
        <v>45120.761967592596</v>
      </c>
      <c r="V58" s="306">
        <f t="shared" ref="V58:V74" si="0">IFERROR(NETWORKDAYS.INTL(T58,U58),1)</f>
        <v>1</v>
      </c>
      <c r="W58" s="200">
        <v>45120.761967592596</v>
      </c>
      <c r="X58" s="200">
        <v>45120.762048611112</v>
      </c>
      <c r="Y58" s="199">
        <v>1</v>
      </c>
      <c r="Z58" s="206">
        <v>45120</v>
      </c>
      <c r="AA58" s="205">
        <v>2</v>
      </c>
      <c r="AB58" s="206">
        <v>45122</v>
      </c>
      <c r="AC58" s="187">
        <v>3</v>
      </c>
      <c r="AD58" s="186"/>
    </row>
    <row r="59" spans="1:30">
      <c r="A59" s="302">
        <f>COUNTA($E$3:E59)</f>
        <v>57</v>
      </c>
      <c r="B59" s="302" t="s">
        <v>4967</v>
      </c>
      <c r="C59" s="302" t="s">
        <v>4165</v>
      </c>
      <c r="D59" s="302" t="s">
        <v>1103</v>
      </c>
      <c r="E59" s="302" t="s">
        <v>4968</v>
      </c>
      <c r="F59" s="301">
        <v>45013.44054398148</v>
      </c>
      <c r="G59" s="301">
        <v>45036</v>
      </c>
      <c r="H59" s="301">
        <v>45014</v>
      </c>
      <c r="I59" s="301" t="s">
        <v>2</v>
      </c>
      <c r="J59" s="302" t="s">
        <v>4969</v>
      </c>
      <c r="K59" s="302" t="s">
        <v>287</v>
      </c>
      <c r="L59" s="170">
        <v>45117</v>
      </c>
      <c r="M59" s="177" t="s">
        <v>5728</v>
      </c>
      <c r="N59" s="179">
        <v>45120</v>
      </c>
      <c r="O59" s="178"/>
      <c r="Q59" t="s">
        <v>22</v>
      </c>
      <c r="R59">
        <v>73</v>
      </c>
      <c r="S59" s="184">
        <v>45013</v>
      </c>
      <c r="T59" s="195">
        <v>45014</v>
      </c>
      <c r="U59" s="195">
        <v>45036</v>
      </c>
      <c r="V59" s="306">
        <f t="shared" si="0"/>
        <v>17</v>
      </c>
      <c r="W59" s="200">
        <v>45069</v>
      </c>
      <c r="X59" s="200">
        <v>45106.690057870372</v>
      </c>
      <c r="Y59" s="199">
        <v>28</v>
      </c>
      <c r="Z59" s="206">
        <v>45107</v>
      </c>
      <c r="AA59" s="205">
        <v>3</v>
      </c>
      <c r="AB59" s="206">
        <v>45111</v>
      </c>
      <c r="AC59" s="187">
        <v>71</v>
      </c>
      <c r="AD59" s="186">
        <v>45120</v>
      </c>
    </row>
    <row r="60" spans="1:30">
      <c r="A60" s="302">
        <f>COUNTA($E$3:E60)</f>
        <v>58</v>
      </c>
      <c r="B60" s="302" t="s">
        <v>4946</v>
      </c>
      <c r="C60" s="302" t="s">
        <v>41</v>
      </c>
      <c r="D60" s="302" t="s">
        <v>16</v>
      </c>
      <c r="E60" s="302" t="s">
        <v>1203</v>
      </c>
      <c r="F60" s="301">
        <v>45012</v>
      </c>
      <c r="G60" s="301"/>
      <c r="H60" s="301" t="s">
        <v>66</v>
      </c>
      <c r="I60" s="301" t="s">
        <v>2</v>
      </c>
      <c r="J60" s="302" t="s">
        <v>5273</v>
      </c>
      <c r="K60" s="302" t="s">
        <v>18</v>
      </c>
      <c r="L60" s="170">
        <v>45117</v>
      </c>
      <c r="M60" s="177" t="s">
        <v>5560</v>
      </c>
      <c r="N60" s="179">
        <v>45124</v>
      </c>
      <c r="O60" s="178"/>
      <c r="Q60" t="s">
        <v>22</v>
      </c>
      <c r="R60">
        <v>78</v>
      </c>
      <c r="S60" s="184">
        <v>45012</v>
      </c>
      <c r="T60" s="195">
        <v>45013.456134259257</v>
      </c>
      <c r="U60" s="195">
        <v>45013.456134259257</v>
      </c>
      <c r="V60" s="306">
        <f t="shared" si="0"/>
        <v>1</v>
      </c>
      <c r="W60" s="200">
        <v>45013.456134259257</v>
      </c>
      <c r="X60" s="200">
        <v>45093.791597222225</v>
      </c>
      <c r="Y60" s="199">
        <v>59</v>
      </c>
      <c r="Z60" s="206">
        <v>45113</v>
      </c>
      <c r="AA60" s="205">
        <v>3</v>
      </c>
      <c r="AB60" s="206">
        <v>45117</v>
      </c>
      <c r="AC60" s="187">
        <v>76</v>
      </c>
      <c r="AD60" s="186">
        <v>45124</v>
      </c>
    </row>
    <row r="61" spans="1:30">
      <c r="A61" s="302">
        <f>COUNTA($E$3:E61)</f>
        <v>59</v>
      </c>
      <c r="B61" s="302" t="s">
        <v>5046</v>
      </c>
      <c r="C61" s="302" t="s">
        <v>1119</v>
      </c>
      <c r="D61" s="302" t="s">
        <v>58</v>
      </c>
      <c r="E61" s="302" t="s">
        <v>5047</v>
      </c>
      <c r="F61" s="301">
        <v>45023</v>
      </c>
      <c r="G61" s="301"/>
      <c r="H61" s="301" t="s">
        <v>55</v>
      </c>
      <c r="I61" s="301" t="s">
        <v>2</v>
      </c>
      <c r="J61" s="302" t="s">
        <v>5281</v>
      </c>
      <c r="K61" s="302" t="s">
        <v>33</v>
      </c>
      <c r="L61" s="170">
        <v>45117</v>
      </c>
      <c r="M61" s="177" t="s">
        <v>5714</v>
      </c>
      <c r="N61" s="179"/>
      <c r="O61" s="178"/>
      <c r="Q61" t="s">
        <v>129</v>
      </c>
      <c r="R61">
        <v>65</v>
      </c>
      <c r="S61" s="184">
        <v>45023</v>
      </c>
      <c r="T61" s="195">
        <v>45033.80269675926</v>
      </c>
      <c r="U61" s="195">
        <v>45033.80269675926</v>
      </c>
      <c r="V61" s="306">
        <f t="shared" si="0"/>
        <v>1</v>
      </c>
      <c r="W61" s="200">
        <v>45033.80269675926</v>
      </c>
      <c r="X61" s="200">
        <v>45111.657557870371</v>
      </c>
      <c r="Y61" s="199">
        <v>57</v>
      </c>
      <c r="Z61" s="206">
        <v>45111</v>
      </c>
      <c r="AA61" s="205">
        <v>6</v>
      </c>
      <c r="AB61" s="206">
        <v>45118</v>
      </c>
      <c r="AC61" s="187">
        <v>68</v>
      </c>
      <c r="AD61" s="186"/>
    </row>
    <row r="62" spans="1:30">
      <c r="A62" s="302">
        <f>COUNTA($E$3:E62)</f>
        <v>60</v>
      </c>
      <c r="B62" s="302" t="s">
        <v>5193</v>
      </c>
      <c r="C62" s="302" t="s">
        <v>1119</v>
      </c>
      <c r="D62" s="302" t="s">
        <v>16</v>
      </c>
      <c r="E62" s="302" t="s">
        <v>5194</v>
      </c>
      <c r="F62" s="301">
        <v>45050</v>
      </c>
      <c r="G62" s="301"/>
      <c r="H62" s="301" t="s">
        <v>55</v>
      </c>
      <c r="I62" s="301" t="s">
        <v>2</v>
      </c>
      <c r="J62" s="302" t="s">
        <v>5300</v>
      </c>
      <c r="K62" s="302" t="s">
        <v>33</v>
      </c>
      <c r="L62" s="170">
        <v>45117</v>
      </c>
      <c r="M62" s="177" t="s">
        <v>5638</v>
      </c>
      <c r="N62" s="179">
        <v>45112</v>
      </c>
      <c r="O62" s="178"/>
      <c r="Q62" t="s">
        <v>129</v>
      </c>
      <c r="R62">
        <v>46</v>
      </c>
      <c r="S62" s="184">
        <v>45050</v>
      </c>
      <c r="T62" s="195">
        <v>45050.71638888889</v>
      </c>
      <c r="U62" s="195">
        <v>45050.71638888889</v>
      </c>
      <c r="V62" s="306">
        <f t="shared" si="0"/>
        <v>1</v>
      </c>
      <c r="W62" s="200">
        <v>45050.71638888889</v>
      </c>
      <c r="X62" s="200">
        <v>45075.542719907404</v>
      </c>
      <c r="Y62" s="199">
        <v>18</v>
      </c>
      <c r="Z62" s="206">
        <v>45112</v>
      </c>
      <c r="AA62" s="205">
        <v>6</v>
      </c>
      <c r="AB62" s="206">
        <v>45119</v>
      </c>
      <c r="AC62" s="187">
        <v>50</v>
      </c>
      <c r="AD62" s="186">
        <v>45112</v>
      </c>
    </row>
    <row r="63" spans="1:30">
      <c r="A63" s="302">
        <f>COUNTA($E$3:E63)</f>
        <v>61</v>
      </c>
      <c r="B63" s="302" t="s">
        <v>5665</v>
      </c>
      <c r="C63" s="302" t="s">
        <v>2370</v>
      </c>
      <c r="D63" s="302" t="s">
        <v>1145</v>
      </c>
      <c r="E63" s="302" t="s">
        <v>1163</v>
      </c>
      <c r="F63" s="301">
        <v>45107.650462962964</v>
      </c>
      <c r="G63" s="301"/>
      <c r="H63" s="301"/>
      <c r="I63" s="301" t="s">
        <v>3</v>
      </c>
      <c r="J63" s="302" t="s">
        <v>5672</v>
      </c>
      <c r="K63" s="302" t="s">
        <v>1294</v>
      </c>
      <c r="L63" s="170">
        <v>45117</v>
      </c>
      <c r="M63" s="177" t="s">
        <v>5698</v>
      </c>
      <c r="N63" s="179">
        <v>45111</v>
      </c>
      <c r="O63" s="178"/>
      <c r="Q63" t="s">
        <v>22</v>
      </c>
      <c r="R63">
        <v>5</v>
      </c>
      <c r="S63" s="184">
        <v>45107</v>
      </c>
      <c r="T63" s="195">
        <v>45110.497256944444</v>
      </c>
      <c r="U63" s="195">
        <v>45110.497256944444</v>
      </c>
      <c r="V63" s="306">
        <f t="shared" si="0"/>
        <v>1</v>
      </c>
      <c r="W63" s="200">
        <v>45110.497256944444</v>
      </c>
      <c r="X63" s="200">
        <v>45110.497986111113</v>
      </c>
      <c r="Y63" s="199">
        <v>1</v>
      </c>
      <c r="Z63" s="206">
        <v>45110</v>
      </c>
      <c r="AA63" s="205">
        <v>9</v>
      </c>
      <c r="AB63" s="206">
        <v>45120</v>
      </c>
      <c r="AC63" s="187">
        <v>10</v>
      </c>
      <c r="AD63" s="186">
        <v>45111</v>
      </c>
    </row>
    <row r="64" spans="1:30">
      <c r="A64" s="302">
        <f>COUNTA($E$3:E64)</f>
        <v>62</v>
      </c>
      <c r="B64" s="302" t="s">
        <v>5675</v>
      </c>
      <c r="C64" s="302" t="s">
        <v>37</v>
      </c>
      <c r="D64" s="302" t="s">
        <v>34</v>
      </c>
      <c r="E64" s="302" t="s">
        <v>3286</v>
      </c>
      <c r="F64" s="301">
        <v>45111</v>
      </c>
      <c r="G64" s="301"/>
      <c r="H64" s="301"/>
      <c r="I64" s="301" t="s">
        <v>3</v>
      </c>
      <c r="J64" s="302" t="s">
        <v>2153</v>
      </c>
      <c r="K64" s="302" t="s">
        <v>1120</v>
      </c>
      <c r="L64" s="170">
        <v>45117</v>
      </c>
      <c r="M64" s="177" t="s">
        <v>5697</v>
      </c>
      <c r="N64" s="179"/>
      <c r="O64" s="178"/>
      <c r="Q64" t="s">
        <v>129</v>
      </c>
      <c r="S64" s="184">
        <v>45111</v>
      </c>
      <c r="T64" s="195">
        <v>45113.582916666666</v>
      </c>
      <c r="U64" s="195">
        <v>45113.582916666666</v>
      </c>
      <c r="V64" s="306">
        <f t="shared" si="0"/>
        <v>1</v>
      </c>
      <c r="W64" s="200">
        <v>45113.582916666666</v>
      </c>
      <c r="X64" s="200">
        <v>45113.583009259259</v>
      </c>
      <c r="Y64" s="199">
        <v>1</v>
      </c>
      <c r="Z64" s="206">
        <v>45113</v>
      </c>
      <c r="AA64" s="205">
        <v>7</v>
      </c>
      <c r="AB64" s="206">
        <v>45121</v>
      </c>
      <c r="AC64" s="187">
        <v>9</v>
      </c>
      <c r="AD64" s="186"/>
    </row>
    <row r="65" spans="1:30">
      <c r="A65" s="302">
        <f>COUNTA($E$3:E65)</f>
        <v>63</v>
      </c>
      <c r="B65" s="302" t="s">
        <v>5683</v>
      </c>
      <c r="C65" s="302" t="s">
        <v>37</v>
      </c>
      <c r="D65" s="302" t="s">
        <v>30</v>
      </c>
      <c r="E65" s="302" t="s">
        <v>1209</v>
      </c>
      <c r="F65" s="301">
        <v>45111</v>
      </c>
      <c r="G65" s="301"/>
      <c r="H65" s="301"/>
      <c r="I65" s="301" t="s">
        <v>3</v>
      </c>
      <c r="J65" s="302" t="s">
        <v>4769</v>
      </c>
      <c r="K65" s="302" t="s">
        <v>33</v>
      </c>
      <c r="L65" s="170">
        <v>45117</v>
      </c>
      <c r="M65" s="177" t="s">
        <v>6291</v>
      </c>
      <c r="N65" s="179">
        <v>45128</v>
      </c>
      <c r="O65" s="178"/>
      <c r="Q65" t="s">
        <v>129</v>
      </c>
      <c r="S65" s="184">
        <v>45111</v>
      </c>
      <c r="T65" s="195">
        <v>45113.763182870367</v>
      </c>
      <c r="U65" s="195">
        <v>45113.763182870367</v>
      </c>
      <c r="V65" s="306">
        <f t="shared" si="0"/>
        <v>1</v>
      </c>
      <c r="W65" s="200">
        <v>45113.763182870367</v>
      </c>
      <c r="X65" s="200">
        <v>45113.763356481482</v>
      </c>
      <c r="Y65" s="199">
        <v>1</v>
      </c>
      <c r="Z65" s="206">
        <v>45113</v>
      </c>
      <c r="AA65" s="205">
        <v>7</v>
      </c>
      <c r="AB65" s="206">
        <v>45122</v>
      </c>
      <c r="AC65" s="187">
        <v>9</v>
      </c>
      <c r="AD65" s="186"/>
    </row>
    <row r="66" spans="1:30">
      <c r="A66" s="302">
        <f>COUNTA($E$3:E66)</f>
        <v>64</v>
      </c>
      <c r="B66" s="302" t="s">
        <v>5684</v>
      </c>
      <c r="C66" s="302" t="s">
        <v>3828</v>
      </c>
      <c r="D66" s="302" t="s">
        <v>19</v>
      </c>
      <c r="E66" s="302" t="s">
        <v>3696</v>
      </c>
      <c r="F66" s="301">
        <v>45111</v>
      </c>
      <c r="G66" s="301"/>
      <c r="H66" s="301"/>
      <c r="I66" s="301" t="s">
        <v>3</v>
      </c>
      <c r="J66" s="302" t="s">
        <v>4624</v>
      </c>
      <c r="K66" s="302" t="s">
        <v>1295</v>
      </c>
      <c r="L66" s="170">
        <v>45117</v>
      </c>
      <c r="M66" s="177" t="s">
        <v>3500</v>
      </c>
      <c r="N66" s="179"/>
      <c r="O66" s="178"/>
      <c r="Q66" t="s">
        <v>129</v>
      </c>
      <c r="S66" s="184">
        <v>45111</v>
      </c>
      <c r="T66" s="195">
        <v>45112.563622685186</v>
      </c>
      <c r="U66" s="195">
        <v>45112.563622685186</v>
      </c>
      <c r="V66" s="306">
        <f t="shared" si="0"/>
        <v>1</v>
      </c>
      <c r="W66" s="200">
        <v>45112.563622685186</v>
      </c>
      <c r="X66" s="200">
        <v>45112.563923611109</v>
      </c>
      <c r="Y66" s="199">
        <v>1</v>
      </c>
      <c r="Z66" s="206">
        <v>45113</v>
      </c>
      <c r="AA66" s="205">
        <v>7</v>
      </c>
      <c r="AB66" s="206">
        <v>45123</v>
      </c>
      <c r="AC66" s="187">
        <v>9</v>
      </c>
      <c r="AD66" s="186"/>
    </row>
    <row r="67" spans="1:30">
      <c r="A67" s="302">
        <f>COUNTA($E$3:E67)</f>
        <v>65</v>
      </c>
      <c r="B67" s="302" t="s">
        <v>4990</v>
      </c>
      <c r="C67" s="302" t="s">
        <v>21</v>
      </c>
      <c r="D67" s="302" t="s">
        <v>34</v>
      </c>
      <c r="E67" s="302" t="s">
        <v>4991</v>
      </c>
      <c r="F67" s="301">
        <v>45015.548657407409</v>
      </c>
      <c r="G67" s="301"/>
      <c r="H67" s="301">
        <v>45022</v>
      </c>
      <c r="I67" s="301" t="s">
        <v>3</v>
      </c>
      <c r="J67" s="302" t="s">
        <v>4695</v>
      </c>
      <c r="K67" s="302" t="s">
        <v>1295</v>
      </c>
      <c r="L67" s="170">
        <v>45110</v>
      </c>
      <c r="M67" s="177" t="s">
        <v>5666</v>
      </c>
      <c r="N67" s="179"/>
      <c r="O67" s="178"/>
      <c r="Q67" t="s">
        <v>129</v>
      </c>
      <c r="R67">
        <v>68</v>
      </c>
      <c r="S67" s="184">
        <v>45015</v>
      </c>
      <c r="T67" s="195">
        <v>45022</v>
      </c>
      <c r="U67" s="195">
        <v>45022</v>
      </c>
      <c r="V67" s="306">
        <f t="shared" si="0"/>
        <v>1</v>
      </c>
      <c r="W67" s="200" t="s">
        <v>1761</v>
      </c>
      <c r="X67" s="200">
        <v>45106.674351851849</v>
      </c>
      <c r="Y67" s="199">
        <v>1</v>
      </c>
      <c r="Z67" s="206">
        <v>45106</v>
      </c>
      <c r="AA67" s="205">
        <v>2</v>
      </c>
      <c r="AB67" s="206">
        <v>45107</v>
      </c>
      <c r="AC67" s="187">
        <v>67</v>
      </c>
      <c r="AD67" s="186"/>
    </row>
    <row r="68" spans="1:30">
      <c r="A68" s="302">
        <f>COUNTA($E$3:E68)</f>
        <v>66</v>
      </c>
      <c r="B68" s="302" t="s">
        <v>5069</v>
      </c>
      <c r="C68" s="302" t="s">
        <v>41</v>
      </c>
      <c r="D68" s="302" t="s">
        <v>30</v>
      </c>
      <c r="E68" s="302" t="s">
        <v>4360</v>
      </c>
      <c r="F68" s="301">
        <v>45029.440752314818</v>
      </c>
      <c r="G68" s="301"/>
      <c r="H68" s="301" t="s">
        <v>66</v>
      </c>
      <c r="I68" s="301" t="s">
        <v>3</v>
      </c>
      <c r="J68" s="302" t="s">
        <v>5285</v>
      </c>
      <c r="K68" s="302" t="s">
        <v>1295</v>
      </c>
      <c r="L68" s="170">
        <v>45110</v>
      </c>
      <c r="M68" s="177" t="s">
        <v>5667</v>
      </c>
      <c r="N68" s="179">
        <v>45147</v>
      </c>
      <c r="O68" s="178"/>
      <c r="Q68" t="s">
        <v>129</v>
      </c>
      <c r="R68">
        <v>58</v>
      </c>
      <c r="S68" s="184">
        <v>45031</v>
      </c>
      <c r="T68" s="195">
        <v>45040.528738425928</v>
      </c>
      <c r="U68" s="195">
        <v>45040.528738425928</v>
      </c>
      <c r="V68" s="306">
        <f t="shared" si="0"/>
        <v>1</v>
      </c>
      <c r="W68" s="200">
        <v>45040.528738425928</v>
      </c>
      <c r="X68" s="200">
        <v>45075.526087962964</v>
      </c>
      <c r="Y68" s="199">
        <v>26</v>
      </c>
      <c r="Z68" s="206">
        <v>45106</v>
      </c>
      <c r="AA68" s="205">
        <v>2</v>
      </c>
      <c r="AB68" s="206">
        <v>45107</v>
      </c>
      <c r="AC68" s="187">
        <v>55</v>
      </c>
      <c r="AD68" s="186">
        <v>45147</v>
      </c>
    </row>
    <row r="69" spans="1:30">
      <c r="A69" s="302">
        <f>COUNTA($E$3:E69)</f>
        <v>67</v>
      </c>
      <c r="B69" s="302" t="s">
        <v>5085</v>
      </c>
      <c r="C69" s="302" t="s">
        <v>3324</v>
      </c>
      <c r="D69" s="302" t="s">
        <v>45</v>
      </c>
      <c r="E69" s="302" t="s">
        <v>3330</v>
      </c>
      <c r="F69" s="301">
        <v>45030.624814814815</v>
      </c>
      <c r="G69" s="301">
        <v>45076</v>
      </c>
      <c r="H69" s="301">
        <v>45030</v>
      </c>
      <c r="I69" s="301" t="s">
        <v>4</v>
      </c>
      <c r="J69" s="302" t="s">
        <v>5086</v>
      </c>
      <c r="K69" s="302" t="s">
        <v>287</v>
      </c>
      <c r="L69" s="170">
        <v>45110</v>
      </c>
      <c r="M69" s="177" t="s">
        <v>5647</v>
      </c>
      <c r="N69" s="179">
        <v>45106</v>
      </c>
      <c r="O69" s="178"/>
      <c r="Q69" t="s">
        <v>22</v>
      </c>
      <c r="R69">
        <v>57</v>
      </c>
      <c r="S69" s="184">
        <v>45030</v>
      </c>
      <c r="T69" s="195">
        <v>45030</v>
      </c>
      <c r="U69" s="195">
        <v>45030</v>
      </c>
      <c r="V69" s="306">
        <f t="shared" si="0"/>
        <v>1</v>
      </c>
      <c r="W69" s="200">
        <v>45030</v>
      </c>
      <c r="X69" s="200">
        <v>45106.447245370371</v>
      </c>
      <c r="Y69" s="199">
        <v>55</v>
      </c>
      <c r="Z69" s="206">
        <v>45106</v>
      </c>
      <c r="AA69" s="205">
        <v>1</v>
      </c>
      <c r="AB69" s="206">
        <v>45106</v>
      </c>
      <c r="AC69" s="187">
        <v>55</v>
      </c>
      <c r="AD69" s="186">
        <v>45106</v>
      </c>
    </row>
    <row r="70" spans="1:30">
      <c r="A70" s="302">
        <f>COUNTA($E$3:E70)</f>
        <v>68</v>
      </c>
      <c r="B70" s="302" t="s">
        <v>5150</v>
      </c>
      <c r="C70" s="302" t="s">
        <v>41</v>
      </c>
      <c r="D70" s="302" t="s">
        <v>1103</v>
      </c>
      <c r="E70" s="302" t="s">
        <v>4255</v>
      </c>
      <c r="F70" s="301">
        <v>45041.566770833335</v>
      </c>
      <c r="G70" s="301"/>
      <c r="H70" s="301" t="s">
        <v>66</v>
      </c>
      <c r="I70" s="301" t="s">
        <v>3</v>
      </c>
      <c r="J70" s="302" t="s">
        <v>1666</v>
      </c>
      <c r="K70" s="302" t="s">
        <v>1287</v>
      </c>
      <c r="L70" s="170">
        <v>45110</v>
      </c>
      <c r="M70" s="177" t="s">
        <v>5648</v>
      </c>
      <c r="N70" s="179">
        <v>45147</v>
      </c>
      <c r="O70" s="178"/>
      <c r="Q70" t="s">
        <v>129</v>
      </c>
      <c r="R70">
        <v>50</v>
      </c>
      <c r="S70" s="184">
        <v>45041</v>
      </c>
      <c r="T70" s="195">
        <v>45042.561747685184</v>
      </c>
      <c r="U70" s="195">
        <v>45042.561747685184</v>
      </c>
      <c r="V70" s="306">
        <f t="shared" si="0"/>
        <v>1</v>
      </c>
      <c r="W70" s="200">
        <v>45042.561747685184</v>
      </c>
      <c r="X70" s="200">
        <v>45104.455347222225</v>
      </c>
      <c r="Y70" s="199">
        <v>45</v>
      </c>
      <c r="Z70" s="206">
        <v>45104</v>
      </c>
      <c r="AA70" s="205">
        <v>3</v>
      </c>
      <c r="AB70" s="206">
        <v>45106</v>
      </c>
      <c r="AC70" s="187">
        <v>48</v>
      </c>
      <c r="AD70" s="186">
        <v>45147</v>
      </c>
    </row>
    <row r="71" spans="1:30">
      <c r="A71" s="302">
        <f>COUNTA($E$3:E71)</f>
        <v>69</v>
      </c>
      <c r="B71" s="302" t="s">
        <v>5242</v>
      </c>
      <c r="C71" s="302" t="s">
        <v>5243</v>
      </c>
      <c r="D71" s="302" t="s">
        <v>64</v>
      </c>
      <c r="E71" s="302" t="s">
        <v>5244</v>
      </c>
      <c r="F71" s="301">
        <v>45058.552673611113</v>
      </c>
      <c r="G71" s="301">
        <v>45092</v>
      </c>
      <c r="H71" s="301">
        <v>45058</v>
      </c>
      <c r="I71" s="301" t="s">
        <v>2</v>
      </c>
      <c r="J71" s="302" t="s">
        <v>5306</v>
      </c>
      <c r="K71" s="302" t="s">
        <v>287</v>
      </c>
      <c r="L71" s="170">
        <v>45110</v>
      </c>
      <c r="M71" s="177" t="s">
        <v>5649</v>
      </c>
      <c r="N71" s="179">
        <v>45106</v>
      </c>
      <c r="O71" s="178"/>
      <c r="Q71" t="s">
        <v>22</v>
      </c>
      <c r="R71">
        <v>37</v>
      </c>
      <c r="S71" s="184">
        <v>45057</v>
      </c>
      <c r="T71" s="195">
        <v>45058</v>
      </c>
      <c r="U71" s="195">
        <v>45058</v>
      </c>
      <c r="V71" s="306">
        <f t="shared" si="0"/>
        <v>1</v>
      </c>
      <c r="W71" s="200">
        <v>45058</v>
      </c>
      <c r="X71" s="200">
        <v>45098.6953587963</v>
      </c>
      <c r="Y71" s="199">
        <v>29</v>
      </c>
      <c r="Z71" s="206">
        <v>45098</v>
      </c>
      <c r="AA71" s="205">
        <v>9</v>
      </c>
      <c r="AB71" s="206">
        <v>45110</v>
      </c>
      <c r="AC71" s="187">
        <v>38</v>
      </c>
      <c r="AD71" s="186">
        <v>45106</v>
      </c>
    </row>
    <row r="72" spans="1:30">
      <c r="A72" s="302">
        <f>COUNTA($E$3:E72)</f>
        <v>70</v>
      </c>
      <c r="B72" s="302" t="s">
        <v>5311</v>
      </c>
      <c r="C72" s="302" t="s">
        <v>41</v>
      </c>
      <c r="D72" s="302" t="s">
        <v>16</v>
      </c>
      <c r="E72" s="302" t="s">
        <v>3962</v>
      </c>
      <c r="F72" s="301">
        <v>45092.77884259259</v>
      </c>
      <c r="G72" s="301"/>
      <c r="H72" s="301"/>
      <c r="I72" s="301" t="s">
        <v>3</v>
      </c>
      <c r="J72" s="302" t="s">
        <v>17</v>
      </c>
      <c r="K72" s="302" t="s">
        <v>287</v>
      </c>
      <c r="L72" s="170">
        <v>45110</v>
      </c>
      <c r="M72" s="177" t="s">
        <v>5668</v>
      </c>
      <c r="N72" s="179">
        <v>45124</v>
      </c>
      <c r="O72" s="178"/>
      <c r="Q72" t="s">
        <v>22</v>
      </c>
      <c r="R72">
        <v>13</v>
      </c>
      <c r="S72" s="184">
        <v>45054</v>
      </c>
      <c r="T72" s="195">
        <v>45099.798379629632</v>
      </c>
      <c r="U72" s="195">
        <v>45099.798379629632</v>
      </c>
      <c r="V72" s="306">
        <f t="shared" si="0"/>
        <v>1</v>
      </c>
      <c r="W72" s="200">
        <v>45099.798379629632</v>
      </c>
      <c r="X72" s="200">
        <v>45099.798437500001</v>
      </c>
      <c r="Y72" s="199">
        <v>1</v>
      </c>
      <c r="Z72" s="206">
        <v>45107</v>
      </c>
      <c r="AA72" s="205">
        <v>2</v>
      </c>
      <c r="AB72" s="206">
        <v>45110</v>
      </c>
      <c r="AC72" s="187">
        <v>41</v>
      </c>
      <c r="AD72" s="186">
        <v>45124</v>
      </c>
    </row>
    <row r="73" spans="1:30">
      <c r="A73" s="302">
        <f>COUNTA($E$3:E73)</f>
        <v>71</v>
      </c>
      <c r="B73" s="302" t="s">
        <v>5482</v>
      </c>
      <c r="C73" s="302" t="s">
        <v>5424</v>
      </c>
      <c r="D73" s="302" t="s">
        <v>1201</v>
      </c>
      <c r="E73" s="302" t="s">
        <v>5483</v>
      </c>
      <c r="F73" s="301">
        <v>45083.438020833331</v>
      </c>
      <c r="G73" s="301"/>
      <c r="H73" s="301"/>
      <c r="I73" s="301" t="s">
        <v>2</v>
      </c>
      <c r="J73" s="302" t="s">
        <v>5599</v>
      </c>
      <c r="K73" s="302" t="s">
        <v>287</v>
      </c>
      <c r="L73" s="170">
        <v>45110</v>
      </c>
      <c r="M73" s="177" t="s">
        <v>5653</v>
      </c>
      <c r="N73" s="179">
        <v>45124</v>
      </c>
      <c r="O73" s="178"/>
      <c r="Q73" t="s">
        <v>22</v>
      </c>
      <c r="R73">
        <v>20</v>
      </c>
      <c r="S73" s="184">
        <v>45086</v>
      </c>
      <c r="T73" s="195">
        <v>45098.658333333333</v>
      </c>
      <c r="U73" s="195">
        <v>45098.658333333333</v>
      </c>
      <c r="V73" s="306">
        <f t="shared" si="0"/>
        <v>1</v>
      </c>
      <c r="W73" s="200">
        <v>45098.658333333333</v>
      </c>
      <c r="X73" s="200">
        <v>45098.661168981482</v>
      </c>
      <c r="Y73" s="199">
        <v>1</v>
      </c>
      <c r="Z73" s="206">
        <v>45100</v>
      </c>
      <c r="AA73" s="205">
        <v>7</v>
      </c>
      <c r="AB73" s="206">
        <v>45110</v>
      </c>
      <c r="AC73" s="187">
        <v>17</v>
      </c>
      <c r="AD73" s="186">
        <v>45124</v>
      </c>
    </row>
    <row r="74" spans="1:30">
      <c r="A74" s="302">
        <f>COUNTA($E$3:E74)</f>
        <v>72</v>
      </c>
      <c r="B74" s="302" t="s">
        <v>5486</v>
      </c>
      <c r="C74" s="302" t="s">
        <v>41</v>
      </c>
      <c r="D74" s="302" t="s">
        <v>1115</v>
      </c>
      <c r="E74" s="302" t="s">
        <v>4316</v>
      </c>
      <c r="F74" s="301">
        <v>45083.439155092594</v>
      </c>
      <c r="G74" s="301"/>
      <c r="H74" s="301"/>
      <c r="I74" s="301" t="s">
        <v>3</v>
      </c>
      <c r="J74" s="302" t="s">
        <v>4624</v>
      </c>
      <c r="K74" s="302"/>
      <c r="L74" s="170">
        <v>45110</v>
      </c>
      <c r="M74" s="177" t="s">
        <v>5653</v>
      </c>
      <c r="N74" s="179">
        <v>45124</v>
      </c>
      <c r="O74" s="178"/>
      <c r="Q74" t="s">
        <v>22</v>
      </c>
      <c r="R74">
        <v>20</v>
      </c>
      <c r="S74" s="184">
        <v>45086</v>
      </c>
      <c r="T74" s="195">
        <v>45104.676481481481</v>
      </c>
      <c r="U74" s="195">
        <v>45104.676481481481</v>
      </c>
      <c r="V74" s="306">
        <f t="shared" si="0"/>
        <v>1</v>
      </c>
      <c r="W74" s="200">
        <v>45104.676481481481</v>
      </c>
      <c r="X74" s="200">
        <v>45104.67664351852</v>
      </c>
      <c r="Y74" s="199">
        <v>1</v>
      </c>
      <c r="Z74" s="206">
        <v>45104</v>
      </c>
      <c r="AA74" s="205">
        <v>3</v>
      </c>
      <c r="AB74" s="206">
        <v>45106</v>
      </c>
      <c r="AC74" s="187">
        <v>15</v>
      </c>
      <c r="AD74" s="186">
        <v>45124</v>
      </c>
    </row>
    <row r="75" spans="1:30">
      <c r="A75" s="302">
        <f>COUNTA($E$3:E75)</f>
        <v>73</v>
      </c>
      <c r="B75" s="302" t="s">
        <v>5527</v>
      </c>
      <c r="C75" s="302" t="s">
        <v>5097</v>
      </c>
      <c r="D75" s="302" t="s">
        <v>56</v>
      </c>
      <c r="E75" s="302" t="s">
        <v>5098</v>
      </c>
      <c r="F75" s="301">
        <v>45089.755914351852</v>
      </c>
      <c r="G75" s="301"/>
      <c r="H75" s="301" t="s">
        <v>55</v>
      </c>
      <c r="I75" s="301" t="s">
        <v>3</v>
      </c>
      <c r="J75" s="302" t="s">
        <v>1720</v>
      </c>
      <c r="K75" s="302" t="s">
        <v>1295</v>
      </c>
      <c r="L75" s="170">
        <v>45110</v>
      </c>
      <c r="M75" s="177" t="s">
        <v>5669</v>
      </c>
      <c r="N75" s="179">
        <v>45098</v>
      </c>
      <c r="O75" s="178"/>
      <c r="Q75" t="s">
        <v>129</v>
      </c>
      <c r="R75">
        <v>16</v>
      </c>
      <c r="S75" s="184">
        <v>45089</v>
      </c>
      <c r="T75" s="195">
        <v>45096.518599537034</v>
      </c>
      <c r="U75" s="195">
        <v>45096.518599537034</v>
      </c>
      <c r="V75" s="306">
        <f t="shared" ref="V75:V138" si="1">IFERROR(NETWORKDAYS.INTL(T75,U75),1)</f>
        <v>1</v>
      </c>
      <c r="W75" s="200">
        <v>45096.518599537034</v>
      </c>
      <c r="X75" s="200">
        <v>45106.698020833333</v>
      </c>
      <c r="Y75" s="199">
        <v>9</v>
      </c>
      <c r="Z75" s="206">
        <v>45106</v>
      </c>
      <c r="AA75" s="205">
        <v>2</v>
      </c>
      <c r="AB75" s="206">
        <v>45107</v>
      </c>
      <c r="AC75" s="187">
        <v>15</v>
      </c>
      <c r="AD75" s="186">
        <v>45098</v>
      </c>
    </row>
    <row r="76" spans="1:30">
      <c r="A76" s="302">
        <f>COUNTA($E$3:E76)</f>
        <v>74</v>
      </c>
      <c r="B76" s="302" t="s">
        <v>5586</v>
      </c>
      <c r="C76" s="302" t="s">
        <v>37</v>
      </c>
      <c r="D76" s="302" t="s">
        <v>30</v>
      </c>
      <c r="E76" s="302" t="s">
        <v>2558</v>
      </c>
      <c r="F76" s="301">
        <v>45097.495266203703</v>
      </c>
      <c r="G76" s="301"/>
      <c r="H76" s="301"/>
      <c r="I76" s="301" t="s">
        <v>3</v>
      </c>
      <c r="J76" s="302" t="s">
        <v>1212</v>
      </c>
      <c r="K76" s="302" t="s">
        <v>1296</v>
      </c>
      <c r="L76" s="170">
        <v>45110</v>
      </c>
      <c r="M76" s="177" t="s">
        <v>5670</v>
      </c>
      <c r="N76" s="179">
        <v>45110</v>
      </c>
      <c r="O76" s="178"/>
      <c r="Q76" t="s">
        <v>129</v>
      </c>
      <c r="R76">
        <v>10</v>
      </c>
      <c r="S76" s="184">
        <v>45097</v>
      </c>
      <c r="T76" s="195">
        <v>45100.78334490741</v>
      </c>
      <c r="U76" s="195">
        <v>45100.78334490741</v>
      </c>
      <c r="V76" s="306">
        <f t="shared" si="1"/>
        <v>1</v>
      </c>
      <c r="W76" s="200">
        <v>45100.78334490741</v>
      </c>
      <c r="X76" s="200">
        <v>45100.783414351848</v>
      </c>
      <c r="Y76" s="199">
        <v>1</v>
      </c>
      <c r="Z76" s="206">
        <v>45100</v>
      </c>
      <c r="AA76" s="205">
        <v>6</v>
      </c>
      <c r="AB76" s="206">
        <v>45107</v>
      </c>
      <c r="AC76" s="187">
        <v>9</v>
      </c>
      <c r="AD76" s="186">
        <v>45110</v>
      </c>
    </row>
    <row r="77" spans="1:30">
      <c r="A77" s="302">
        <f>COUNTA($E$3:E77)</f>
        <v>75</v>
      </c>
      <c r="B77" s="302" t="s">
        <v>5593</v>
      </c>
      <c r="C77" s="302" t="s">
        <v>40</v>
      </c>
      <c r="D77" s="302" t="s">
        <v>3179</v>
      </c>
      <c r="E77" s="302" t="s">
        <v>5594</v>
      </c>
      <c r="F77" s="301">
        <v>45097.773773148147</v>
      </c>
      <c r="G77" s="301"/>
      <c r="H77" s="301"/>
      <c r="I77" s="301" t="s">
        <v>3</v>
      </c>
      <c r="J77" s="302" t="s">
        <v>1485</v>
      </c>
      <c r="K77" s="302" t="s">
        <v>1287</v>
      </c>
      <c r="L77" s="170">
        <v>45110</v>
      </c>
      <c r="M77" s="177" t="s">
        <v>5651</v>
      </c>
      <c r="N77" s="179">
        <v>45102</v>
      </c>
      <c r="O77" s="178"/>
      <c r="Q77" t="s">
        <v>129</v>
      </c>
      <c r="R77">
        <v>10</v>
      </c>
      <c r="S77" s="184">
        <v>45097</v>
      </c>
      <c r="T77" s="195">
        <v>45099.659282407411</v>
      </c>
      <c r="U77" s="195">
        <v>45099.659282407411</v>
      </c>
      <c r="V77" s="306">
        <f t="shared" si="1"/>
        <v>1</v>
      </c>
      <c r="W77" s="200">
        <v>45099.659282407411</v>
      </c>
      <c r="X77" s="200">
        <v>45099.659363425926</v>
      </c>
      <c r="Y77" s="199">
        <v>1</v>
      </c>
      <c r="Z77" s="206">
        <v>45099</v>
      </c>
      <c r="AA77" s="205">
        <v>6</v>
      </c>
      <c r="AB77" s="206">
        <v>45106</v>
      </c>
      <c r="AC77" s="187">
        <v>8</v>
      </c>
      <c r="AD77" s="186">
        <v>45102</v>
      </c>
    </row>
    <row r="78" spans="1:30">
      <c r="A78" s="302">
        <f>COUNTA($E$3:E78)</f>
        <v>76</v>
      </c>
      <c r="B78" s="302" t="s">
        <v>5603</v>
      </c>
      <c r="C78" s="302" t="s">
        <v>41</v>
      </c>
      <c r="D78" s="302" t="s">
        <v>51</v>
      </c>
      <c r="E78" s="302" t="s">
        <v>3740</v>
      </c>
      <c r="F78" s="301">
        <v>45107.462789351855</v>
      </c>
      <c r="G78" s="301"/>
      <c r="H78" s="301"/>
      <c r="I78" s="301" t="s">
        <v>3</v>
      </c>
      <c r="J78" s="302" t="s">
        <v>514</v>
      </c>
      <c r="K78" s="302"/>
      <c r="L78" s="170">
        <v>45110</v>
      </c>
      <c r="M78" s="177" t="s">
        <v>3436</v>
      </c>
      <c r="N78" s="179"/>
      <c r="O78" s="178"/>
      <c r="Q78" t="s">
        <v>22</v>
      </c>
      <c r="S78" s="184">
        <v>45107</v>
      </c>
      <c r="T78" s="195">
        <v>45107.474305555559</v>
      </c>
      <c r="U78" s="195">
        <v>45107.474305555559</v>
      </c>
      <c r="V78" s="306">
        <f t="shared" si="1"/>
        <v>1</v>
      </c>
      <c r="W78" s="200">
        <v>45107.474305555559</v>
      </c>
      <c r="X78" s="200">
        <v>45107.474456018521</v>
      </c>
      <c r="Y78" s="199">
        <v>1</v>
      </c>
      <c r="Z78" s="206">
        <v>45107</v>
      </c>
      <c r="AA78" s="205">
        <v>2</v>
      </c>
      <c r="AB78" s="206">
        <v>45110</v>
      </c>
      <c r="AC78" s="187">
        <v>2</v>
      </c>
      <c r="AD78" s="186"/>
    </row>
    <row r="79" spans="1:30">
      <c r="A79" s="302">
        <f>COUNTA($E$3:E79)</f>
        <v>77</v>
      </c>
      <c r="B79" s="302" t="s">
        <v>5606</v>
      </c>
      <c r="C79" s="302" t="s">
        <v>40</v>
      </c>
      <c r="D79" s="302" t="s">
        <v>51</v>
      </c>
      <c r="E79" s="302" t="s">
        <v>3906</v>
      </c>
      <c r="F79" s="301">
        <v>45100.755995370368</v>
      </c>
      <c r="G79" s="301"/>
      <c r="H79" s="301"/>
      <c r="I79" s="301" t="s">
        <v>3</v>
      </c>
      <c r="J79" s="302" t="s">
        <v>5440</v>
      </c>
      <c r="K79" s="302" t="s">
        <v>1287</v>
      </c>
      <c r="L79" s="170">
        <v>45110</v>
      </c>
      <c r="M79" s="177" t="s">
        <v>5648</v>
      </c>
      <c r="N79" s="179">
        <v>45117</v>
      </c>
      <c r="O79" s="178"/>
      <c r="Q79" t="s">
        <v>129</v>
      </c>
      <c r="S79" s="184">
        <v>45100</v>
      </c>
      <c r="T79" s="195">
        <v>45105.648680555554</v>
      </c>
      <c r="U79" s="195">
        <v>45105.648680555554</v>
      </c>
      <c r="V79" s="306">
        <f t="shared" si="1"/>
        <v>1</v>
      </c>
      <c r="W79" s="200">
        <v>45105.648680555554</v>
      </c>
      <c r="X79" s="200">
        <v>45105.648842592593</v>
      </c>
      <c r="Y79" s="199">
        <v>1</v>
      </c>
      <c r="Z79" s="206">
        <v>45105</v>
      </c>
      <c r="AA79" s="205">
        <v>2</v>
      </c>
      <c r="AB79" s="206">
        <v>45106</v>
      </c>
      <c r="AC79" s="187">
        <v>5</v>
      </c>
      <c r="AD79" s="186">
        <v>45117</v>
      </c>
    </row>
    <row r="80" spans="1:30">
      <c r="A80" s="302">
        <f>COUNTA($E$3:E80)</f>
        <v>78</v>
      </c>
      <c r="B80" s="302" t="s">
        <v>5621</v>
      </c>
      <c r="C80" s="302" t="s">
        <v>37</v>
      </c>
      <c r="D80" s="302" t="s">
        <v>34</v>
      </c>
      <c r="E80" s="302" t="s">
        <v>4600</v>
      </c>
      <c r="F80" s="301">
        <v>45100.761446759258</v>
      </c>
      <c r="G80" s="301"/>
      <c r="H80" s="301"/>
      <c r="I80" s="301" t="s">
        <v>3</v>
      </c>
      <c r="J80" s="302" t="s">
        <v>2560</v>
      </c>
      <c r="K80" s="302" t="s">
        <v>1296</v>
      </c>
      <c r="L80" s="170">
        <v>45110</v>
      </c>
      <c r="M80" s="177" t="s">
        <v>5652</v>
      </c>
      <c r="N80" s="179">
        <v>45110</v>
      </c>
      <c r="O80" s="178"/>
      <c r="Q80" t="s">
        <v>129</v>
      </c>
      <c r="S80" s="184">
        <v>45100</v>
      </c>
      <c r="T80" s="195">
        <v>45104.591851851852</v>
      </c>
      <c r="U80" s="195">
        <v>45104.591851851852</v>
      </c>
      <c r="V80" s="306">
        <f t="shared" si="1"/>
        <v>1</v>
      </c>
      <c r="W80" s="200">
        <v>45104.591851851852</v>
      </c>
      <c r="X80" s="200">
        <v>45104.591921296298</v>
      </c>
      <c r="Y80" s="199">
        <v>1</v>
      </c>
      <c r="Z80" s="206">
        <v>45104</v>
      </c>
      <c r="AA80" s="205">
        <v>3</v>
      </c>
      <c r="AB80" s="206">
        <v>45106</v>
      </c>
      <c r="AC80" s="187">
        <v>5</v>
      </c>
      <c r="AD80" s="186">
        <v>45110</v>
      </c>
    </row>
    <row r="81" spans="1:30">
      <c r="A81" s="302">
        <f>COUNTA($E$3:E81)</f>
        <v>79</v>
      </c>
      <c r="B81" s="302" t="s">
        <v>5622</v>
      </c>
      <c r="C81" s="302" t="s">
        <v>5424</v>
      </c>
      <c r="D81" s="302" t="s">
        <v>1201</v>
      </c>
      <c r="E81" s="302" t="s">
        <v>2987</v>
      </c>
      <c r="F81" s="301">
        <v>45100.769467592596</v>
      </c>
      <c r="G81" s="301"/>
      <c r="H81" s="301"/>
      <c r="I81" s="301" t="s">
        <v>3</v>
      </c>
      <c r="J81" s="302" t="s">
        <v>2153</v>
      </c>
      <c r="K81" s="302" t="s">
        <v>1295</v>
      </c>
      <c r="L81" s="170">
        <v>45110</v>
      </c>
      <c r="M81" s="177" t="s">
        <v>5653</v>
      </c>
      <c r="N81" s="179">
        <v>45147</v>
      </c>
      <c r="O81" s="178"/>
      <c r="Q81" t="s">
        <v>129</v>
      </c>
      <c r="S81" s="184">
        <v>45100</v>
      </c>
      <c r="T81" s="195">
        <v>45100.788645833331</v>
      </c>
      <c r="U81" s="195">
        <v>45100.788645833331</v>
      </c>
      <c r="V81" s="306">
        <f t="shared" si="1"/>
        <v>1</v>
      </c>
      <c r="W81" s="200">
        <v>45100.788645833331</v>
      </c>
      <c r="X81" s="200">
        <v>45100.78875</v>
      </c>
      <c r="Y81" s="199">
        <v>1</v>
      </c>
      <c r="Z81" s="206">
        <v>45103</v>
      </c>
      <c r="AA81" s="205">
        <v>4</v>
      </c>
      <c r="AB81" s="206">
        <v>45106</v>
      </c>
      <c r="AC81" s="187">
        <v>5</v>
      </c>
      <c r="AD81" s="186">
        <v>45147</v>
      </c>
    </row>
    <row r="82" spans="1:30">
      <c r="A82" s="302">
        <f>COUNTA($E$3:E82)</f>
        <v>80</v>
      </c>
      <c r="B82" s="302" t="s">
        <v>5623</v>
      </c>
      <c r="C82" s="302" t="s">
        <v>3828</v>
      </c>
      <c r="D82" s="302" t="s">
        <v>19</v>
      </c>
      <c r="E82" s="302" t="s">
        <v>3696</v>
      </c>
      <c r="F82" s="301">
        <v>45100.771249999998</v>
      </c>
      <c r="G82" s="301"/>
      <c r="H82" s="301"/>
      <c r="I82" s="301" t="s">
        <v>3</v>
      </c>
      <c r="J82" s="302" t="s">
        <v>2153</v>
      </c>
      <c r="K82" s="302" t="s">
        <v>1296</v>
      </c>
      <c r="L82" s="170">
        <v>45110</v>
      </c>
      <c r="M82" s="177" t="s">
        <v>5652</v>
      </c>
      <c r="N82" s="179">
        <v>45106</v>
      </c>
      <c r="O82" s="178"/>
      <c r="Q82" t="s">
        <v>129</v>
      </c>
      <c r="S82" s="184">
        <v>45100</v>
      </c>
      <c r="T82" s="195">
        <v>45104.485069444447</v>
      </c>
      <c r="U82" s="195">
        <v>45104.485069444447</v>
      </c>
      <c r="V82" s="306">
        <f t="shared" si="1"/>
        <v>1</v>
      </c>
      <c r="W82" s="200">
        <v>45104.485069444447</v>
      </c>
      <c r="X82" s="200">
        <v>45104.485127314816</v>
      </c>
      <c r="Y82" s="199">
        <v>1</v>
      </c>
      <c r="Z82" s="206">
        <v>45104</v>
      </c>
      <c r="AA82" s="205">
        <v>3</v>
      </c>
      <c r="AB82" s="206">
        <v>45106</v>
      </c>
      <c r="AC82" s="187">
        <v>5</v>
      </c>
      <c r="AD82" s="186">
        <v>45106</v>
      </c>
    </row>
    <row r="83" spans="1:30">
      <c r="A83" s="302">
        <f>COUNTA($E$3:E83)</f>
        <v>81</v>
      </c>
      <c r="B83" s="302" t="s">
        <v>5663</v>
      </c>
      <c r="C83" s="302" t="s">
        <v>1171</v>
      </c>
      <c r="D83" s="302" t="s">
        <v>30</v>
      </c>
      <c r="E83" s="302" t="s">
        <v>5664</v>
      </c>
      <c r="F83" s="301">
        <v>45106.756342592591</v>
      </c>
      <c r="G83" s="301"/>
      <c r="H83" s="301"/>
      <c r="I83" s="301" t="s">
        <v>3</v>
      </c>
      <c r="J83" s="302" t="s">
        <v>514</v>
      </c>
      <c r="K83" s="302" t="s">
        <v>103</v>
      </c>
      <c r="L83" s="170">
        <v>45110</v>
      </c>
      <c r="M83" s="177" t="s">
        <v>3436</v>
      </c>
      <c r="N83" s="179"/>
      <c r="O83" s="178"/>
      <c r="Q83" t="s">
        <v>22</v>
      </c>
      <c r="S83" s="184">
        <v>45106</v>
      </c>
      <c r="T83" s="195">
        <v>45107.477650462963</v>
      </c>
      <c r="U83" s="195">
        <v>45107.477650462963</v>
      </c>
      <c r="V83" s="306">
        <f t="shared" si="1"/>
        <v>1</v>
      </c>
      <c r="W83" s="200">
        <v>45107.477650462963</v>
      </c>
      <c r="X83" s="200">
        <v>45107.477951388886</v>
      </c>
      <c r="Y83" s="199">
        <v>1</v>
      </c>
      <c r="Z83" s="206">
        <v>45107</v>
      </c>
      <c r="AA83" s="205">
        <v>2</v>
      </c>
      <c r="AB83" s="206">
        <v>45110</v>
      </c>
      <c r="AC83" s="187">
        <v>3</v>
      </c>
      <c r="AD83" s="186"/>
    </row>
    <row r="84" spans="1:30">
      <c r="A84" s="302">
        <f>COUNTA($E$3:E84)</f>
        <v>82</v>
      </c>
      <c r="B84" s="302" t="s">
        <v>5364</v>
      </c>
      <c r="C84" s="302" t="s">
        <v>1149</v>
      </c>
      <c r="D84" s="302" t="s">
        <v>16</v>
      </c>
      <c r="E84" s="302" t="s">
        <v>5365</v>
      </c>
      <c r="F84" s="301">
        <v>45077.503807870373</v>
      </c>
      <c r="G84" s="301">
        <v>45085</v>
      </c>
      <c r="H84" s="301">
        <v>45077</v>
      </c>
      <c r="I84" s="301" t="s">
        <v>2</v>
      </c>
      <c r="J84" s="302"/>
      <c r="K84" s="302"/>
      <c r="L84" s="170">
        <v>45103</v>
      </c>
      <c r="M84" s="177" t="s">
        <v>5568</v>
      </c>
      <c r="N84" s="179">
        <v>45093</v>
      </c>
      <c r="O84" s="178"/>
      <c r="Q84" t="s">
        <v>22</v>
      </c>
      <c r="R84">
        <v>19</v>
      </c>
      <c r="S84" s="184">
        <v>45077</v>
      </c>
      <c r="T84" s="195">
        <v>45077</v>
      </c>
      <c r="U84" s="195">
        <v>45077</v>
      </c>
      <c r="V84" s="306">
        <f t="shared" si="1"/>
        <v>1</v>
      </c>
      <c r="W84" s="200">
        <v>45077</v>
      </c>
      <c r="X84" s="200">
        <v>45092.793275462966</v>
      </c>
      <c r="Y84" s="199">
        <v>12</v>
      </c>
      <c r="Z84" s="206">
        <v>45092</v>
      </c>
      <c r="AA84" s="205">
        <v>5</v>
      </c>
      <c r="AB84" s="206">
        <v>45098</v>
      </c>
      <c r="AC84" s="187">
        <v>16</v>
      </c>
      <c r="AD84" s="186">
        <v>45093</v>
      </c>
    </row>
    <row r="85" spans="1:30">
      <c r="A85" s="302">
        <f>COUNTA($E$3:E85)</f>
        <v>83</v>
      </c>
      <c r="B85" s="302" t="s">
        <v>5366</v>
      </c>
      <c r="C85" s="302" t="s">
        <v>41</v>
      </c>
      <c r="D85" s="302" t="s">
        <v>34</v>
      </c>
      <c r="E85" s="302" t="s">
        <v>1045</v>
      </c>
      <c r="F85" s="301">
        <v>45093.642870370371</v>
      </c>
      <c r="G85" s="301"/>
      <c r="H85" s="301"/>
      <c r="I85" s="301" t="s">
        <v>3</v>
      </c>
      <c r="J85" s="302" t="s">
        <v>3477</v>
      </c>
      <c r="K85" s="302" t="s">
        <v>1294</v>
      </c>
      <c r="L85" s="170">
        <v>45103</v>
      </c>
      <c r="M85" s="177" t="s">
        <v>3341</v>
      </c>
      <c r="N85" s="179">
        <v>45103</v>
      </c>
      <c r="O85" s="178"/>
      <c r="Q85" t="s">
        <v>22</v>
      </c>
      <c r="R85">
        <v>7</v>
      </c>
      <c r="S85" s="184">
        <v>45061</v>
      </c>
      <c r="T85" s="195">
        <v>45100.759062500001</v>
      </c>
      <c r="U85" s="195">
        <v>45100.759062500001</v>
      </c>
      <c r="V85" s="306">
        <f t="shared" si="1"/>
        <v>1</v>
      </c>
      <c r="W85" s="200">
        <v>45100.759062500001</v>
      </c>
      <c r="X85" s="200">
        <v>45100.759282407409</v>
      </c>
      <c r="Y85" s="199">
        <v>1</v>
      </c>
      <c r="Z85" s="206">
        <v>45100</v>
      </c>
      <c r="AA85" s="205">
        <v>1</v>
      </c>
      <c r="AB85" s="206">
        <v>45100</v>
      </c>
      <c r="AC85" s="187">
        <v>30</v>
      </c>
      <c r="AD85" s="186">
        <v>45103</v>
      </c>
    </row>
    <row r="86" spans="1:30">
      <c r="A86" s="302">
        <f>COUNTA($E$3:E86)</f>
        <v>84</v>
      </c>
      <c r="B86" s="302" t="s">
        <v>5529</v>
      </c>
      <c r="C86" s="302" t="s">
        <v>2484</v>
      </c>
      <c r="D86" s="302" t="s">
        <v>52</v>
      </c>
      <c r="E86" s="302" t="s">
        <v>5530</v>
      </c>
      <c r="F86" s="301">
        <v>45092</v>
      </c>
      <c r="G86" s="301"/>
      <c r="H86" s="301" t="s">
        <v>55</v>
      </c>
      <c r="I86" s="301" t="s">
        <v>4</v>
      </c>
      <c r="J86" s="302"/>
      <c r="K86" s="302" t="s">
        <v>24</v>
      </c>
      <c r="L86" s="170">
        <v>45103</v>
      </c>
      <c r="M86" s="177" t="s">
        <v>5597</v>
      </c>
      <c r="N86" s="179">
        <v>45099</v>
      </c>
      <c r="O86" s="178"/>
      <c r="Q86" t="s">
        <v>22</v>
      </c>
      <c r="R86">
        <v>8</v>
      </c>
      <c r="S86" s="184">
        <v>45092</v>
      </c>
      <c r="T86" s="195">
        <v>45092.666504629633</v>
      </c>
      <c r="U86" s="195">
        <v>45092.666504629633</v>
      </c>
      <c r="V86" s="306">
        <f t="shared" si="1"/>
        <v>1</v>
      </c>
      <c r="W86" s="200">
        <v>45092.666504629633</v>
      </c>
      <c r="X86" s="200">
        <v>45098.694548611114</v>
      </c>
      <c r="Y86" s="199">
        <v>5</v>
      </c>
      <c r="Z86" s="206">
        <v>45098</v>
      </c>
      <c r="AA86" s="205">
        <v>2</v>
      </c>
      <c r="AB86" s="206">
        <v>45099</v>
      </c>
      <c r="AC86" s="187">
        <v>6</v>
      </c>
      <c r="AD86" s="186">
        <v>45099</v>
      </c>
    </row>
    <row r="87" spans="1:30">
      <c r="A87" s="302">
        <f>COUNTA($E$3:E87)</f>
        <v>85</v>
      </c>
      <c r="B87" s="302" t="s">
        <v>5532</v>
      </c>
      <c r="C87" s="302" t="s">
        <v>2370</v>
      </c>
      <c r="D87" s="302" t="s">
        <v>1123</v>
      </c>
      <c r="E87" s="302" t="s">
        <v>5533</v>
      </c>
      <c r="F87" s="301">
        <v>45092.47384259259</v>
      </c>
      <c r="G87" s="301">
        <v>45125</v>
      </c>
      <c r="H87" s="301"/>
      <c r="I87" s="301" t="s">
        <v>3</v>
      </c>
      <c r="J87" s="302" t="s">
        <v>5600</v>
      </c>
      <c r="K87" s="302" t="s">
        <v>2032</v>
      </c>
      <c r="L87" s="170">
        <v>45103</v>
      </c>
      <c r="M87" s="177" t="s">
        <v>5624</v>
      </c>
      <c r="N87" s="179">
        <v>45103</v>
      </c>
      <c r="O87" s="178"/>
      <c r="Q87" t="s">
        <v>22</v>
      </c>
      <c r="R87">
        <v>8</v>
      </c>
      <c r="S87" s="184">
        <v>45092</v>
      </c>
      <c r="T87" s="195">
        <v>45099.786087962966</v>
      </c>
      <c r="U87" s="195">
        <v>45099.786087962966</v>
      </c>
      <c r="V87" s="306">
        <f t="shared" si="1"/>
        <v>1</v>
      </c>
      <c r="W87" s="200">
        <v>45099.786087962966</v>
      </c>
      <c r="X87" s="200">
        <v>45099.786157407405</v>
      </c>
      <c r="Y87" s="199">
        <v>1</v>
      </c>
      <c r="Z87" s="206">
        <v>45099</v>
      </c>
      <c r="AA87" s="205">
        <v>2</v>
      </c>
      <c r="AB87" s="206">
        <v>45101</v>
      </c>
      <c r="AC87" s="187">
        <v>7</v>
      </c>
      <c r="AD87" s="186">
        <v>45103</v>
      </c>
    </row>
    <row r="88" spans="1:30">
      <c r="A88" s="302">
        <f>COUNTA($E$3:E88)</f>
        <v>86</v>
      </c>
      <c r="B88" s="302" t="s">
        <v>5534</v>
      </c>
      <c r="C88" s="302" t="s">
        <v>1752</v>
      </c>
      <c r="D88" s="302" t="s">
        <v>49</v>
      </c>
      <c r="E88" s="302" t="s">
        <v>1753</v>
      </c>
      <c r="F88" s="301">
        <v>45092</v>
      </c>
      <c r="G88" s="301"/>
      <c r="H88" s="301"/>
      <c r="I88" s="301" t="s">
        <v>3</v>
      </c>
      <c r="J88" s="302"/>
      <c r="K88" s="302"/>
      <c r="L88" s="170">
        <v>45103</v>
      </c>
      <c r="M88" s="177" t="s">
        <v>5567</v>
      </c>
      <c r="N88" s="179">
        <v>45092</v>
      </c>
      <c r="O88" s="178"/>
      <c r="Q88" t="s">
        <v>22</v>
      </c>
      <c r="R88">
        <v>8</v>
      </c>
      <c r="S88" s="184">
        <v>45092</v>
      </c>
      <c r="T88" s="195">
        <v>45099.773900462962</v>
      </c>
      <c r="U88" s="195">
        <v>45099.773900462962</v>
      </c>
      <c r="V88" s="306">
        <f t="shared" si="1"/>
        <v>1</v>
      </c>
      <c r="W88" s="200">
        <v>45099.773900462962</v>
      </c>
      <c r="X88" s="200">
        <v>45099.773969907408</v>
      </c>
      <c r="Y88" s="199">
        <v>1</v>
      </c>
      <c r="Z88" s="206">
        <v>45099</v>
      </c>
      <c r="AA88" s="205">
        <v>1</v>
      </c>
      <c r="AB88" s="206">
        <v>45099</v>
      </c>
      <c r="AC88" s="187">
        <v>6</v>
      </c>
      <c r="AD88" s="186">
        <v>45092</v>
      </c>
    </row>
    <row r="89" spans="1:30">
      <c r="A89" s="302">
        <f>COUNTA($E$3:E89)</f>
        <v>87</v>
      </c>
      <c r="B89" s="302" t="s">
        <v>5543</v>
      </c>
      <c r="C89" s="302" t="s">
        <v>41</v>
      </c>
      <c r="D89" s="302" t="s">
        <v>1126</v>
      </c>
      <c r="E89" s="302" t="s">
        <v>5544</v>
      </c>
      <c r="F89" s="301">
        <v>45093</v>
      </c>
      <c r="G89" s="301"/>
      <c r="H89" s="301"/>
      <c r="I89" s="301" t="s">
        <v>4</v>
      </c>
      <c r="J89" s="302"/>
      <c r="K89" s="302" t="s">
        <v>1287</v>
      </c>
      <c r="L89" s="170">
        <v>45103</v>
      </c>
      <c r="M89" s="177" t="s">
        <v>5595</v>
      </c>
      <c r="N89" s="179">
        <v>45103</v>
      </c>
      <c r="O89" s="178"/>
      <c r="Q89" t="s">
        <v>129</v>
      </c>
      <c r="R89">
        <v>7</v>
      </c>
      <c r="S89" s="184">
        <v>45093</v>
      </c>
      <c r="T89" s="195">
        <v>45096.449444444443</v>
      </c>
      <c r="U89" s="195">
        <v>45096.449444444443</v>
      </c>
      <c r="V89" s="306">
        <f t="shared" si="1"/>
        <v>1</v>
      </c>
      <c r="W89" s="200">
        <v>45096.449444444443</v>
      </c>
      <c r="X89" s="200">
        <v>45096.449513888889</v>
      </c>
      <c r="Y89" s="199">
        <v>1</v>
      </c>
      <c r="Z89" s="206">
        <v>45096</v>
      </c>
      <c r="AA89" s="205">
        <v>2</v>
      </c>
      <c r="AB89" s="206">
        <v>45097</v>
      </c>
      <c r="AC89" s="187">
        <v>3</v>
      </c>
      <c r="AD89" s="186">
        <v>45103</v>
      </c>
    </row>
    <row r="90" spans="1:30">
      <c r="A90" s="302">
        <f>COUNTA($E$3:E90)</f>
        <v>88</v>
      </c>
      <c r="B90" s="302" t="s">
        <v>5546</v>
      </c>
      <c r="C90" s="302" t="s">
        <v>41</v>
      </c>
      <c r="D90" s="302" t="s">
        <v>1264</v>
      </c>
      <c r="E90" s="302" t="s">
        <v>5547</v>
      </c>
      <c r="F90" s="301">
        <v>45093</v>
      </c>
      <c r="G90" s="301"/>
      <c r="H90" s="301"/>
      <c r="I90" s="301" t="s">
        <v>4</v>
      </c>
      <c r="J90" s="302" t="s">
        <v>4624</v>
      </c>
      <c r="K90" s="302" t="s">
        <v>1287</v>
      </c>
      <c r="L90" s="170">
        <v>45103</v>
      </c>
      <c r="M90" s="177" t="s">
        <v>5595</v>
      </c>
      <c r="N90" s="179">
        <v>45103</v>
      </c>
      <c r="O90" s="178"/>
      <c r="Q90" t="s">
        <v>129</v>
      </c>
      <c r="R90">
        <v>7</v>
      </c>
      <c r="S90" s="184">
        <v>45093</v>
      </c>
      <c r="T90" s="195">
        <v>45096.446643518517</v>
      </c>
      <c r="U90" s="195">
        <v>45096.446643518517</v>
      </c>
      <c r="V90" s="306">
        <f t="shared" si="1"/>
        <v>1</v>
      </c>
      <c r="W90" s="200">
        <v>45096.446643518517</v>
      </c>
      <c r="X90" s="200">
        <v>45096.44672453704</v>
      </c>
      <c r="Y90" s="199">
        <v>1</v>
      </c>
      <c r="Z90" s="206">
        <v>45096</v>
      </c>
      <c r="AA90" s="205">
        <v>2</v>
      </c>
      <c r="AB90" s="206">
        <v>45097</v>
      </c>
      <c r="AC90" s="187">
        <v>3</v>
      </c>
      <c r="AD90" s="186">
        <v>45103</v>
      </c>
    </row>
    <row r="91" spans="1:30">
      <c r="A91" s="302">
        <f>COUNTA($E$3:E91)</f>
        <v>89</v>
      </c>
      <c r="B91" s="302" t="s">
        <v>5548</v>
      </c>
      <c r="C91" s="302" t="s">
        <v>41</v>
      </c>
      <c r="D91" s="302" t="s">
        <v>2751</v>
      </c>
      <c r="E91" s="302" t="s">
        <v>5549</v>
      </c>
      <c r="F91" s="301">
        <v>45093</v>
      </c>
      <c r="G91" s="301"/>
      <c r="H91" s="301"/>
      <c r="I91" s="301" t="s">
        <v>4</v>
      </c>
      <c r="J91" s="302" t="s">
        <v>4624</v>
      </c>
      <c r="K91" s="302" t="s">
        <v>1287</v>
      </c>
      <c r="L91" s="170">
        <v>45103</v>
      </c>
      <c r="M91" s="177" t="s">
        <v>5595</v>
      </c>
      <c r="N91" s="179">
        <v>45103</v>
      </c>
      <c r="O91" s="178"/>
      <c r="Q91" t="s">
        <v>129</v>
      </c>
      <c r="R91">
        <v>7</v>
      </c>
      <c r="S91" s="184">
        <v>45093</v>
      </c>
      <c r="T91" s="195">
        <v>45096.442037037035</v>
      </c>
      <c r="U91" s="195">
        <v>45096.442037037035</v>
      </c>
      <c r="V91" s="306">
        <f t="shared" si="1"/>
        <v>1</v>
      </c>
      <c r="W91" s="200">
        <v>45096.442037037035</v>
      </c>
      <c r="X91" s="200">
        <v>45096.442187499997</v>
      </c>
      <c r="Y91" s="199">
        <v>1</v>
      </c>
      <c r="Z91" s="206">
        <v>45096</v>
      </c>
      <c r="AA91" s="205">
        <v>2</v>
      </c>
      <c r="AB91" s="206">
        <v>45097</v>
      </c>
      <c r="AC91" s="187">
        <v>3</v>
      </c>
      <c r="AD91" s="186">
        <v>45103</v>
      </c>
    </row>
    <row r="92" spans="1:30">
      <c r="A92" s="302">
        <f>COUNTA($E$3:E92)</f>
        <v>90</v>
      </c>
      <c r="B92" s="302" t="s">
        <v>5550</v>
      </c>
      <c r="C92" s="302" t="s">
        <v>41</v>
      </c>
      <c r="D92" s="302" t="s">
        <v>49</v>
      </c>
      <c r="E92" s="302" t="s">
        <v>5551</v>
      </c>
      <c r="F92" s="301">
        <v>45093</v>
      </c>
      <c r="G92" s="301"/>
      <c r="H92" s="301"/>
      <c r="I92" s="301" t="s">
        <v>3</v>
      </c>
      <c r="J92" s="302"/>
      <c r="K92" s="302" t="s">
        <v>1287</v>
      </c>
      <c r="L92" s="170">
        <v>45103</v>
      </c>
      <c r="M92" s="177" t="s">
        <v>5595</v>
      </c>
      <c r="N92" s="179">
        <v>45103</v>
      </c>
      <c r="O92" s="178"/>
      <c r="Q92" t="s">
        <v>129</v>
      </c>
      <c r="R92">
        <v>7</v>
      </c>
      <c r="S92" s="184">
        <v>45093</v>
      </c>
      <c r="T92" s="195">
        <v>45096.454768518517</v>
      </c>
      <c r="U92" s="195">
        <v>45096.454768518517</v>
      </c>
      <c r="V92" s="306">
        <f t="shared" si="1"/>
        <v>1</v>
      </c>
      <c r="W92" s="200">
        <v>45096.454768518517</v>
      </c>
      <c r="X92" s="200">
        <v>45096.45484953704</v>
      </c>
      <c r="Y92" s="199">
        <v>1</v>
      </c>
      <c r="Z92" s="206">
        <v>45096</v>
      </c>
      <c r="AA92" s="205">
        <v>2</v>
      </c>
      <c r="AB92" s="206">
        <v>45097</v>
      </c>
      <c r="AC92" s="187">
        <v>3</v>
      </c>
      <c r="AD92" s="186">
        <v>45103</v>
      </c>
    </row>
    <row r="93" spans="1:30">
      <c r="A93" s="302">
        <f>COUNTA($E$3:E93)</f>
        <v>91</v>
      </c>
      <c r="B93" s="302" t="s">
        <v>5552</v>
      </c>
      <c r="C93" s="302" t="s">
        <v>41</v>
      </c>
      <c r="D93" s="302" t="s">
        <v>56</v>
      </c>
      <c r="E93" s="302" t="s">
        <v>5553</v>
      </c>
      <c r="F93" s="301">
        <v>45093</v>
      </c>
      <c r="G93" s="301"/>
      <c r="H93" s="301"/>
      <c r="I93" s="301" t="s">
        <v>1110</v>
      </c>
      <c r="J93" s="302"/>
      <c r="K93" s="302" t="s">
        <v>1296</v>
      </c>
      <c r="L93" s="170">
        <v>45103</v>
      </c>
      <c r="M93" s="177" t="s">
        <v>5596</v>
      </c>
      <c r="N93" s="179">
        <v>45103</v>
      </c>
      <c r="O93" s="178"/>
      <c r="Q93" t="s">
        <v>129</v>
      </c>
      <c r="R93">
        <v>7</v>
      </c>
      <c r="S93" s="184">
        <v>45093</v>
      </c>
      <c r="T93" s="195">
        <v>45096.477199074077</v>
      </c>
      <c r="U93" s="195">
        <v>45096.477199074077</v>
      </c>
      <c r="V93" s="306">
        <f t="shared" si="1"/>
        <v>1</v>
      </c>
      <c r="W93" s="200">
        <v>45096.477199074077</v>
      </c>
      <c r="X93" s="200">
        <v>45096.477268518516</v>
      </c>
      <c r="Y93" s="199">
        <v>1</v>
      </c>
      <c r="Z93" s="206">
        <v>45096</v>
      </c>
      <c r="AA93" s="205">
        <v>2</v>
      </c>
      <c r="AB93" s="206">
        <v>45097</v>
      </c>
      <c r="AC93" s="187">
        <v>3</v>
      </c>
      <c r="AD93" s="186">
        <v>45103</v>
      </c>
    </row>
    <row r="94" spans="1:30">
      <c r="A94" s="302">
        <f>COUNTA($E$3:E94)</f>
        <v>92</v>
      </c>
      <c r="B94" s="302" t="s">
        <v>5554</v>
      </c>
      <c r="C94" s="302" t="s">
        <v>41</v>
      </c>
      <c r="D94" s="302" t="s">
        <v>1124</v>
      </c>
      <c r="E94" s="302" t="s">
        <v>1184</v>
      </c>
      <c r="F94" s="301">
        <v>45093</v>
      </c>
      <c r="G94" s="301"/>
      <c r="H94" s="301"/>
      <c r="I94" s="301" t="s">
        <v>3</v>
      </c>
      <c r="J94" s="302"/>
      <c r="K94" s="302" t="s">
        <v>1296</v>
      </c>
      <c r="L94" s="170">
        <v>45103</v>
      </c>
      <c r="M94" s="177" t="s">
        <v>5596</v>
      </c>
      <c r="N94" s="179">
        <v>45103</v>
      </c>
      <c r="O94" s="178"/>
      <c r="Q94" t="s">
        <v>129</v>
      </c>
      <c r="R94">
        <v>7</v>
      </c>
      <c r="S94" s="184">
        <v>45093</v>
      </c>
      <c r="T94" s="195">
        <v>45097.436574074076</v>
      </c>
      <c r="U94" s="195">
        <v>45097.436574074076</v>
      </c>
      <c r="V94" s="306">
        <f t="shared" si="1"/>
        <v>1</v>
      </c>
      <c r="W94" s="200">
        <v>45097.436574074076</v>
      </c>
      <c r="X94" s="200">
        <v>45097.436643518522</v>
      </c>
      <c r="Y94" s="199">
        <v>1</v>
      </c>
      <c r="Z94" s="206">
        <v>45097</v>
      </c>
      <c r="AA94" s="205">
        <v>1</v>
      </c>
      <c r="AB94" s="206">
        <v>45097</v>
      </c>
      <c r="AC94" s="187">
        <v>3</v>
      </c>
      <c r="AD94" s="186">
        <v>45103</v>
      </c>
    </row>
    <row r="95" spans="1:30">
      <c r="A95" s="302">
        <f>COUNTA($E$3:E95)</f>
        <v>93</v>
      </c>
      <c r="B95" s="302" t="s">
        <v>5585</v>
      </c>
      <c r="C95" s="302" t="s">
        <v>37</v>
      </c>
      <c r="D95" s="302" t="s">
        <v>30</v>
      </c>
      <c r="E95" s="302" t="s">
        <v>4792</v>
      </c>
      <c r="F95" s="301">
        <v>45097.494780092595</v>
      </c>
      <c r="G95" s="301"/>
      <c r="H95" s="301"/>
      <c r="I95" s="301" t="s">
        <v>3</v>
      </c>
      <c r="J95" s="302" t="s">
        <v>5602</v>
      </c>
      <c r="K95" s="302" t="s">
        <v>1296</v>
      </c>
      <c r="L95" s="170">
        <v>45103</v>
      </c>
      <c r="M95" s="177" t="s">
        <v>3341</v>
      </c>
      <c r="N95" s="179">
        <v>45112</v>
      </c>
      <c r="O95" s="178"/>
      <c r="Q95" t="s">
        <v>129</v>
      </c>
      <c r="R95">
        <v>5</v>
      </c>
      <c r="S95" s="184">
        <v>45097</v>
      </c>
      <c r="T95" s="195">
        <v>45100.71665509259</v>
      </c>
      <c r="U95" s="195">
        <v>45100.71665509259</v>
      </c>
      <c r="V95" s="306">
        <f t="shared" si="1"/>
        <v>1</v>
      </c>
      <c r="W95" s="200">
        <v>45100.71665509259</v>
      </c>
      <c r="X95" s="200">
        <v>45100.716782407406</v>
      </c>
      <c r="Y95" s="199">
        <v>1</v>
      </c>
      <c r="Z95" s="206">
        <v>45100</v>
      </c>
      <c r="AA95" s="205">
        <v>1</v>
      </c>
      <c r="AB95" s="206">
        <v>45100</v>
      </c>
      <c r="AC95" s="187">
        <v>4</v>
      </c>
      <c r="AD95" s="186"/>
    </row>
    <row r="96" spans="1:30">
      <c r="A96" s="302">
        <f>COUNTA($E$3:E96)</f>
        <v>94</v>
      </c>
      <c r="B96" s="302" t="s">
        <v>5587</v>
      </c>
      <c r="C96" s="302" t="s">
        <v>37</v>
      </c>
      <c r="D96" s="302" t="s">
        <v>30</v>
      </c>
      <c r="E96" s="302" t="s">
        <v>4979</v>
      </c>
      <c r="F96" s="301">
        <v>45097</v>
      </c>
      <c r="G96" s="301"/>
      <c r="H96" s="301"/>
      <c r="I96" s="301" t="s">
        <v>3</v>
      </c>
      <c r="J96" s="302"/>
      <c r="K96" s="302" t="s">
        <v>1277</v>
      </c>
      <c r="L96" s="170">
        <v>45103</v>
      </c>
      <c r="M96" s="177"/>
      <c r="N96" s="179">
        <v>45110</v>
      </c>
      <c r="O96" s="178"/>
      <c r="Q96" t="s">
        <v>129</v>
      </c>
      <c r="R96">
        <v>5</v>
      </c>
      <c r="S96" s="184">
        <v>45097</v>
      </c>
      <c r="T96" s="195">
        <v>45099.489062499997</v>
      </c>
      <c r="U96" s="195">
        <v>45099.489062499997</v>
      </c>
      <c r="V96" s="306">
        <f t="shared" si="1"/>
        <v>1</v>
      </c>
      <c r="W96" s="200">
        <v>45099.489062499997</v>
      </c>
      <c r="X96" s="200">
        <v>45099.489131944443</v>
      </c>
      <c r="Y96" s="199">
        <v>1</v>
      </c>
      <c r="Z96" s="206">
        <v>45099</v>
      </c>
      <c r="AA96" s="205">
        <v>1</v>
      </c>
      <c r="AB96" s="206">
        <v>45099</v>
      </c>
      <c r="AC96" s="187">
        <v>3</v>
      </c>
      <c r="AD96" s="186"/>
    </row>
    <row r="97" spans="1:30">
      <c r="A97" s="302">
        <f>COUNTA($E$3:E97)</f>
        <v>95</v>
      </c>
      <c r="B97" s="302" t="s">
        <v>5588</v>
      </c>
      <c r="C97" s="302" t="s">
        <v>37</v>
      </c>
      <c r="D97" s="302" t="s">
        <v>30</v>
      </c>
      <c r="E97" s="302" t="s">
        <v>5589</v>
      </c>
      <c r="F97" s="301">
        <v>45097</v>
      </c>
      <c r="G97" s="301"/>
      <c r="H97" s="301"/>
      <c r="I97" s="301" t="s">
        <v>3</v>
      </c>
      <c r="J97" s="302"/>
      <c r="K97" s="302" t="s">
        <v>1277</v>
      </c>
      <c r="L97" s="170">
        <v>45103</v>
      </c>
      <c r="M97" s="177"/>
      <c r="N97" s="179">
        <v>45110</v>
      </c>
      <c r="O97" s="178"/>
      <c r="Q97" t="s">
        <v>129</v>
      </c>
      <c r="R97">
        <v>5</v>
      </c>
      <c r="S97" s="184">
        <v>45097</v>
      </c>
      <c r="T97" s="195">
        <v>45098.707291666666</v>
      </c>
      <c r="U97" s="195">
        <v>45098.707291666666</v>
      </c>
      <c r="V97" s="306">
        <f t="shared" si="1"/>
        <v>1</v>
      </c>
      <c r="W97" s="200">
        <v>45098.707291666666</v>
      </c>
      <c r="X97" s="200">
        <v>45098.708240740743</v>
      </c>
      <c r="Y97" s="199">
        <v>1</v>
      </c>
      <c r="Z97" s="206">
        <v>45098</v>
      </c>
      <c r="AA97" s="205">
        <v>2</v>
      </c>
      <c r="AB97" s="206">
        <v>45099</v>
      </c>
      <c r="AC97" s="187">
        <v>3</v>
      </c>
      <c r="AD97" s="186"/>
    </row>
    <row r="98" spans="1:30">
      <c r="A98" s="302">
        <f>COUNTA($E$3:E98)</f>
        <v>96</v>
      </c>
      <c r="B98" s="302" t="s">
        <v>5631</v>
      </c>
      <c r="C98" s="302" t="s">
        <v>21</v>
      </c>
      <c r="D98" s="302" t="s">
        <v>34</v>
      </c>
      <c r="E98" s="302" t="s">
        <v>5632</v>
      </c>
      <c r="F98" s="301">
        <v>45007</v>
      </c>
      <c r="G98" s="301"/>
      <c r="H98" s="301" t="s">
        <v>66</v>
      </c>
      <c r="I98" s="301" t="s">
        <v>3</v>
      </c>
      <c r="J98" s="302" t="s">
        <v>5633</v>
      </c>
      <c r="K98" s="302"/>
      <c r="L98" s="170">
        <v>45096</v>
      </c>
      <c r="M98" s="177" t="s">
        <v>5634</v>
      </c>
      <c r="N98" s="179">
        <v>45086</v>
      </c>
      <c r="O98" s="178"/>
      <c r="Q98" t="s">
        <v>129</v>
      </c>
      <c r="R98">
        <v>64</v>
      </c>
      <c r="S98" s="184">
        <v>45007</v>
      </c>
      <c r="T98" s="195">
        <v>45014.673368055555</v>
      </c>
      <c r="U98" s="195">
        <v>45014.673368055555</v>
      </c>
      <c r="V98" s="306">
        <f t="shared" si="1"/>
        <v>1</v>
      </c>
      <c r="W98" s="200">
        <v>45014.673368055555</v>
      </c>
      <c r="X98" s="200">
        <v>45078.805821759262</v>
      </c>
      <c r="Y98" s="199">
        <v>47</v>
      </c>
      <c r="Z98" s="206">
        <v>45096</v>
      </c>
      <c r="AA98" s="205">
        <v>1</v>
      </c>
      <c r="AB98" s="206">
        <v>45096</v>
      </c>
      <c r="AC98" s="187">
        <v>64</v>
      </c>
      <c r="AD98" s="186">
        <v>45086</v>
      </c>
    </row>
    <row r="99" spans="1:30">
      <c r="A99" s="302">
        <f>COUNTA($E$3:E99)</f>
        <v>97</v>
      </c>
      <c r="B99" s="302" t="s">
        <v>5018</v>
      </c>
      <c r="C99" s="302" t="s">
        <v>4122</v>
      </c>
      <c r="D99" s="302" t="s">
        <v>16</v>
      </c>
      <c r="E99" s="302" t="s">
        <v>5019</v>
      </c>
      <c r="F99" s="301">
        <v>45022.631180555552</v>
      </c>
      <c r="G99" s="301"/>
      <c r="H99" s="301"/>
      <c r="I99" s="301" t="s">
        <v>2</v>
      </c>
      <c r="J99" s="302" t="s">
        <v>5635</v>
      </c>
      <c r="K99" s="302"/>
      <c r="L99" s="170">
        <v>45096</v>
      </c>
      <c r="M99" s="177" t="s">
        <v>2411</v>
      </c>
      <c r="N99" s="179">
        <v>45092</v>
      </c>
      <c r="O99" s="178"/>
      <c r="Q99" t="s">
        <v>22</v>
      </c>
      <c r="R99">
        <v>53</v>
      </c>
      <c r="S99" s="184">
        <v>45022</v>
      </c>
      <c r="T99" s="195">
        <v>45081</v>
      </c>
      <c r="U99" s="195">
        <v>45081</v>
      </c>
      <c r="V99" s="306">
        <f t="shared" si="1"/>
        <v>0</v>
      </c>
      <c r="W99" s="200">
        <v>45071</v>
      </c>
      <c r="X99" s="200">
        <v>45078.736516203702</v>
      </c>
      <c r="Y99" s="199">
        <v>6</v>
      </c>
      <c r="Z99" s="206">
        <v>45071</v>
      </c>
      <c r="AA99" s="205">
        <v>17</v>
      </c>
      <c r="AB99" s="206">
        <v>45093</v>
      </c>
      <c r="AC99" s="187">
        <v>52</v>
      </c>
      <c r="AD99" s="186">
        <v>45092</v>
      </c>
    </row>
    <row r="100" spans="1:30">
      <c r="A100" s="302">
        <f>COUNTA($E$3:E100)</f>
        <v>98</v>
      </c>
      <c r="B100" s="302" t="s">
        <v>5636</v>
      </c>
      <c r="C100" s="302" t="s">
        <v>2431</v>
      </c>
      <c r="D100" s="302" t="s">
        <v>1103</v>
      </c>
      <c r="E100" s="302" t="s">
        <v>5637</v>
      </c>
      <c r="F100" s="301">
        <v>45055</v>
      </c>
      <c r="G100" s="301"/>
      <c r="H100" s="301"/>
      <c r="I100" s="301" t="s">
        <v>3</v>
      </c>
      <c r="J100" s="302" t="s">
        <v>514</v>
      </c>
      <c r="K100" s="302" t="s">
        <v>1287</v>
      </c>
      <c r="L100" s="170">
        <v>45096</v>
      </c>
      <c r="M100" s="177" t="s">
        <v>5537</v>
      </c>
      <c r="N100" s="179">
        <v>45069</v>
      </c>
      <c r="O100" s="178"/>
      <c r="Q100" t="s">
        <v>129</v>
      </c>
      <c r="R100">
        <v>30</v>
      </c>
      <c r="S100" s="184">
        <v>45055</v>
      </c>
      <c r="T100" s="195">
        <v>45055.489039351851</v>
      </c>
      <c r="U100" s="195">
        <v>45055.489039351851</v>
      </c>
      <c r="V100" s="306">
        <f t="shared" si="1"/>
        <v>1</v>
      </c>
      <c r="W100" s="200">
        <v>45055.489039351851</v>
      </c>
      <c r="X100" s="200">
        <v>45086.693854166668</v>
      </c>
      <c r="Y100" s="199">
        <v>24</v>
      </c>
      <c r="Z100" s="206">
        <v>45086</v>
      </c>
      <c r="AA100" s="205">
        <v>4</v>
      </c>
      <c r="AB100" s="206">
        <v>45091</v>
      </c>
      <c r="AC100" s="187">
        <v>27</v>
      </c>
      <c r="AD100" s="186">
        <v>45069</v>
      </c>
    </row>
    <row r="101" spans="1:30">
      <c r="A101" s="302">
        <f>COUNTA($E$3:E101)</f>
        <v>99</v>
      </c>
      <c r="B101" s="302" t="s">
        <v>5247</v>
      </c>
      <c r="C101" s="302" t="s">
        <v>5248</v>
      </c>
      <c r="D101" s="302" t="s">
        <v>16</v>
      </c>
      <c r="E101" s="302" t="s">
        <v>5249</v>
      </c>
      <c r="F101" s="301">
        <v>45057</v>
      </c>
      <c r="G101" s="301">
        <v>45089</v>
      </c>
      <c r="H101" s="301">
        <v>45058</v>
      </c>
      <c r="I101" s="301" t="s">
        <v>2</v>
      </c>
      <c r="J101" s="302" t="s">
        <v>5250</v>
      </c>
      <c r="K101" s="302"/>
      <c r="L101" s="170">
        <v>45096</v>
      </c>
      <c r="M101" s="177" t="s">
        <v>3271</v>
      </c>
      <c r="N101" s="179">
        <v>45093</v>
      </c>
      <c r="O101" s="178"/>
      <c r="Q101" t="s">
        <v>22</v>
      </c>
      <c r="R101">
        <v>28</v>
      </c>
      <c r="S101" s="184">
        <v>45057</v>
      </c>
      <c r="T101" s="195">
        <v>45058</v>
      </c>
      <c r="U101" s="195">
        <v>45058</v>
      </c>
      <c r="V101" s="306">
        <f t="shared" si="1"/>
        <v>1</v>
      </c>
      <c r="W101" s="200">
        <v>45089</v>
      </c>
      <c r="X101" s="200">
        <v>45092.793761574074</v>
      </c>
      <c r="Y101" s="199">
        <v>4</v>
      </c>
      <c r="Z101" s="206">
        <v>45092</v>
      </c>
      <c r="AA101" s="205">
        <v>1</v>
      </c>
      <c r="AB101" s="206">
        <v>45092</v>
      </c>
      <c r="AC101" s="187">
        <v>26</v>
      </c>
      <c r="AD101" s="186">
        <v>45093</v>
      </c>
    </row>
    <row r="102" spans="1:30">
      <c r="A102" s="302">
        <f>COUNTA($E$3:E102)</f>
        <v>100</v>
      </c>
      <c r="B102" s="302" t="s">
        <v>5352</v>
      </c>
      <c r="C102" s="302" t="s">
        <v>1100</v>
      </c>
      <c r="D102" s="302" t="s">
        <v>30</v>
      </c>
      <c r="E102" s="302" t="s">
        <v>1648</v>
      </c>
      <c r="F102" s="301">
        <v>45061.429236111115</v>
      </c>
      <c r="G102" s="301"/>
      <c r="H102" s="301"/>
      <c r="I102" s="301" t="s">
        <v>3</v>
      </c>
      <c r="J102" s="302"/>
      <c r="K102" s="302" t="s">
        <v>1277</v>
      </c>
      <c r="L102" s="170">
        <v>45096</v>
      </c>
      <c r="M102" s="177" t="s">
        <v>5494</v>
      </c>
      <c r="N102" s="179">
        <v>45047</v>
      </c>
      <c r="O102" s="178"/>
      <c r="Q102" t="s">
        <v>129</v>
      </c>
      <c r="R102">
        <v>26</v>
      </c>
      <c r="S102" s="184">
        <v>45061</v>
      </c>
      <c r="T102" s="195">
        <v>45072.777256944442</v>
      </c>
      <c r="U102" s="195">
        <v>45072.777256944442</v>
      </c>
      <c r="V102" s="306">
        <f t="shared" si="1"/>
        <v>1</v>
      </c>
      <c r="W102" s="200">
        <v>45072.777256944442</v>
      </c>
      <c r="X102" s="200">
        <v>45072.777384259258</v>
      </c>
      <c r="Y102" s="199">
        <v>1</v>
      </c>
      <c r="Z102" s="206">
        <v>45072</v>
      </c>
      <c r="AA102" s="205">
        <v>4</v>
      </c>
      <c r="AB102" s="206">
        <v>45077</v>
      </c>
      <c r="AC102" s="187">
        <v>13</v>
      </c>
      <c r="AD102" s="186">
        <v>45047</v>
      </c>
    </row>
    <row r="103" spans="1:30">
      <c r="A103" s="302">
        <f>COUNTA($E$3:E103)</f>
        <v>101</v>
      </c>
      <c r="B103" s="302" t="s">
        <v>5384</v>
      </c>
      <c r="C103" s="302" t="s">
        <v>41</v>
      </c>
      <c r="D103" s="302" t="s">
        <v>34</v>
      </c>
      <c r="E103" s="302" t="s">
        <v>2461</v>
      </c>
      <c r="F103" s="301">
        <v>45069.586261574077</v>
      </c>
      <c r="G103" s="301"/>
      <c r="H103" s="301"/>
      <c r="I103" s="301" t="s">
        <v>3</v>
      </c>
      <c r="J103" s="302" t="s">
        <v>1212</v>
      </c>
      <c r="K103" s="302" t="s">
        <v>1287</v>
      </c>
      <c r="L103" s="170">
        <v>45096</v>
      </c>
      <c r="M103" s="177" t="s">
        <v>5537</v>
      </c>
      <c r="N103" s="179">
        <v>45096</v>
      </c>
      <c r="O103" s="178"/>
      <c r="Q103" t="s">
        <v>129</v>
      </c>
      <c r="R103">
        <v>20</v>
      </c>
      <c r="S103" s="184">
        <v>45069</v>
      </c>
      <c r="T103" s="195">
        <v>45075.500983796293</v>
      </c>
      <c r="U103" s="195">
        <v>45075.500983796293</v>
      </c>
      <c r="V103" s="306">
        <f t="shared" si="1"/>
        <v>1</v>
      </c>
      <c r="W103" s="200">
        <v>45075.500983796293</v>
      </c>
      <c r="X103" s="200">
        <v>45075.501435185186</v>
      </c>
      <c r="Y103" s="199">
        <v>1</v>
      </c>
      <c r="Z103" s="206">
        <v>45075</v>
      </c>
      <c r="AA103" s="205">
        <v>13</v>
      </c>
      <c r="AB103" s="206">
        <v>45091</v>
      </c>
      <c r="AC103" s="187">
        <v>17</v>
      </c>
      <c r="AD103" s="186">
        <v>45096</v>
      </c>
    </row>
    <row r="104" spans="1:30">
      <c r="A104" s="302">
        <f>COUNTA($E$3:E104)</f>
        <v>102</v>
      </c>
      <c r="B104" s="302" t="s">
        <v>5444</v>
      </c>
      <c r="C104" s="302" t="s">
        <v>4326</v>
      </c>
      <c r="D104" s="302" t="s">
        <v>36</v>
      </c>
      <c r="E104" s="302" t="s">
        <v>4342</v>
      </c>
      <c r="F104" s="301">
        <v>45078</v>
      </c>
      <c r="G104" s="301"/>
      <c r="H104" s="301"/>
      <c r="I104" s="301" t="s">
        <v>3</v>
      </c>
      <c r="J104" s="302" t="s">
        <v>4892</v>
      </c>
      <c r="K104" s="302" t="s">
        <v>1296</v>
      </c>
      <c r="L104" s="170">
        <v>45096</v>
      </c>
      <c r="M104" s="177" t="s">
        <v>2955</v>
      </c>
      <c r="N104" s="179">
        <v>45090</v>
      </c>
      <c r="O104" s="178"/>
      <c r="Q104" t="s">
        <v>129</v>
      </c>
      <c r="R104">
        <v>13</v>
      </c>
      <c r="S104" s="184">
        <v>45078</v>
      </c>
      <c r="T104" s="195">
        <v>45084.780324074076</v>
      </c>
      <c r="U104" s="195">
        <v>45084.780324074076</v>
      </c>
      <c r="V104" s="306">
        <f t="shared" si="1"/>
        <v>1</v>
      </c>
      <c r="W104" s="200">
        <v>45084.780324074076</v>
      </c>
      <c r="X104" s="200">
        <v>45084.780405092592</v>
      </c>
      <c r="Y104" s="199">
        <v>1</v>
      </c>
      <c r="Z104" s="206">
        <v>45084</v>
      </c>
      <c r="AA104" s="205">
        <v>6</v>
      </c>
      <c r="AB104" s="206">
        <v>45091</v>
      </c>
      <c r="AC104" s="187">
        <v>10</v>
      </c>
      <c r="AD104" s="186">
        <v>45090</v>
      </c>
    </row>
    <row r="105" spans="1:30">
      <c r="A105" s="302">
        <f>COUNTA($E$3:E105)</f>
        <v>103</v>
      </c>
      <c r="B105" s="302" t="s">
        <v>5484</v>
      </c>
      <c r="C105" s="302" t="s">
        <v>1752</v>
      </c>
      <c r="D105" s="302" t="s">
        <v>51</v>
      </c>
      <c r="E105" s="302" t="s">
        <v>3153</v>
      </c>
      <c r="F105" s="301">
        <v>45086</v>
      </c>
      <c r="G105" s="301"/>
      <c r="H105" s="301"/>
      <c r="I105" s="301" t="s">
        <v>3</v>
      </c>
      <c r="J105" s="302"/>
      <c r="K105" s="302" t="s">
        <v>2032</v>
      </c>
      <c r="L105" s="170">
        <v>45096</v>
      </c>
      <c r="M105" s="177" t="s">
        <v>5531</v>
      </c>
      <c r="N105" s="179">
        <v>45090</v>
      </c>
      <c r="O105" s="178"/>
      <c r="Q105" t="s">
        <v>22</v>
      </c>
      <c r="R105">
        <v>7</v>
      </c>
      <c r="S105" s="184">
        <v>45086</v>
      </c>
      <c r="T105" s="195">
        <v>45090.701296296298</v>
      </c>
      <c r="U105" s="195">
        <v>45090.701296296298</v>
      </c>
      <c r="V105" s="306">
        <f t="shared" si="1"/>
        <v>1</v>
      </c>
      <c r="W105" s="200">
        <v>45090.701296296298</v>
      </c>
      <c r="X105" s="200">
        <v>45090.701423611114</v>
      </c>
      <c r="Y105" s="199">
        <v>1</v>
      </c>
      <c r="Z105" s="206">
        <v>45090</v>
      </c>
      <c r="AA105" s="205">
        <v>1</v>
      </c>
      <c r="AB105" s="206">
        <v>45090</v>
      </c>
      <c r="AC105" s="187">
        <v>3</v>
      </c>
      <c r="AD105" s="186">
        <v>45090</v>
      </c>
    </row>
    <row r="106" spans="1:30">
      <c r="A106" s="302">
        <f>COUNTA($E$3:E106)</f>
        <v>104</v>
      </c>
      <c r="B106" s="302" t="s">
        <v>5485</v>
      </c>
      <c r="C106" s="302" t="s">
        <v>1196</v>
      </c>
      <c r="D106" s="302" t="s">
        <v>36</v>
      </c>
      <c r="E106" s="302" t="s">
        <v>2579</v>
      </c>
      <c r="F106" s="301">
        <v>45086</v>
      </c>
      <c r="G106" s="301"/>
      <c r="H106" s="301"/>
      <c r="I106" s="301" t="s">
        <v>3</v>
      </c>
      <c r="J106" s="302" t="s">
        <v>17</v>
      </c>
      <c r="K106" s="302"/>
      <c r="L106" s="170">
        <v>45096</v>
      </c>
      <c r="M106" s="177" t="s">
        <v>5539</v>
      </c>
      <c r="N106" s="179">
        <v>45090</v>
      </c>
      <c r="O106" s="178"/>
      <c r="Q106" t="s">
        <v>22</v>
      </c>
      <c r="R106">
        <v>7</v>
      </c>
      <c r="S106" s="184">
        <v>45086</v>
      </c>
      <c r="T106" s="195">
        <v>45089.672627314816</v>
      </c>
      <c r="U106" s="195">
        <v>45089.672627314816</v>
      </c>
      <c r="V106" s="306">
        <f t="shared" si="1"/>
        <v>1</v>
      </c>
      <c r="W106" s="200">
        <v>45089.672627314816</v>
      </c>
      <c r="X106" s="200">
        <v>45089.672719907408</v>
      </c>
      <c r="Y106" s="199">
        <v>1</v>
      </c>
      <c r="Z106" s="206">
        <v>45089</v>
      </c>
      <c r="AA106" s="205">
        <v>4</v>
      </c>
      <c r="AB106" s="206">
        <v>45092</v>
      </c>
      <c r="AC106" s="187">
        <v>5</v>
      </c>
      <c r="AD106" s="186">
        <v>45090</v>
      </c>
    </row>
    <row r="107" spans="1:30">
      <c r="A107" s="302">
        <f>COUNTA($E$3:E107)</f>
        <v>105</v>
      </c>
      <c r="B107" s="302" t="s">
        <v>5491</v>
      </c>
      <c r="C107" s="302" t="s">
        <v>41</v>
      </c>
      <c r="D107" s="302" t="s">
        <v>34</v>
      </c>
      <c r="E107" s="302" t="s">
        <v>1923</v>
      </c>
      <c r="F107" s="301">
        <v>45086</v>
      </c>
      <c r="G107" s="301"/>
      <c r="H107" s="301"/>
      <c r="I107" s="301" t="s">
        <v>3</v>
      </c>
      <c r="J107" s="302" t="s">
        <v>5540</v>
      </c>
      <c r="K107" s="302" t="s">
        <v>1287</v>
      </c>
      <c r="L107" s="170">
        <v>45096</v>
      </c>
      <c r="M107" s="177" t="s">
        <v>5537</v>
      </c>
      <c r="N107" s="179"/>
      <c r="O107" s="178"/>
      <c r="Q107" t="s">
        <v>129</v>
      </c>
      <c r="R107">
        <v>7</v>
      </c>
      <c r="S107" s="184">
        <v>45086</v>
      </c>
      <c r="T107" s="195">
        <v>45089.704861111109</v>
      </c>
      <c r="U107" s="195">
        <v>45089.704861111109</v>
      </c>
      <c r="V107" s="306">
        <f t="shared" si="1"/>
        <v>1</v>
      </c>
      <c r="W107" s="200">
        <v>45089.704861111109</v>
      </c>
      <c r="X107" s="200">
        <v>45089.705127314817</v>
      </c>
      <c r="Y107" s="199">
        <v>1</v>
      </c>
      <c r="Z107" s="206">
        <v>45089</v>
      </c>
      <c r="AA107" s="205">
        <v>3</v>
      </c>
      <c r="AB107" s="206">
        <v>45091</v>
      </c>
      <c r="AC107" s="187">
        <v>4</v>
      </c>
      <c r="AD107" s="186"/>
    </row>
    <row r="108" spans="1:30">
      <c r="A108" s="302">
        <f>COUNTA($E$3:E108)</f>
        <v>106</v>
      </c>
      <c r="B108" s="302" t="s">
        <v>5492</v>
      </c>
      <c r="C108" s="302" t="s">
        <v>2315</v>
      </c>
      <c r="D108" s="302" t="s">
        <v>58</v>
      </c>
      <c r="E108" s="302" t="s">
        <v>2316</v>
      </c>
      <c r="F108" s="301">
        <v>45086</v>
      </c>
      <c r="G108" s="301"/>
      <c r="H108" s="301"/>
      <c r="I108" s="301" t="s">
        <v>3</v>
      </c>
      <c r="J108" s="302" t="s">
        <v>5541</v>
      </c>
      <c r="K108" s="302" t="s">
        <v>1296</v>
      </c>
      <c r="L108" s="170">
        <v>45096</v>
      </c>
      <c r="M108" s="177" t="s">
        <v>5531</v>
      </c>
      <c r="N108" s="179">
        <v>45093</v>
      </c>
      <c r="O108" s="178"/>
      <c r="Q108" t="s">
        <v>129</v>
      </c>
      <c r="R108">
        <v>7</v>
      </c>
      <c r="S108" s="184">
        <v>45086</v>
      </c>
      <c r="T108" s="195">
        <v>45089.704282407409</v>
      </c>
      <c r="U108" s="195">
        <v>45089.704282407409</v>
      </c>
      <c r="V108" s="306">
        <f t="shared" si="1"/>
        <v>1</v>
      </c>
      <c r="W108" s="200">
        <v>45089.704282407409</v>
      </c>
      <c r="X108" s="200">
        <v>45089.704375000001</v>
      </c>
      <c r="Y108" s="199">
        <v>1</v>
      </c>
      <c r="Z108" s="206">
        <v>45089</v>
      </c>
      <c r="AA108" s="205">
        <v>3</v>
      </c>
      <c r="AB108" s="206">
        <v>45091</v>
      </c>
      <c r="AC108" s="187">
        <v>4</v>
      </c>
      <c r="AD108" s="186">
        <v>45093</v>
      </c>
    </row>
    <row r="109" spans="1:30">
      <c r="A109" s="302">
        <f>COUNTA($E$3:E109)</f>
        <v>107</v>
      </c>
      <c r="B109" s="302" t="s">
        <v>5506</v>
      </c>
      <c r="C109" s="302" t="s">
        <v>297</v>
      </c>
      <c r="D109" s="302" t="s">
        <v>49</v>
      </c>
      <c r="E109" s="302" t="s">
        <v>5507</v>
      </c>
      <c r="F109" s="301">
        <v>45086</v>
      </c>
      <c r="G109" s="301"/>
      <c r="H109" s="301">
        <v>45086</v>
      </c>
      <c r="I109" s="301" t="s">
        <v>3</v>
      </c>
      <c r="J109" s="302" t="s">
        <v>4624</v>
      </c>
      <c r="K109" s="302"/>
      <c r="L109" s="170">
        <v>45096</v>
      </c>
      <c r="M109" s="177" t="s">
        <v>5569</v>
      </c>
      <c r="N109" s="179">
        <v>45093</v>
      </c>
      <c r="O109" s="178"/>
      <c r="Q109" t="s">
        <v>22</v>
      </c>
      <c r="R109">
        <v>7</v>
      </c>
      <c r="S109" s="184">
        <v>45086</v>
      </c>
      <c r="T109" s="195">
        <v>45086</v>
      </c>
      <c r="U109" s="195">
        <v>45086</v>
      </c>
      <c r="V109" s="306">
        <f t="shared" si="1"/>
        <v>1</v>
      </c>
      <c r="W109" s="200">
        <v>45086</v>
      </c>
      <c r="X109" s="200">
        <v>45092.790717592594</v>
      </c>
      <c r="Y109" s="199">
        <v>5</v>
      </c>
      <c r="Z109" s="206">
        <v>45092</v>
      </c>
      <c r="AA109" s="205">
        <v>2</v>
      </c>
      <c r="AB109" s="206">
        <v>45093</v>
      </c>
      <c r="AC109" s="187">
        <v>6</v>
      </c>
      <c r="AD109" s="186">
        <v>45093</v>
      </c>
    </row>
    <row r="110" spans="1:30">
      <c r="A110" s="302">
        <f>COUNTA($E$3:E110)</f>
        <v>108</v>
      </c>
      <c r="B110" s="302" t="s">
        <v>5526</v>
      </c>
      <c r="C110" s="302" t="s">
        <v>41</v>
      </c>
      <c r="D110" s="302" t="s">
        <v>51</v>
      </c>
      <c r="E110" s="302" t="s">
        <v>4607</v>
      </c>
      <c r="F110" s="301">
        <v>45089.753877314812</v>
      </c>
      <c r="G110" s="301"/>
      <c r="H110" s="301"/>
      <c r="I110" s="301" t="s">
        <v>3</v>
      </c>
      <c r="J110" s="302" t="s">
        <v>4769</v>
      </c>
      <c r="K110" s="302" t="s">
        <v>1296</v>
      </c>
      <c r="L110" s="170">
        <v>45096</v>
      </c>
      <c r="M110" s="177" t="s">
        <v>5537</v>
      </c>
      <c r="N110" s="179">
        <v>45147</v>
      </c>
      <c r="O110" s="178"/>
      <c r="Q110" t="s">
        <v>129</v>
      </c>
      <c r="R110">
        <v>6</v>
      </c>
      <c r="S110" s="184">
        <v>45089</v>
      </c>
      <c r="T110" s="195">
        <v>45090.744791666664</v>
      </c>
      <c r="U110" s="195">
        <v>45090.744791666664</v>
      </c>
      <c r="V110" s="306">
        <f t="shared" si="1"/>
        <v>1</v>
      </c>
      <c r="W110" s="200">
        <v>45090.744791666664</v>
      </c>
      <c r="X110" s="200">
        <v>45090.74486111111</v>
      </c>
      <c r="Y110" s="199">
        <v>1</v>
      </c>
      <c r="Z110" s="206">
        <v>45090</v>
      </c>
      <c r="AA110" s="205">
        <v>2</v>
      </c>
      <c r="AB110" s="206">
        <v>45091</v>
      </c>
      <c r="AC110" s="187">
        <v>3</v>
      </c>
      <c r="AD110" s="186"/>
    </row>
    <row r="111" spans="1:30">
      <c r="A111" s="302">
        <f>COUNTA($E$3:E111)</f>
        <v>109</v>
      </c>
      <c r="B111" s="302" t="s">
        <v>5563</v>
      </c>
      <c r="C111" s="302" t="s">
        <v>41</v>
      </c>
      <c r="D111" s="302" t="s">
        <v>49</v>
      </c>
      <c r="E111" s="302" t="s">
        <v>4922</v>
      </c>
      <c r="F111" s="301">
        <v>45093.706689814811</v>
      </c>
      <c r="G111" s="301"/>
      <c r="H111" s="301"/>
      <c r="I111" s="301" t="s">
        <v>3</v>
      </c>
      <c r="J111" s="302" t="s">
        <v>4769</v>
      </c>
      <c r="K111" s="302"/>
      <c r="L111" s="170">
        <v>45096</v>
      </c>
      <c r="M111" s="177" t="s">
        <v>2411</v>
      </c>
      <c r="N111" s="179">
        <v>45096</v>
      </c>
      <c r="O111" s="178"/>
      <c r="Q111" t="s">
        <v>129</v>
      </c>
      <c r="R111">
        <v>2</v>
      </c>
      <c r="S111" s="184">
        <v>45093</v>
      </c>
      <c r="T111" s="195">
        <v>45093.710810185185</v>
      </c>
      <c r="U111" s="195">
        <v>45093.710810185185</v>
      </c>
      <c r="V111" s="306">
        <f t="shared" si="1"/>
        <v>1</v>
      </c>
      <c r="W111" s="200">
        <v>45093.710810185185</v>
      </c>
      <c r="X111" s="200">
        <v>45093.710879629631</v>
      </c>
      <c r="Y111" s="199">
        <v>1</v>
      </c>
      <c r="Z111" s="206">
        <v>45093</v>
      </c>
      <c r="AA111" s="205">
        <v>1</v>
      </c>
      <c r="AB111" s="206">
        <v>45093</v>
      </c>
      <c r="AC111" s="187">
        <v>1</v>
      </c>
      <c r="AD111" s="186"/>
    </row>
    <row r="112" spans="1:30">
      <c r="A112" s="302">
        <f>COUNTA($E$3:E112)</f>
        <v>110</v>
      </c>
      <c r="B112" s="302" t="s">
        <v>4872</v>
      </c>
      <c r="C112" s="302" t="s">
        <v>4165</v>
      </c>
      <c r="D112" s="302" t="s">
        <v>58</v>
      </c>
      <c r="E112" s="302" t="s">
        <v>4873</v>
      </c>
      <c r="F112" s="301">
        <v>45000</v>
      </c>
      <c r="G112" s="301">
        <v>45015</v>
      </c>
      <c r="H112" s="301">
        <v>45001</v>
      </c>
      <c r="I112" s="301" t="s">
        <v>2</v>
      </c>
      <c r="J112" s="302"/>
      <c r="K112" s="302" t="s">
        <v>1294</v>
      </c>
      <c r="L112" s="170">
        <v>45089</v>
      </c>
      <c r="M112" s="177" t="s">
        <v>5524</v>
      </c>
      <c r="N112" s="179">
        <v>45082</v>
      </c>
      <c r="O112" s="178"/>
      <c r="Q112" t="s">
        <v>22</v>
      </c>
      <c r="R112">
        <v>64</v>
      </c>
      <c r="S112" s="184">
        <v>45000</v>
      </c>
      <c r="T112" s="195">
        <v>45001</v>
      </c>
      <c r="U112" s="195">
        <v>45015</v>
      </c>
      <c r="V112" s="306">
        <f t="shared" si="1"/>
        <v>11</v>
      </c>
      <c r="W112" s="200">
        <v>45015</v>
      </c>
      <c r="X112" s="200">
        <v>45076.514120370368</v>
      </c>
      <c r="Y112" s="199">
        <v>44</v>
      </c>
      <c r="Z112" s="206">
        <v>45076</v>
      </c>
      <c r="AA112" s="205">
        <v>8</v>
      </c>
      <c r="AB112" s="206">
        <v>45085</v>
      </c>
      <c r="AC112" s="187">
        <v>62</v>
      </c>
      <c r="AD112" s="186">
        <v>45082</v>
      </c>
    </row>
    <row r="113" spans="1:30">
      <c r="A113" s="302">
        <f>COUNTA($E$3:E113)</f>
        <v>111</v>
      </c>
      <c r="B113" s="302" t="s">
        <v>4913</v>
      </c>
      <c r="C113" s="302" t="s">
        <v>2726</v>
      </c>
      <c r="D113" s="302" t="s">
        <v>1080</v>
      </c>
      <c r="E113" s="302" t="s">
        <v>4914</v>
      </c>
      <c r="F113" s="301">
        <v>45007</v>
      </c>
      <c r="G113" s="301">
        <v>45043</v>
      </c>
      <c r="H113" s="301">
        <v>45022</v>
      </c>
      <c r="I113" s="301" t="s">
        <v>2</v>
      </c>
      <c r="J113" s="302"/>
      <c r="K113" s="302" t="s">
        <v>287</v>
      </c>
      <c r="L113" s="170">
        <v>45089</v>
      </c>
      <c r="M113" s="177" t="s">
        <v>5524</v>
      </c>
      <c r="N113" s="179">
        <v>45082</v>
      </c>
      <c r="O113" s="178"/>
      <c r="Q113" t="s">
        <v>22</v>
      </c>
      <c r="R113">
        <v>59</v>
      </c>
      <c r="S113" s="184">
        <v>45007</v>
      </c>
      <c r="T113" s="195">
        <v>45022</v>
      </c>
      <c r="U113" s="195">
        <v>45043</v>
      </c>
      <c r="V113" s="306">
        <f t="shared" si="1"/>
        <v>16</v>
      </c>
      <c r="W113" s="200">
        <v>45043</v>
      </c>
      <c r="X113" s="200">
        <v>45079.422256944446</v>
      </c>
      <c r="Y113" s="199">
        <v>27</v>
      </c>
      <c r="Z113" s="206">
        <v>45079</v>
      </c>
      <c r="AA113" s="205">
        <v>5</v>
      </c>
      <c r="AB113" s="206">
        <v>45085</v>
      </c>
      <c r="AC113" s="187">
        <v>57</v>
      </c>
      <c r="AD113" s="186">
        <v>45082</v>
      </c>
    </row>
    <row r="114" spans="1:30">
      <c r="A114" s="302">
        <f>COUNTA($E$3:E114)</f>
        <v>112</v>
      </c>
      <c r="B114" s="302" t="s">
        <v>5096</v>
      </c>
      <c r="C114" s="302" t="s">
        <v>5097</v>
      </c>
      <c r="D114" s="302" t="s">
        <v>56</v>
      </c>
      <c r="E114" s="302" t="s">
        <v>5098</v>
      </c>
      <c r="F114" s="301">
        <v>45033.827233796299</v>
      </c>
      <c r="G114" s="301"/>
      <c r="H114" s="301" t="s">
        <v>66</v>
      </c>
      <c r="I114" s="301" t="s">
        <v>3</v>
      </c>
      <c r="J114" s="302" t="s">
        <v>514</v>
      </c>
      <c r="K114" s="302" t="s">
        <v>1296</v>
      </c>
      <c r="L114" s="170">
        <v>45089</v>
      </c>
      <c r="M114" s="177" t="s">
        <v>5513</v>
      </c>
      <c r="N114" s="179">
        <v>45082</v>
      </c>
      <c r="O114" s="178"/>
      <c r="Q114" t="s">
        <v>129</v>
      </c>
      <c r="R114">
        <v>41</v>
      </c>
      <c r="S114">
        <v>45033</v>
      </c>
      <c r="T114" s="195">
        <v>45034.563252314816</v>
      </c>
      <c r="U114" s="195">
        <v>45034.563252314816</v>
      </c>
      <c r="V114" s="306">
        <f t="shared" si="1"/>
        <v>1</v>
      </c>
      <c r="W114" s="200">
        <v>45034.563252314816</v>
      </c>
      <c r="X114" s="200">
        <v>45075.531342592592</v>
      </c>
      <c r="Y114" s="199">
        <v>30</v>
      </c>
      <c r="Z114" s="206">
        <v>45083</v>
      </c>
      <c r="AA114" s="205">
        <v>4</v>
      </c>
      <c r="AB114" s="206">
        <v>45086</v>
      </c>
      <c r="AC114" s="187">
        <v>40</v>
      </c>
      <c r="AD114" s="186">
        <v>45082</v>
      </c>
    </row>
    <row r="115" spans="1:30">
      <c r="A115" s="302">
        <f>COUNTA($E$3:E115)</f>
        <v>113</v>
      </c>
      <c r="B115" s="302" t="s">
        <v>5367</v>
      </c>
      <c r="C115" s="302" t="s">
        <v>2933</v>
      </c>
      <c r="D115" s="302" t="s">
        <v>1123</v>
      </c>
      <c r="E115" s="302" t="s">
        <v>5368</v>
      </c>
      <c r="F115" s="301">
        <v>45071.480358796296</v>
      </c>
      <c r="G115" s="301"/>
      <c r="H115" s="301"/>
      <c r="I115" s="301" t="s">
        <v>3</v>
      </c>
      <c r="J115" s="302"/>
      <c r="K115" s="302" t="s">
        <v>1296</v>
      </c>
      <c r="L115" s="170">
        <v>45089</v>
      </c>
      <c r="M115" s="177" t="s">
        <v>5495</v>
      </c>
      <c r="N115" s="179">
        <v>45084</v>
      </c>
      <c r="O115" s="178"/>
      <c r="Q115" t="s">
        <v>129</v>
      </c>
      <c r="R115">
        <v>13</v>
      </c>
      <c r="S115">
        <v>45071</v>
      </c>
      <c r="T115" s="195">
        <v>45072.568703703706</v>
      </c>
      <c r="U115" s="195">
        <v>45072.568703703706</v>
      </c>
      <c r="V115" s="306">
        <f t="shared" si="1"/>
        <v>1</v>
      </c>
      <c r="W115" s="200">
        <v>45072.568703703706</v>
      </c>
      <c r="X115" s="200">
        <v>45072.568807870368</v>
      </c>
      <c r="Y115" s="199">
        <v>1</v>
      </c>
      <c r="Z115" s="206">
        <v>45072</v>
      </c>
      <c r="AA115" s="205">
        <v>4</v>
      </c>
      <c r="AB115" s="206">
        <v>45077</v>
      </c>
      <c r="AC115" s="187">
        <v>5</v>
      </c>
      <c r="AD115" s="186">
        <v>45084</v>
      </c>
    </row>
    <row r="116" spans="1:30">
      <c r="A116" s="302">
        <f>COUNTA($E$3:E116)</f>
        <v>114</v>
      </c>
      <c r="B116" s="302" t="s">
        <v>5377</v>
      </c>
      <c r="C116" s="302" t="s">
        <v>37</v>
      </c>
      <c r="D116" s="302" t="s">
        <v>34</v>
      </c>
      <c r="E116" s="302" t="s">
        <v>1676</v>
      </c>
      <c r="F116" s="301">
        <v>45070.713761574072</v>
      </c>
      <c r="G116" s="301"/>
      <c r="H116" s="301"/>
      <c r="I116" s="301" t="s">
        <v>3</v>
      </c>
      <c r="J116" s="302"/>
      <c r="K116" s="302" t="s">
        <v>1287</v>
      </c>
      <c r="L116" s="170">
        <v>45089</v>
      </c>
      <c r="M116" s="177" t="s">
        <v>5496</v>
      </c>
      <c r="N116" s="179">
        <v>45096</v>
      </c>
      <c r="O116" s="178"/>
      <c r="Q116" t="s">
        <v>129</v>
      </c>
      <c r="R116">
        <v>14</v>
      </c>
      <c r="S116">
        <v>45070</v>
      </c>
      <c r="T116" s="195">
        <v>45079.748923611114</v>
      </c>
      <c r="U116" s="195">
        <v>45079.748923611114</v>
      </c>
      <c r="V116" s="306">
        <f t="shared" si="1"/>
        <v>1</v>
      </c>
      <c r="W116" s="200">
        <v>45079.748923611114</v>
      </c>
      <c r="X116" s="200">
        <v>45079.749016203707</v>
      </c>
      <c r="Y116" s="199">
        <v>1</v>
      </c>
      <c r="Z116" s="206">
        <v>45079</v>
      </c>
      <c r="AA116" s="205">
        <v>4</v>
      </c>
      <c r="AB116" s="206">
        <v>45084</v>
      </c>
      <c r="AC116" s="187">
        <v>11</v>
      </c>
      <c r="AD116" s="186">
        <v>45096</v>
      </c>
    </row>
    <row r="117" spans="1:30">
      <c r="A117" s="302">
        <f>COUNTA($E$3:E117)</f>
        <v>115</v>
      </c>
      <c r="B117" s="302" t="s">
        <v>5388</v>
      </c>
      <c r="C117" s="302" t="s">
        <v>3548</v>
      </c>
      <c r="D117" s="302" t="s">
        <v>16</v>
      </c>
      <c r="E117" s="302" t="s">
        <v>5389</v>
      </c>
      <c r="F117" s="301">
        <v>45069.599606481483</v>
      </c>
      <c r="G117" s="301"/>
      <c r="H117" s="301"/>
      <c r="I117" s="301" t="s">
        <v>3</v>
      </c>
      <c r="J117" s="302"/>
      <c r="K117" s="302"/>
      <c r="L117" s="170">
        <v>45089</v>
      </c>
      <c r="M117" s="177" t="s">
        <v>5497</v>
      </c>
      <c r="N117" s="179">
        <v>45076</v>
      </c>
      <c r="O117" s="178"/>
      <c r="Q117" t="s">
        <v>22</v>
      </c>
      <c r="R117">
        <v>15</v>
      </c>
      <c r="S117">
        <v>45069</v>
      </c>
      <c r="T117" s="195">
        <v>45078.487291666665</v>
      </c>
      <c r="U117" s="195">
        <v>45078.487291666665</v>
      </c>
      <c r="V117" s="306">
        <f t="shared" si="1"/>
        <v>1</v>
      </c>
      <c r="W117" s="200">
        <v>45078.487291666665</v>
      </c>
      <c r="X117" s="200">
        <v>45078.487442129626</v>
      </c>
      <c r="Y117" s="199">
        <v>1</v>
      </c>
      <c r="Z117" s="206">
        <v>45078</v>
      </c>
      <c r="AA117" s="205">
        <v>7</v>
      </c>
      <c r="AB117" s="206">
        <v>45086</v>
      </c>
      <c r="AC117" s="187">
        <v>14</v>
      </c>
      <c r="AD117" s="186">
        <v>45076</v>
      </c>
    </row>
    <row r="118" spans="1:30">
      <c r="A118" s="302">
        <f>COUNTA($E$3:E118)</f>
        <v>116</v>
      </c>
      <c r="B118" s="302" t="s">
        <v>5421</v>
      </c>
      <c r="C118" s="302" t="s">
        <v>44</v>
      </c>
      <c r="D118" s="302" t="s">
        <v>1129</v>
      </c>
      <c r="E118" s="302" t="s">
        <v>5422</v>
      </c>
      <c r="F118" s="301">
        <v>45077</v>
      </c>
      <c r="G118" s="301"/>
      <c r="H118" s="301" t="s">
        <v>66</v>
      </c>
      <c r="I118" s="301" t="s">
        <v>2</v>
      </c>
      <c r="J118" s="302"/>
      <c r="K118" s="302" t="s">
        <v>2032</v>
      </c>
      <c r="L118" s="170">
        <v>45089</v>
      </c>
      <c r="M118" s="177" t="s">
        <v>5498</v>
      </c>
      <c r="N118" s="179">
        <v>45089</v>
      </c>
      <c r="O118" s="178"/>
      <c r="Q118" t="s">
        <v>22</v>
      </c>
      <c r="R118">
        <v>9</v>
      </c>
      <c r="S118">
        <v>45077</v>
      </c>
      <c r="T118" s="195">
        <v>45077.453194444446</v>
      </c>
      <c r="U118" s="195">
        <v>45077.453194444446</v>
      </c>
      <c r="V118" s="306">
        <f t="shared" si="1"/>
        <v>1</v>
      </c>
      <c r="W118" s="200">
        <v>45077.453194444446</v>
      </c>
      <c r="X118" s="200">
        <v>45083.653599537036</v>
      </c>
      <c r="Y118" s="199">
        <v>5</v>
      </c>
      <c r="Z118" s="206">
        <v>45083</v>
      </c>
      <c r="AA118" s="205">
        <v>2</v>
      </c>
      <c r="AB118" s="206">
        <v>45084</v>
      </c>
      <c r="AC118" s="187">
        <v>6</v>
      </c>
      <c r="AD118" s="186">
        <v>45089</v>
      </c>
    </row>
    <row r="119" spans="1:30">
      <c r="A119" s="302">
        <f>COUNTA($E$3:E119)</f>
        <v>117</v>
      </c>
      <c r="B119" s="302" t="s">
        <v>5427</v>
      </c>
      <c r="C119" s="302" t="s">
        <v>4795</v>
      </c>
      <c r="D119" s="302" t="s">
        <v>1123</v>
      </c>
      <c r="E119" s="302" t="s">
        <v>5428</v>
      </c>
      <c r="F119" s="301">
        <v>45078</v>
      </c>
      <c r="G119" s="301"/>
      <c r="H119" s="301"/>
      <c r="I119" s="301" t="s">
        <v>3</v>
      </c>
      <c r="J119" s="302" t="s">
        <v>5479</v>
      </c>
      <c r="K119" s="302" t="s">
        <v>33</v>
      </c>
      <c r="L119" s="170">
        <v>45089</v>
      </c>
      <c r="M119" s="177" t="s">
        <v>2269</v>
      </c>
      <c r="N119" s="179">
        <v>45147</v>
      </c>
      <c r="O119" s="178"/>
      <c r="Q119" t="s">
        <v>129</v>
      </c>
      <c r="R119">
        <v>8</v>
      </c>
      <c r="S119">
        <v>45078</v>
      </c>
      <c r="T119" s="195">
        <v>45084.558622685188</v>
      </c>
      <c r="U119" s="195">
        <v>45084.558622685188</v>
      </c>
      <c r="V119" s="306">
        <f t="shared" si="1"/>
        <v>1</v>
      </c>
      <c r="W119" s="200">
        <v>45084.558622685188</v>
      </c>
      <c r="X119" s="200">
        <v>45084.55972222222</v>
      </c>
      <c r="Y119" s="199">
        <v>1</v>
      </c>
      <c r="Z119" s="206">
        <v>45089</v>
      </c>
      <c r="AA119" s="205">
        <v>1</v>
      </c>
      <c r="AB119" s="206">
        <v>45089</v>
      </c>
      <c r="AC119" s="187">
        <v>8</v>
      </c>
      <c r="AD119" s="186"/>
    </row>
    <row r="120" spans="1:30">
      <c r="A120" s="302">
        <f>COUNTA($E$3:E120)</f>
        <v>118</v>
      </c>
      <c r="B120" s="302" t="s">
        <v>5445</v>
      </c>
      <c r="C120" s="302" t="s">
        <v>37</v>
      </c>
      <c r="D120" s="302" t="s">
        <v>30</v>
      </c>
      <c r="E120" s="302" t="s">
        <v>5115</v>
      </c>
      <c r="F120" s="301">
        <v>45079</v>
      </c>
      <c r="G120" s="301"/>
      <c r="H120" s="301"/>
      <c r="I120" s="301" t="s">
        <v>3</v>
      </c>
      <c r="J120" s="302"/>
      <c r="K120" s="302" t="s">
        <v>1296</v>
      </c>
      <c r="L120" s="170">
        <v>45089</v>
      </c>
      <c r="M120" s="177" t="s">
        <v>5499</v>
      </c>
      <c r="N120" s="179">
        <v>45090</v>
      </c>
      <c r="O120" s="178"/>
      <c r="Q120" t="s">
        <v>129</v>
      </c>
      <c r="R120">
        <v>7</v>
      </c>
      <c r="S120">
        <v>45079</v>
      </c>
      <c r="T120" s="195">
        <v>45083.534699074073</v>
      </c>
      <c r="U120" s="195">
        <v>45083.534699074073</v>
      </c>
      <c r="V120" s="306">
        <f t="shared" si="1"/>
        <v>1</v>
      </c>
      <c r="W120" s="200">
        <v>45083.534699074073</v>
      </c>
      <c r="X120" s="200">
        <v>45083.534780092596</v>
      </c>
      <c r="Y120" s="199">
        <v>1</v>
      </c>
      <c r="Z120" s="206">
        <v>45083</v>
      </c>
      <c r="AA120" s="205">
        <v>2</v>
      </c>
      <c r="AB120" s="206">
        <v>45084</v>
      </c>
      <c r="AC120" s="187">
        <v>4</v>
      </c>
      <c r="AD120" s="186">
        <v>45090</v>
      </c>
    </row>
    <row r="121" spans="1:30">
      <c r="A121" s="302">
        <f>COUNTA($E$3:E121)</f>
        <v>119</v>
      </c>
      <c r="B121" s="302" t="s">
        <v>5446</v>
      </c>
      <c r="C121" s="302" t="s">
        <v>37</v>
      </c>
      <c r="D121" s="302" t="s">
        <v>30</v>
      </c>
      <c r="E121" s="302" t="s">
        <v>4780</v>
      </c>
      <c r="F121" s="301">
        <v>45083</v>
      </c>
      <c r="G121" s="301"/>
      <c r="H121" s="301"/>
      <c r="I121" s="301" t="s">
        <v>3</v>
      </c>
      <c r="J121" s="302" t="s">
        <v>4624</v>
      </c>
      <c r="K121" s="302" t="s">
        <v>1295</v>
      </c>
      <c r="L121" s="170">
        <v>45089</v>
      </c>
      <c r="M121" s="177" t="s">
        <v>5499</v>
      </c>
      <c r="N121" s="179">
        <v>45089</v>
      </c>
      <c r="O121" s="178"/>
      <c r="Q121" t="s">
        <v>129</v>
      </c>
      <c r="R121">
        <v>5</v>
      </c>
      <c r="S121">
        <v>45083</v>
      </c>
      <c r="T121" s="195">
        <v>45084.533819444441</v>
      </c>
      <c r="U121" s="195">
        <v>45084.533819444441</v>
      </c>
      <c r="V121" s="306">
        <f t="shared" si="1"/>
        <v>1</v>
      </c>
      <c r="W121" s="200">
        <v>45084.533819444441</v>
      </c>
      <c r="X121" s="200">
        <v>45084.533888888887</v>
      </c>
      <c r="Y121" s="199">
        <v>1</v>
      </c>
      <c r="Z121" s="206">
        <v>45084</v>
      </c>
      <c r="AA121" s="205">
        <v>3</v>
      </c>
      <c r="AB121" s="206">
        <v>45086</v>
      </c>
      <c r="AC121" s="187">
        <v>4</v>
      </c>
      <c r="AD121" s="186">
        <v>45089</v>
      </c>
    </row>
    <row r="122" spans="1:30">
      <c r="A122" s="302">
        <f>COUNTA($E$3:E122)</f>
        <v>120</v>
      </c>
      <c r="B122" s="302" t="s">
        <v>5447</v>
      </c>
      <c r="C122" s="302" t="s">
        <v>37</v>
      </c>
      <c r="D122" s="302" t="s">
        <v>30</v>
      </c>
      <c r="E122" s="302" t="s">
        <v>5448</v>
      </c>
      <c r="F122" s="301">
        <v>45083</v>
      </c>
      <c r="G122" s="301"/>
      <c r="H122" s="301"/>
      <c r="I122" s="301" t="s">
        <v>3</v>
      </c>
      <c r="J122" s="302"/>
      <c r="K122" s="302" t="s">
        <v>1296</v>
      </c>
      <c r="L122" s="170">
        <v>45089</v>
      </c>
      <c r="M122" s="177" t="s">
        <v>5499</v>
      </c>
      <c r="N122" s="179">
        <v>45089</v>
      </c>
      <c r="O122" s="178"/>
      <c r="Q122" t="s">
        <v>129</v>
      </c>
      <c r="R122">
        <v>5</v>
      </c>
      <c r="S122">
        <v>45083</v>
      </c>
      <c r="T122" s="195">
        <v>45084.565601851849</v>
      </c>
      <c r="U122" s="195">
        <v>45084.565601851849</v>
      </c>
      <c r="V122" s="306">
        <f t="shared" si="1"/>
        <v>1</v>
      </c>
      <c r="W122" s="200">
        <v>45084.565601851849</v>
      </c>
      <c r="X122" s="200">
        <v>45084.565682870372</v>
      </c>
      <c r="Y122" s="199">
        <v>1</v>
      </c>
      <c r="Z122" s="206">
        <v>45084</v>
      </c>
      <c r="AA122" s="205">
        <v>3</v>
      </c>
      <c r="AB122" s="206">
        <v>45086</v>
      </c>
      <c r="AC122" s="187">
        <v>4</v>
      </c>
      <c r="AD122" s="186">
        <v>45089</v>
      </c>
    </row>
    <row r="123" spans="1:30">
      <c r="A123" s="302">
        <f>COUNTA($E$3:E123)</f>
        <v>121</v>
      </c>
      <c r="B123" s="302" t="s">
        <v>5449</v>
      </c>
      <c r="C123" s="302" t="s">
        <v>37</v>
      </c>
      <c r="D123" s="302" t="s">
        <v>30</v>
      </c>
      <c r="E123" s="302" t="s">
        <v>5450</v>
      </c>
      <c r="F123" s="301">
        <v>45083</v>
      </c>
      <c r="G123" s="301"/>
      <c r="H123" s="301"/>
      <c r="I123" s="301" t="s">
        <v>3</v>
      </c>
      <c r="J123" s="302"/>
      <c r="K123" s="302" t="s">
        <v>1287</v>
      </c>
      <c r="L123" s="170">
        <v>45089</v>
      </c>
      <c r="M123" s="177" t="s">
        <v>5500</v>
      </c>
      <c r="N123" s="179">
        <v>45089</v>
      </c>
      <c r="O123" s="178"/>
      <c r="Q123" t="s">
        <v>129</v>
      </c>
      <c r="R123">
        <v>5</v>
      </c>
      <c r="S123">
        <v>45083</v>
      </c>
      <c r="T123" s="195">
        <v>45083.814826388887</v>
      </c>
      <c r="U123" s="195">
        <v>45083.814826388887</v>
      </c>
      <c r="V123" s="306">
        <f t="shared" si="1"/>
        <v>1</v>
      </c>
      <c r="W123" s="200">
        <v>45083.814826388887</v>
      </c>
      <c r="X123" s="200">
        <v>45083.814988425926</v>
      </c>
      <c r="Y123" s="199">
        <v>1</v>
      </c>
      <c r="Z123" s="206">
        <v>45083</v>
      </c>
      <c r="AA123" s="205">
        <v>4</v>
      </c>
      <c r="AB123" s="206">
        <v>45086</v>
      </c>
      <c r="AC123" s="187">
        <v>4</v>
      </c>
      <c r="AD123" s="186">
        <v>45089</v>
      </c>
    </row>
    <row r="124" spans="1:30">
      <c r="A124" s="302">
        <f>COUNTA($E$3:E124)</f>
        <v>122</v>
      </c>
      <c r="B124" s="302" t="s">
        <v>5451</v>
      </c>
      <c r="C124" s="302" t="s">
        <v>37</v>
      </c>
      <c r="D124" s="302" t="s">
        <v>30</v>
      </c>
      <c r="E124" s="302" t="s">
        <v>3378</v>
      </c>
      <c r="F124" s="301">
        <v>45083</v>
      </c>
      <c r="G124" s="301"/>
      <c r="H124" s="301"/>
      <c r="I124" s="301" t="s">
        <v>3</v>
      </c>
      <c r="J124" s="302" t="s">
        <v>459</v>
      </c>
      <c r="K124" s="302" t="s">
        <v>1102</v>
      </c>
      <c r="L124" s="170">
        <v>45089</v>
      </c>
      <c r="M124" s="177"/>
      <c r="N124" s="179">
        <v>45089</v>
      </c>
      <c r="O124" s="178"/>
      <c r="Q124" t="s">
        <v>129</v>
      </c>
      <c r="R124">
        <v>5</v>
      </c>
      <c r="S124">
        <v>45083</v>
      </c>
      <c r="T124" s="195">
        <v>45085.535439814812</v>
      </c>
      <c r="U124" s="195">
        <v>45085.535439814812</v>
      </c>
      <c r="V124" s="306">
        <f t="shared" si="1"/>
        <v>1</v>
      </c>
      <c r="W124" s="200">
        <v>45085.535439814812</v>
      </c>
      <c r="X124" s="200">
        <v>45085.653217592589</v>
      </c>
      <c r="Y124" s="199">
        <v>1</v>
      </c>
      <c r="Z124" s="206">
        <v>45085</v>
      </c>
      <c r="AA124" s="205">
        <v>3</v>
      </c>
      <c r="AB124" s="206">
        <v>45089</v>
      </c>
      <c r="AC124" s="187">
        <v>5</v>
      </c>
      <c r="AD124" s="186">
        <v>45089</v>
      </c>
    </row>
    <row r="125" spans="1:30">
      <c r="A125" s="302">
        <f>COUNTA($E$3:E125)</f>
        <v>123</v>
      </c>
      <c r="B125" s="302" t="s">
        <v>5452</v>
      </c>
      <c r="C125" s="302" t="s">
        <v>37</v>
      </c>
      <c r="D125" s="302" t="s">
        <v>30</v>
      </c>
      <c r="E125" s="302" t="s">
        <v>3370</v>
      </c>
      <c r="F125" s="301">
        <v>45085</v>
      </c>
      <c r="G125" s="301"/>
      <c r="H125" s="301"/>
      <c r="I125" s="301" t="s">
        <v>3</v>
      </c>
      <c r="J125" s="302"/>
      <c r="K125" s="302" t="s">
        <v>1296</v>
      </c>
      <c r="L125" s="170">
        <v>45089</v>
      </c>
      <c r="M125" s="177" t="s">
        <v>5499</v>
      </c>
      <c r="N125" s="179">
        <v>45089</v>
      </c>
      <c r="O125" s="178"/>
      <c r="Q125" t="s">
        <v>129</v>
      </c>
      <c r="R125">
        <v>3</v>
      </c>
      <c r="S125">
        <v>45085</v>
      </c>
      <c r="T125" s="195">
        <v>45083.71471064815</v>
      </c>
      <c r="U125" s="195">
        <v>45083.71471064815</v>
      </c>
      <c r="V125" s="306">
        <f t="shared" si="1"/>
        <v>1</v>
      </c>
      <c r="W125" s="200">
        <v>45083.71471064815</v>
      </c>
      <c r="X125" s="200">
        <v>45083.714791666665</v>
      </c>
      <c r="Y125" s="199">
        <v>1</v>
      </c>
      <c r="Z125" s="206">
        <v>45089</v>
      </c>
      <c r="AA125" s="205">
        <v>1</v>
      </c>
      <c r="AB125" s="206">
        <v>45089</v>
      </c>
      <c r="AC125" s="187">
        <v>3</v>
      </c>
      <c r="AD125" s="186">
        <v>45089</v>
      </c>
    </row>
    <row r="126" spans="1:30">
      <c r="A126" s="302">
        <f>COUNTA($E$3:E126)</f>
        <v>124</v>
      </c>
      <c r="B126" s="302" t="s">
        <v>5453</v>
      </c>
      <c r="C126" s="302" t="s">
        <v>37</v>
      </c>
      <c r="D126" s="302" t="s">
        <v>30</v>
      </c>
      <c r="E126" s="302" t="s">
        <v>3288</v>
      </c>
      <c r="F126" s="301">
        <v>45085</v>
      </c>
      <c r="G126" s="301"/>
      <c r="H126" s="301"/>
      <c r="I126" s="301" t="s">
        <v>3</v>
      </c>
      <c r="J126" s="302"/>
      <c r="K126" s="302" t="s">
        <v>1287</v>
      </c>
      <c r="L126" s="170">
        <v>45089</v>
      </c>
      <c r="M126" s="177" t="s">
        <v>5500</v>
      </c>
      <c r="N126" s="179">
        <v>45096</v>
      </c>
      <c r="O126" s="178"/>
      <c r="Q126" t="s">
        <v>129</v>
      </c>
      <c r="R126">
        <v>3</v>
      </c>
      <c r="S126">
        <v>45085</v>
      </c>
      <c r="T126" s="195">
        <v>45083.677430555559</v>
      </c>
      <c r="U126" s="195">
        <v>45083.677430555559</v>
      </c>
      <c r="V126" s="306">
        <f t="shared" si="1"/>
        <v>1</v>
      </c>
      <c r="W126" s="200">
        <v>45083.677430555559</v>
      </c>
      <c r="X126" s="200">
        <v>45083.677511574075</v>
      </c>
      <c r="Y126" s="199">
        <v>1</v>
      </c>
      <c r="Z126" s="206">
        <v>45083</v>
      </c>
      <c r="AA126" s="205">
        <v>4</v>
      </c>
      <c r="AB126" s="206">
        <v>45086</v>
      </c>
      <c r="AC126" s="187">
        <v>2</v>
      </c>
      <c r="AD126" s="186">
        <v>45096</v>
      </c>
    </row>
    <row r="127" spans="1:30">
      <c r="A127" s="302">
        <f>COUNTA($E$3:E127)</f>
        <v>125</v>
      </c>
      <c r="B127" s="302" t="s">
        <v>5488</v>
      </c>
      <c r="C127" s="302" t="s">
        <v>5424</v>
      </c>
      <c r="D127" s="302" t="s">
        <v>1201</v>
      </c>
      <c r="E127" s="302" t="s">
        <v>2987</v>
      </c>
      <c r="F127" s="301">
        <v>45083.658946759257</v>
      </c>
      <c r="G127" s="301"/>
      <c r="H127" s="301"/>
      <c r="I127" s="301" t="s">
        <v>3</v>
      </c>
      <c r="J127" s="302" t="s">
        <v>2153</v>
      </c>
      <c r="K127" s="302" t="s">
        <v>1295</v>
      </c>
      <c r="L127" s="170">
        <v>45089</v>
      </c>
      <c r="M127" s="177" t="s">
        <v>5519</v>
      </c>
      <c r="N127" s="179">
        <v>45147</v>
      </c>
      <c r="O127" s="178"/>
      <c r="Q127" t="s">
        <v>129</v>
      </c>
      <c r="S127">
        <v>45083</v>
      </c>
      <c r="T127" s="195">
        <v>45085.450821759259</v>
      </c>
      <c r="U127" s="195">
        <v>45085.450821759259</v>
      </c>
      <c r="V127" s="306">
        <f t="shared" si="1"/>
        <v>1</v>
      </c>
      <c r="W127" s="200">
        <v>45085.450821759259</v>
      </c>
      <c r="X127" s="200">
        <v>45085.451296296298</v>
      </c>
      <c r="Y127" s="199">
        <v>1</v>
      </c>
      <c r="Z127" s="206">
        <v>45085</v>
      </c>
      <c r="AA127" s="205">
        <v>2</v>
      </c>
      <c r="AB127" s="206">
        <v>45086</v>
      </c>
      <c r="AC127" s="187">
        <v>4</v>
      </c>
      <c r="AD127" s="186"/>
    </row>
    <row r="128" spans="1:30">
      <c r="A128" s="302">
        <f>COUNTA($E$3:E128)</f>
        <v>126</v>
      </c>
      <c r="B128" s="302" t="s">
        <v>4963</v>
      </c>
      <c r="C128" s="302" t="s">
        <v>1246</v>
      </c>
      <c r="D128" s="302" t="s">
        <v>1124</v>
      </c>
      <c r="E128" s="302" t="s">
        <v>4964</v>
      </c>
      <c r="F128" s="301">
        <v>45012</v>
      </c>
      <c r="G128" s="301"/>
      <c r="H128" s="301" t="s">
        <v>55</v>
      </c>
      <c r="I128" s="301" t="s">
        <v>2</v>
      </c>
      <c r="J128" s="302" t="s">
        <v>1485</v>
      </c>
      <c r="K128" s="302" t="s">
        <v>2032</v>
      </c>
      <c r="L128" s="170">
        <v>45082</v>
      </c>
      <c r="M128" s="177" t="s">
        <v>5455</v>
      </c>
      <c r="N128" s="179">
        <v>45082</v>
      </c>
      <c r="O128" s="178"/>
      <c r="Q128" t="s">
        <v>22</v>
      </c>
      <c r="R128">
        <v>51</v>
      </c>
      <c r="S128">
        <v>45012</v>
      </c>
      <c r="T128" s="195">
        <v>45012.626689814817</v>
      </c>
      <c r="U128" s="195">
        <v>45012.626689814817</v>
      </c>
      <c r="V128" s="306">
        <f t="shared" si="1"/>
        <v>1</v>
      </c>
      <c r="W128" s="200">
        <v>45012.626689814817</v>
      </c>
      <c r="X128" s="200">
        <v>45075.514467592591</v>
      </c>
      <c r="Y128" s="199">
        <v>46</v>
      </c>
      <c r="Z128" s="206">
        <v>45075</v>
      </c>
      <c r="AA128" s="205">
        <v>6</v>
      </c>
      <c r="AB128" s="206">
        <v>45082</v>
      </c>
      <c r="AC128" s="187">
        <v>51</v>
      </c>
      <c r="AD128" s="186">
        <v>45082</v>
      </c>
    </row>
    <row r="129" spans="1:30">
      <c r="A129" s="302">
        <f>COUNTA($E$3:E129)</f>
        <v>127</v>
      </c>
      <c r="B129" s="302" t="s">
        <v>4965</v>
      </c>
      <c r="C129" s="302" t="s">
        <v>2484</v>
      </c>
      <c r="D129" s="302" t="s">
        <v>16</v>
      </c>
      <c r="E129" s="302" t="s">
        <v>4966</v>
      </c>
      <c r="F129" s="301">
        <v>45012</v>
      </c>
      <c r="G129" s="301"/>
      <c r="H129" s="301" t="s">
        <v>55</v>
      </c>
      <c r="I129" s="301" t="s">
        <v>2</v>
      </c>
      <c r="J129" s="302" t="s">
        <v>3253</v>
      </c>
      <c r="K129" s="302" t="s">
        <v>1294</v>
      </c>
      <c r="L129" s="170">
        <v>45082</v>
      </c>
      <c r="M129" s="177" t="s">
        <v>5456</v>
      </c>
      <c r="N129" s="179">
        <v>45070</v>
      </c>
      <c r="O129" s="178"/>
      <c r="Q129" t="s">
        <v>22</v>
      </c>
      <c r="R129">
        <v>51</v>
      </c>
      <c r="S129">
        <v>45012</v>
      </c>
      <c r="T129" s="195">
        <v>45012.69740740741</v>
      </c>
      <c r="U129" s="195">
        <v>45012.69740740741</v>
      </c>
      <c r="V129" s="306">
        <f t="shared" si="1"/>
        <v>1</v>
      </c>
      <c r="W129" s="200">
        <v>45012.69740740741</v>
      </c>
      <c r="X129" s="200">
        <v>45068.53266203704</v>
      </c>
      <c r="Y129" s="199">
        <v>41</v>
      </c>
      <c r="Z129" s="206">
        <v>45075</v>
      </c>
      <c r="AA129" s="205">
        <v>4</v>
      </c>
      <c r="AB129" s="206">
        <v>45078</v>
      </c>
      <c r="AC129" s="187">
        <v>49</v>
      </c>
      <c r="AD129" s="186">
        <v>45070</v>
      </c>
    </row>
    <row r="130" spans="1:30">
      <c r="A130" s="302">
        <f>COUNTA($E$3:E130)</f>
        <v>128</v>
      </c>
      <c r="B130" s="302" t="s">
        <v>5310</v>
      </c>
      <c r="C130" s="302" t="s">
        <v>2431</v>
      </c>
      <c r="D130" s="302" t="s">
        <v>36</v>
      </c>
      <c r="E130" s="302" t="s">
        <v>3123</v>
      </c>
      <c r="F130" s="301">
        <v>45054.678379629629</v>
      </c>
      <c r="G130" s="301"/>
      <c r="H130" s="301"/>
      <c r="I130" s="301" t="s">
        <v>3</v>
      </c>
      <c r="J130" s="302" t="s">
        <v>4624</v>
      </c>
      <c r="K130" s="302" t="s">
        <v>1295</v>
      </c>
      <c r="L130" s="170">
        <v>45082</v>
      </c>
      <c r="M130" s="177" t="s">
        <v>5457</v>
      </c>
      <c r="N130" s="179">
        <v>45069</v>
      </c>
      <c r="O130" s="178"/>
      <c r="Q130" t="s">
        <v>129</v>
      </c>
      <c r="R130">
        <v>21</v>
      </c>
      <c r="S130">
        <v>45061</v>
      </c>
      <c r="T130" s="195">
        <v>45069.46130787037</v>
      </c>
      <c r="U130" s="195">
        <v>45069.46130787037</v>
      </c>
      <c r="V130" s="306">
        <f t="shared" si="1"/>
        <v>1</v>
      </c>
      <c r="W130" s="200">
        <v>45069.46130787037</v>
      </c>
      <c r="X130" s="200">
        <v>45069.461423611108</v>
      </c>
      <c r="Y130" s="199">
        <v>1</v>
      </c>
      <c r="Z130" s="206">
        <v>45075</v>
      </c>
      <c r="AA130" s="205">
        <v>3</v>
      </c>
      <c r="AB130" s="206">
        <v>45077</v>
      </c>
      <c r="AC130" s="187">
        <v>13</v>
      </c>
      <c r="AD130" s="186">
        <v>45069</v>
      </c>
    </row>
    <row r="131" spans="1:30">
      <c r="A131" s="302">
        <f>COUNTA($E$3:E131)</f>
        <v>129</v>
      </c>
      <c r="B131" s="302" t="s">
        <v>5355</v>
      </c>
      <c r="C131" s="302" t="s">
        <v>5356</v>
      </c>
      <c r="D131" s="302" t="s">
        <v>1103</v>
      </c>
      <c r="E131" s="302" t="s">
        <v>1104</v>
      </c>
      <c r="F131" s="301">
        <v>45061.769814814812</v>
      </c>
      <c r="G131" s="301">
        <v>45075</v>
      </c>
      <c r="H131" s="301">
        <v>45075</v>
      </c>
      <c r="I131" s="301" t="s">
        <v>3</v>
      </c>
      <c r="J131" s="302" t="s">
        <v>1666</v>
      </c>
      <c r="K131" s="302" t="s">
        <v>2032</v>
      </c>
      <c r="L131" s="170">
        <v>45082</v>
      </c>
      <c r="M131" s="177" t="s">
        <v>5458</v>
      </c>
      <c r="N131" s="179">
        <v>45076</v>
      </c>
      <c r="O131" s="178"/>
      <c r="Q131" t="s">
        <v>22</v>
      </c>
      <c r="R131">
        <v>16</v>
      </c>
      <c r="S131">
        <v>45075</v>
      </c>
      <c r="T131" s="195">
        <v>45075.540254629632</v>
      </c>
      <c r="U131" s="195">
        <v>45075</v>
      </c>
      <c r="V131" s="306">
        <f t="shared" si="1"/>
        <v>1</v>
      </c>
      <c r="W131" s="200">
        <v>45075</v>
      </c>
      <c r="X131" s="200">
        <v>45075.540856481479</v>
      </c>
      <c r="Y131" s="199">
        <v>1</v>
      </c>
      <c r="Z131" s="206">
        <v>45076</v>
      </c>
      <c r="AA131" s="205">
        <v>3</v>
      </c>
      <c r="AB131" s="206">
        <v>45078</v>
      </c>
      <c r="AC131" s="187">
        <v>4</v>
      </c>
      <c r="AD131" s="186">
        <v>45076</v>
      </c>
    </row>
    <row r="132" spans="1:30">
      <c r="A132" s="302">
        <f>COUNTA($E$3:E132)</f>
        <v>130</v>
      </c>
      <c r="B132" s="302" t="s">
        <v>5369</v>
      </c>
      <c r="C132" s="302" t="s">
        <v>2933</v>
      </c>
      <c r="D132" s="302" t="s">
        <v>1145</v>
      </c>
      <c r="E132" s="302" t="s">
        <v>5370</v>
      </c>
      <c r="F132" s="301">
        <v>45068.718842592592</v>
      </c>
      <c r="G132" s="301"/>
      <c r="H132" s="301"/>
      <c r="I132" s="301" t="s">
        <v>3</v>
      </c>
      <c r="J132" s="302" t="s">
        <v>5438</v>
      </c>
      <c r="K132" s="302" t="s">
        <v>1296</v>
      </c>
      <c r="L132" s="170">
        <v>45082</v>
      </c>
      <c r="M132" s="177" t="s">
        <v>5459</v>
      </c>
      <c r="N132" s="179">
        <v>45084</v>
      </c>
      <c r="O132" s="178"/>
      <c r="Q132" t="s">
        <v>129</v>
      </c>
      <c r="R132">
        <v>11</v>
      </c>
      <c r="S132">
        <v>45071</v>
      </c>
      <c r="T132" s="195">
        <v>45077.516192129631</v>
      </c>
      <c r="U132" s="195">
        <v>45077.516192129631</v>
      </c>
      <c r="V132" s="306">
        <f t="shared" si="1"/>
        <v>1</v>
      </c>
      <c r="W132" s="200">
        <v>45077.516192129631</v>
      </c>
      <c r="X132" s="200">
        <v>45077.516469907408</v>
      </c>
      <c r="Y132" s="199">
        <v>1</v>
      </c>
      <c r="Z132" s="206">
        <v>45077</v>
      </c>
      <c r="AA132" s="205">
        <v>1</v>
      </c>
      <c r="AB132" s="206">
        <v>45077</v>
      </c>
      <c r="AC132" s="187">
        <v>5</v>
      </c>
      <c r="AD132" s="186">
        <v>45084</v>
      </c>
    </row>
    <row r="133" spans="1:30">
      <c r="A133" s="302">
        <f>COUNTA($E$3:E133)</f>
        <v>131</v>
      </c>
      <c r="B133" s="302" t="s">
        <v>5371</v>
      </c>
      <c r="C133" s="302" t="s">
        <v>37</v>
      </c>
      <c r="D133" s="302" t="s">
        <v>30</v>
      </c>
      <c r="E133" s="302" t="s">
        <v>3487</v>
      </c>
      <c r="F133" s="301">
        <v>45062.757774259262</v>
      </c>
      <c r="G133" s="301"/>
      <c r="H133" s="301"/>
      <c r="I133" s="301" t="s">
        <v>3</v>
      </c>
      <c r="J133" s="302" t="s">
        <v>1212</v>
      </c>
      <c r="K133" s="302" t="s">
        <v>1295</v>
      </c>
      <c r="L133" s="170">
        <v>45082</v>
      </c>
      <c r="M133" s="177" t="s">
        <v>5459</v>
      </c>
      <c r="N133" s="179">
        <v>45079</v>
      </c>
      <c r="O133" s="178"/>
      <c r="Q133" t="s">
        <v>129</v>
      </c>
      <c r="R133">
        <v>15</v>
      </c>
      <c r="S133">
        <v>45071</v>
      </c>
      <c r="T133" s="195">
        <v>45075.76390046296</v>
      </c>
      <c r="U133" s="195">
        <v>45075.76390046296</v>
      </c>
      <c r="V133" s="306">
        <f t="shared" si="1"/>
        <v>1</v>
      </c>
      <c r="W133" s="200">
        <v>45075.76390046296</v>
      </c>
      <c r="X133" s="200">
        <v>45075.764004629629</v>
      </c>
      <c r="Y133" s="199">
        <v>1</v>
      </c>
      <c r="Z133" s="206">
        <v>45075</v>
      </c>
      <c r="AA133" s="205">
        <v>3</v>
      </c>
      <c r="AB133" s="206">
        <v>45077</v>
      </c>
      <c r="AC133" s="187">
        <v>5</v>
      </c>
      <c r="AD133" s="186">
        <v>45079</v>
      </c>
    </row>
    <row r="134" spans="1:30">
      <c r="A134" s="302">
        <f>COUNTA($E$3:E134)</f>
        <v>132</v>
      </c>
      <c r="B134" s="302" t="s">
        <v>5372</v>
      </c>
      <c r="C134" s="302" t="s">
        <v>37</v>
      </c>
      <c r="D134" s="302" t="s">
        <v>30</v>
      </c>
      <c r="E134" s="302" t="s">
        <v>5373</v>
      </c>
      <c r="F134" s="301">
        <v>45063.705578703702</v>
      </c>
      <c r="G134" s="301"/>
      <c r="H134" s="301"/>
      <c r="I134" s="301" t="s">
        <v>3</v>
      </c>
      <c r="J134" s="302"/>
      <c r="K134" s="302"/>
      <c r="L134" s="170">
        <v>45082</v>
      </c>
      <c r="M134" s="177" t="s">
        <v>3133</v>
      </c>
      <c r="N134" s="179">
        <v>45079</v>
      </c>
      <c r="O134" s="178"/>
      <c r="Q134" t="s">
        <v>129</v>
      </c>
      <c r="R134">
        <v>14</v>
      </c>
      <c r="S134">
        <v>45071</v>
      </c>
      <c r="T134" s="195">
        <v>45075.741006944445</v>
      </c>
      <c r="U134" s="195">
        <v>45075.741006944445</v>
      </c>
      <c r="V134" s="306">
        <f t="shared" si="1"/>
        <v>1</v>
      </c>
      <c r="W134" s="200">
        <v>45075.741006944445</v>
      </c>
      <c r="X134" s="200">
        <v>45075.741087962961</v>
      </c>
      <c r="Y134" s="199">
        <v>1</v>
      </c>
      <c r="Z134" s="206">
        <v>45075</v>
      </c>
      <c r="AA134" s="205">
        <v>3</v>
      </c>
      <c r="AB134" s="206">
        <v>45077</v>
      </c>
      <c r="AC134" s="187">
        <v>5</v>
      </c>
      <c r="AD134" s="186">
        <v>45079</v>
      </c>
    </row>
    <row r="135" spans="1:30">
      <c r="A135" s="302">
        <f>COUNTA($E$3:E135)</f>
        <v>133</v>
      </c>
      <c r="B135" s="302" t="s">
        <v>5374</v>
      </c>
      <c r="C135" s="302" t="s">
        <v>37</v>
      </c>
      <c r="D135" s="302" t="s">
        <v>30</v>
      </c>
      <c r="E135" s="302" t="s">
        <v>2558</v>
      </c>
      <c r="F135" s="301">
        <v>45068.703599537039</v>
      </c>
      <c r="G135" s="301"/>
      <c r="H135" s="301"/>
      <c r="I135" s="301" t="s">
        <v>3</v>
      </c>
      <c r="J135" s="302" t="s">
        <v>5439</v>
      </c>
      <c r="K135" s="302" t="s">
        <v>1287</v>
      </c>
      <c r="L135" s="170">
        <v>45082</v>
      </c>
      <c r="M135" s="177" t="s">
        <v>5459</v>
      </c>
      <c r="N135" s="179">
        <v>45079</v>
      </c>
      <c r="O135" s="178"/>
      <c r="Q135" t="s">
        <v>129</v>
      </c>
      <c r="R135">
        <v>11</v>
      </c>
      <c r="S135">
        <v>45071</v>
      </c>
      <c r="T135" s="195">
        <v>45075.863287037035</v>
      </c>
      <c r="U135" s="195">
        <v>45075.863287037035</v>
      </c>
      <c r="V135" s="306">
        <f t="shared" si="1"/>
        <v>1</v>
      </c>
      <c r="W135" s="200">
        <v>45075.863287037035</v>
      </c>
      <c r="X135" s="200">
        <v>45075.863368055558</v>
      </c>
      <c r="Y135" s="199">
        <v>1</v>
      </c>
      <c r="Z135" s="206">
        <v>45075</v>
      </c>
      <c r="AA135" s="205">
        <v>5</v>
      </c>
      <c r="AB135" s="206">
        <v>45079</v>
      </c>
      <c r="AC135" s="187">
        <v>7</v>
      </c>
      <c r="AD135" s="186">
        <v>45079</v>
      </c>
    </row>
    <row r="136" spans="1:30">
      <c r="A136" s="302">
        <f>COUNTA($E$3:E136)</f>
        <v>134</v>
      </c>
      <c r="B136" s="302" t="s">
        <v>5380</v>
      </c>
      <c r="C136" s="302" t="s">
        <v>40</v>
      </c>
      <c r="D136" s="302" t="s">
        <v>49</v>
      </c>
      <c r="E136" s="302" t="s">
        <v>5381</v>
      </c>
      <c r="F136" s="301">
        <v>45072</v>
      </c>
      <c r="G136" s="301"/>
      <c r="H136" s="301"/>
      <c r="I136" s="301" t="s">
        <v>3</v>
      </c>
      <c r="J136" s="302" t="s">
        <v>1485</v>
      </c>
      <c r="K136" s="302" t="s">
        <v>1287</v>
      </c>
      <c r="L136" s="170">
        <v>45082</v>
      </c>
      <c r="M136" s="177" t="s">
        <v>5468</v>
      </c>
      <c r="N136" s="179">
        <v>45082</v>
      </c>
      <c r="O136" s="178"/>
      <c r="Q136" t="s">
        <v>129</v>
      </c>
      <c r="R136">
        <v>32201</v>
      </c>
      <c r="S136">
        <v>45072</v>
      </c>
      <c r="T136" s="195">
        <v>45075.864918981482</v>
      </c>
      <c r="U136" s="195">
        <v>45075.864918981482</v>
      </c>
      <c r="V136" s="306">
        <f t="shared" si="1"/>
        <v>1</v>
      </c>
      <c r="W136" s="200">
        <v>45075.864918981482</v>
      </c>
      <c r="X136" s="200">
        <v>45075.864988425928</v>
      </c>
      <c r="Y136" s="199">
        <v>1</v>
      </c>
      <c r="Z136" s="206">
        <v>45075</v>
      </c>
      <c r="AA136" s="205">
        <v>5</v>
      </c>
      <c r="AB136" s="206">
        <v>45079</v>
      </c>
      <c r="AC136" s="187">
        <v>6</v>
      </c>
      <c r="AD136" s="186">
        <v>45082</v>
      </c>
    </row>
    <row r="137" spans="1:30">
      <c r="A137" s="302">
        <f>COUNTA($E$3:E137)</f>
        <v>135</v>
      </c>
      <c r="B137" s="302" t="s">
        <v>5382</v>
      </c>
      <c r="C137" s="302" t="s">
        <v>40</v>
      </c>
      <c r="D137" s="302" t="s">
        <v>49</v>
      </c>
      <c r="E137" s="302" t="s">
        <v>5383</v>
      </c>
      <c r="F137" s="301">
        <v>45069.585625</v>
      </c>
      <c r="G137" s="301"/>
      <c r="H137" s="301"/>
      <c r="I137" s="301" t="s">
        <v>3</v>
      </c>
      <c r="J137" s="302" t="s">
        <v>5440</v>
      </c>
      <c r="K137" s="302" t="s">
        <v>1287</v>
      </c>
      <c r="L137" s="170">
        <v>45082</v>
      </c>
      <c r="M137" s="177" t="s">
        <v>5459</v>
      </c>
      <c r="N137" s="179">
        <v>45082</v>
      </c>
      <c r="O137" s="178"/>
      <c r="Q137" t="s">
        <v>129</v>
      </c>
      <c r="R137">
        <v>10</v>
      </c>
      <c r="S137">
        <v>45072</v>
      </c>
      <c r="T137" s="195">
        <v>45076.412141203706</v>
      </c>
      <c r="U137" s="195">
        <v>45076.412141203706</v>
      </c>
      <c r="V137" s="306">
        <f t="shared" si="1"/>
        <v>1</v>
      </c>
      <c r="W137" s="200">
        <v>45076.412141203706</v>
      </c>
      <c r="X137" s="200">
        <v>45076.730555555558</v>
      </c>
      <c r="Y137" s="199">
        <v>1</v>
      </c>
      <c r="Z137" s="206">
        <v>45076</v>
      </c>
      <c r="AA137" s="205">
        <v>4</v>
      </c>
      <c r="AB137" s="206">
        <v>45079</v>
      </c>
      <c r="AC137" s="187">
        <v>6</v>
      </c>
      <c r="AD137" s="186">
        <v>45082</v>
      </c>
    </row>
    <row r="138" spans="1:30">
      <c r="A138" s="302">
        <f>COUNTA($E$3:E138)</f>
        <v>136</v>
      </c>
      <c r="B138" s="302" t="s">
        <v>5385</v>
      </c>
      <c r="C138" s="302" t="s">
        <v>2602</v>
      </c>
      <c r="D138" s="302" t="s">
        <v>49</v>
      </c>
      <c r="E138" s="302" t="s">
        <v>4393</v>
      </c>
      <c r="F138" s="301">
        <v>45259</v>
      </c>
      <c r="G138" s="301">
        <v>45075</v>
      </c>
      <c r="H138" s="301">
        <v>44914</v>
      </c>
      <c r="I138" s="301" t="s">
        <v>2</v>
      </c>
      <c r="J138" s="302" t="s">
        <v>3387</v>
      </c>
      <c r="K138" s="302"/>
      <c r="L138" s="170">
        <v>45082</v>
      </c>
      <c r="M138" s="177" t="s">
        <v>5467</v>
      </c>
      <c r="N138" s="179">
        <v>45072</v>
      </c>
      <c r="O138" s="178"/>
      <c r="Q138" t="s">
        <v>22</v>
      </c>
      <c r="R138">
        <v>-128</v>
      </c>
      <c r="S138">
        <v>44895</v>
      </c>
      <c r="T138" s="195">
        <v>44895.705277777779</v>
      </c>
      <c r="U138" s="195">
        <v>45075</v>
      </c>
      <c r="V138" s="306">
        <f t="shared" si="1"/>
        <v>129</v>
      </c>
      <c r="W138" s="200">
        <v>45075</v>
      </c>
      <c r="X138" s="200">
        <v>45075</v>
      </c>
      <c r="Y138" s="199">
        <v>1</v>
      </c>
      <c r="Z138" s="206">
        <v>45075</v>
      </c>
      <c r="AA138" s="205">
        <v>1</v>
      </c>
      <c r="AB138" s="206">
        <v>45075</v>
      </c>
      <c r="AC138" s="187">
        <v>129</v>
      </c>
      <c r="AD138" s="186">
        <v>45072</v>
      </c>
    </row>
    <row r="139" spans="1:30">
      <c r="A139" s="302">
        <f>COUNTA($E$3:E139)</f>
        <v>137</v>
      </c>
      <c r="B139" s="302" t="s">
        <v>5386</v>
      </c>
      <c r="C139" s="302" t="s">
        <v>2602</v>
      </c>
      <c r="D139" s="302" t="s">
        <v>1145</v>
      </c>
      <c r="E139" s="302" t="s">
        <v>2603</v>
      </c>
      <c r="F139" s="301">
        <v>44905</v>
      </c>
      <c r="G139" s="301">
        <v>45075</v>
      </c>
      <c r="H139" s="301">
        <v>44911</v>
      </c>
      <c r="I139" s="301" t="s">
        <v>2</v>
      </c>
      <c r="J139" s="302" t="s">
        <v>5387</v>
      </c>
      <c r="K139" s="302" t="s">
        <v>287</v>
      </c>
      <c r="L139" s="170">
        <v>45082</v>
      </c>
      <c r="M139" s="177" t="s">
        <v>5460</v>
      </c>
      <c r="N139" s="179">
        <v>45072</v>
      </c>
      <c r="O139" s="178"/>
      <c r="Q139" t="s">
        <v>22</v>
      </c>
      <c r="R139">
        <v>126</v>
      </c>
      <c r="S139">
        <v>44909</v>
      </c>
      <c r="T139" s="195">
        <v>44909.725555555553</v>
      </c>
      <c r="U139" s="195">
        <v>45075</v>
      </c>
      <c r="V139" s="306">
        <f t="shared" ref="V139:V153" si="2">IFERROR(NETWORKDAYS.INTL(T139,U139),1)</f>
        <v>119</v>
      </c>
      <c r="W139" s="200">
        <v>45075</v>
      </c>
      <c r="X139" s="200">
        <v>45075</v>
      </c>
      <c r="Y139" s="199">
        <v>1</v>
      </c>
      <c r="Z139" s="206">
        <v>45076</v>
      </c>
      <c r="AA139" s="205">
        <v>5</v>
      </c>
      <c r="AB139" s="206">
        <v>45082</v>
      </c>
      <c r="AC139" s="187">
        <v>124</v>
      </c>
      <c r="AD139" s="186">
        <v>45072</v>
      </c>
    </row>
    <row r="140" spans="1:30">
      <c r="A140" s="302">
        <f>COUNTA($E$3:E140)</f>
        <v>138</v>
      </c>
      <c r="B140" s="302" t="s">
        <v>5410</v>
      </c>
      <c r="C140" s="302" t="s">
        <v>21</v>
      </c>
      <c r="D140" s="302" t="s">
        <v>58</v>
      </c>
      <c r="E140" s="302" t="s">
        <v>1258</v>
      </c>
      <c r="F140" s="301">
        <v>45075.793946759259</v>
      </c>
      <c r="G140" s="301"/>
      <c r="H140" s="301"/>
      <c r="I140" s="301" t="s">
        <v>3</v>
      </c>
      <c r="J140" s="302" t="s">
        <v>5411</v>
      </c>
      <c r="K140" s="302" t="s">
        <v>1295</v>
      </c>
      <c r="L140" s="170">
        <v>45082</v>
      </c>
      <c r="M140" s="177" t="s">
        <v>5454</v>
      </c>
      <c r="N140" s="179">
        <v>45086</v>
      </c>
      <c r="O140" s="178"/>
      <c r="Q140" t="s">
        <v>129</v>
      </c>
      <c r="S140" s="186">
        <v>45075</v>
      </c>
      <c r="T140" s="195">
        <v>45077.693969907406</v>
      </c>
      <c r="U140" s="195">
        <v>45077</v>
      </c>
      <c r="V140" s="306">
        <f t="shared" si="2"/>
        <v>1</v>
      </c>
      <c r="W140" s="200">
        <v>45077</v>
      </c>
      <c r="X140" s="200">
        <v>45077.694502314815</v>
      </c>
      <c r="Y140" s="199">
        <v>1</v>
      </c>
      <c r="Z140" s="206">
        <v>45077</v>
      </c>
      <c r="AA140" s="205">
        <v>1</v>
      </c>
      <c r="AB140" s="206">
        <v>45077</v>
      </c>
      <c r="AC140" s="187">
        <v>3</v>
      </c>
      <c r="AD140" s="186"/>
    </row>
    <row r="141" spans="1:30">
      <c r="A141" s="302">
        <f>COUNTA($E$3:E141)</f>
        <v>139</v>
      </c>
      <c r="B141" s="302" t="s">
        <v>4869</v>
      </c>
      <c r="C141" s="302" t="s">
        <v>2431</v>
      </c>
      <c r="D141" s="302" t="s">
        <v>30</v>
      </c>
      <c r="E141" s="302" t="s">
        <v>4298</v>
      </c>
      <c r="F141" s="301">
        <v>44999</v>
      </c>
      <c r="G141" s="301"/>
      <c r="H141" s="301"/>
      <c r="I141" s="301" t="s">
        <v>2</v>
      </c>
      <c r="J141" s="302"/>
      <c r="K141" s="302"/>
      <c r="L141" s="170">
        <v>45075</v>
      </c>
      <c r="M141" s="177" t="s">
        <v>5331</v>
      </c>
      <c r="N141" s="179"/>
      <c r="O141" s="178"/>
      <c r="Q141" t="s">
        <v>129</v>
      </c>
      <c r="R141">
        <v>55</v>
      </c>
      <c r="S141">
        <v>44999</v>
      </c>
      <c r="T141" s="195">
        <v>44999.47619212963</v>
      </c>
      <c r="U141" s="195">
        <v>44999.47619212963</v>
      </c>
      <c r="V141" s="306">
        <f t="shared" si="2"/>
        <v>1</v>
      </c>
      <c r="W141" s="200">
        <v>44999.47619212963</v>
      </c>
      <c r="X141" s="200">
        <v>44999.47619212963</v>
      </c>
      <c r="Y141" s="199">
        <v>1</v>
      </c>
      <c r="Z141" s="206">
        <v>45035</v>
      </c>
      <c r="AA141" s="205">
        <v>5</v>
      </c>
      <c r="AB141" s="206">
        <v>45041</v>
      </c>
      <c r="AC141" s="187">
        <v>31</v>
      </c>
      <c r="AD141" s="186"/>
    </row>
    <row r="142" spans="1:30">
      <c r="A142" s="302">
        <f>COUNTA($E$3:E142)</f>
        <v>140</v>
      </c>
      <c r="B142" s="302" t="s">
        <v>4927</v>
      </c>
      <c r="C142" s="302" t="s">
        <v>1197</v>
      </c>
      <c r="D142" s="302" t="s">
        <v>64</v>
      </c>
      <c r="E142" s="302" t="s">
        <v>2486</v>
      </c>
      <c r="F142" s="301">
        <v>45008</v>
      </c>
      <c r="G142" s="301">
        <v>45033</v>
      </c>
      <c r="H142" s="301">
        <v>45014</v>
      </c>
      <c r="I142" s="301" t="s">
        <v>2</v>
      </c>
      <c r="J142" s="302"/>
      <c r="K142" s="302"/>
      <c r="L142" s="170">
        <v>45075</v>
      </c>
      <c r="M142" s="177" t="s">
        <v>5357</v>
      </c>
      <c r="N142" s="179">
        <v>45055</v>
      </c>
      <c r="O142" s="178"/>
      <c r="Q142" t="s">
        <v>22</v>
      </c>
      <c r="R142">
        <v>48</v>
      </c>
      <c r="S142">
        <v>45008</v>
      </c>
      <c r="T142" s="195">
        <v>45014</v>
      </c>
      <c r="U142" s="195">
        <v>45014</v>
      </c>
      <c r="V142" s="306">
        <f t="shared" si="2"/>
        <v>1</v>
      </c>
      <c r="W142" s="200">
        <v>45014</v>
      </c>
      <c r="X142" s="200">
        <v>45014</v>
      </c>
      <c r="Y142" s="199">
        <v>1</v>
      </c>
      <c r="Z142" s="206">
        <v>45044</v>
      </c>
      <c r="AA142" s="205">
        <v>10</v>
      </c>
      <c r="AB142" s="206">
        <v>45057</v>
      </c>
      <c r="AC142" s="187">
        <v>36</v>
      </c>
      <c r="AD142" s="186">
        <v>45055</v>
      </c>
    </row>
    <row r="143" spans="1:30">
      <c r="A143" s="302">
        <f>COUNTA($E$3:E143)</f>
        <v>141</v>
      </c>
      <c r="B143" s="302" t="s">
        <v>5024</v>
      </c>
      <c r="C143" s="302" t="s">
        <v>41</v>
      </c>
      <c r="D143" s="302" t="s">
        <v>1125</v>
      </c>
      <c r="E143" s="302" t="s">
        <v>2648</v>
      </c>
      <c r="F143" s="301">
        <v>45019</v>
      </c>
      <c r="G143" s="301"/>
      <c r="H143" s="301"/>
      <c r="I143" s="301" t="s">
        <v>4</v>
      </c>
      <c r="J143" s="302" t="s">
        <v>4769</v>
      </c>
      <c r="K143" s="302" t="s">
        <v>1295</v>
      </c>
      <c r="L143" s="170">
        <v>45075</v>
      </c>
      <c r="M143" s="177" t="s">
        <v>5358</v>
      </c>
      <c r="N143" s="179">
        <v>45147</v>
      </c>
      <c r="O143" s="178"/>
      <c r="Q143" t="s">
        <v>129</v>
      </c>
      <c r="R143">
        <v>41</v>
      </c>
      <c r="S143">
        <v>45019</v>
      </c>
      <c r="T143" s="195">
        <v>45027.703599537039</v>
      </c>
      <c r="U143" s="195">
        <v>45027.703599537039</v>
      </c>
      <c r="V143" s="306">
        <f t="shared" si="2"/>
        <v>1</v>
      </c>
      <c r="W143" s="200">
        <v>45027.703599537039</v>
      </c>
      <c r="X143" s="200">
        <v>45027.703599537039</v>
      </c>
      <c r="Y143" s="199">
        <v>1</v>
      </c>
      <c r="Z143" s="206">
        <v>45069</v>
      </c>
      <c r="AA143" s="205">
        <v>1</v>
      </c>
      <c r="AB143" s="206">
        <v>45069</v>
      </c>
      <c r="AC143" s="187">
        <v>37</v>
      </c>
      <c r="AD143" s="186"/>
    </row>
    <row r="144" spans="1:30">
      <c r="A144" s="302">
        <f>COUNTA($E$3:E144)</f>
        <v>142</v>
      </c>
      <c r="B144" s="302" t="s">
        <v>5175</v>
      </c>
      <c r="C144" s="302" t="s">
        <v>41</v>
      </c>
      <c r="D144" s="302" t="s">
        <v>34</v>
      </c>
      <c r="E144" s="302" t="s">
        <v>1923</v>
      </c>
      <c r="F144" s="301">
        <v>45043</v>
      </c>
      <c r="G144" s="301"/>
      <c r="H144" s="301"/>
      <c r="I144" s="301" t="s">
        <v>3</v>
      </c>
      <c r="J144" s="302" t="s">
        <v>4624</v>
      </c>
      <c r="K144" s="302" t="s">
        <v>1295</v>
      </c>
      <c r="L144" s="170">
        <v>45075</v>
      </c>
      <c r="M144" s="177" t="s">
        <v>5360</v>
      </c>
      <c r="N144" s="179">
        <v>45147</v>
      </c>
      <c r="O144" s="178"/>
      <c r="Q144" t="s">
        <v>129</v>
      </c>
      <c r="R144">
        <v>23</v>
      </c>
      <c r="S144">
        <v>45043</v>
      </c>
      <c r="T144" s="195">
        <v>45050.584710648145</v>
      </c>
      <c r="U144" s="195">
        <v>45050.584710648145</v>
      </c>
      <c r="V144" s="306">
        <f t="shared" si="2"/>
        <v>1</v>
      </c>
      <c r="W144" s="200">
        <v>45050.584710648145</v>
      </c>
      <c r="X144" s="200">
        <v>45050.584710648145</v>
      </c>
      <c r="Y144" s="199">
        <v>1</v>
      </c>
      <c r="Z144" s="206">
        <v>45068</v>
      </c>
      <c r="AA144" s="205">
        <v>2</v>
      </c>
      <c r="AB144" s="206">
        <v>45069</v>
      </c>
      <c r="AC144" s="187">
        <v>19</v>
      </c>
      <c r="AD144" s="186"/>
    </row>
    <row r="145" spans="1:30">
      <c r="A145" s="302">
        <f>COUNTA($E$3:E145)</f>
        <v>143</v>
      </c>
      <c r="B145" s="302" t="s">
        <v>5188</v>
      </c>
      <c r="C145" s="302" t="s">
        <v>21</v>
      </c>
      <c r="D145" s="302" t="s">
        <v>30</v>
      </c>
      <c r="E145" s="302" t="s">
        <v>2565</v>
      </c>
      <c r="F145" s="301">
        <v>45043</v>
      </c>
      <c r="G145" s="301"/>
      <c r="H145" s="301"/>
      <c r="I145" s="301" t="s">
        <v>3</v>
      </c>
      <c r="J145" s="302" t="s">
        <v>5296</v>
      </c>
      <c r="K145" s="302" t="s">
        <v>1287</v>
      </c>
      <c r="L145" s="170">
        <v>45075</v>
      </c>
      <c r="M145" s="177" t="s">
        <v>5390</v>
      </c>
      <c r="N145" s="179">
        <v>45082</v>
      </c>
      <c r="O145" s="178"/>
      <c r="Q145" t="s">
        <v>129</v>
      </c>
      <c r="R145">
        <v>23</v>
      </c>
      <c r="S145">
        <v>45043</v>
      </c>
      <c r="T145" s="195">
        <v>45058.751747685186</v>
      </c>
      <c r="U145" s="195">
        <v>45058.751747685186</v>
      </c>
      <c r="V145" s="306">
        <f t="shared" si="2"/>
        <v>1</v>
      </c>
      <c r="W145" s="200">
        <v>45058.751747685186</v>
      </c>
      <c r="X145" s="200">
        <v>45058.751747685186</v>
      </c>
      <c r="Y145" s="199">
        <v>1</v>
      </c>
      <c r="Z145" s="206">
        <v>45070</v>
      </c>
      <c r="AA145" s="205">
        <v>3</v>
      </c>
      <c r="AB145" s="206">
        <v>45072</v>
      </c>
      <c r="AC145" s="187">
        <v>22</v>
      </c>
      <c r="AD145" s="186"/>
    </row>
    <row r="146" spans="1:30">
      <c r="A146" s="302">
        <f>COUNTA($E$3:E146)</f>
        <v>144</v>
      </c>
      <c r="B146" s="302" t="s">
        <v>5202</v>
      </c>
      <c r="C146" s="302" t="s">
        <v>37</v>
      </c>
      <c r="D146" s="302" t="s">
        <v>30</v>
      </c>
      <c r="E146" s="302" t="s">
        <v>2994</v>
      </c>
      <c r="F146" s="301">
        <v>45051</v>
      </c>
      <c r="G146" s="301"/>
      <c r="H146" s="301"/>
      <c r="I146" s="301" t="s">
        <v>3</v>
      </c>
      <c r="J146" s="302" t="s">
        <v>4624</v>
      </c>
      <c r="K146" s="302" t="s">
        <v>1295</v>
      </c>
      <c r="L146" s="170">
        <v>45075</v>
      </c>
      <c r="M146" s="177" t="s">
        <v>5361</v>
      </c>
      <c r="N146" s="179">
        <v>45108</v>
      </c>
      <c r="O146" s="178"/>
      <c r="Q146" t="s">
        <v>129</v>
      </c>
      <c r="R146">
        <v>17</v>
      </c>
      <c r="S146">
        <v>45051</v>
      </c>
      <c r="T146" s="195">
        <v>45058.579675925925</v>
      </c>
      <c r="U146" s="195">
        <v>45058.579675925925</v>
      </c>
      <c r="V146" s="306">
        <f t="shared" si="2"/>
        <v>1</v>
      </c>
      <c r="W146" s="200">
        <v>45058.579675925925</v>
      </c>
      <c r="X146" s="200">
        <v>45058.579675925925</v>
      </c>
      <c r="Y146" s="199">
        <v>1</v>
      </c>
      <c r="Z146" s="206">
        <v>45058</v>
      </c>
      <c r="AA146" s="205">
        <v>8</v>
      </c>
      <c r="AB146" s="206">
        <v>45069</v>
      </c>
      <c r="AC146" s="187">
        <v>13</v>
      </c>
      <c r="AD146" s="186"/>
    </row>
    <row r="147" spans="1:30">
      <c r="A147" s="302">
        <f>COUNTA($E$3:E147)</f>
        <v>145</v>
      </c>
      <c r="B147" s="302" t="s">
        <v>5203</v>
      </c>
      <c r="C147" s="302" t="s">
        <v>1106</v>
      </c>
      <c r="D147" s="302" t="s">
        <v>58</v>
      </c>
      <c r="E147" s="302" t="s">
        <v>2621</v>
      </c>
      <c r="F147" s="301">
        <v>45051.633308819444</v>
      </c>
      <c r="G147" s="301"/>
      <c r="H147" s="301"/>
      <c r="I147" s="301" t="s">
        <v>3</v>
      </c>
      <c r="J147" s="302" t="s">
        <v>1649</v>
      </c>
      <c r="K147" s="302" t="s">
        <v>1295</v>
      </c>
      <c r="L147" s="170">
        <v>45075</v>
      </c>
      <c r="M147" s="177" t="s">
        <v>5361</v>
      </c>
      <c r="N147" s="179"/>
      <c r="O147" s="178"/>
      <c r="Q147" t="s">
        <v>129</v>
      </c>
      <c r="R147">
        <v>17</v>
      </c>
      <c r="S147">
        <v>45051</v>
      </c>
      <c r="T147" s="195">
        <v>45057.862997685188</v>
      </c>
      <c r="U147" s="195">
        <v>45057.862997685188</v>
      </c>
      <c r="V147" s="306">
        <f t="shared" si="2"/>
        <v>1</v>
      </c>
      <c r="W147" s="200">
        <v>45057.862997685188</v>
      </c>
      <c r="X147" s="200">
        <v>45057.862997685188</v>
      </c>
      <c r="Y147" s="199">
        <v>1</v>
      </c>
      <c r="Z147" s="206">
        <v>45068</v>
      </c>
      <c r="AA147" s="205">
        <v>2</v>
      </c>
      <c r="AB147" s="206">
        <v>45069</v>
      </c>
      <c r="AC147" s="187">
        <v>13</v>
      </c>
      <c r="AD147" s="186"/>
    </row>
    <row r="148" spans="1:30">
      <c r="A148" s="302">
        <f>COUNTA($E$3:E148)</f>
        <v>146</v>
      </c>
      <c r="B148" s="302" t="s">
        <v>5206</v>
      </c>
      <c r="C148" s="302" t="s">
        <v>1233</v>
      </c>
      <c r="D148" s="302" t="s">
        <v>58</v>
      </c>
      <c r="E148" s="302" t="s">
        <v>5207</v>
      </c>
      <c r="F148" s="301">
        <v>45054</v>
      </c>
      <c r="G148" s="301"/>
      <c r="H148" s="301" t="s">
        <v>55</v>
      </c>
      <c r="I148" s="301" t="s">
        <v>3</v>
      </c>
      <c r="J148" s="302" t="s">
        <v>5301</v>
      </c>
      <c r="K148" s="302" t="s">
        <v>2032</v>
      </c>
      <c r="L148" s="170">
        <v>45075</v>
      </c>
      <c r="M148" s="177" t="s">
        <v>3138</v>
      </c>
      <c r="N148" s="179">
        <v>45070</v>
      </c>
      <c r="O148" s="178"/>
      <c r="Q148" t="s">
        <v>22</v>
      </c>
      <c r="R148">
        <v>16</v>
      </c>
      <c r="S148">
        <v>45054</v>
      </c>
      <c r="T148" s="195">
        <v>45056</v>
      </c>
      <c r="U148" s="195">
        <v>45056</v>
      </c>
      <c r="V148" s="306">
        <f t="shared" si="2"/>
        <v>1</v>
      </c>
      <c r="W148" s="200">
        <v>45056</v>
      </c>
      <c r="X148" s="200">
        <v>45069</v>
      </c>
      <c r="Y148" s="199">
        <v>10</v>
      </c>
      <c r="Z148" s="206">
        <v>45069</v>
      </c>
      <c r="AA148" s="205">
        <v>2</v>
      </c>
      <c r="AB148" s="206">
        <v>45070</v>
      </c>
      <c r="AC148" s="187">
        <v>13</v>
      </c>
      <c r="AD148" s="186">
        <v>45070</v>
      </c>
    </row>
    <row r="149" spans="1:30">
      <c r="A149" s="302">
        <f>COUNTA($E$3:E149)</f>
        <v>147</v>
      </c>
      <c r="B149" s="302" t="s">
        <v>5211</v>
      </c>
      <c r="C149" s="302" t="s">
        <v>1092</v>
      </c>
      <c r="D149" s="302" t="s">
        <v>1145</v>
      </c>
      <c r="E149" s="302" t="s">
        <v>4664</v>
      </c>
      <c r="F149" s="301">
        <v>45054.676720682874</v>
      </c>
      <c r="G149" s="301"/>
      <c r="H149" s="301"/>
      <c r="I149" s="301" t="s">
        <v>3</v>
      </c>
      <c r="J149" s="302" t="s">
        <v>4769</v>
      </c>
      <c r="K149" s="302" t="s">
        <v>1287</v>
      </c>
      <c r="L149" s="170">
        <v>45075</v>
      </c>
      <c r="M149" s="177" t="s">
        <v>5391</v>
      </c>
      <c r="N149" s="179">
        <v>45052</v>
      </c>
      <c r="O149" s="178"/>
      <c r="Q149" t="s">
        <v>129</v>
      </c>
      <c r="R149">
        <v>16</v>
      </c>
      <c r="S149">
        <v>45054</v>
      </c>
      <c r="T149" s="195">
        <v>45064.724733796298</v>
      </c>
      <c r="U149" s="195">
        <v>45064.724733796298</v>
      </c>
      <c r="V149" s="306">
        <f t="shared" si="2"/>
        <v>1</v>
      </c>
      <c r="W149" s="200">
        <v>45064.724733796298</v>
      </c>
      <c r="X149" s="200">
        <v>45064.724733796298</v>
      </c>
      <c r="Y149" s="199">
        <v>1</v>
      </c>
      <c r="Z149" s="206">
        <v>45064</v>
      </c>
      <c r="AA149" s="205">
        <v>7</v>
      </c>
      <c r="AB149" s="206">
        <v>45072</v>
      </c>
      <c r="AC149" s="187">
        <v>15</v>
      </c>
      <c r="AD149" s="186"/>
    </row>
    <row r="150" spans="1:30">
      <c r="A150" s="302">
        <f>COUNTA($E$3:E150)</f>
        <v>148</v>
      </c>
      <c r="B150" s="302" t="s">
        <v>5212</v>
      </c>
      <c r="C150" s="302" t="s">
        <v>1092</v>
      </c>
      <c r="D150" s="302" t="s">
        <v>49</v>
      </c>
      <c r="E150" s="302" t="s">
        <v>5213</v>
      </c>
      <c r="F150" s="301">
        <v>45054.678382638886</v>
      </c>
      <c r="G150" s="301"/>
      <c r="H150" s="301"/>
      <c r="I150" s="301" t="s">
        <v>3</v>
      </c>
      <c r="J150" s="302" t="s">
        <v>4769</v>
      </c>
      <c r="K150" s="302" t="s">
        <v>1287</v>
      </c>
      <c r="L150" s="170">
        <v>45075</v>
      </c>
      <c r="M150" s="177" t="s">
        <v>5391</v>
      </c>
      <c r="N150" s="179">
        <v>45052</v>
      </c>
      <c r="O150" s="178"/>
      <c r="Q150" t="s">
        <v>129</v>
      </c>
      <c r="R150">
        <v>16</v>
      </c>
      <c r="S150">
        <v>45054</v>
      </c>
      <c r="T150" s="195">
        <v>45064.72246527778</v>
      </c>
      <c r="U150" s="195">
        <v>45064.72246527778</v>
      </c>
      <c r="V150" s="306">
        <f t="shared" si="2"/>
        <v>1</v>
      </c>
      <c r="W150" s="200">
        <v>45064.72246527778</v>
      </c>
      <c r="X150" s="200">
        <v>45064.72246527778</v>
      </c>
      <c r="Y150" s="199">
        <v>1</v>
      </c>
      <c r="Z150" s="206">
        <v>45064</v>
      </c>
      <c r="AA150" s="205">
        <v>7</v>
      </c>
      <c r="AB150" s="206">
        <v>45072</v>
      </c>
      <c r="AC150" s="187">
        <v>15</v>
      </c>
      <c r="AD150" s="186"/>
    </row>
    <row r="151" spans="1:30">
      <c r="A151" s="302">
        <f>COUNTA($E$3:E151)</f>
        <v>149</v>
      </c>
      <c r="B151" s="302" t="s">
        <v>5217</v>
      </c>
      <c r="C151" s="302" t="s">
        <v>1092</v>
      </c>
      <c r="D151" s="302" t="s">
        <v>51</v>
      </c>
      <c r="E151" s="302" t="s">
        <v>3169</v>
      </c>
      <c r="F151" s="301">
        <v>45054</v>
      </c>
      <c r="G151" s="301"/>
      <c r="H151" s="301"/>
      <c r="I151" s="301" t="s">
        <v>2</v>
      </c>
      <c r="J151" s="302" t="s">
        <v>5303</v>
      </c>
      <c r="K151" s="302" t="s">
        <v>1295</v>
      </c>
      <c r="L151" s="170">
        <v>45075</v>
      </c>
      <c r="M151" s="177" t="s">
        <v>5362</v>
      </c>
      <c r="N151" s="179">
        <v>45075</v>
      </c>
      <c r="O151" s="178"/>
      <c r="Q151" t="s">
        <v>129</v>
      </c>
      <c r="R151">
        <v>16</v>
      </c>
      <c r="S151">
        <v>44713</v>
      </c>
      <c r="T151" s="195">
        <v>44720</v>
      </c>
      <c r="U151" s="195">
        <v>45047</v>
      </c>
      <c r="V151" s="306">
        <f t="shared" si="2"/>
        <v>234</v>
      </c>
      <c r="W151" s="200">
        <v>45047</v>
      </c>
      <c r="X151" s="200">
        <v>45047</v>
      </c>
      <c r="Y151" s="199">
        <v>1</v>
      </c>
      <c r="Z151" s="206">
        <v>45061</v>
      </c>
      <c r="AA151" s="205">
        <v>7</v>
      </c>
      <c r="AB151" s="206">
        <v>45069</v>
      </c>
      <c r="AC151" s="187">
        <v>255</v>
      </c>
      <c r="AD151" s="186"/>
    </row>
    <row r="152" spans="1:30">
      <c r="A152" s="302">
        <f>COUNTA($E$3:E152)</f>
        <v>150</v>
      </c>
      <c r="B152" s="302" t="s">
        <v>5238</v>
      </c>
      <c r="C152" s="302" t="s">
        <v>5239</v>
      </c>
      <c r="D152" s="302" t="s">
        <v>4310</v>
      </c>
      <c r="E152" s="302" t="s">
        <v>5240</v>
      </c>
      <c r="F152" s="301">
        <v>45056</v>
      </c>
      <c r="G152" s="301"/>
      <c r="H152" s="301"/>
      <c r="I152" s="301" t="s">
        <v>4</v>
      </c>
      <c r="J152" s="302"/>
      <c r="K152" s="302" t="s">
        <v>24</v>
      </c>
      <c r="L152" s="170">
        <v>45075</v>
      </c>
      <c r="M152" s="177" t="s">
        <v>5363</v>
      </c>
      <c r="N152" s="179">
        <v>45076</v>
      </c>
      <c r="O152" s="178"/>
      <c r="Q152" t="s">
        <v>22</v>
      </c>
      <c r="R152">
        <v>14</v>
      </c>
      <c r="S152">
        <v>45056</v>
      </c>
      <c r="T152" s="195">
        <v>45068.501006944447</v>
      </c>
      <c r="U152" s="195">
        <v>45068.501006944447</v>
      </c>
      <c r="V152" s="306">
        <f t="shared" si="2"/>
        <v>1</v>
      </c>
      <c r="W152" s="200">
        <v>45068.501006944447</v>
      </c>
      <c r="X152" s="200">
        <v>45068.501006944447</v>
      </c>
      <c r="Y152" s="199">
        <v>1</v>
      </c>
      <c r="Z152" s="206">
        <v>45068</v>
      </c>
      <c r="AA152" s="205">
        <v>6</v>
      </c>
      <c r="AB152" s="206">
        <v>45075</v>
      </c>
      <c r="AC152" s="187">
        <v>14</v>
      </c>
      <c r="AD152" s="186">
        <v>45076</v>
      </c>
    </row>
    <row r="153" spans="1:30">
      <c r="A153" s="302">
        <f>COUNTA($E$3:E153)</f>
        <v>151</v>
      </c>
      <c r="B153" s="302" t="s">
        <v>5241</v>
      </c>
      <c r="C153" s="302" t="s">
        <v>3296</v>
      </c>
      <c r="D153" s="302" t="s">
        <v>36</v>
      </c>
      <c r="E153" s="302" t="s">
        <v>3525</v>
      </c>
      <c r="F153" s="301">
        <v>45057</v>
      </c>
      <c r="G153" s="301"/>
      <c r="H153" s="301"/>
      <c r="I153" s="301" t="s">
        <v>3</v>
      </c>
      <c r="J153" s="302"/>
      <c r="K153" s="302" t="s">
        <v>1296</v>
      </c>
      <c r="L153" s="170">
        <v>45075</v>
      </c>
      <c r="M153" s="177" t="s">
        <v>5390</v>
      </c>
      <c r="N153" s="179">
        <v>45072</v>
      </c>
      <c r="O153" s="178"/>
      <c r="Q153" t="s">
        <v>129</v>
      </c>
      <c r="R153">
        <v>13</v>
      </c>
      <c r="S153">
        <v>45057</v>
      </c>
      <c r="T153" s="195">
        <v>45071.501574074071</v>
      </c>
      <c r="U153" s="195">
        <v>45071.501574074071</v>
      </c>
      <c r="V153" s="306">
        <f t="shared" si="2"/>
        <v>1</v>
      </c>
      <c r="W153" s="200">
        <v>45071.501574074071</v>
      </c>
      <c r="X153" s="200">
        <v>45071.501574074071</v>
      </c>
      <c r="Y153" s="199">
        <v>1</v>
      </c>
      <c r="Z153" s="206">
        <v>45071</v>
      </c>
      <c r="AA153" s="205">
        <v>2</v>
      </c>
      <c r="AB153" s="206">
        <v>45072</v>
      </c>
      <c r="AC153" s="187">
        <v>12</v>
      </c>
      <c r="AD153" s="186"/>
    </row>
    <row r="154" spans="1:30">
      <c r="A154" s="302">
        <f>COUNTA($E$3:E154)</f>
        <v>152</v>
      </c>
      <c r="B154" s="302" t="s">
        <v>5320</v>
      </c>
      <c r="C154" s="302" t="s">
        <v>40</v>
      </c>
      <c r="D154" s="302" t="s">
        <v>3179</v>
      </c>
      <c r="E154" s="302" t="s">
        <v>5321</v>
      </c>
      <c r="F154" s="301">
        <v>45055.773506944446</v>
      </c>
      <c r="G154" s="301"/>
      <c r="H154" s="301"/>
      <c r="I154" s="301" t="s">
        <v>3</v>
      </c>
      <c r="J154" s="302"/>
      <c r="K154" s="302" t="s">
        <v>1287</v>
      </c>
      <c r="L154" s="170">
        <v>45075</v>
      </c>
      <c r="M154" s="177" t="s">
        <v>5390</v>
      </c>
      <c r="N154" s="179">
        <v>45072</v>
      </c>
      <c r="O154" s="178"/>
      <c r="Q154" t="s">
        <v>129</v>
      </c>
      <c r="R154">
        <v>15</v>
      </c>
      <c r="T154" s="195"/>
      <c r="U154" s="195"/>
      <c r="V154" s="299"/>
      <c r="W154" s="200"/>
      <c r="X154" s="200"/>
      <c r="Y154" s="199"/>
      <c r="Z154" s="206"/>
      <c r="AA154" s="205"/>
      <c r="AB154" s="206"/>
      <c r="AC154" s="187"/>
      <c r="AD154" s="186"/>
    </row>
    <row r="155" spans="1:30">
      <c r="A155" s="302">
        <f>COUNTA($E$3:E155)</f>
        <v>153</v>
      </c>
      <c r="B155" s="302" t="s">
        <v>5353</v>
      </c>
      <c r="C155" s="302" t="s">
        <v>65</v>
      </c>
      <c r="D155" s="302" t="s">
        <v>1103</v>
      </c>
      <c r="E155" s="302" t="s">
        <v>3642</v>
      </c>
      <c r="F155" s="301">
        <v>45057.596990740742</v>
      </c>
      <c r="G155" s="301"/>
      <c r="H155" s="301"/>
      <c r="I155" s="301" t="s">
        <v>3</v>
      </c>
      <c r="J155" s="302"/>
      <c r="K155" s="302" t="s">
        <v>1294</v>
      </c>
      <c r="L155" s="170">
        <v>45075</v>
      </c>
      <c r="M155" s="177" t="s">
        <v>3140</v>
      </c>
      <c r="N155" s="179">
        <v>45083</v>
      </c>
      <c r="O155" s="178"/>
      <c r="Q155" t="s">
        <v>22</v>
      </c>
      <c r="R155">
        <v>13</v>
      </c>
      <c r="T155" s="195"/>
      <c r="U155" s="195"/>
      <c r="V155" s="299"/>
      <c r="W155" s="200"/>
      <c r="X155" s="200"/>
      <c r="Y155" s="199"/>
      <c r="Z155" s="206"/>
      <c r="AA155" s="205"/>
      <c r="AB155" s="206"/>
      <c r="AC155" s="187"/>
      <c r="AD155" s="186">
        <v>45083</v>
      </c>
    </row>
    <row r="156" spans="1:30">
      <c r="A156" s="302">
        <f>COUNTA($E$3:E156)</f>
        <v>154</v>
      </c>
      <c r="B156" s="302" t="s">
        <v>4857</v>
      </c>
      <c r="C156" s="302" t="s">
        <v>1752</v>
      </c>
      <c r="D156" s="302" t="s">
        <v>1123</v>
      </c>
      <c r="E156" s="302" t="s">
        <v>4858</v>
      </c>
      <c r="F156" s="301">
        <v>44994</v>
      </c>
      <c r="G156" s="301">
        <v>45061</v>
      </c>
      <c r="H156" s="301">
        <v>45005</v>
      </c>
      <c r="I156" s="301" t="s">
        <v>2</v>
      </c>
      <c r="J156" s="302" t="s">
        <v>4859</v>
      </c>
      <c r="K156" s="302"/>
      <c r="L156" s="170">
        <v>45068</v>
      </c>
      <c r="M156" s="177" t="s">
        <v>5328</v>
      </c>
      <c r="N156" s="179">
        <v>45076</v>
      </c>
      <c r="O156" s="178"/>
      <c r="Q156" t="s">
        <v>22</v>
      </c>
      <c r="R156">
        <v>53</v>
      </c>
      <c r="T156" s="195"/>
      <c r="U156" s="195"/>
      <c r="V156" s="299"/>
      <c r="W156" s="200"/>
      <c r="X156" s="200"/>
      <c r="Y156" s="199"/>
      <c r="Z156" s="206"/>
      <c r="AA156" s="205"/>
      <c r="AB156" s="206"/>
      <c r="AC156" s="187"/>
      <c r="AD156" s="186">
        <v>45076</v>
      </c>
    </row>
    <row r="157" spans="1:30">
      <c r="A157" s="302">
        <f>COUNTA($E$3:E157)</f>
        <v>155</v>
      </c>
      <c r="B157" s="302" t="s">
        <v>5161</v>
      </c>
      <c r="C157" s="302" t="s">
        <v>41</v>
      </c>
      <c r="D157" s="302" t="s">
        <v>49</v>
      </c>
      <c r="E157" s="302" t="s">
        <v>2719</v>
      </c>
      <c r="F157" s="301">
        <v>45042.543129432874</v>
      </c>
      <c r="G157" s="301"/>
      <c r="H157" s="301"/>
      <c r="I157" s="301" t="s">
        <v>2</v>
      </c>
      <c r="J157" s="302" t="s">
        <v>5294</v>
      </c>
      <c r="K157" s="302"/>
      <c r="L157" s="170">
        <v>45068</v>
      </c>
      <c r="M157" s="177" t="s">
        <v>5329</v>
      </c>
      <c r="N157" s="179">
        <v>45083</v>
      </c>
      <c r="O157" s="178"/>
      <c r="Q157" t="s">
        <v>22</v>
      </c>
      <c r="R157">
        <v>19</v>
      </c>
      <c r="T157" s="195"/>
      <c r="U157" s="195"/>
      <c r="V157" s="299"/>
      <c r="W157" s="200"/>
      <c r="X157" s="200"/>
      <c r="Y157" s="199"/>
      <c r="Z157" s="206"/>
      <c r="AA157" s="205"/>
      <c r="AB157" s="206"/>
      <c r="AC157" s="187"/>
      <c r="AD157" s="186">
        <v>45083</v>
      </c>
    </row>
    <row r="158" spans="1:30">
      <c r="A158" s="302">
        <f>COUNTA($E$3:E158)</f>
        <v>156</v>
      </c>
      <c r="B158" s="302" t="s">
        <v>5216</v>
      </c>
      <c r="C158" s="302" t="s">
        <v>1092</v>
      </c>
      <c r="D158" s="302" t="s">
        <v>51</v>
      </c>
      <c r="E158" s="302" t="s">
        <v>4522</v>
      </c>
      <c r="F158" s="301">
        <v>45054.683086666664</v>
      </c>
      <c r="G158" s="301"/>
      <c r="H158" s="301"/>
      <c r="I158" s="301" t="s">
        <v>3</v>
      </c>
      <c r="J158" s="302" t="s">
        <v>2153</v>
      </c>
      <c r="K158" s="302" t="s">
        <v>1062</v>
      </c>
      <c r="L158" s="170">
        <v>45068</v>
      </c>
      <c r="M158" s="177" t="s">
        <v>5316</v>
      </c>
      <c r="N158" s="179">
        <v>45075</v>
      </c>
      <c r="O158" s="178"/>
      <c r="Q158" t="s">
        <v>129</v>
      </c>
      <c r="R158">
        <v>11</v>
      </c>
      <c r="T158" s="195"/>
      <c r="U158" s="195"/>
      <c r="V158" s="299"/>
      <c r="W158" s="200"/>
      <c r="X158" s="200"/>
      <c r="Y158" s="199"/>
      <c r="Z158" s="206"/>
      <c r="AA158" s="205"/>
      <c r="AB158" s="206"/>
      <c r="AC158" s="187"/>
      <c r="AD158" s="186"/>
    </row>
    <row r="159" spans="1:30">
      <c r="A159" s="302">
        <f>COUNTA($E$3:E159)</f>
        <v>157</v>
      </c>
      <c r="B159" s="302" t="s">
        <v>5231</v>
      </c>
      <c r="C159" s="302" t="s">
        <v>41</v>
      </c>
      <c r="D159" s="302" t="s">
        <v>30</v>
      </c>
      <c r="E159" s="302" t="s">
        <v>1640</v>
      </c>
      <c r="F159" s="301">
        <v>45055.547175925924</v>
      </c>
      <c r="G159" s="301"/>
      <c r="H159" s="301"/>
      <c r="I159" s="301" t="s">
        <v>3</v>
      </c>
      <c r="J159" s="302" t="s">
        <v>1212</v>
      </c>
      <c r="K159" s="302" t="s">
        <v>1296</v>
      </c>
      <c r="L159" s="170">
        <v>45068</v>
      </c>
      <c r="M159" s="177" t="s">
        <v>5324</v>
      </c>
      <c r="N159" s="179">
        <v>45147</v>
      </c>
      <c r="O159" s="178"/>
      <c r="Q159" t="s">
        <v>129</v>
      </c>
      <c r="R159">
        <v>10</v>
      </c>
      <c r="T159" s="195"/>
      <c r="U159" s="195"/>
      <c r="V159" s="299"/>
      <c r="W159" s="200"/>
      <c r="X159" s="200"/>
      <c r="Y159" s="199"/>
      <c r="Z159" s="206"/>
      <c r="AA159" s="205"/>
      <c r="AB159" s="206"/>
      <c r="AC159" s="187"/>
      <c r="AD159" s="186"/>
    </row>
    <row r="160" spans="1:30">
      <c r="A160" s="302">
        <f>COUNTA($E$3:E160)</f>
        <v>158</v>
      </c>
      <c r="B160" s="302" t="s">
        <v>5259</v>
      </c>
      <c r="C160" s="302" t="s">
        <v>3299</v>
      </c>
      <c r="D160" s="302" t="s">
        <v>58</v>
      </c>
      <c r="E160" s="302" t="s">
        <v>5260</v>
      </c>
      <c r="F160" s="301">
        <v>45057</v>
      </c>
      <c r="G160" s="301"/>
      <c r="H160" s="301"/>
      <c r="I160" s="301" t="s">
        <v>3</v>
      </c>
      <c r="J160" s="302" t="s">
        <v>4769</v>
      </c>
      <c r="K160" s="302" t="s">
        <v>1296</v>
      </c>
      <c r="L160" s="170">
        <v>45068</v>
      </c>
      <c r="M160" s="177" t="s">
        <v>5322</v>
      </c>
      <c r="N160" s="179">
        <v>45068</v>
      </c>
      <c r="O160" s="178"/>
      <c r="Q160" t="s">
        <v>129</v>
      </c>
      <c r="R160">
        <v>8</v>
      </c>
      <c r="T160" s="195"/>
      <c r="U160" s="195"/>
      <c r="V160" s="299"/>
      <c r="W160" s="200"/>
      <c r="X160" s="200"/>
      <c r="Y160" s="199"/>
      <c r="Z160" s="206"/>
      <c r="AA160" s="205"/>
      <c r="AB160" s="206"/>
      <c r="AC160" s="187"/>
      <c r="AD160" s="186"/>
    </row>
    <row r="161" spans="1:30">
      <c r="A161" s="302">
        <f>COUNTA($E$3:E161)</f>
        <v>159</v>
      </c>
      <c r="B161" s="302" t="s">
        <v>5261</v>
      </c>
      <c r="C161" s="302" t="s">
        <v>3299</v>
      </c>
      <c r="D161" s="302" t="s">
        <v>16</v>
      </c>
      <c r="E161" s="302" t="s">
        <v>5262</v>
      </c>
      <c r="F161" s="301">
        <v>45058</v>
      </c>
      <c r="G161" s="301"/>
      <c r="H161" s="301"/>
      <c r="I161" s="301" t="s">
        <v>3</v>
      </c>
      <c r="J161" s="302" t="s">
        <v>4769</v>
      </c>
      <c r="K161" s="302" t="s">
        <v>1296</v>
      </c>
      <c r="L161" s="170">
        <v>45068</v>
      </c>
      <c r="M161" s="177" t="s">
        <v>5323</v>
      </c>
      <c r="N161" s="179">
        <v>45068</v>
      </c>
      <c r="O161" s="178"/>
      <c r="Q161" t="s">
        <v>129</v>
      </c>
      <c r="R161">
        <v>7</v>
      </c>
      <c r="T161" s="195"/>
      <c r="U161" s="195"/>
      <c r="V161" s="299"/>
      <c r="W161" s="200"/>
      <c r="X161" s="200"/>
      <c r="Y161" s="199"/>
      <c r="Z161" s="206"/>
      <c r="AA161" s="205"/>
      <c r="AB161" s="206"/>
      <c r="AC161" s="187"/>
      <c r="AD161" s="186"/>
    </row>
    <row r="162" spans="1:30">
      <c r="A162" s="302">
        <f>COUNTA($E$3:E162)</f>
        <v>160</v>
      </c>
      <c r="B162" s="302" t="s">
        <v>4918</v>
      </c>
      <c r="C162" s="302" t="s">
        <v>41</v>
      </c>
      <c r="D162" s="302" t="s">
        <v>49</v>
      </c>
      <c r="E162" s="302" t="s">
        <v>4919</v>
      </c>
      <c r="F162" s="301">
        <v>45008</v>
      </c>
      <c r="G162" s="301"/>
      <c r="H162" s="301" t="s">
        <v>66</v>
      </c>
      <c r="I162" s="301" t="s">
        <v>2</v>
      </c>
      <c r="J162" s="302" t="s">
        <v>4920</v>
      </c>
      <c r="K162" s="302" t="s">
        <v>20</v>
      </c>
      <c r="L162" s="170">
        <v>45061</v>
      </c>
      <c r="M162" s="177" t="s">
        <v>5264</v>
      </c>
      <c r="N162" s="179">
        <v>45057</v>
      </c>
      <c r="O162" s="178"/>
      <c r="Q162" t="s">
        <v>22</v>
      </c>
      <c r="R162">
        <v>38</v>
      </c>
      <c r="T162" s="195"/>
      <c r="U162" s="195"/>
      <c r="V162" s="299"/>
      <c r="W162" s="200"/>
      <c r="X162" s="200"/>
      <c r="Y162" s="199"/>
      <c r="Z162" s="206"/>
      <c r="AA162" s="205"/>
      <c r="AB162" s="206"/>
      <c r="AC162" s="187"/>
      <c r="AD162" s="186">
        <v>45057</v>
      </c>
    </row>
    <row r="163" spans="1:30">
      <c r="A163" s="302">
        <f>COUNTA($E$3:E163)</f>
        <v>161</v>
      </c>
      <c r="B163" s="302" t="s">
        <v>5159</v>
      </c>
      <c r="C163" s="302" t="s">
        <v>4637</v>
      </c>
      <c r="D163" s="302" t="s">
        <v>1124</v>
      </c>
      <c r="E163" s="302" t="s">
        <v>5160</v>
      </c>
      <c r="F163" s="301">
        <v>45042</v>
      </c>
      <c r="G163" s="301">
        <v>45058</v>
      </c>
      <c r="H163" s="301">
        <v>45050</v>
      </c>
      <c r="I163" s="301" t="s">
        <v>3</v>
      </c>
      <c r="J163" s="302"/>
      <c r="K163" s="302" t="s">
        <v>103</v>
      </c>
      <c r="L163" s="170">
        <v>45061</v>
      </c>
      <c r="M163" s="177" t="s">
        <v>5265</v>
      </c>
      <c r="N163" s="179">
        <v>45061</v>
      </c>
      <c r="O163" s="178"/>
      <c r="Q163" t="s">
        <v>22</v>
      </c>
      <c r="R163">
        <v>14</v>
      </c>
      <c r="T163" s="195"/>
      <c r="U163" s="195"/>
      <c r="V163" s="299"/>
      <c r="W163" s="200"/>
      <c r="X163" s="200"/>
      <c r="Y163" s="199"/>
      <c r="Z163" s="206"/>
      <c r="AA163" s="205"/>
      <c r="AB163" s="206"/>
      <c r="AC163" s="187"/>
      <c r="AD163" s="186">
        <v>45061</v>
      </c>
    </row>
    <row r="164" spans="1:30">
      <c r="A164" s="302">
        <f>COUNTA($E$3:E164)</f>
        <v>162</v>
      </c>
      <c r="B164" s="302" t="s">
        <v>5166</v>
      </c>
      <c r="C164" s="302" t="s">
        <v>37</v>
      </c>
      <c r="D164" s="302" t="s">
        <v>30</v>
      </c>
      <c r="E164" s="302" t="s">
        <v>4932</v>
      </c>
      <c r="F164" s="301">
        <v>45043.453528298611</v>
      </c>
      <c r="G164" s="301"/>
      <c r="H164" s="301"/>
      <c r="I164" s="301" t="s">
        <v>3</v>
      </c>
      <c r="J164" s="302"/>
      <c r="K164" s="302"/>
      <c r="L164" s="170">
        <v>45061</v>
      </c>
      <c r="M164" s="177" t="s">
        <v>5255</v>
      </c>
      <c r="N164" s="179">
        <v>45068</v>
      </c>
      <c r="O164" s="178"/>
      <c r="Q164" t="s">
        <v>129</v>
      </c>
      <c r="R164">
        <v>13</v>
      </c>
      <c r="T164" s="195"/>
      <c r="U164" s="195"/>
      <c r="V164" s="299"/>
      <c r="W164" s="200"/>
      <c r="X164" s="200"/>
      <c r="Y164" s="199"/>
      <c r="Z164" s="206"/>
      <c r="AA164" s="205"/>
      <c r="AB164" s="206"/>
      <c r="AC164" s="187"/>
      <c r="AD164" s="186"/>
    </row>
    <row r="165" spans="1:30">
      <c r="A165" s="302">
        <f>COUNTA($E$3:E165)</f>
        <v>163</v>
      </c>
      <c r="B165" s="302" t="s">
        <v>5197</v>
      </c>
      <c r="C165" s="302" t="s">
        <v>2315</v>
      </c>
      <c r="D165" s="302" t="s">
        <v>58</v>
      </c>
      <c r="E165" s="302" t="s">
        <v>2316</v>
      </c>
      <c r="F165" s="301">
        <v>45055</v>
      </c>
      <c r="G165" s="301"/>
      <c r="H165" s="301"/>
      <c r="I165" s="301" t="s">
        <v>3</v>
      </c>
      <c r="J165" s="302"/>
      <c r="K165" s="302" t="s">
        <v>54</v>
      </c>
      <c r="L165" s="170">
        <v>45061</v>
      </c>
      <c r="M165" s="177" t="s">
        <v>5266</v>
      </c>
      <c r="N165" s="179">
        <v>45054</v>
      </c>
      <c r="O165" s="178"/>
      <c r="Q165" t="s">
        <v>129</v>
      </c>
      <c r="R165">
        <v>5</v>
      </c>
      <c r="T165" s="194"/>
      <c r="U165" s="194"/>
      <c r="V165" s="299"/>
      <c r="W165" s="200"/>
      <c r="X165" s="200"/>
      <c r="Y165" s="199"/>
      <c r="Z165" s="206"/>
      <c r="AA165" s="205"/>
      <c r="AB165" s="206"/>
      <c r="AC165" s="187"/>
      <c r="AD165" s="186"/>
    </row>
    <row r="166" spans="1:30">
      <c r="A166" s="302">
        <f>COUNTA($E$3:E166)</f>
        <v>164</v>
      </c>
      <c r="B166" s="302" t="s">
        <v>5227</v>
      </c>
      <c r="C166" s="302" t="s">
        <v>105</v>
      </c>
      <c r="D166" s="302" t="s">
        <v>45</v>
      </c>
      <c r="E166" s="302" t="s">
        <v>5228</v>
      </c>
      <c r="F166" s="301">
        <v>45057.493819444448</v>
      </c>
      <c r="G166" s="301"/>
      <c r="H166" s="301"/>
      <c r="I166" s="301" t="s">
        <v>4</v>
      </c>
      <c r="J166" s="302" t="s">
        <v>4624</v>
      </c>
      <c r="K166" s="302" t="s">
        <v>287</v>
      </c>
      <c r="L166" s="170">
        <v>45061</v>
      </c>
      <c r="M166" s="177" t="s">
        <v>3046</v>
      </c>
      <c r="N166" s="179">
        <v>45083</v>
      </c>
      <c r="O166" s="178"/>
      <c r="Q166" t="s">
        <v>22</v>
      </c>
      <c r="R166">
        <v>3</v>
      </c>
      <c r="T166" s="194"/>
      <c r="U166" s="194"/>
      <c r="V166" s="299"/>
      <c r="W166" s="200"/>
      <c r="X166" s="200"/>
      <c r="Y166" s="199"/>
      <c r="Z166" s="206"/>
      <c r="AA166" s="205"/>
      <c r="AB166" s="206"/>
      <c r="AC166" s="187"/>
      <c r="AD166" s="186">
        <v>45083</v>
      </c>
    </row>
    <row r="167" spans="1:30">
      <c r="A167" s="302">
        <f>COUNTA($E$3:E167)</f>
        <v>165</v>
      </c>
      <c r="B167" s="302" t="s">
        <v>5118</v>
      </c>
      <c r="C167" s="302" t="s">
        <v>2431</v>
      </c>
      <c r="D167" s="302" t="s">
        <v>19</v>
      </c>
      <c r="E167" s="302" t="s">
        <v>3523</v>
      </c>
      <c r="F167" s="301">
        <v>45035</v>
      </c>
      <c r="G167" s="301"/>
      <c r="H167" s="301"/>
      <c r="I167" s="301" t="s">
        <v>2</v>
      </c>
      <c r="J167" s="302"/>
      <c r="K167" s="302" t="s">
        <v>1287</v>
      </c>
      <c r="L167" s="170">
        <v>45054</v>
      </c>
      <c r="M167" s="177" t="s">
        <v>2953</v>
      </c>
      <c r="N167" s="179">
        <v>45050</v>
      </c>
      <c r="O167" s="178"/>
      <c r="Q167" t="s">
        <v>129</v>
      </c>
      <c r="R167">
        <v>19</v>
      </c>
      <c r="T167" s="194"/>
      <c r="U167" s="194"/>
      <c r="V167" s="299"/>
      <c r="W167" s="200"/>
      <c r="X167" s="200"/>
      <c r="Y167" s="199"/>
      <c r="Z167" s="206"/>
      <c r="AA167" s="205"/>
      <c r="AB167" s="206"/>
      <c r="AC167" s="187"/>
      <c r="AD167" s="186"/>
    </row>
    <row r="168" spans="1:30">
      <c r="A168" s="302">
        <f>COUNTA($E$3:E168)</f>
        <v>166</v>
      </c>
      <c r="B168" s="302" t="s">
        <v>5162</v>
      </c>
      <c r="C168" s="302" t="s">
        <v>2431</v>
      </c>
      <c r="D168" s="302" t="s">
        <v>36</v>
      </c>
      <c r="E168" s="302" t="s">
        <v>3123</v>
      </c>
      <c r="F168" s="301">
        <v>44704</v>
      </c>
      <c r="G168" s="301">
        <v>45012</v>
      </c>
      <c r="H168" s="301">
        <v>44714</v>
      </c>
      <c r="I168" s="301" t="s">
        <v>2</v>
      </c>
      <c r="J168" s="302" t="s">
        <v>5163</v>
      </c>
      <c r="K168" s="302" t="s">
        <v>24</v>
      </c>
      <c r="L168" s="170">
        <v>45054</v>
      </c>
      <c r="M168" s="177" t="s">
        <v>5209</v>
      </c>
      <c r="N168" s="179">
        <v>45055</v>
      </c>
      <c r="O168" s="178"/>
      <c r="Q168" t="s">
        <v>22</v>
      </c>
      <c r="R168">
        <v>350</v>
      </c>
      <c r="T168" s="194"/>
      <c r="U168" s="194"/>
      <c r="V168" s="299"/>
      <c r="W168" s="200"/>
      <c r="X168" s="200"/>
      <c r="Y168" s="199"/>
      <c r="Z168" s="206"/>
      <c r="AA168" s="205"/>
      <c r="AB168" s="206"/>
      <c r="AC168" s="187"/>
      <c r="AD168" s="186">
        <v>45055</v>
      </c>
    </row>
    <row r="169" spans="1:30">
      <c r="A169" s="302">
        <f>COUNTA($E$3:E169)</f>
        <v>167</v>
      </c>
      <c r="B169" s="302" t="s">
        <v>5164</v>
      </c>
      <c r="C169" s="302" t="s">
        <v>37</v>
      </c>
      <c r="D169" s="302" t="s">
        <v>27</v>
      </c>
      <c r="E169" s="302" t="s">
        <v>4721</v>
      </c>
      <c r="F169" s="301">
        <v>45043.449482129632</v>
      </c>
      <c r="G169" s="301"/>
      <c r="H169" s="301"/>
      <c r="I169" s="301" t="s">
        <v>4</v>
      </c>
      <c r="J169" s="302"/>
      <c r="K169" s="302" t="s">
        <v>1287</v>
      </c>
      <c r="L169" s="170">
        <v>45054</v>
      </c>
      <c r="M169" s="177" t="s">
        <v>5208</v>
      </c>
      <c r="N169" s="179">
        <v>45054</v>
      </c>
      <c r="O169" s="178"/>
      <c r="Q169" t="s">
        <v>129</v>
      </c>
      <c r="R169">
        <v>11</v>
      </c>
      <c r="T169" s="194"/>
      <c r="U169" s="194"/>
      <c r="V169" s="299"/>
      <c r="W169" s="200"/>
      <c r="X169" s="200"/>
      <c r="Y169" s="199"/>
      <c r="Z169" s="206"/>
      <c r="AA169" s="205"/>
      <c r="AB169" s="206"/>
      <c r="AC169" s="187"/>
      <c r="AD169" s="186"/>
    </row>
    <row r="170" spans="1:30">
      <c r="A170" s="302">
        <f>COUNTA($E$3:E170)</f>
        <v>168</v>
      </c>
      <c r="B170" s="302" t="s">
        <v>5165</v>
      </c>
      <c r="C170" s="302" t="s">
        <v>37</v>
      </c>
      <c r="D170" s="302" t="s">
        <v>34</v>
      </c>
      <c r="E170" s="302" t="s">
        <v>1807</v>
      </c>
      <c r="F170" s="301">
        <v>45043.451997083335</v>
      </c>
      <c r="G170" s="301"/>
      <c r="H170" s="301"/>
      <c r="I170" s="301" t="s">
        <v>3</v>
      </c>
      <c r="J170" s="302"/>
      <c r="K170" s="302" t="s">
        <v>1287</v>
      </c>
      <c r="L170" s="170">
        <v>45054</v>
      </c>
      <c r="M170" s="177" t="s">
        <v>3005</v>
      </c>
      <c r="N170" s="179">
        <v>45068</v>
      </c>
      <c r="O170" s="178"/>
      <c r="Q170" t="s">
        <v>129</v>
      </c>
      <c r="R170">
        <v>11</v>
      </c>
      <c r="T170" s="194"/>
      <c r="U170" s="194"/>
      <c r="V170" s="299"/>
      <c r="W170" s="200"/>
      <c r="X170" s="200"/>
      <c r="Y170" s="199"/>
      <c r="Z170" s="206"/>
      <c r="AA170" s="205"/>
      <c r="AB170" s="206"/>
      <c r="AC170" s="187"/>
      <c r="AD170" s="186"/>
    </row>
    <row r="171" spans="1:30">
      <c r="A171" s="302">
        <f>COUNTA($E$3:E171)</f>
        <v>169</v>
      </c>
      <c r="B171" s="302" t="s">
        <v>5178</v>
      </c>
      <c r="C171" s="302" t="s">
        <v>41</v>
      </c>
      <c r="D171" s="302" t="s">
        <v>32</v>
      </c>
      <c r="E171" s="302" t="s">
        <v>1282</v>
      </c>
      <c r="F171" s="301">
        <v>45045</v>
      </c>
      <c r="G171" s="301"/>
      <c r="H171" s="301"/>
      <c r="I171" s="301" t="s">
        <v>1110</v>
      </c>
      <c r="J171" s="302"/>
      <c r="K171" s="302" t="s">
        <v>1296</v>
      </c>
      <c r="L171" s="170">
        <v>45054</v>
      </c>
      <c r="M171" s="177" t="s">
        <v>5208</v>
      </c>
      <c r="N171" s="179">
        <v>45147</v>
      </c>
      <c r="O171" s="178"/>
      <c r="Q171" t="s">
        <v>129</v>
      </c>
      <c r="R171">
        <v>9</v>
      </c>
      <c r="T171" s="194"/>
      <c r="U171" s="194"/>
      <c r="V171" s="299"/>
      <c r="W171" s="200"/>
      <c r="X171" s="200"/>
      <c r="Y171" s="199"/>
      <c r="Z171" s="206"/>
      <c r="AA171" s="205"/>
      <c r="AB171" s="206"/>
      <c r="AC171" s="187"/>
      <c r="AD171" s="186"/>
    </row>
    <row r="172" spans="1:30">
      <c r="A172" s="302">
        <f>COUNTA($E$3:E172)</f>
        <v>170</v>
      </c>
      <c r="B172" s="302" t="s">
        <v>5179</v>
      </c>
      <c r="C172" s="302" t="s">
        <v>41</v>
      </c>
      <c r="D172" s="302" t="s">
        <v>32</v>
      </c>
      <c r="E172" s="302" t="s">
        <v>2695</v>
      </c>
      <c r="F172" s="301">
        <v>45045</v>
      </c>
      <c r="G172" s="301"/>
      <c r="H172" s="301"/>
      <c r="I172" s="301" t="s">
        <v>1110</v>
      </c>
      <c r="J172" s="302"/>
      <c r="K172" s="302" t="s">
        <v>1296</v>
      </c>
      <c r="L172" s="170">
        <v>45054</v>
      </c>
      <c r="M172" s="177" t="s">
        <v>5208</v>
      </c>
      <c r="N172" s="179">
        <v>45147</v>
      </c>
      <c r="O172" s="178"/>
      <c r="Q172" t="s">
        <v>129</v>
      </c>
      <c r="R172">
        <v>9</v>
      </c>
      <c r="T172" s="194"/>
      <c r="U172" s="194"/>
      <c r="V172" s="299"/>
      <c r="W172" s="200"/>
      <c r="X172" s="200"/>
      <c r="Y172" s="199"/>
      <c r="Z172" s="206"/>
      <c r="AA172" s="205"/>
      <c r="AB172" s="206"/>
      <c r="AC172" s="187"/>
      <c r="AD172" s="186"/>
    </row>
    <row r="173" spans="1:30">
      <c r="A173" s="302">
        <f>COUNTA($E$3:E173)</f>
        <v>171</v>
      </c>
      <c r="B173" s="302" t="s">
        <v>5180</v>
      </c>
      <c r="C173" s="302" t="s">
        <v>41</v>
      </c>
      <c r="D173" s="302" t="s">
        <v>51</v>
      </c>
      <c r="E173" s="302" t="s">
        <v>4516</v>
      </c>
      <c r="F173" s="301">
        <v>45045</v>
      </c>
      <c r="G173" s="301"/>
      <c r="H173" s="301"/>
      <c r="I173" s="301" t="s">
        <v>1110</v>
      </c>
      <c r="J173" s="302"/>
      <c r="K173" s="302" t="s">
        <v>1296</v>
      </c>
      <c r="L173" s="170">
        <v>45054</v>
      </c>
      <c r="M173" s="177" t="s">
        <v>5208</v>
      </c>
      <c r="N173" s="179">
        <v>45147</v>
      </c>
      <c r="O173" s="178"/>
      <c r="Q173" t="s">
        <v>129</v>
      </c>
      <c r="R173">
        <v>9</v>
      </c>
      <c r="T173" s="194"/>
      <c r="U173" s="194"/>
      <c r="V173" s="299"/>
      <c r="W173" s="200"/>
      <c r="X173" s="200"/>
      <c r="Y173" s="199"/>
      <c r="Z173" s="206"/>
      <c r="AA173" s="205"/>
      <c r="AB173" s="206"/>
      <c r="AC173" s="187"/>
      <c r="AD173" s="186"/>
    </row>
    <row r="174" spans="1:30">
      <c r="A174" s="302">
        <f>COUNTA($E$3:E174)</f>
        <v>172</v>
      </c>
      <c r="B174" s="302" t="s">
        <v>5181</v>
      </c>
      <c r="C174" s="302" t="s">
        <v>41</v>
      </c>
      <c r="D174" s="302" t="s">
        <v>56</v>
      </c>
      <c r="E174" s="302" t="s">
        <v>3068</v>
      </c>
      <c r="F174" s="301">
        <v>45045</v>
      </c>
      <c r="G174" s="301"/>
      <c r="H174" s="301"/>
      <c r="I174" s="301" t="s">
        <v>1110</v>
      </c>
      <c r="J174" s="302"/>
      <c r="K174" s="302" t="s">
        <v>1296</v>
      </c>
      <c r="L174" s="170">
        <v>45054</v>
      </c>
      <c r="M174" s="177" t="s">
        <v>5208</v>
      </c>
      <c r="N174" s="179">
        <v>45147</v>
      </c>
      <c r="O174" s="178"/>
      <c r="Q174" t="s">
        <v>129</v>
      </c>
      <c r="R174">
        <v>9</v>
      </c>
      <c r="T174" s="194"/>
      <c r="U174" s="194"/>
      <c r="V174" s="299"/>
      <c r="W174" s="200"/>
      <c r="X174" s="200"/>
      <c r="Y174" s="199"/>
      <c r="Z174" s="206"/>
      <c r="AA174" s="205"/>
      <c r="AB174" s="206"/>
      <c r="AC174" s="187"/>
      <c r="AD174" s="186"/>
    </row>
    <row r="175" spans="1:30">
      <c r="A175" s="302">
        <f>COUNTA($E$3:E175)</f>
        <v>173</v>
      </c>
      <c r="B175" s="302" t="s">
        <v>5182</v>
      </c>
      <c r="C175" s="302" t="s">
        <v>41</v>
      </c>
      <c r="D175" s="302" t="s">
        <v>1125</v>
      </c>
      <c r="E175" s="302" t="s">
        <v>2879</v>
      </c>
      <c r="F175" s="301">
        <v>45045</v>
      </c>
      <c r="G175" s="301"/>
      <c r="H175" s="301"/>
      <c r="I175" s="301" t="s">
        <v>1110</v>
      </c>
      <c r="J175" s="302"/>
      <c r="K175" s="302" t="s">
        <v>1296</v>
      </c>
      <c r="L175" s="170">
        <v>45054</v>
      </c>
      <c r="M175" s="177" t="s">
        <v>5208</v>
      </c>
      <c r="N175" s="179">
        <v>45147</v>
      </c>
      <c r="O175" s="178"/>
      <c r="Q175" t="s">
        <v>129</v>
      </c>
      <c r="R175">
        <v>9</v>
      </c>
      <c r="T175" s="194"/>
      <c r="U175" s="194"/>
      <c r="V175" s="299"/>
      <c r="W175" s="200"/>
      <c r="X175" s="200"/>
      <c r="Y175" s="199"/>
      <c r="Z175" s="206"/>
      <c r="AA175" s="205"/>
      <c r="AB175" s="206"/>
      <c r="AC175" s="187"/>
      <c r="AD175" s="186"/>
    </row>
    <row r="176" spans="1:30">
      <c r="A176" s="302">
        <f>COUNTA($E$3:E176)</f>
        <v>174</v>
      </c>
      <c r="B176" s="302" t="s">
        <v>5183</v>
      </c>
      <c r="C176" s="302" t="s">
        <v>40</v>
      </c>
      <c r="D176" s="302" t="s">
        <v>1123</v>
      </c>
      <c r="E176" s="302" t="s">
        <v>5184</v>
      </c>
      <c r="F176" s="301">
        <v>45045</v>
      </c>
      <c r="G176" s="301"/>
      <c r="H176" s="301"/>
      <c r="I176" s="301" t="s">
        <v>1110</v>
      </c>
      <c r="J176" s="302"/>
      <c r="K176" s="302" t="s">
        <v>1296</v>
      </c>
      <c r="L176" s="170">
        <v>45054</v>
      </c>
      <c r="M176" s="177" t="s">
        <v>5208</v>
      </c>
      <c r="N176" s="179">
        <v>45064</v>
      </c>
      <c r="O176" s="178"/>
      <c r="Q176" t="s">
        <v>129</v>
      </c>
      <c r="R176">
        <v>9</v>
      </c>
      <c r="T176" s="194"/>
      <c r="U176" s="194"/>
      <c r="V176" s="299"/>
      <c r="W176" s="200"/>
      <c r="X176" s="200"/>
      <c r="Y176" s="199"/>
      <c r="Z176" s="206"/>
      <c r="AA176" s="205"/>
      <c r="AB176" s="206"/>
      <c r="AC176" s="187"/>
      <c r="AD176" s="186"/>
    </row>
    <row r="177" spans="1:30">
      <c r="A177" s="302">
        <f>COUNTA($E$3:E177)</f>
        <v>175</v>
      </c>
      <c r="B177" s="302" t="s">
        <v>5185</v>
      </c>
      <c r="C177" s="302" t="s">
        <v>41</v>
      </c>
      <c r="D177" s="302" t="s">
        <v>32</v>
      </c>
      <c r="E177" s="302" t="s">
        <v>1159</v>
      </c>
      <c r="F177" s="301">
        <v>45045</v>
      </c>
      <c r="G177" s="301"/>
      <c r="H177" s="301"/>
      <c r="I177" s="301" t="s">
        <v>1110</v>
      </c>
      <c r="J177" s="302"/>
      <c r="K177" s="302" t="s">
        <v>1296</v>
      </c>
      <c r="L177" s="170">
        <v>45054</v>
      </c>
      <c r="M177" s="177" t="s">
        <v>5208</v>
      </c>
      <c r="N177" s="179">
        <v>45147</v>
      </c>
      <c r="O177" s="178"/>
      <c r="Q177" t="s">
        <v>129</v>
      </c>
      <c r="R177">
        <v>9</v>
      </c>
      <c r="T177" s="194"/>
      <c r="U177" s="194"/>
      <c r="V177" s="299"/>
      <c r="W177" s="200"/>
      <c r="X177" s="200"/>
      <c r="Y177" s="199"/>
      <c r="Z177" s="206"/>
      <c r="AA177" s="205"/>
      <c r="AB177" s="206"/>
      <c r="AC177" s="187"/>
      <c r="AD177" s="186"/>
    </row>
    <row r="178" spans="1:30">
      <c r="A178" s="302">
        <f>COUNTA($E$3:E178)</f>
        <v>176</v>
      </c>
      <c r="B178" s="302" t="s">
        <v>5186</v>
      </c>
      <c r="C178" s="302" t="s">
        <v>41</v>
      </c>
      <c r="D178" s="302" t="s">
        <v>51</v>
      </c>
      <c r="E178" s="302" t="s">
        <v>4607</v>
      </c>
      <c r="F178" s="301">
        <v>45045</v>
      </c>
      <c r="G178" s="301"/>
      <c r="H178" s="301"/>
      <c r="I178" s="301" t="s">
        <v>1110</v>
      </c>
      <c r="J178" s="302"/>
      <c r="K178" s="302" t="s">
        <v>1296</v>
      </c>
      <c r="L178" s="170">
        <v>45054</v>
      </c>
      <c r="M178" s="177" t="s">
        <v>5208</v>
      </c>
      <c r="N178" s="179">
        <v>45147</v>
      </c>
      <c r="O178" s="178"/>
      <c r="Q178" t="s">
        <v>129</v>
      </c>
      <c r="R178">
        <v>9</v>
      </c>
      <c r="T178" s="194"/>
      <c r="U178" s="194"/>
      <c r="V178" s="299"/>
      <c r="W178" s="200"/>
      <c r="X178" s="200"/>
      <c r="Y178" s="199"/>
      <c r="Z178" s="206"/>
      <c r="AA178" s="205"/>
      <c r="AB178" s="206"/>
      <c r="AC178" s="187"/>
      <c r="AD178" s="186"/>
    </row>
    <row r="179" spans="1:30">
      <c r="A179" s="302">
        <f>COUNTA($E$3:E179)</f>
        <v>177</v>
      </c>
      <c r="B179" s="302" t="s">
        <v>5187</v>
      </c>
      <c r="C179" s="302" t="s">
        <v>41</v>
      </c>
      <c r="D179" s="302" t="s">
        <v>1193</v>
      </c>
      <c r="E179" s="302" t="s">
        <v>4257</v>
      </c>
      <c r="F179" s="301">
        <v>45045</v>
      </c>
      <c r="G179" s="301"/>
      <c r="H179" s="301"/>
      <c r="I179" s="301" t="s">
        <v>1110</v>
      </c>
      <c r="J179" s="302"/>
      <c r="K179" s="302" t="s">
        <v>1296</v>
      </c>
      <c r="L179" s="170">
        <v>45054</v>
      </c>
      <c r="M179" s="177" t="s">
        <v>5208</v>
      </c>
      <c r="N179" s="179">
        <v>45147</v>
      </c>
      <c r="O179" s="178"/>
      <c r="Q179" t="s">
        <v>129</v>
      </c>
      <c r="R179">
        <v>9</v>
      </c>
      <c r="T179" s="194"/>
      <c r="U179" s="194"/>
      <c r="V179" s="299"/>
      <c r="W179" s="200"/>
      <c r="X179" s="200"/>
      <c r="Y179" s="199"/>
      <c r="Z179" s="206"/>
      <c r="AA179" s="205"/>
      <c r="AB179" s="206"/>
      <c r="AC179" s="187"/>
      <c r="AD179" s="186"/>
    </row>
    <row r="180" spans="1:30">
      <c r="A180" s="302">
        <f>COUNTA($E$3:E180)</f>
        <v>178</v>
      </c>
      <c r="B180" s="302" t="s">
        <v>5201</v>
      </c>
      <c r="C180" s="302" t="s">
        <v>41</v>
      </c>
      <c r="D180" s="302" t="s">
        <v>25</v>
      </c>
      <c r="E180" s="302" t="s">
        <v>1199</v>
      </c>
      <c r="F180" s="301">
        <v>45051.629629629628</v>
      </c>
      <c r="G180" s="301"/>
      <c r="H180" s="301"/>
      <c r="I180" s="301" t="s">
        <v>3</v>
      </c>
      <c r="J180" s="302" t="s">
        <v>1485</v>
      </c>
      <c r="K180" s="302" t="s">
        <v>1287</v>
      </c>
      <c r="L180" s="170">
        <v>45054</v>
      </c>
      <c r="M180" s="177" t="s">
        <v>5208</v>
      </c>
      <c r="N180" s="179">
        <v>45147</v>
      </c>
      <c r="O180" s="178"/>
      <c r="Q180" t="s">
        <v>129</v>
      </c>
      <c r="R180">
        <v>2</v>
      </c>
      <c r="T180" s="194"/>
      <c r="U180" s="194"/>
      <c r="V180" s="299"/>
      <c r="W180" s="200"/>
      <c r="X180" s="200"/>
      <c r="Y180" s="199"/>
      <c r="Z180" s="206"/>
      <c r="AA180" s="205"/>
      <c r="AB180" s="206"/>
      <c r="AC180" s="187"/>
      <c r="AD180" s="186"/>
    </row>
    <row r="181" spans="1:30">
      <c r="A181" s="302">
        <f>COUNTA($E$3:E181)</f>
        <v>179</v>
      </c>
      <c r="B181" s="302" t="s">
        <v>5205</v>
      </c>
      <c r="C181" s="302" t="s">
        <v>299</v>
      </c>
      <c r="D181" s="302" t="s">
        <v>16</v>
      </c>
      <c r="E181" s="302" t="s">
        <v>1049</v>
      </c>
      <c r="F181" s="301">
        <v>45051.633308819444</v>
      </c>
      <c r="G181" s="301"/>
      <c r="H181" s="301"/>
      <c r="I181" s="301"/>
      <c r="J181" s="302"/>
      <c r="K181" s="302" t="s">
        <v>18</v>
      </c>
      <c r="L181" s="170">
        <v>45054</v>
      </c>
      <c r="M181" s="177" t="s">
        <v>5210</v>
      </c>
      <c r="N181" s="179">
        <v>45056</v>
      </c>
      <c r="O181" s="178"/>
      <c r="Q181" t="s">
        <v>22</v>
      </c>
      <c r="R181">
        <v>2</v>
      </c>
      <c r="T181" s="194"/>
      <c r="U181" s="194"/>
      <c r="V181" s="299"/>
      <c r="W181" s="200"/>
      <c r="X181" s="200"/>
      <c r="Y181" s="199"/>
      <c r="Z181" s="206"/>
      <c r="AA181" s="205"/>
      <c r="AB181" s="206"/>
      <c r="AC181" s="187"/>
      <c r="AD181" s="186">
        <v>45056</v>
      </c>
    </row>
    <row r="182" spans="1:30">
      <c r="A182" s="302">
        <f>COUNTA($E$3:E182)</f>
        <v>180</v>
      </c>
      <c r="B182" s="302" t="s">
        <v>5079</v>
      </c>
      <c r="C182" s="302" t="s">
        <v>1246</v>
      </c>
      <c r="D182" s="302" t="s">
        <v>16</v>
      </c>
      <c r="E182" s="302" t="s">
        <v>4193</v>
      </c>
      <c r="F182" s="301">
        <v>44859</v>
      </c>
      <c r="G182" s="301"/>
      <c r="H182" s="301"/>
      <c r="I182" s="301" t="s">
        <v>2</v>
      </c>
      <c r="J182" s="302" t="s">
        <v>5080</v>
      </c>
      <c r="K182" s="302"/>
      <c r="L182" s="170">
        <v>45047</v>
      </c>
      <c r="M182" s="177" t="s">
        <v>5176</v>
      </c>
      <c r="N182" s="179">
        <v>45056</v>
      </c>
      <c r="O182" s="178"/>
      <c r="Q182" t="s">
        <v>22</v>
      </c>
      <c r="R182">
        <v>188</v>
      </c>
      <c r="T182" s="194"/>
      <c r="U182" s="194"/>
      <c r="V182" s="299"/>
      <c r="W182" s="200"/>
      <c r="X182" s="200"/>
      <c r="Y182" s="199"/>
      <c r="Z182" s="206"/>
      <c r="AA182" s="205"/>
      <c r="AB182" s="206"/>
      <c r="AC182" s="187"/>
      <c r="AD182" s="186">
        <v>45056</v>
      </c>
    </row>
    <row r="183" spans="1:30">
      <c r="A183" s="302">
        <f>COUNTA($E$3:E183)</f>
        <v>181</v>
      </c>
      <c r="B183" s="302" t="s">
        <v>5066</v>
      </c>
      <c r="C183" s="302" t="s">
        <v>37</v>
      </c>
      <c r="D183" s="302" t="s">
        <v>34</v>
      </c>
      <c r="E183" s="302" t="s">
        <v>1963</v>
      </c>
      <c r="F183" s="301">
        <v>45027.820123993057</v>
      </c>
      <c r="G183" s="301"/>
      <c r="H183" s="301"/>
      <c r="I183" s="301" t="s">
        <v>2</v>
      </c>
      <c r="J183" s="302"/>
      <c r="K183" s="302" t="s">
        <v>1287</v>
      </c>
      <c r="L183" s="170">
        <v>45047</v>
      </c>
      <c r="M183" s="177" t="s">
        <v>5154</v>
      </c>
      <c r="N183" s="179">
        <v>45041</v>
      </c>
      <c r="O183" s="178"/>
      <c r="Q183" t="s">
        <v>129</v>
      </c>
      <c r="R183">
        <v>19</v>
      </c>
      <c r="T183" s="194"/>
      <c r="U183" s="194"/>
      <c r="V183" s="299"/>
      <c r="W183" s="200"/>
      <c r="X183" s="200"/>
      <c r="Y183" s="199"/>
      <c r="Z183" s="206"/>
      <c r="AA183" s="205"/>
      <c r="AB183" s="206"/>
      <c r="AC183" s="187"/>
      <c r="AD183" s="186"/>
    </row>
    <row r="184" spans="1:30">
      <c r="A184" s="302">
        <f>COUNTA($E$3:E184)</f>
        <v>182</v>
      </c>
      <c r="B184" s="302" t="s">
        <v>5014</v>
      </c>
      <c r="C184" s="302" t="s">
        <v>4253</v>
      </c>
      <c r="D184" s="302" t="s">
        <v>38</v>
      </c>
      <c r="E184" s="302" t="s">
        <v>3750</v>
      </c>
      <c r="F184" s="301">
        <v>45019</v>
      </c>
      <c r="G184" s="301"/>
      <c r="H184" s="301">
        <v>45026</v>
      </c>
      <c r="I184" s="301" t="s">
        <v>2</v>
      </c>
      <c r="J184" s="302" t="s">
        <v>1485</v>
      </c>
      <c r="K184" s="302" t="s">
        <v>287</v>
      </c>
      <c r="L184" s="170">
        <v>45047</v>
      </c>
      <c r="M184" s="177" t="s">
        <v>5151</v>
      </c>
      <c r="N184" s="179"/>
      <c r="O184" s="178"/>
      <c r="Q184" t="s">
        <v>129</v>
      </c>
      <c r="R184">
        <v>28</v>
      </c>
      <c r="T184" s="194"/>
      <c r="U184" s="194"/>
      <c r="V184" s="299"/>
      <c r="W184" s="200"/>
      <c r="X184" s="200"/>
      <c r="Y184" s="199"/>
      <c r="Z184" s="206"/>
      <c r="AA184" s="205"/>
      <c r="AB184" s="206"/>
      <c r="AC184" s="187"/>
      <c r="AD184" s="186"/>
    </row>
    <row r="185" spans="1:30">
      <c r="A185" s="302">
        <f>COUNTA($E$3:E185)</f>
        <v>183</v>
      </c>
      <c r="B185" s="302" t="s">
        <v>4754</v>
      </c>
      <c r="C185" s="302" t="s">
        <v>2726</v>
      </c>
      <c r="D185" s="302" t="s">
        <v>1080</v>
      </c>
      <c r="E185" s="302" t="s">
        <v>4755</v>
      </c>
      <c r="F185" s="301">
        <v>44972</v>
      </c>
      <c r="G185" s="301"/>
      <c r="H185" s="301" t="s">
        <v>55</v>
      </c>
      <c r="I185" s="301" t="s">
        <v>2</v>
      </c>
      <c r="J185" s="302" t="s">
        <v>3253</v>
      </c>
      <c r="K185" s="302"/>
      <c r="L185" s="170">
        <v>45047</v>
      </c>
      <c r="M185" s="177" t="s">
        <v>5474</v>
      </c>
      <c r="N185" s="179">
        <v>45070</v>
      </c>
      <c r="O185" s="178"/>
      <c r="Q185" t="s">
        <v>22</v>
      </c>
      <c r="R185">
        <v>75</v>
      </c>
      <c r="T185" s="194"/>
      <c r="U185" s="194"/>
      <c r="V185" s="299"/>
      <c r="W185" s="200"/>
      <c r="X185" s="200"/>
      <c r="Y185" s="199"/>
      <c r="Z185" s="206"/>
      <c r="AA185" s="205"/>
      <c r="AB185" s="206"/>
      <c r="AC185" s="187"/>
      <c r="AD185" s="186">
        <v>45070</v>
      </c>
    </row>
    <row r="186" spans="1:30">
      <c r="A186" s="302">
        <f>COUNTA($E$3:E186)</f>
        <v>184</v>
      </c>
      <c r="B186" s="302" t="s">
        <v>5144</v>
      </c>
      <c r="C186" s="302" t="s">
        <v>1119</v>
      </c>
      <c r="D186" s="302" t="s">
        <v>64</v>
      </c>
      <c r="E186" s="302" t="s">
        <v>4839</v>
      </c>
      <c r="F186" s="301">
        <v>45040.466239189816</v>
      </c>
      <c r="G186" s="301"/>
      <c r="H186" s="301"/>
      <c r="I186" s="301" t="s">
        <v>3</v>
      </c>
      <c r="J186" s="302"/>
      <c r="K186" s="302" t="s">
        <v>1295</v>
      </c>
      <c r="L186" s="170">
        <v>45047</v>
      </c>
      <c r="M186" s="177" t="s">
        <v>5169</v>
      </c>
      <c r="N186" s="179">
        <v>45040</v>
      </c>
      <c r="O186" s="178"/>
      <c r="Q186" t="s">
        <v>129</v>
      </c>
      <c r="R186">
        <v>7</v>
      </c>
      <c r="T186" s="194"/>
      <c r="U186" s="194"/>
      <c r="V186" s="299"/>
      <c r="W186" s="200"/>
      <c r="X186" s="200"/>
      <c r="Y186" s="199"/>
      <c r="Z186" s="206"/>
      <c r="AA186" s="205"/>
      <c r="AB186" s="206"/>
      <c r="AC186" s="187"/>
      <c r="AD186" s="186"/>
    </row>
    <row r="187" spans="1:30">
      <c r="A187" s="302">
        <f>COUNTA($E$3:E187)</f>
        <v>185</v>
      </c>
      <c r="B187" s="302" t="s">
        <v>5130</v>
      </c>
      <c r="C187" s="302" t="s">
        <v>109</v>
      </c>
      <c r="D187" s="302" t="s">
        <v>16</v>
      </c>
      <c r="E187" s="302" t="s">
        <v>5131</v>
      </c>
      <c r="F187" s="301">
        <v>45037.719680243055</v>
      </c>
      <c r="G187" s="301"/>
      <c r="H187" s="301"/>
      <c r="I187" s="301" t="s">
        <v>3</v>
      </c>
      <c r="J187" s="302"/>
      <c r="K187" s="302" t="s">
        <v>1295</v>
      </c>
      <c r="L187" s="170">
        <v>45047</v>
      </c>
      <c r="M187" s="177" t="s">
        <v>5171</v>
      </c>
      <c r="N187" s="179">
        <v>45040</v>
      </c>
      <c r="O187" s="178"/>
      <c r="Q187" t="s">
        <v>129</v>
      </c>
      <c r="R187">
        <v>9</v>
      </c>
      <c r="T187" s="194"/>
      <c r="U187" s="194"/>
      <c r="V187" s="299"/>
      <c r="W187" s="200"/>
      <c r="X187" s="200"/>
      <c r="Y187" s="199"/>
      <c r="Z187" s="206"/>
      <c r="AA187" s="205"/>
      <c r="AB187" s="206"/>
      <c r="AC187" s="187"/>
      <c r="AD187" s="186"/>
    </row>
    <row r="188" spans="1:30">
      <c r="A188" s="302">
        <f>COUNTA($E$3:E188)</f>
        <v>186</v>
      </c>
      <c r="B188" s="302" t="s">
        <v>5114</v>
      </c>
      <c r="C188" s="302" t="s">
        <v>37</v>
      </c>
      <c r="D188" s="302" t="s">
        <v>30</v>
      </c>
      <c r="E188" s="302" t="s">
        <v>5115</v>
      </c>
      <c r="F188" s="301">
        <v>45034.762278483795</v>
      </c>
      <c r="G188" s="301"/>
      <c r="H188" s="301"/>
      <c r="I188" s="301" t="s">
        <v>3</v>
      </c>
      <c r="J188" s="302"/>
      <c r="K188" s="302" t="s">
        <v>1287</v>
      </c>
      <c r="L188" s="170">
        <v>45047</v>
      </c>
      <c r="M188" s="177" t="s">
        <v>5170</v>
      </c>
      <c r="N188" s="179">
        <v>45041</v>
      </c>
      <c r="O188" s="178"/>
      <c r="Q188" t="s">
        <v>129</v>
      </c>
      <c r="R188">
        <v>12</v>
      </c>
      <c r="T188" s="194"/>
      <c r="U188" s="194"/>
      <c r="V188" s="299"/>
      <c r="W188" s="200"/>
      <c r="X188" s="200"/>
      <c r="Y188" s="199"/>
      <c r="Z188" s="206"/>
      <c r="AA188" s="205"/>
      <c r="AB188" s="206"/>
      <c r="AC188" s="187"/>
      <c r="AD188" s="186"/>
    </row>
    <row r="189" spans="1:30">
      <c r="A189" s="302">
        <f>COUNTA($E$3:E189)</f>
        <v>187</v>
      </c>
      <c r="B189" s="302" t="s">
        <v>5113</v>
      </c>
      <c r="C189" s="302" t="s">
        <v>37</v>
      </c>
      <c r="D189" s="302" t="s">
        <v>30</v>
      </c>
      <c r="E189" s="302" t="s">
        <v>3371</v>
      </c>
      <c r="F189" s="301">
        <v>45034.761691412037</v>
      </c>
      <c r="G189" s="301"/>
      <c r="H189" s="301"/>
      <c r="I189" s="301" t="s">
        <v>3</v>
      </c>
      <c r="J189" s="302"/>
      <c r="K189" s="302" t="s">
        <v>1295</v>
      </c>
      <c r="L189" s="170">
        <v>45047</v>
      </c>
      <c r="M189" s="177" t="s">
        <v>5169</v>
      </c>
      <c r="N189" s="179">
        <v>45041</v>
      </c>
      <c r="O189" s="178"/>
      <c r="Q189" t="s">
        <v>129</v>
      </c>
      <c r="R189">
        <v>12</v>
      </c>
      <c r="T189" s="194"/>
      <c r="U189" s="194"/>
      <c r="V189" s="299"/>
      <c r="W189" s="200"/>
      <c r="X189" s="200"/>
      <c r="Y189" s="199"/>
      <c r="Z189" s="206"/>
      <c r="AA189" s="205"/>
      <c r="AB189" s="206"/>
      <c r="AC189" s="187"/>
      <c r="AD189" s="186"/>
    </row>
    <row r="190" spans="1:30">
      <c r="A190" s="302">
        <f>COUNTA($E$3:E190)</f>
        <v>188</v>
      </c>
      <c r="B190" s="302" t="s">
        <v>5106</v>
      </c>
      <c r="C190" s="302" t="s">
        <v>21</v>
      </c>
      <c r="D190" s="302" t="s">
        <v>34</v>
      </c>
      <c r="E190" s="302" t="s">
        <v>5107</v>
      </c>
      <c r="F190" s="301">
        <v>45034.534218182867</v>
      </c>
      <c r="G190" s="301"/>
      <c r="H190" s="301"/>
      <c r="I190" s="301" t="s">
        <v>3</v>
      </c>
      <c r="J190" s="302"/>
      <c r="K190" s="302" t="s">
        <v>1296</v>
      </c>
      <c r="L190" s="170">
        <v>45047</v>
      </c>
      <c r="M190" s="177" t="s">
        <v>5152</v>
      </c>
      <c r="N190" s="179">
        <v>45064</v>
      </c>
      <c r="O190" s="178"/>
      <c r="Q190" t="s">
        <v>129</v>
      </c>
      <c r="R190">
        <v>12</v>
      </c>
      <c r="T190" s="194"/>
      <c r="U190" s="194"/>
      <c r="V190" s="299"/>
      <c r="W190" s="200"/>
      <c r="X190" s="200"/>
      <c r="Y190" s="199"/>
      <c r="Z190" s="206"/>
      <c r="AA190" s="205"/>
      <c r="AB190" s="206"/>
      <c r="AC190" s="187"/>
      <c r="AD190" s="186"/>
    </row>
    <row r="191" spans="1:30">
      <c r="A191" s="302">
        <f>COUNTA($E$3:E191)</f>
        <v>189</v>
      </c>
      <c r="B191" s="302" t="s">
        <v>5064</v>
      </c>
      <c r="C191" s="302" t="s">
        <v>2315</v>
      </c>
      <c r="D191" s="302" t="s">
        <v>30</v>
      </c>
      <c r="E191" s="302" t="s">
        <v>2317</v>
      </c>
      <c r="F191" s="301">
        <v>45027.815383217596</v>
      </c>
      <c r="G191" s="301"/>
      <c r="H191" s="301"/>
      <c r="I191" s="301" t="s">
        <v>3</v>
      </c>
      <c r="J191" s="302"/>
      <c r="K191" s="302" t="s">
        <v>1296</v>
      </c>
      <c r="L191" s="170">
        <v>45047</v>
      </c>
      <c r="M191" s="177" t="s">
        <v>5153</v>
      </c>
      <c r="N191" s="179">
        <v>45050</v>
      </c>
      <c r="O191" s="178"/>
      <c r="Q191" t="s">
        <v>129</v>
      </c>
      <c r="R191">
        <v>19</v>
      </c>
      <c r="T191" s="194"/>
      <c r="U191" s="194"/>
      <c r="V191" s="299"/>
      <c r="W191" s="200"/>
      <c r="X191" s="200"/>
      <c r="Y191" s="199"/>
      <c r="Z191" s="206"/>
      <c r="AA191" s="205"/>
      <c r="AB191" s="206"/>
      <c r="AC191" s="187"/>
      <c r="AD191" s="186"/>
    </row>
    <row r="192" spans="1:30">
      <c r="A192" s="302">
        <f>COUNTA($E$3:E192)</f>
        <v>190</v>
      </c>
      <c r="B192" s="302" t="s">
        <v>5020</v>
      </c>
      <c r="C192" s="302" t="s">
        <v>21</v>
      </c>
      <c r="D192" s="302" t="s">
        <v>30</v>
      </c>
      <c r="E192" s="302" t="s">
        <v>5021</v>
      </c>
      <c r="F192" s="301">
        <v>45019.717126597221</v>
      </c>
      <c r="G192" s="301"/>
      <c r="H192" s="301"/>
      <c r="I192" s="301" t="s">
        <v>3</v>
      </c>
      <c r="J192" s="302"/>
      <c r="K192" s="302" t="s">
        <v>1295</v>
      </c>
      <c r="L192" s="170">
        <v>45047</v>
      </c>
      <c r="M192" s="177" t="s">
        <v>5152</v>
      </c>
      <c r="N192" s="179">
        <v>45043</v>
      </c>
      <c r="O192" s="178"/>
      <c r="Q192" t="s">
        <v>129</v>
      </c>
      <c r="R192">
        <v>27</v>
      </c>
      <c r="T192" s="194"/>
      <c r="U192" s="194"/>
      <c r="V192" s="299"/>
      <c r="W192" s="200"/>
      <c r="X192" s="200"/>
      <c r="Y192" s="199"/>
      <c r="Z192" s="206"/>
      <c r="AA192" s="205"/>
      <c r="AB192" s="206"/>
      <c r="AC192" s="187"/>
      <c r="AD192" s="186"/>
    </row>
    <row r="193" spans="1:30">
      <c r="A193" s="302">
        <f>COUNTA($E$3:E193)</f>
        <v>191</v>
      </c>
      <c r="B193" s="302" t="s">
        <v>5111</v>
      </c>
      <c r="C193" s="302" t="s">
        <v>37</v>
      </c>
      <c r="D193" s="302" t="s">
        <v>27</v>
      </c>
      <c r="E193" s="302" t="s">
        <v>2702</v>
      </c>
      <c r="F193" s="301">
        <v>45034.760385914349</v>
      </c>
      <c r="G193" s="301"/>
      <c r="H193" s="301"/>
      <c r="I193" s="301" t="s">
        <v>4</v>
      </c>
      <c r="J193" s="302"/>
      <c r="K193" s="302" t="s">
        <v>1287</v>
      </c>
      <c r="L193" s="170">
        <v>45047</v>
      </c>
      <c r="M193" s="177" t="s">
        <v>5168</v>
      </c>
      <c r="N193" s="179">
        <v>45041</v>
      </c>
      <c r="O193" s="178"/>
      <c r="Q193" t="s">
        <v>129</v>
      </c>
      <c r="R193">
        <v>12</v>
      </c>
      <c r="T193" s="194"/>
      <c r="U193" s="194"/>
      <c r="V193" s="299"/>
      <c r="W193" s="200"/>
      <c r="X193" s="200"/>
      <c r="Y193" s="199"/>
      <c r="Z193" s="206"/>
      <c r="AA193" s="205"/>
      <c r="AB193" s="206"/>
      <c r="AC193" s="187"/>
      <c r="AD193" s="186"/>
    </row>
    <row r="194" spans="1:30">
      <c r="A194" s="302">
        <f>COUNTA($E$3:E194)</f>
        <v>192</v>
      </c>
      <c r="B194" s="302" t="s">
        <v>5109</v>
      </c>
      <c r="C194" s="302" t="s">
        <v>37</v>
      </c>
      <c r="D194" s="302" t="s">
        <v>27</v>
      </c>
      <c r="E194" s="302" t="s">
        <v>5110</v>
      </c>
      <c r="F194" s="301">
        <v>45034.759824351851</v>
      </c>
      <c r="G194" s="301"/>
      <c r="H194" s="301"/>
      <c r="I194" s="301" t="s">
        <v>4</v>
      </c>
      <c r="J194" s="302"/>
      <c r="K194" s="302" t="s">
        <v>1287</v>
      </c>
      <c r="L194" s="170">
        <v>45047</v>
      </c>
      <c r="M194" s="177" t="s">
        <v>5168</v>
      </c>
      <c r="N194" s="179">
        <v>45041</v>
      </c>
      <c r="O194" s="178"/>
      <c r="Q194" t="s">
        <v>129</v>
      </c>
      <c r="R194">
        <v>12</v>
      </c>
      <c r="T194" s="194"/>
      <c r="U194" s="194"/>
      <c r="V194" s="299"/>
      <c r="W194" s="200"/>
      <c r="X194" s="200"/>
      <c r="Y194" s="199"/>
      <c r="Z194" s="206"/>
      <c r="AA194" s="205"/>
      <c r="AB194" s="206"/>
      <c r="AC194" s="187"/>
      <c r="AD194" s="186"/>
    </row>
    <row r="195" spans="1:30">
      <c r="A195" s="302">
        <f>COUNTA($E$3:E195)</f>
        <v>193</v>
      </c>
      <c r="B195" s="302" t="s">
        <v>5072</v>
      </c>
      <c r="C195" s="302" t="s">
        <v>41</v>
      </c>
      <c r="D195" s="302" t="s">
        <v>16</v>
      </c>
      <c r="E195" s="302" t="s">
        <v>1188</v>
      </c>
      <c r="F195" s="301">
        <v>45029.637663518515</v>
      </c>
      <c r="G195" s="301"/>
      <c r="H195" s="301"/>
      <c r="I195" s="301" t="s">
        <v>1110</v>
      </c>
      <c r="J195" s="302"/>
      <c r="K195" s="302" t="s">
        <v>1296</v>
      </c>
      <c r="L195" s="170">
        <v>45040</v>
      </c>
      <c r="M195" s="177" t="s">
        <v>5124</v>
      </c>
      <c r="N195" s="179">
        <v>45147</v>
      </c>
      <c r="O195" s="178"/>
      <c r="Q195" t="s">
        <v>129</v>
      </c>
      <c r="R195">
        <v>10</v>
      </c>
      <c r="T195" s="194"/>
      <c r="U195" s="194"/>
      <c r="V195" s="299"/>
      <c r="W195" s="200"/>
      <c r="X195" s="200"/>
      <c r="Y195" s="199"/>
      <c r="Z195" s="206"/>
      <c r="AA195" s="205"/>
      <c r="AB195" s="206"/>
      <c r="AC195" s="187"/>
      <c r="AD195" s="186"/>
    </row>
    <row r="196" spans="1:30">
      <c r="A196" s="302">
        <f>COUNTA($E$3:E196)</f>
        <v>194</v>
      </c>
      <c r="B196" s="302" t="s">
        <v>5070</v>
      </c>
      <c r="C196" s="302" t="s">
        <v>41</v>
      </c>
      <c r="D196" s="302" t="s">
        <v>34</v>
      </c>
      <c r="E196" s="302" t="s">
        <v>5071</v>
      </c>
      <c r="F196" s="301">
        <v>45029.628496770834</v>
      </c>
      <c r="G196" s="301"/>
      <c r="H196" s="301"/>
      <c r="I196" s="301" t="s">
        <v>1110</v>
      </c>
      <c r="J196" s="302"/>
      <c r="K196" s="302" t="s">
        <v>1296</v>
      </c>
      <c r="L196" s="170">
        <v>45040</v>
      </c>
      <c r="M196" s="177" t="s">
        <v>5124</v>
      </c>
      <c r="N196" s="179">
        <v>45147</v>
      </c>
      <c r="O196" s="178"/>
      <c r="Q196" t="s">
        <v>129</v>
      </c>
      <c r="R196">
        <v>10</v>
      </c>
      <c r="T196" s="194"/>
      <c r="U196" s="194"/>
      <c r="V196" s="299"/>
      <c r="W196" s="200"/>
      <c r="X196" s="200"/>
      <c r="Y196" s="199"/>
      <c r="Z196" s="206"/>
      <c r="AA196" s="205"/>
      <c r="AB196" s="206"/>
      <c r="AC196" s="187"/>
      <c r="AD196" s="186"/>
    </row>
    <row r="197" spans="1:30">
      <c r="A197" s="302">
        <f>COUNTA($E$3:E197)</f>
        <v>195</v>
      </c>
      <c r="B197" s="302" t="s">
        <v>5048</v>
      </c>
      <c r="C197" s="302" t="s">
        <v>1197</v>
      </c>
      <c r="D197" s="302" t="s">
        <v>38</v>
      </c>
      <c r="E197" s="302" t="s">
        <v>3526</v>
      </c>
      <c r="F197" s="301">
        <v>45023.722749988425</v>
      </c>
      <c r="G197" s="301"/>
      <c r="H197" s="301"/>
      <c r="I197" s="301" t="s">
        <v>2</v>
      </c>
      <c r="J197" s="302"/>
      <c r="K197" s="302" t="s">
        <v>1294</v>
      </c>
      <c r="L197" s="170">
        <v>45040</v>
      </c>
      <c r="M197" s="177" t="s">
        <v>5125</v>
      </c>
      <c r="N197" s="179">
        <v>45037</v>
      </c>
      <c r="O197" s="178"/>
      <c r="Q197" t="s">
        <v>22</v>
      </c>
      <c r="R197">
        <v>16</v>
      </c>
      <c r="T197" s="194"/>
      <c r="U197" s="194"/>
      <c r="V197" s="299"/>
      <c r="W197" s="200"/>
      <c r="X197" s="200"/>
      <c r="Y197" s="199"/>
      <c r="Z197" s="206"/>
      <c r="AA197" s="205"/>
      <c r="AB197" s="206"/>
      <c r="AC197" s="187"/>
      <c r="AD197" s="186">
        <v>45037</v>
      </c>
    </row>
    <row r="198" spans="1:30">
      <c r="A198" s="302">
        <f>COUNTA($E$3:E198)</f>
        <v>196</v>
      </c>
      <c r="B198" s="302" t="s">
        <v>4823</v>
      </c>
      <c r="C198" s="302" t="s">
        <v>1119</v>
      </c>
      <c r="D198" s="302" t="s">
        <v>38</v>
      </c>
      <c r="E198" s="302" t="s">
        <v>2007</v>
      </c>
      <c r="F198" s="301">
        <v>44984</v>
      </c>
      <c r="G198" s="301">
        <v>45022</v>
      </c>
      <c r="H198" s="301">
        <v>44986</v>
      </c>
      <c r="I198" s="301" t="s">
        <v>2</v>
      </c>
      <c r="J198" s="302" t="s">
        <v>1724</v>
      </c>
      <c r="K198" s="302" t="s">
        <v>1296</v>
      </c>
      <c r="L198" s="170">
        <v>45040</v>
      </c>
      <c r="M198" s="177" t="s">
        <v>5099</v>
      </c>
      <c r="N198" s="179">
        <v>45036</v>
      </c>
      <c r="O198" s="178"/>
      <c r="Q198" t="s">
        <v>129</v>
      </c>
      <c r="R198">
        <v>56</v>
      </c>
      <c r="T198" s="194"/>
      <c r="U198" s="194"/>
      <c r="V198" s="299"/>
      <c r="W198" s="200"/>
      <c r="X198" s="200"/>
      <c r="Y198" s="199"/>
      <c r="Z198" s="206"/>
      <c r="AA198" s="205"/>
      <c r="AB198" s="206"/>
      <c r="AC198" s="187"/>
      <c r="AD198" s="186"/>
    </row>
    <row r="199" spans="1:30">
      <c r="A199" s="302">
        <f>COUNTA($E$3:E199)</f>
        <v>197</v>
      </c>
      <c r="B199" s="302" t="s">
        <v>4938</v>
      </c>
      <c r="C199" s="302" t="s">
        <v>21</v>
      </c>
      <c r="D199" s="302" t="s">
        <v>23</v>
      </c>
      <c r="E199" s="302" t="s">
        <v>1925</v>
      </c>
      <c r="F199" s="301">
        <v>45007</v>
      </c>
      <c r="G199" s="301"/>
      <c r="H199" s="301"/>
      <c r="I199" s="301" t="s">
        <v>2</v>
      </c>
      <c r="J199" s="302"/>
      <c r="K199" s="302" t="s">
        <v>1287</v>
      </c>
      <c r="L199" s="170">
        <v>45040</v>
      </c>
      <c r="M199" s="177" t="s">
        <v>5100</v>
      </c>
      <c r="N199" s="179">
        <v>45034</v>
      </c>
      <c r="O199" s="178"/>
      <c r="Q199" t="s">
        <v>129</v>
      </c>
      <c r="R199">
        <v>33</v>
      </c>
      <c r="T199" s="194"/>
      <c r="U199" s="194"/>
      <c r="V199" s="299"/>
      <c r="W199" s="200"/>
      <c r="X199" s="200"/>
      <c r="Y199" s="199"/>
      <c r="Z199" s="206"/>
      <c r="AA199" s="205"/>
      <c r="AB199" s="206"/>
      <c r="AC199" s="187"/>
      <c r="AD199" s="186"/>
    </row>
    <row r="200" spans="1:30">
      <c r="A200" s="302">
        <f>COUNTA($E$3:E200)</f>
        <v>198</v>
      </c>
      <c r="B200" s="302" t="s">
        <v>4972</v>
      </c>
      <c r="C200" s="302" t="s">
        <v>41</v>
      </c>
      <c r="D200" s="302" t="s">
        <v>30</v>
      </c>
      <c r="E200" s="302" t="s">
        <v>2970</v>
      </c>
      <c r="F200" s="301">
        <v>45014</v>
      </c>
      <c r="G200" s="301"/>
      <c r="H200" s="301" t="s">
        <v>66</v>
      </c>
      <c r="I200" s="301" t="s">
        <v>2</v>
      </c>
      <c r="J200" s="302" t="s">
        <v>4973</v>
      </c>
      <c r="K200" s="302" t="s">
        <v>1294</v>
      </c>
      <c r="L200" s="170">
        <v>45040</v>
      </c>
      <c r="M200" s="177" t="s">
        <v>5132</v>
      </c>
      <c r="N200" s="179">
        <v>45083</v>
      </c>
      <c r="O200" s="178"/>
      <c r="Q200" t="s">
        <v>22</v>
      </c>
      <c r="R200">
        <v>26</v>
      </c>
      <c r="T200" s="194"/>
      <c r="U200" s="194"/>
      <c r="V200" s="299"/>
      <c r="W200" s="200"/>
      <c r="X200" s="200"/>
      <c r="Y200" s="199"/>
      <c r="Z200" s="206"/>
      <c r="AA200" s="205"/>
      <c r="AB200" s="206"/>
      <c r="AC200" s="187"/>
      <c r="AD200" s="186">
        <v>45083</v>
      </c>
    </row>
    <row r="201" spans="1:30">
      <c r="A201" s="302">
        <f>COUNTA($E$3:E201)</f>
        <v>199</v>
      </c>
      <c r="B201" s="302" t="s">
        <v>4758</v>
      </c>
      <c r="C201" s="302" t="s">
        <v>41</v>
      </c>
      <c r="D201" s="302" t="s">
        <v>1103</v>
      </c>
      <c r="E201" s="302" t="s">
        <v>4255</v>
      </c>
      <c r="F201" s="301">
        <v>44970</v>
      </c>
      <c r="G201" s="301"/>
      <c r="H201" s="301"/>
      <c r="I201" s="301" t="s">
        <v>2</v>
      </c>
      <c r="J201" s="302" t="s">
        <v>4833</v>
      </c>
      <c r="K201" s="302" t="s">
        <v>1295</v>
      </c>
      <c r="L201" s="170">
        <v>45040</v>
      </c>
      <c r="M201" s="177" t="s">
        <v>5126</v>
      </c>
      <c r="N201" s="179">
        <v>45020</v>
      </c>
      <c r="O201" s="178"/>
      <c r="Q201" t="s">
        <v>129</v>
      </c>
      <c r="R201">
        <v>70</v>
      </c>
      <c r="T201" s="194"/>
      <c r="U201" s="194"/>
      <c r="V201" s="299"/>
      <c r="W201" s="200"/>
      <c r="X201" s="200"/>
      <c r="Y201" s="199"/>
      <c r="Z201" s="206"/>
      <c r="AA201" s="205"/>
      <c r="AB201" s="206"/>
      <c r="AC201" s="187"/>
      <c r="AD201" s="186">
        <v>45020</v>
      </c>
    </row>
    <row r="202" spans="1:30">
      <c r="A202" s="302">
        <f>COUNTA($E$3:E202)</f>
        <v>200</v>
      </c>
      <c r="B202" s="302" t="s">
        <v>4976</v>
      </c>
      <c r="C202" s="302" t="s">
        <v>37</v>
      </c>
      <c r="D202" s="302" t="s">
        <v>30</v>
      </c>
      <c r="E202" s="302" t="s">
        <v>1209</v>
      </c>
      <c r="F202" s="301">
        <v>45009</v>
      </c>
      <c r="G202" s="301"/>
      <c r="H202" s="301"/>
      <c r="I202" s="301" t="s">
        <v>3</v>
      </c>
      <c r="J202" s="302" t="s">
        <v>4977</v>
      </c>
      <c r="K202" s="302" t="s">
        <v>1295</v>
      </c>
      <c r="L202" s="170">
        <v>45040</v>
      </c>
      <c r="M202" s="177" t="s">
        <v>5123</v>
      </c>
      <c r="N202" s="179"/>
      <c r="O202" s="178"/>
      <c r="Q202" t="s">
        <v>129</v>
      </c>
      <c r="R202">
        <v>31</v>
      </c>
      <c r="T202" s="194"/>
      <c r="U202" s="194"/>
      <c r="V202" s="299"/>
      <c r="W202" s="200"/>
      <c r="X202" s="200"/>
      <c r="Y202" s="199"/>
      <c r="Z202" s="206"/>
      <c r="AA202" s="205"/>
      <c r="AB202" s="206"/>
      <c r="AC202" s="187"/>
      <c r="AD202" s="186"/>
    </row>
    <row r="203" spans="1:30">
      <c r="A203" s="302">
        <f>COUNTA($E$3:E203)</f>
        <v>201</v>
      </c>
      <c r="B203" s="302" t="s">
        <v>5028</v>
      </c>
      <c r="C203" s="302" t="s">
        <v>37</v>
      </c>
      <c r="D203" s="302" t="s">
        <v>30</v>
      </c>
      <c r="E203" s="302" t="s">
        <v>3487</v>
      </c>
      <c r="F203" s="301">
        <v>45020.713293692126</v>
      </c>
      <c r="G203" s="301"/>
      <c r="H203" s="301"/>
      <c r="I203" s="301" t="s">
        <v>3</v>
      </c>
      <c r="J203" s="302"/>
      <c r="K203" s="302" t="s">
        <v>1295</v>
      </c>
      <c r="L203" s="170">
        <v>45040</v>
      </c>
      <c r="M203" s="177" t="s">
        <v>5133</v>
      </c>
      <c r="N203" s="179"/>
      <c r="O203" s="178"/>
      <c r="Q203" t="s">
        <v>129</v>
      </c>
      <c r="R203">
        <v>19</v>
      </c>
      <c r="T203" s="194"/>
      <c r="U203" s="194"/>
      <c r="V203" s="299"/>
      <c r="W203" s="200"/>
      <c r="X203" s="200"/>
      <c r="Y203" s="199"/>
      <c r="Z203" s="206"/>
      <c r="AA203" s="205"/>
      <c r="AB203" s="206"/>
      <c r="AC203" s="187"/>
      <c r="AD203" s="186"/>
    </row>
    <row r="204" spans="1:30">
      <c r="A204" s="302">
        <f>COUNTA($E$3:E204)</f>
        <v>202</v>
      </c>
      <c r="B204" s="302" t="s">
        <v>5029</v>
      </c>
      <c r="C204" s="302" t="s">
        <v>37</v>
      </c>
      <c r="D204" s="302" t="s">
        <v>30</v>
      </c>
      <c r="E204" s="302" t="s">
        <v>3380</v>
      </c>
      <c r="F204" s="301">
        <v>45020.713823761573</v>
      </c>
      <c r="G204" s="301"/>
      <c r="H204" s="301"/>
      <c r="I204" s="301" t="s">
        <v>3</v>
      </c>
      <c r="J204" s="302"/>
      <c r="K204" s="302" t="s">
        <v>1295</v>
      </c>
      <c r="L204" s="170">
        <v>45040</v>
      </c>
      <c r="M204" s="177" t="s">
        <v>5134</v>
      </c>
      <c r="N204" s="179">
        <v>45092</v>
      </c>
      <c r="O204" s="178"/>
      <c r="Q204" t="s">
        <v>129</v>
      </c>
      <c r="R204">
        <v>19</v>
      </c>
      <c r="T204" s="194"/>
      <c r="U204" s="194"/>
      <c r="V204" s="299"/>
      <c r="W204" s="200"/>
      <c r="X204" s="200"/>
      <c r="Y204" s="199"/>
      <c r="Z204" s="206"/>
      <c r="AA204" s="205"/>
      <c r="AB204" s="206"/>
      <c r="AC204" s="187"/>
      <c r="AD204" s="186"/>
    </row>
    <row r="205" spans="1:30">
      <c r="A205" s="302">
        <f>COUNTA($E$3:E205)</f>
        <v>203</v>
      </c>
      <c r="B205" s="302" t="s">
        <v>5063</v>
      </c>
      <c r="C205" s="302" t="s">
        <v>41</v>
      </c>
      <c r="D205" s="302" t="s">
        <v>49</v>
      </c>
      <c r="E205" s="302" t="s">
        <v>1088</v>
      </c>
      <c r="F205" s="301">
        <v>45027.656533379632</v>
      </c>
      <c r="G205" s="301"/>
      <c r="H205" s="301"/>
      <c r="I205" s="301" t="s">
        <v>3</v>
      </c>
      <c r="J205" s="302"/>
      <c r="K205" s="302" t="s">
        <v>1295</v>
      </c>
      <c r="L205" s="170">
        <v>45040</v>
      </c>
      <c r="M205" s="177" t="s">
        <v>5135</v>
      </c>
      <c r="N205" s="179">
        <v>45029</v>
      </c>
      <c r="O205" s="178"/>
      <c r="Q205" t="s">
        <v>129</v>
      </c>
      <c r="R205">
        <v>12</v>
      </c>
      <c r="T205" s="194"/>
      <c r="U205" s="194"/>
      <c r="V205" s="299"/>
      <c r="W205" s="200"/>
      <c r="X205" s="200"/>
      <c r="Y205" s="199"/>
      <c r="Z205" s="206"/>
      <c r="AA205" s="205"/>
      <c r="AB205" s="206"/>
      <c r="AC205" s="187"/>
      <c r="AD205" s="186"/>
    </row>
    <row r="206" spans="1:30">
      <c r="A206" s="302">
        <f>COUNTA($E$3:E206)</f>
        <v>204</v>
      </c>
      <c r="B206" s="302" t="s">
        <v>5112</v>
      </c>
      <c r="C206" s="302" t="s">
        <v>37</v>
      </c>
      <c r="D206" s="302" t="s">
        <v>34</v>
      </c>
      <c r="E206" s="302" t="s">
        <v>3366</v>
      </c>
      <c r="F206" s="301">
        <v>45034.761204444447</v>
      </c>
      <c r="G206" s="301"/>
      <c r="H206" s="301"/>
      <c r="I206" s="301" t="s">
        <v>3</v>
      </c>
      <c r="J206" s="302"/>
      <c r="K206" s="302" t="s">
        <v>1296</v>
      </c>
      <c r="L206" s="170">
        <v>45040</v>
      </c>
      <c r="M206" s="177" t="s">
        <v>5128</v>
      </c>
      <c r="N206" s="179">
        <v>45042</v>
      </c>
      <c r="O206" s="178"/>
      <c r="Q206" t="s">
        <v>129</v>
      </c>
      <c r="R206">
        <v>5</v>
      </c>
      <c r="T206" s="194"/>
      <c r="U206" s="194"/>
      <c r="V206" s="299"/>
      <c r="W206" s="200"/>
      <c r="X206" s="200"/>
      <c r="Y206" s="199"/>
      <c r="Z206" s="206"/>
      <c r="AA206" s="205"/>
      <c r="AB206" s="206"/>
      <c r="AC206" s="187"/>
      <c r="AD206" s="186"/>
    </row>
    <row r="207" spans="1:30">
      <c r="A207" s="302">
        <f>COUNTA($E$3:E207)</f>
        <v>205</v>
      </c>
      <c r="B207" s="302" t="s">
        <v>5065</v>
      </c>
      <c r="C207" s="302" t="s">
        <v>37</v>
      </c>
      <c r="D207" s="302" t="s">
        <v>30</v>
      </c>
      <c r="E207" s="302" t="s">
        <v>3368</v>
      </c>
      <c r="F207" s="301">
        <v>45028.768826631946</v>
      </c>
      <c r="G207" s="301"/>
      <c r="H207" s="301"/>
      <c r="I207" s="301" t="s">
        <v>3</v>
      </c>
      <c r="J207" s="302" t="s">
        <v>1212</v>
      </c>
      <c r="K207" s="302" t="s">
        <v>1287</v>
      </c>
      <c r="L207" s="170">
        <v>45040</v>
      </c>
      <c r="M207" s="177" t="s">
        <v>5103</v>
      </c>
      <c r="N207" s="179">
        <v>45030</v>
      </c>
      <c r="O207" s="178"/>
      <c r="Q207" t="s">
        <v>129</v>
      </c>
      <c r="R207">
        <v>11</v>
      </c>
      <c r="T207" s="194"/>
      <c r="U207" s="194"/>
      <c r="V207" s="299"/>
      <c r="W207" s="200"/>
      <c r="X207" s="200"/>
      <c r="Y207" s="199"/>
      <c r="Z207" s="206"/>
      <c r="AA207" s="205"/>
      <c r="AB207" s="206"/>
      <c r="AC207" s="187"/>
      <c r="AD207" s="186"/>
    </row>
    <row r="208" spans="1:30">
      <c r="A208" s="302">
        <f>COUNTA($E$3:E208)</f>
        <v>206</v>
      </c>
      <c r="B208" s="302" t="s">
        <v>5084</v>
      </c>
      <c r="C208" s="302" t="s">
        <v>21</v>
      </c>
      <c r="D208" s="302" t="s">
        <v>34</v>
      </c>
      <c r="E208" s="302" t="s">
        <v>1682</v>
      </c>
      <c r="F208" s="301">
        <v>45030.560689479164</v>
      </c>
      <c r="G208" s="301"/>
      <c r="H208" s="301"/>
      <c r="I208" s="301" t="s">
        <v>3</v>
      </c>
      <c r="J208" s="302"/>
      <c r="K208" s="302" t="s">
        <v>1296</v>
      </c>
      <c r="L208" s="170">
        <v>45040</v>
      </c>
      <c r="M208" s="177" t="s">
        <v>5128</v>
      </c>
      <c r="N208" s="179">
        <v>45162</v>
      </c>
      <c r="O208" s="178"/>
      <c r="Q208" t="s">
        <v>129</v>
      </c>
      <c r="R208">
        <v>9</v>
      </c>
      <c r="T208" s="194"/>
      <c r="U208" s="194"/>
      <c r="V208" s="299"/>
      <c r="W208" s="200"/>
      <c r="X208" s="200"/>
      <c r="Y208" s="199"/>
      <c r="Z208" s="206"/>
      <c r="AA208" s="205"/>
      <c r="AB208" s="206"/>
      <c r="AC208" s="187"/>
      <c r="AD208" s="186"/>
    </row>
    <row r="209" spans="1:30">
      <c r="A209" s="302">
        <f>COUNTA($E$3:E209)</f>
        <v>207</v>
      </c>
      <c r="B209" s="302" t="s">
        <v>5087</v>
      </c>
      <c r="C209" s="302" t="s">
        <v>41</v>
      </c>
      <c r="D209" s="302" t="s">
        <v>31</v>
      </c>
      <c r="E209" s="302" t="s">
        <v>3111</v>
      </c>
      <c r="F209" s="301">
        <v>45030.643825196756</v>
      </c>
      <c r="G209" s="301"/>
      <c r="H209" s="301"/>
      <c r="I209" s="301" t="s">
        <v>3</v>
      </c>
      <c r="J209" s="302"/>
      <c r="K209" s="302" t="s">
        <v>1295</v>
      </c>
      <c r="L209" s="170">
        <v>45040</v>
      </c>
      <c r="M209" s="177" t="s">
        <v>5123</v>
      </c>
      <c r="N209" s="179">
        <v>45147</v>
      </c>
      <c r="O209" s="178"/>
      <c r="Q209" t="s">
        <v>129</v>
      </c>
      <c r="R209">
        <v>9</v>
      </c>
      <c r="T209" s="194"/>
      <c r="U209" s="194"/>
      <c r="V209" s="299"/>
      <c r="W209" s="200"/>
      <c r="X209" s="200"/>
      <c r="Y209" s="199"/>
      <c r="Z209" s="206"/>
      <c r="AA209" s="205"/>
      <c r="AB209" s="206"/>
      <c r="AC209" s="187"/>
      <c r="AD209" s="186"/>
    </row>
    <row r="210" spans="1:30">
      <c r="A210" s="302">
        <f>COUNTA($E$3:E210)</f>
        <v>208</v>
      </c>
      <c r="B210" s="302" t="s">
        <v>5108</v>
      </c>
      <c r="C210" s="302" t="s">
        <v>2675</v>
      </c>
      <c r="D210" s="302" t="s">
        <v>2683</v>
      </c>
      <c r="E210" s="302" t="s">
        <v>2684</v>
      </c>
      <c r="F210" s="301">
        <v>45034.758705300927</v>
      </c>
      <c r="G210" s="301"/>
      <c r="H210" s="301"/>
      <c r="I210" s="301" t="s">
        <v>3</v>
      </c>
      <c r="J210" s="302"/>
      <c r="K210" s="302" t="s">
        <v>1295</v>
      </c>
      <c r="L210" s="170">
        <v>45040</v>
      </c>
      <c r="M210" s="177" t="s">
        <v>5136</v>
      </c>
      <c r="N210" s="179">
        <v>45147</v>
      </c>
      <c r="O210" s="178"/>
      <c r="Q210" t="s">
        <v>129</v>
      </c>
      <c r="R210">
        <v>5</v>
      </c>
      <c r="T210" s="194"/>
      <c r="U210" s="194"/>
      <c r="V210" s="299"/>
      <c r="W210" s="200"/>
      <c r="X210" s="200"/>
      <c r="Y210" s="199"/>
      <c r="Z210" s="206"/>
      <c r="AA210" s="205"/>
      <c r="AB210" s="206"/>
      <c r="AC210" s="187"/>
      <c r="AD210" s="186"/>
    </row>
    <row r="211" spans="1:30">
      <c r="A211" s="302">
        <f>COUNTA($E$3:E211)</f>
        <v>209</v>
      </c>
      <c r="B211" s="302" t="s">
        <v>5059</v>
      </c>
      <c r="C211" s="302" t="s">
        <v>71</v>
      </c>
      <c r="D211" s="302" t="s">
        <v>49</v>
      </c>
      <c r="E211" s="302" t="s">
        <v>5060</v>
      </c>
      <c r="F211" s="301">
        <v>45027.699392650466</v>
      </c>
      <c r="G211" s="301"/>
      <c r="H211" s="301"/>
      <c r="I211" s="301" t="s">
        <v>3</v>
      </c>
      <c r="J211" s="302"/>
      <c r="K211" s="302" t="s">
        <v>1295</v>
      </c>
      <c r="L211" s="170">
        <v>45040</v>
      </c>
      <c r="M211" s="177" t="s">
        <v>5123</v>
      </c>
      <c r="N211" s="179">
        <v>45034</v>
      </c>
      <c r="O211" s="178"/>
      <c r="Q211" t="s">
        <v>129</v>
      </c>
      <c r="R211">
        <v>12</v>
      </c>
      <c r="T211" s="194"/>
      <c r="U211" s="194"/>
      <c r="V211" s="299"/>
      <c r="W211" s="200"/>
      <c r="X211" s="200"/>
      <c r="Y211" s="199"/>
      <c r="Z211" s="206"/>
      <c r="AA211" s="205"/>
      <c r="AB211" s="206"/>
      <c r="AC211" s="187"/>
      <c r="AD211" s="186"/>
    </row>
    <row r="212" spans="1:30">
      <c r="A212" s="302">
        <f>COUNTA($E$3:E212)</f>
        <v>210</v>
      </c>
      <c r="B212" s="302" t="s">
        <v>5027</v>
      </c>
      <c r="C212" s="302" t="s">
        <v>37</v>
      </c>
      <c r="D212" s="302" t="s">
        <v>30</v>
      </c>
      <c r="E212" s="302" t="s">
        <v>2994</v>
      </c>
      <c r="F212" s="301">
        <v>45020.712262187502</v>
      </c>
      <c r="G212" s="301"/>
      <c r="H212" s="301"/>
      <c r="I212" s="301" t="s">
        <v>2</v>
      </c>
      <c r="J212" s="302"/>
      <c r="K212" s="302" t="s">
        <v>1296</v>
      </c>
      <c r="L212" s="170">
        <v>45033</v>
      </c>
      <c r="M212" s="177" t="s">
        <v>5091</v>
      </c>
      <c r="N212" s="179">
        <v>45051</v>
      </c>
      <c r="O212" s="178"/>
      <c r="Q212" t="s">
        <v>129</v>
      </c>
      <c r="R212">
        <v>12</v>
      </c>
      <c r="T212" s="194"/>
      <c r="U212" s="194"/>
      <c r="V212" s="299"/>
      <c r="W212" s="200"/>
      <c r="X212" s="200"/>
      <c r="Y212" s="199"/>
      <c r="Z212" s="206"/>
      <c r="AA212" s="205"/>
      <c r="AB212" s="206"/>
      <c r="AC212" s="187"/>
      <c r="AD212" s="186">
        <v>45051</v>
      </c>
    </row>
    <row r="213" spans="1:30">
      <c r="A213" s="302">
        <f>COUNTA($E$3:E213)</f>
        <v>211</v>
      </c>
      <c r="B213" s="302" t="s">
        <v>4939</v>
      </c>
      <c r="C213" s="302" t="s">
        <v>21</v>
      </c>
      <c r="D213" s="302" t="s">
        <v>34</v>
      </c>
      <c r="E213" s="302" t="s">
        <v>4940</v>
      </c>
      <c r="F213" s="301">
        <v>45007</v>
      </c>
      <c r="G213" s="301"/>
      <c r="H213" s="301"/>
      <c r="I213" s="301" t="s">
        <v>2</v>
      </c>
      <c r="J213" s="302"/>
      <c r="K213" s="302" t="s">
        <v>1287</v>
      </c>
      <c r="L213" s="170">
        <v>45033</v>
      </c>
      <c r="M213" s="177" t="s">
        <v>2811</v>
      </c>
      <c r="N213" s="179">
        <v>45034</v>
      </c>
      <c r="O213" s="178"/>
      <c r="Q213" t="s">
        <v>129</v>
      </c>
      <c r="R213">
        <v>26</v>
      </c>
      <c r="T213" s="194"/>
      <c r="U213" s="194"/>
      <c r="V213" s="299"/>
      <c r="W213" s="200"/>
      <c r="X213" s="200"/>
      <c r="Y213" s="199"/>
      <c r="Z213" s="206"/>
      <c r="AA213" s="205"/>
      <c r="AB213" s="206"/>
      <c r="AC213" s="187"/>
      <c r="AD213" s="186"/>
    </row>
    <row r="214" spans="1:30">
      <c r="A214" s="302">
        <f>COUNTA($E$3:E214)</f>
        <v>212</v>
      </c>
      <c r="B214" s="302" t="s">
        <v>4855</v>
      </c>
      <c r="C214" s="302" t="s">
        <v>41</v>
      </c>
      <c r="D214" s="302" t="s">
        <v>56</v>
      </c>
      <c r="E214" s="302" t="s">
        <v>1238</v>
      </c>
      <c r="F214" s="301">
        <v>44774</v>
      </c>
      <c r="G214" s="301"/>
      <c r="H214" s="301" t="s">
        <v>66</v>
      </c>
      <c r="I214" s="301" t="s">
        <v>2</v>
      </c>
      <c r="J214" s="302" t="s">
        <v>4856</v>
      </c>
      <c r="K214" s="302" t="s">
        <v>24</v>
      </c>
      <c r="L214" s="170">
        <v>45033</v>
      </c>
      <c r="M214" s="177" t="s">
        <v>5090</v>
      </c>
      <c r="N214" s="179">
        <v>45131</v>
      </c>
      <c r="O214" s="178"/>
      <c r="Q214" t="s">
        <v>22</v>
      </c>
      <c r="R214">
        <v>259</v>
      </c>
      <c r="T214" s="194"/>
      <c r="U214" s="194"/>
      <c r="V214" s="299"/>
      <c r="W214" s="200"/>
      <c r="X214" s="200"/>
      <c r="Y214" s="199"/>
      <c r="Z214" s="206"/>
      <c r="AA214" s="205"/>
      <c r="AB214" s="206"/>
      <c r="AC214" s="187"/>
      <c r="AD214" s="186"/>
    </row>
    <row r="215" spans="1:30">
      <c r="A215" s="302">
        <f>COUNTA($E$3:E215)</f>
        <v>213</v>
      </c>
      <c r="B215" s="302" t="s">
        <v>5056</v>
      </c>
      <c r="C215" s="302" t="s">
        <v>37</v>
      </c>
      <c r="D215" s="302" t="s">
        <v>34</v>
      </c>
      <c r="E215" s="302" t="s">
        <v>4574</v>
      </c>
      <c r="F215" s="301">
        <v>45027.818645833337</v>
      </c>
      <c r="G215" s="301"/>
      <c r="H215" s="301"/>
      <c r="I215" s="301" t="s">
        <v>3</v>
      </c>
      <c r="J215" s="302" t="s">
        <v>1249</v>
      </c>
      <c r="K215" s="302" t="s">
        <v>1287</v>
      </c>
      <c r="L215" s="170">
        <v>45033</v>
      </c>
      <c r="M215" s="177" t="s">
        <v>5091</v>
      </c>
      <c r="N215" s="179">
        <v>45030</v>
      </c>
      <c r="O215" s="178"/>
      <c r="Q215" t="s">
        <v>129</v>
      </c>
      <c r="R215">
        <v>5</v>
      </c>
      <c r="T215" s="194"/>
      <c r="U215" s="194"/>
      <c r="V215" s="299"/>
      <c r="W215" s="200"/>
      <c r="X215" s="200"/>
      <c r="Y215" s="199"/>
      <c r="Z215" s="206"/>
      <c r="AA215" s="205"/>
      <c r="AB215" s="206"/>
      <c r="AC215" s="187"/>
      <c r="AD215" s="186"/>
    </row>
    <row r="216" spans="1:30">
      <c r="A216" s="302">
        <f>COUNTA($E$3:E216)</f>
        <v>214</v>
      </c>
      <c r="B216" s="302" t="s">
        <v>5037</v>
      </c>
      <c r="C216" s="302" t="s">
        <v>41</v>
      </c>
      <c r="D216" s="302" t="s">
        <v>32</v>
      </c>
      <c r="E216" s="302" t="s">
        <v>1159</v>
      </c>
      <c r="F216" s="301">
        <v>45021.452931932872</v>
      </c>
      <c r="G216" s="301"/>
      <c r="H216" s="301"/>
      <c r="I216" s="301" t="s">
        <v>3</v>
      </c>
      <c r="J216" s="302"/>
      <c r="K216" s="302" t="s">
        <v>2032</v>
      </c>
      <c r="L216" s="170">
        <v>45033</v>
      </c>
      <c r="M216" s="177" t="s">
        <v>5068</v>
      </c>
      <c r="N216" s="179">
        <v>45051</v>
      </c>
      <c r="O216" s="178"/>
      <c r="Q216" t="s">
        <v>22</v>
      </c>
      <c r="R216">
        <v>12</v>
      </c>
      <c r="T216" s="194"/>
      <c r="U216" s="194"/>
      <c r="V216" s="299"/>
      <c r="W216" s="200"/>
      <c r="X216" s="200"/>
      <c r="Y216" s="199"/>
      <c r="Z216" s="206"/>
      <c r="AA216" s="205"/>
      <c r="AB216" s="206"/>
      <c r="AC216" s="187"/>
      <c r="AD216" s="186">
        <v>45051</v>
      </c>
    </row>
    <row r="217" spans="1:30">
      <c r="A217" s="302">
        <f>COUNTA($E$3:E217)</f>
        <v>215</v>
      </c>
      <c r="B217" s="302" t="s">
        <v>5034</v>
      </c>
      <c r="C217" s="302" t="s">
        <v>41</v>
      </c>
      <c r="D217" s="302" t="s">
        <v>16</v>
      </c>
      <c r="E217" s="302" t="s">
        <v>3449</v>
      </c>
      <c r="F217" s="301">
        <v>45021.451466874998</v>
      </c>
      <c r="G217" s="301"/>
      <c r="H217" s="301"/>
      <c r="I217" s="301" t="s">
        <v>3</v>
      </c>
      <c r="J217" s="302"/>
      <c r="K217" s="302" t="s">
        <v>2032</v>
      </c>
      <c r="L217" s="170">
        <v>45033</v>
      </c>
      <c r="M217" s="177" t="s">
        <v>5068</v>
      </c>
      <c r="N217" s="179">
        <v>45083</v>
      </c>
      <c r="O217" s="178"/>
      <c r="Q217" t="s">
        <v>22</v>
      </c>
      <c r="R217">
        <v>12</v>
      </c>
      <c r="T217" s="194"/>
      <c r="U217" s="194"/>
      <c r="V217" s="299"/>
      <c r="W217" s="200"/>
      <c r="X217" s="200"/>
      <c r="Y217" s="199"/>
      <c r="Z217" s="206"/>
      <c r="AA217" s="205"/>
      <c r="AB217" s="206"/>
      <c r="AC217" s="187"/>
      <c r="AD217" s="186">
        <v>45083</v>
      </c>
    </row>
    <row r="218" spans="1:30">
      <c r="A218" s="302">
        <f>COUNTA($E$3:E218)</f>
        <v>216</v>
      </c>
      <c r="B218" s="302" t="s">
        <v>5016</v>
      </c>
      <c r="C218" s="302" t="s">
        <v>41</v>
      </c>
      <c r="D218" s="302" t="s">
        <v>34</v>
      </c>
      <c r="E218" s="302" t="s">
        <v>1045</v>
      </c>
      <c r="F218" s="301">
        <v>45022</v>
      </c>
      <c r="G218" s="301"/>
      <c r="H218" s="301" t="s">
        <v>66</v>
      </c>
      <c r="I218" s="301" t="s">
        <v>3</v>
      </c>
      <c r="J218" s="302" t="s">
        <v>5017</v>
      </c>
      <c r="K218" s="302" t="s">
        <v>18</v>
      </c>
      <c r="L218" s="170">
        <v>45033</v>
      </c>
      <c r="M218" s="177"/>
      <c r="N218" s="179">
        <v>45083</v>
      </c>
      <c r="O218" s="178"/>
      <c r="Q218" t="s">
        <v>22</v>
      </c>
      <c r="R218">
        <v>11</v>
      </c>
      <c r="T218" s="194"/>
      <c r="U218" s="194"/>
      <c r="V218" s="299"/>
      <c r="W218" s="200"/>
      <c r="X218" s="200"/>
      <c r="Y218" s="199"/>
      <c r="Z218" s="206"/>
      <c r="AA218" s="205"/>
      <c r="AB218" s="206"/>
      <c r="AC218" s="187"/>
      <c r="AD218" s="186">
        <v>45083</v>
      </c>
    </row>
    <row r="219" spans="1:30">
      <c r="A219" s="302">
        <f>COUNTA($E$3:E219)</f>
        <v>217</v>
      </c>
      <c r="B219" s="302" t="s">
        <v>5026</v>
      </c>
      <c r="C219" s="302" t="s">
        <v>37</v>
      </c>
      <c r="D219" s="302" t="s">
        <v>34</v>
      </c>
      <c r="E219" s="302" t="s">
        <v>3373</v>
      </c>
      <c r="F219" s="301">
        <v>45020.71172644676</v>
      </c>
      <c r="G219" s="301"/>
      <c r="H219" s="301"/>
      <c r="I219" s="301" t="s">
        <v>3</v>
      </c>
      <c r="J219" s="302"/>
      <c r="K219" s="302" t="s">
        <v>1296</v>
      </c>
      <c r="L219" s="170">
        <v>45033</v>
      </c>
      <c r="M219" s="177" t="s">
        <v>5091</v>
      </c>
      <c r="N219" s="179"/>
      <c r="O219" s="178"/>
      <c r="Q219" t="s">
        <v>129</v>
      </c>
      <c r="R219">
        <v>12</v>
      </c>
      <c r="T219" s="194"/>
      <c r="U219" s="194"/>
      <c r="V219" s="299"/>
      <c r="W219" s="200"/>
      <c r="X219" s="200"/>
      <c r="Y219" s="199"/>
      <c r="Z219" s="206"/>
      <c r="AA219" s="205"/>
      <c r="AB219" s="206"/>
      <c r="AC219" s="187"/>
      <c r="AD219" s="186"/>
    </row>
    <row r="220" spans="1:30">
      <c r="A220" s="302">
        <f>COUNTA($E$3:E220)</f>
        <v>218</v>
      </c>
      <c r="B220" s="302" t="s">
        <v>5025</v>
      </c>
      <c r="C220" s="302" t="s">
        <v>37</v>
      </c>
      <c r="D220" s="302" t="s">
        <v>30</v>
      </c>
      <c r="E220" s="302" t="s">
        <v>1187</v>
      </c>
      <c r="F220" s="301">
        <v>45020.710970069442</v>
      </c>
      <c r="G220" s="301"/>
      <c r="H220" s="301"/>
      <c r="I220" s="301" t="s">
        <v>3</v>
      </c>
      <c r="J220" s="302"/>
      <c r="K220" s="302" t="s">
        <v>1287</v>
      </c>
      <c r="L220" s="170">
        <v>45033</v>
      </c>
      <c r="M220" s="177" t="s">
        <v>2811</v>
      </c>
      <c r="N220" s="179">
        <v>45030</v>
      </c>
      <c r="O220" s="178"/>
      <c r="Q220" t="s">
        <v>129</v>
      </c>
      <c r="R220">
        <v>12</v>
      </c>
      <c r="T220" s="194"/>
      <c r="U220" s="194"/>
      <c r="V220" s="299"/>
      <c r="W220" s="200"/>
      <c r="X220" s="200"/>
      <c r="Y220" s="199"/>
      <c r="Z220" s="206"/>
      <c r="AA220" s="205"/>
      <c r="AB220" s="206"/>
      <c r="AC220" s="187"/>
      <c r="AD220" s="186"/>
    </row>
    <row r="221" spans="1:30">
      <c r="A221" s="302">
        <f>COUNTA($E$3:E221)</f>
        <v>219</v>
      </c>
      <c r="B221" s="302" t="s">
        <v>4983</v>
      </c>
      <c r="C221" s="302" t="s">
        <v>21</v>
      </c>
      <c r="D221" s="302" t="s">
        <v>34</v>
      </c>
      <c r="E221" s="302" t="s">
        <v>1784</v>
      </c>
      <c r="F221" s="301">
        <v>45015</v>
      </c>
      <c r="G221" s="301"/>
      <c r="H221" s="301" t="s">
        <v>55</v>
      </c>
      <c r="I221" s="301" t="s">
        <v>3</v>
      </c>
      <c r="J221" s="302" t="s">
        <v>4984</v>
      </c>
      <c r="K221" s="302" t="s">
        <v>1120</v>
      </c>
      <c r="L221" s="170">
        <v>45033</v>
      </c>
      <c r="M221" s="177" t="s">
        <v>5010</v>
      </c>
      <c r="N221" s="179">
        <v>45034</v>
      </c>
      <c r="O221" s="178"/>
      <c r="Q221" t="s">
        <v>129</v>
      </c>
      <c r="R221">
        <v>18</v>
      </c>
      <c r="T221" s="194"/>
      <c r="U221" s="194"/>
      <c r="V221" s="299"/>
      <c r="W221" s="200"/>
      <c r="X221" s="200"/>
      <c r="Y221" s="199"/>
      <c r="Z221" s="206"/>
      <c r="AA221" s="205"/>
      <c r="AB221" s="206"/>
      <c r="AC221" s="187"/>
      <c r="AD221" s="186"/>
    </row>
    <row r="222" spans="1:30">
      <c r="A222" s="302">
        <f>COUNTA($E$3:E222)</f>
        <v>220</v>
      </c>
      <c r="B222" s="302" t="s">
        <v>4716</v>
      </c>
      <c r="C222" s="302" t="s">
        <v>44</v>
      </c>
      <c r="D222" s="302" t="s">
        <v>45</v>
      </c>
      <c r="E222" s="302" t="s">
        <v>173</v>
      </c>
      <c r="F222" s="301">
        <v>44959</v>
      </c>
      <c r="G222" s="301"/>
      <c r="H222" s="301" t="s">
        <v>66</v>
      </c>
      <c r="I222" s="301" t="s">
        <v>4</v>
      </c>
      <c r="J222" s="302" t="s">
        <v>1639</v>
      </c>
      <c r="K222" s="302" t="s">
        <v>1287</v>
      </c>
      <c r="L222" s="170">
        <v>45033</v>
      </c>
      <c r="M222" s="177" t="s">
        <v>5089</v>
      </c>
      <c r="N222" s="179">
        <v>45147</v>
      </c>
      <c r="O222" s="178"/>
      <c r="Q222" t="s">
        <v>129</v>
      </c>
      <c r="R222">
        <v>74</v>
      </c>
      <c r="T222" s="194"/>
      <c r="U222" s="194"/>
      <c r="V222" s="299"/>
      <c r="W222" s="200"/>
      <c r="X222" s="200"/>
      <c r="Y222" s="199"/>
      <c r="Z222" s="206"/>
      <c r="AA222" s="205"/>
      <c r="AB222" s="206"/>
      <c r="AC222" s="187"/>
      <c r="AD222" s="186"/>
    </row>
    <row r="223" spans="1:30">
      <c r="A223" s="302">
        <f>COUNTA($E$3:E223)</f>
        <v>221</v>
      </c>
      <c r="B223" s="302" t="s">
        <v>4714</v>
      </c>
      <c r="C223" s="302" t="s">
        <v>44</v>
      </c>
      <c r="D223" s="302" t="s">
        <v>45</v>
      </c>
      <c r="E223" s="302" t="s">
        <v>178</v>
      </c>
      <c r="F223" s="301">
        <v>44959</v>
      </c>
      <c r="G223" s="301"/>
      <c r="H223" s="301" t="s">
        <v>66</v>
      </c>
      <c r="I223" s="301" t="s">
        <v>4</v>
      </c>
      <c r="J223" s="302" t="s">
        <v>1639</v>
      </c>
      <c r="K223" s="302" t="s">
        <v>1287</v>
      </c>
      <c r="L223" s="170">
        <v>45033</v>
      </c>
      <c r="M223" s="177" t="s">
        <v>2956</v>
      </c>
      <c r="N223" s="179">
        <v>45028</v>
      </c>
      <c r="O223" s="178"/>
      <c r="Q223" t="s">
        <v>129</v>
      </c>
      <c r="R223">
        <v>74</v>
      </c>
      <c r="T223" s="194"/>
      <c r="U223" s="194"/>
      <c r="V223" s="299"/>
      <c r="W223" s="200"/>
      <c r="X223" s="200"/>
      <c r="Y223" s="199"/>
      <c r="Z223" s="206"/>
      <c r="AA223" s="205"/>
      <c r="AB223" s="206"/>
      <c r="AC223" s="187"/>
      <c r="AD223" s="186"/>
    </row>
    <row r="224" spans="1:30">
      <c r="A224" s="302">
        <f>COUNTA($E$3:E224)</f>
        <v>222</v>
      </c>
      <c r="B224" s="302" t="s">
        <v>4656</v>
      </c>
      <c r="C224" s="302" t="s">
        <v>41</v>
      </c>
      <c r="D224" s="302" t="s">
        <v>1098</v>
      </c>
      <c r="E224" s="302" t="s">
        <v>4657</v>
      </c>
      <c r="F224" s="301">
        <v>44936</v>
      </c>
      <c r="G224" s="301"/>
      <c r="H224" s="301" t="s">
        <v>66</v>
      </c>
      <c r="I224" s="301" t="s">
        <v>4</v>
      </c>
      <c r="J224" s="302" t="s">
        <v>3909</v>
      </c>
      <c r="K224" s="302" t="s">
        <v>1287</v>
      </c>
      <c r="L224" s="170">
        <v>45033</v>
      </c>
      <c r="M224" s="177" t="s">
        <v>5088</v>
      </c>
      <c r="N224" s="179"/>
      <c r="O224" s="178"/>
      <c r="Q224" t="s">
        <v>129</v>
      </c>
      <c r="R224">
        <v>97</v>
      </c>
      <c r="T224" s="194"/>
      <c r="U224" s="194"/>
      <c r="V224" s="299"/>
      <c r="W224" s="200"/>
      <c r="X224" s="200"/>
      <c r="Y224" s="199"/>
      <c r="Z224" s="206"/>
      <c r="AA224" s="205"/>
      <c r="AB224" s="206"/>
      <c r="AC224" s="187"/>
      <c r="AD224" s="186"/>
    </row>
    <row r="225" spans="1:30">
      <c r="A225" s="302">
        <f>COUNTA($E$3:E225)</f>
        <v>223</v>
      </c>
      <c r="B225" s="302" t="s">
        <v>4988</v>
      </c>
      <c r="C225" s="302" t="s">
        <v>21</v>
      </c>
      <c r="D225" s="302" t="s">
        <v>30</v>
      </c>
      <c r="E225" s="302" t="s">
        <v>4989</v>
      </c>
      <c r="F225" s="301">
        <v>45015</v>
      </c>
      <c r="G225" s="301"/>
      <c r="H225" s="301"/>
      <c r="I225" s="301"/>
      <c r="J225" s="302"/>
      <c r="K225" s="302" t="s">
        <v>53</v>
      </c>
      <c r="L225" s="170">
        <v>45026</v>
      </c>
      <c r="M225" s="177"/>
      <c r="N225" s="179">
        <v>45147</v>
      </c>
      <c r="O225" s="178"/>
      <c r="Q225" t="s">
        <v>129</v>
      </c>
      <c r="R225">
        <v>11</v>
      </c>
      <c r="T225" s="194"/>
      <c r="U225" s="194"/>
      <c r="V225" s="299"/>
      <c r="W225" s="200"/>
      <c r="X225" s="200"/>
      <c r="Y225" s="199"/>
      <c r="Z225" s="206"/>
      <c r="AA225" s="205"/>
      <c r="AB225" s="206"/>
      <c r="AC225" s="187"/>
      <c r="AD225" s="186"/>
    </row>
    <row r="226" spans="1:30">
      <c r="A226" s="302">
        <f>COUNTA($E$3:E226)</f>
        <v>224</v>
      </c>
      <c r="B226" s="302" t="s">
        <v>4957</v>
      </c>
      <c r="C226" s="302" t="s">
        <v>4326</v>
      </c>
      <c r="D226" s="302" t="s">
        <v>38</v>
      </c>
      <c r="E226" s="302" t="s">
        <v>4337</v>
      </c>
      <c r="F226" s="301">
        <v>45016.581076388888</v>
      </c>
      <c r="G226" s="301"/>
      <c r="H226" s="301"/>
      <c r="I226" s="301" t="s">
        <v>2</v>
      </c>
      <c r="J226" s="302" t="s">
        <v>4958</v>
      </c>
      <c r="K226" s="302" t="s">
        <v>1287</v>
      </c>
      <c r="L226" s="170">
        <v>45026</v>
      </c>
      <c r="M226" s="177" t="s">
        <v>5054</v>
      </c>
      <c r="N226" s="179"/>
      <c r="O226" s="178"/>
      <c r="Q226" t="s">
        <v>129</v>
      </c>
      <c r="R226">
        <v>147</v>
      </c>
      <c r="T226" s="194"/>
      <c r="U226" s="194"/>
      <c r="V226" s="299"/>
      <c r="W226" s="200"/>
      <c r="X226" s="200"/>
      <c r="Y226" s="199"/>
      <c r="Z226" s="206"/>
      <c r="AA226" s="205"/>
      <c r="AB226" s="206"/>
      <c r="AC226" s="187"/>
      <c r="AD226" s="186"/>
    </row>
    <row r="227" spans="1:30">
      <c r="A227" s="302">
        <f>COUNTA($E$3:E227)</f>
        <v>225</v>
      </c>
      <c r="B227" s="302" t="s">
        <v>4727</v>
      </c>
      <c r="C227" s="302" t="s">
        <v>1752</v>
      </c>
      <c r="D227" s="302" t="s">
        <v>1145</v>
      </c>
      <c r="E227" s="302" t="s">
        <v>4410</v>
      </c>
      <c r="F227" s="301">
        <v>44964</v>
      </c>
      <c r="G227" s="301"/>
      <c r="H227" s="301"/>
      <c r="I227" s="301" t="s">
        <v>2</v>
      </c>
      <c r="J227" s="302" t="s">
        <v>357</v>
      </c>
      <c r="K227" s="302" t="s">
        <v>1295</v>
      </c>
      <c r="L227" s="170">
        <v>45026</v>
      </c>
      <c r="M227" s="177" t="s">
        <v>5050</v>
      </c>
      <c r="N227" s="179">
        <v>45023</v>
      </c>
      <c r="O227" s="178"/>
      <c r="Q227" t="s">
        <v>129</v>
      </c>
      <c r="R227">
        <v>62</v>
      </c>
      <c r="T227" s="194"/>
      <c r="U227" s="194"/>
      <c r="V227" s="299"/>
      <c r="W227" s="200"/>
      <c r="X227" s="200"/>
      <c r="Y227" s="199"/>
      <c r="Z227" s="206"/>
      <c r="AA227" s="205"/>
      <c r="AB227" s="206"/>
      <c r="AC227" s="187"/>
      <c r="AD227" s="186"/>
    </row>
    <row r="228" spans="1:30">
      <c r="A228" s="302">
        <f>COUNTA($E$3:E228)</f>
        <v>226</v>
      </c>
      <c r="B228" s="302" t="s">
        <v>5011</v>
      </c>
      <c r="C228" s="302" t="s">
        <v>1990</v>
      </c>
      <c r="D228" s="302" t="s">
        <v>16</v>
      </c>
      <c r="E228" s="302" t="s">
        <v>5012</v>
      </c>
      <c r="F228" s="301">
        <v>45021.550636574073</v>
      </c>
      <c r="G228" s="301"/>
      <c r="H228" s="301"/>
      <c r="I228" s="301" t="s">
        <v>3</v>
      </c>
      <c r="J228" s="302" t="s">
        <v>5013</v>
      </c>
      <c r="K228" s="302"/>
      <c r="L228" s="170">
        <v>45026</v>
      </c>
      <c r="M228" s="177" t="s">
        <v>3456</v>
      </c>
      <c r="N228" s="179">
        <v>45021</v>
      </c>
      <c r="O228" s="178"/>
      <c r="Q228" t="s">
        <v>129</v>
      </c>
      <c r="R228">
        <v>4</v>
      </c>
      <c r="T228" s="194"/>
      <c r="U228" s="194"/>
      <c r="V228" s="299"/>
      <c r="W228" s="200"/>
      <c r="X228" s="200"/>
      <c r="Y228" s="199"/>
      <c r="Z228" s="206"/>
      <c r="AA228" s="205"/>
      <c r="AB228" s="206"/>
      <c r="AC228" s="187"/>
      <c r="AD228" s="186"/>
    </row>
    <row r="229" spans="1:30">
      <c r="A229" s="302">
        <f>COUNTA($E$3:E229)</f>
        <v>227</v>
      </c>
      <c r="B229" s="302" t="s">
        <v>4985</v>
      </c>
      <c r="C229" s="302" t="s">
        <v>41</v>
      </c>
      <c r="D229" s="302" t="s">
        <v>63</v>
      </c>
      <c r="E229" s="302" t="s">
        <v>4986</v>
      </c>
      <c r="F229" s="301">
        <v>45015.455003020834</v>
      </c>
      <c r="G229" s="301"/>
      <c r="H229" s="301"/>
      <c r="I229" s="301" t="s">
        <v>3</v>
      </c>
      <c r="J229" s="302"/>
      <c r="K229" s="302" t="s">
        <v>1296</v>
      </c>
      <c r="L229" s="170">
        <v>45026</v>
      </c>
      <c r="M229" s="177" t="s">
        <v>5041</v>
      </c>
      <c r="N229" s="179">
        <v>45147</v>
      </c>
      <c r="O229" s="178"/>
      <c r="Q229" t="s">
        <v>129</v>
      </c>
      <c r="R229">
        <v>11</v>
      </c>
      <c r="T229" s="194"/>
      <c r="U229" s="194"/>
      <c r="V229" s="299"/>
      <c r="W229" s="200"/>
      <c r="X229" s="200"/>
      <c r="Y229" s="199"/>
      <c r="Z229" s="206"/>
      <c r="AA229" s="205"/>
      <c r="AB229" s="206"/>
      <c r="AC229" s="187"/>
      <c r="AD229" s="186"/>
    </row>
    <row r="230" spans="1:30">
      <c r="A230" s="302">
        <f>COUNTA($E$3:E230)</f>
        <v>228</v>
      </c>
      <c r="B230" s="302" t="s">
        <v>4961</v>
      </c>
      <c r="C230" s="302" t="s">
        <v>65</v>
      </c>
      <c r="D230" s="302" t="s">
        <v>1080</v>
      </c>
      <c r="E230" s="302" t="s">
        <v>4962</v>
      </c>
      <c r="F230" s="301">
        <v>45012</v>
      </c>
      <c r="G230" s="301"/>
      <c r="H230" s="301">
        <v>45019</v>
      </c>
      <c r="I230" s="301" t="s">
        <v>3</v>
      </c>
      <c r="J230" s="302" t="s">
        <v>514</v>
      </c>
      <c r="K230" s="302" t="s">
        <v>20</v>
      </c>
      <c r="L230" s="170">
        <v>45026</v>
      </c>
      <c r="M230" s="177"/>
      <c r="N230" s="179">
        <v>45028</v>
      </c>
      <c r="O230" s="178"/>
      <c r="Q230" t="s">
        <v>22</v>
      </c>
      <c r="R230">
        <v>14</v>
      </c>
      <c r="T230" s="194"/>
      <c r="U230" s="194"/>
      <c r="V230" s="299"/>
      <c r="W230" s="200"/>
      <c r="X230" s="200"/>
      <c r="Y230" s="199"/>
      <c r="Z230" s="206"/>
      <c r="AA230" s="205"/>
      <c r="AB230" s="206"/>
      <c r="AC230" s="187"/>
      <c r="AD230" s="186">
        <v>45028</v>
      </c>
    </row>
    <row r="231" spans="1:30">
      <c r="A231" s="302">
        <f>COUNTA($E$3:E231)</f>
        <v>229</v>
      </c>
      <c r="B231" s="302" t="s">
        <v>4959</v>
      </c>
      <c r="C231" s="302" t="s">
        <v>41</v>
      </c>
      <c r="D231" s="302" t="s">
        <v>1080</v>
      </c>
      <c r="E231" s="302" t="s">
        <v>3422</v>
      </c>
      <c r="F231" s="301">
        <v>45012.44767361111</v>
      </c>
      <c r="G231" s="301"/>
      <c r="H231" s="301"/>
      <c r="I231" s="301" t="s">
        <v>3</v>
      </c>
      <c r="J231" s="302" t="s">
        <v>4960</v>
      </c>
      <c r="K231" s="302" t="s">
        <v>1294</v>
      </c>
      <c r="L231" s="170">
        <v>45026</v>
      </c>
      <c r="M231" s="177" t="s">
        <v>5052</v>
      </c>
      <c r="N231" s="179">
        <v>45124</v>
      </c>
      <c r="O231" s="178"/>
      <c r="Q231" t="s">
        <v>22</v>
      </c>
      <c r="R231">
        <v>14</v>
      </c>
      <c r="T231" s="194"/>
      <c r="U231" s="194"/>
      <c r="V231" s="299"/>
      <c r="W231" s="200"/>
      <c r="X231" s="200"/>
      <c r="Y231" s="199"/>
      <c r="Z231" s="206"/>
      <c r="AA231" s="205"/>
      <c r="AB231" s="206"/>
      <c r="AC231" s="187"/>
      <c r="AD231" s="186"/>
    </row>
    <row r="232" spans="1:30">
      <c r="A232" s="302">
        <f>COUNTA($E$3:E232)</f>
        <v>230</v>
      </c>
      <c r="B232" s="302" t="s">
        <v>4978</v>
      </c>
      <c r="C232" s="302" t="s">
        <v>37</v>
      </c>
      <c r="D232" s="302" t="s">
        <v>30</v>
      </c>
      <c r="E232" s="302" t="s">
        <v>4979</v>
      </c>
      <c r="F232" s="301">
        <v>45009</v>
      </c>
      <c r="G232" s="301"/>
      <c r="H232" s="301"/>
      <c r="I232" s="301" t="s">
        <v>3</v>
      </c>
      <c r="J232" s="302" t="s">
        <v>4980</v>
      </c>
      <c r="K232" s="302" t="s">
        <v>1295</v>
      </c>
      <c r="L232" s="170">
        <v>45026</v>
      </c>
      <c r="M232" s="177" t="s">
        <v>5053</v>
      </c>
      <c r="N232" s="179"/>
      <c r="O232" s="178"/>
      <c r="Q232" t="s">
        <v>129</v>
      </c>
      <c r="R232">
        <v>17</v>
      </c>
      <c r="T232" s="194"/>
      <c r="U232" s="194"/>
      <c r="V232" s="299"/>
      <c r="W232" s="200"/>
      <c r="X232" s="200"/>
      <c r="Y232" s="199"/>
      <c r="Z232" s="206"/>
      <c r="AA232" s="205"/>
      <c r="AB232" s="206"/>
      <c r="AC232" s="187"/>
      <c r="AD232" s="186"/>
    </row>
    <row r="233" spans="1:30">
      <c r="A233" s="302">
        <f>COUNTA($E$3:E233)</f>
        <v>231</v>
      </c>
      <c r="B233" s="302" t="s">
        <v>4921</v>
      </c>
      <c r="C233" s="302" t="s">
        <v>41</v>
      </c>
      <c r="D233" s="302" t="s">
        <v>49</v>
      </c>
      <c r="E233" s="302" t="s">
        <v>4922</v>
      </c>
      <c r="F233" s="301">
        <v>45008</v>
      </c>
      <c r="G233" s="301"/>
      <c r="H233" s="301" t="s">
        <v>66</v>
      </c>
      <c r="I233" s="301" t="s">
        <v>3</v>
      </c>
      <c r="J233" s="302" t="s">
        <v>4923</v>
      </c>
      <c r="K233" s="302" t="s">
        <v>2032</v>
      </c>
      <c r="L233" s="170">
        <v>45026</v>
      </c>
      <c r="M233" s="177" t="s">
        <v>5040</v>
      </c>
      <c r="N233" s="179">
        <v>45051</v>
      </c>
      <c r="O233" s="178"/>
      <c r="Q233" t="s">
        <v>22</v>
      </c>
      <c r="R233">
        <v>18</v>
      </c>
      <c r="T233" s="194"/>
      <c r="U233" s="194"/>
      <c r="V233" s="299"/>
      <c r="W233" s="200"/>
      <c r="X233" s="200"/>
      <c r="Y233" s="199"/>
      <c r="Z233" s="206"/>
      <c r="AA233" s="205"/>
      <c r="AB233" s="206"/>
      <c r="AC233" s="187"/>
      <c r="AD233" s="186">
        <v>45051</v>
      </c>
    </row>
    <row r="234" spans="1:30">
      <c r="A234" s="302">
        <f>COUNTA($E$3:E234)</f>
        <v>232</v>
      </c>
      <c r="B234" s="302" t="s">
        <v>4945</v>
      </c>
      <c r="C234" s="302" t="s">
        <v>41</v>
      </c>
      <c r="D234" s="302" t="s">
        <v>16</v>
      </c>
      <c r="E234" s="302" t="s">
        <v>3962</v>
      </c>
      <c r="F234" s="301">
        <v>45006</v>
      </c>
      <c r="G234" s="301"/>
      <c r="H234" s="301"/>
      <c r="I234" s="301" t="s">
        <v>3</v>
      </c>
      <c r="J234" s="302"/>
      <c r="K234" s="302"/>
      <c r="L234" s="170">
        <v>45026</v>
      </c>
      <c r="M234" s="177" t="s">
        <v>5000</v>
      </c>
      <c r="N234" s="179">
        <v>45083</v>
      </c>
      <c r="O234" s="178"/>
      <c r="Q234" t="s">
        <v>22</v>
      </c>
      <c r="R234">
        <v>20</v>
      </c>
      <c r="T234" s="194"/>
      <c r="U234" s="194"/>
      <c r="V234" s="299"/>
      <c r="W234" s="200"/>
      <c r="X234" s="200"/>
      <c r="Y234" s="199"/>
      <c r="Z234" s="206"/>
      <c r="AA234" s="205"/>
      <c r="AB234" s="206"/>
      <c r="AC234" s="187"/>
      <c r="AD234" s="186"/>
    </row>
    <row r="235" spans="1:30">
      <c r="A235" s="302">
        <f>COUNTA($E$3:E235)</f>
        <v>233</v>
      </c>
      <c r="B235" s="302" t="s">
        <v>4915</v>
      </c>
      <c r="C235" s="302" t="s">
        <v>4637</v>
      </c>
      <c r="D235" s="302" t="s">
        <v>1124</v>
      </c>
      <c r="E235" s="302" t="s">
        <v>4916</v>
      </c>
      <c r="F235" s="301">
        <v>45007</v>
      </c>
      <c r="G235" s="301">
        <v>45022</v>
      </c>
      <c r="H235" s="301">
        <v>45008</v>
      </c>
      <c r="I235" s="301" t="s">
        <v>3</v>
      </c>
      <c r="J235" s="302" t="s">
        <v>4917</v>
      </c>
      <c r="K235" s="302" t="s">
        <v>20</v>
      </c>
      <c r="L235" s="170">
        <v>45026</v>
      </c>
      <c r="M235" s="177" t="s">
        <v>5039</v>
      </c>
      <c r="N235" s="179">
        <v>45083</v>
      </c>
      <c r="O235" s="178"/>
      <c r="Q235" t="s">
        <v>22</v>
      </c>
      <c r="R235">
        <v>19</v>
      </c>
      <c r="T235" s="194"/>
      <c r="U235" s="194"/>
      <c r="V235" s="299"/>
      <c r="W235" s="200"/>
      <c r="X235" s="200"/>
      <c r="Y235" s="199"/>
      <c r="Z235" s="206"/>
      <c r="AA235" s="205"/>
      <c r="AB235" s="206"/>
      <c r="AC235" s="187"/>
      <c r="AD235" s="186"/>
    </row>
    <row r="236" spans="1:30">
      <c r="A236" s="302">
        <f>COUNTA($E$3:E236)</f>
        <v>234</v>
      </c>
      <c r="B236" s="302" t="s">
        <v>4883</v>
      </c>
      <c r="C236" s="302" t="s">
        <v>37</v>
      </c>
      <c r="D236" s="302" t="s">
        <v>30</v>
      </c>
      <c r="E236" s="302" t="s">
        <v>4780</v>
      </c>
      <c r="F236" s="301">
        <v>45000</v>
      </c>
      <c r="G236" s="301"/>
      <c r="H236" s="301"/>
      <c r="I236" s="301" t="s">
        <v>3</v>
      </c>
      <c r="J236" s="302"/>
      <c r="K236" s="302" t="s">
        <v>1295</v>
      </c>
      <c r="L236" s="170">
        <v>45026</v>
      </c>
      <c r="M236" s="177" t="s">
        <v>5038</v>
      </c>
      <c r="N236" s="179">
        <v>45021</v>
      </c>
      <c r="O236" s="178"/>
      <c r="Q236" t="s">
        <v>129</v>
      </c>
      <c r="R236">
        <v>26</v>
      </c>
      <c r="T236" s="194"/>
      <c r="U236" s="194"/>
      <c r="V236" s="299"/>
      <c r="W236" s="200"/>
      <c r="X236" s="200"/>
      <c r="Y236" s="199"/>
      <c r="Z236" s="206"/>
      <c r="AA236" s="205"/>
      <c r="AB236" s="206"/>
      <c r="AC236" s="187"/>
      <c r="AD236" s="186"/>
    </row>
    <row r="237" spans="1:30">
      <c r="A237" s="302">
        <f>COUNTA($E$3:E237)</f>
        <v>235</v>
      </c>
      <c r="B237" s="302" t="s">
        <v>4879</v>
      </c>
      <c r="C237" s="302" t="s">
        <v>37</v>
      </c>
      <c r="D237" s="302" t="s">
        <v>30</v>
      </c>
      <c r="E237" s="302" t="s">
        <v>3370</v>
      </c>
      <c r="F237" s="301">
        <v>45000</v>
      </c>
      <c r="G237" s="301"/>
      <c r="H237" s="301"/>
      <c r="I237" s="301" t="s">
        <v>3</v>
      </c>
      <c r="J237" s="302"/>
      <c r="K237" s="302" t="s">
        <v>1295</v>
      </c>
      <c r="L237" s="170">
        <v>45026</v>
      </c>
      <c r="M237" s="177" t="s">
        <v>5052</v>
      </c>
      <c r="N237" s="179">
        <v>45021</v>
      </c>
      <c r="O237" s="178"/>
      <c r="Q237" t="s">
        <v>129</v>
      </c>
      <c r="R237">
        <v>26</v>
      </c>
      <c r="T237" s="194"/>
      <c r="U237" s="194"/>
      <c r="V237" s="299"/>
      <c r="W237" s="200"/>
      <c r="X237" s="200"/>
      <c r="Y237" s="199"/>
      <c r="Z237" s="206"/>
      <c r="AA237" s="205"/>
      <c r="AB237" s="206"/>
      <c r="AC237" s="187"/>
      <c r="AD237" s="186"/>
    </row>
    <row r="238" spans="1:30">
      <c r="A238" s="302">
        <f>COUNTA($E$3:E238)</f>
        <v>236</v>
      </c>
      <c r="B238" s="302" t="s">
        <v>4878</v>
      </c>
      <c r="C238" s="302" t="s">
        <v>37</v>
      </c>
      <c r="D238" s="302" t="s">
        <v>30</v>
      </c>
      <c r="E238" s="302" t="s">
        <v>4023</v>
      </c>
      <c r="F238" s="301">
        <v>45000</v>
      </c>
      <c r="G238" s="301"/>
      <c r="H238" s="301"/>
      <c r="I238" s="301" t="s">
        <v>3</v>
      </c>
      <c r="J238" s="302"/>
      <c r="K238" s="302" t="s">
        <v>1295</v>
      </c>
      <c r="L238" s="170">
        <v>45026</v>
      </c>
      <c r="M238" s="177" t="s">
        <v>5051</v>
      </c>
      <c r="N238" s="179">
        <v>45021</v>
      </c>
      <c r="O238" s="178"/>
      <c r="Q238" t="s">
        <v>129</v>
      </c>
      <c r="R238">
        <v>26</v>
      </c>
      <c r="T238" s="194"/>
      <c r="U238" s="194"/>
      <c r="V238" s="299"/>
      <c r="W238" s="200"/>
      <c r="X238" s="200"/>
      <c r="Y238" s="199"/>
      <c r="Z238" s="206"/>
      <c r="AA238" s="205"/>
      <c r="AB238" s="206"/>
      <c r="AC238" s="187"/>
      <c r="AD238" s="186"/>
    </row>
    <row r="239" spans="1:30">
      <c r="A239" s="302">
        <f>COUNTA($E$3:E239)</f>
        <v>237</v>
      </c>
      <c r="B239" s="302" t="s">
        <v>4799</v>
      </c>
      <c r="C239" s="302" t="s">
        <v>105</v>
      </c>
      <c r="D239" s="302" t="s">
        <v>30</v>
      </c>
      <c r="E239" s="302" t="s">
        <v>1286</v>
      </c>
      <c r="F239" s="301">
        <v>44980</v>
      </c>
      <c r="G239" s="301"/>
      <c r="H239" s="301">
        <v>44987</v>
      </c>
      <c r="I239" s="301" t="s">
        <v>3</v>
      </c>
      <c r="J239" s="302" t="s">
        <v>1652</v>
      </c>
      <c r="K239" s="302" t="s">
        <v>103</v>
      </c>
      <c r="L239" s="170">
        <v>45026</v>
      </c>
      <c r="M239" s="177"/>
      <c r="N239" s="179">
        <v>45028</v>
      </c>
      <c r="O239" s="178"/>
      <c r="Q239" t="s">
        <v>22</v>
      </c>
      <c r="R239">
        <v>46</v>
      </c>
      <c r="T239" s="194"/>
      <c r="U239" s="194"/>
      <c r="V239" s="299"/>
      <c r="W239" s="200"/>
      <c r="X239" s="200"/>
      <c r="Y239" s="199"/>
      <c r="Z239" s="206"/>
      <c r="AA239" s="205"/>
      <c r="AB239" s="206"/>
      <c r="AC239" s="187"/>
      <c r="AD239" s="186"/>
    </row>
    <row r="240" spans="1:30">
      <c r="A240" s="302">
        <f>COUNTA($E$3:E240)</f>
        <v>238</v>
      </c>
      <c r="B240" s="302" t="s">
        <v>4838</v>
      </c>
      <c r="C240" s="302" t="s">
        <v>1119</v>
      </c>
      <c r="D240" s="302" t="s">
        <v>64</v>
      </c>
      <c r="E240" s="302" t="s">
        <v>4839</v>
      </c>
      <c r="F240" s="301">
        <v>44987</v>
      </c>
      <c r="G240" s="301">
        <v>45002</v>
      </c>
      <c r="H240" s="301">
        <v>44994</v>
      </c>
      <c r="I240" s="301" t="s">
        <v>2</v>
      </c>
      <c r="J240" s="302"/>
      <c r="K240" s="302" t="s">
        <v>1295</v>
      </c>
      <c r="L240" s="170">
        <v>45020</v>
      </c>
      <c r="M240" s="177" t="s">
        <v>4995</v>
      </c>
      <c r="N240" s="179">
        <v>45020</v>
      </c>
      <c r="O240" s="178"/>
      <c r="Q240" t="s">
        <v>129</v>
      </c>
      <c r="T240" s="194"/>
      <c r="U240" s="194"/>
      <c r="V240" s="299"/>
      <c r="W240" s="200"/>
      <c r="X240" s="200"/>
      <c r="Y240" s="199"/>
      <c r="Z240" s="206"/>
      <c r="AA240" s="205"/>
      <c r="AB240" s="206"/>
      <c r="AC240" s="187"/>
      <c r="AD240" s="186">
        <v>45020</v>
      </c>
    </row>
    <row r="241" spans="1:30">
      <c r="A241" s="302">
        <f>COUNTA($E$3:E241)</f>
        <v>239</v>
      </c>
      <c r="B241" s="302" t="s">
        <v>4955</v>
      </c>
      <c r="C241" s="302" t="s">
        <v>37</v>
      </c>
      <c r="D241" s="302" t="s">
        <v>30</v>
      </c>
      <c r="E241" s="302" t="s">
        <v>3725</v>
      </c>
      <c r="F241" s="301">
        <v>45013</v>
      </c>
      <c r="G241" s="301"/>
      <c r="H241" s="301"/>
      <c r="I241" s="301" t="s">
        <v>3</v>
      </c>
      <c r="J241" s="302" t="s">
        <v>1249</v>
      </c>
      <c r="K241" s="302" t="s">
        <v>1287</v>
      </c>
      <c r="L241" s="170">
        <v>45020</v>
      </c>
      <c r="M241" s="177"/>
      <c r="N241" s="179">
        <v>45042</v>
      </c>
      <c r="O241" s="178"/>
      <c r="Q241" t="s">
        <v>129</v>
      </c>
      <c r="T241" s="194"/>
      <c r="U241" s="194"/>
      <c r="V241" s="299"/>
      <c r="W241" s="200"/>
      <c r="X241" s="200"/>
      <c r="Y241" s="199"/>
      <c r="Z241" s="206"/>
      <c r="AA241" s="205"/>
      <c r="AB241" s="206"/>
      <c r="AC241" s="187"/>
      <c r="AD241" s="186"/>
    </row>
    <row r="242" spans="1:30">
      <c r="A242" s="302">
        <f>COUNTA($E$3:E242)</f>
        <v>240</v>
      </c>
      <c r="B242" s="302" t="s">
        <v>4956</v>
      </c>
      <c r="C242" s="302" t="s">
        <v>37</v>
      </c>
      <c r="D242" s="302" t="s">
        <v>34</v>
      </c>
      <c r="E242" s="302" t="s">
        <v>3286</v>
      </c>
      <c r="F242" s="301">
        <v>45009.702245370368</v>
      </c>
      <c r="G242" s="301"/>
      <c r="H242" s="301"/>
      <c r="I242" s="301" t="s">
        <v>3</v>
      </c>
      <c r="J242" s="302" t="s">
        <v>1720</v>
      </c>
      <c r="K242" s="302" t="s">
        <v>1287</v>
      </c>
      <c r="L242" s="170">
        <v>45020</v>
      </c>
      <c r="M242" s="177"/>
      <c r="N242" s="179">
        <v>45021</v>
      </c>
      <c r="O242" s="178"/>
      <c r="Q242" t="s">
        <v>129</v>
      </c>
      <c r="T242" s="194"/>
      <c r="U242" s="194"/>
      <c r="V242" s="299"/>
      <c r="W242" s="200"/>
      <c r="X242" s="200"/>
      <c r="Y242" s="199"/>
      <c r="Z242" s="206"/>
      <c r="AA242" s="205"/>
      <c r="AB242" s="206"/>
      <c r="AC242" s="187"/>
      <c r="AD242" s="186"/>
    </row>
    <row r="243" spans="1:30">
      <c r="A243" s="302">
        <f>COUNTA($E$3:E243)</f>
        <v>241</v>
      </c>
      <c r="B243" s="302" t="s">
        <v>4943</v>
      </c>
      <c r="C243" s="302" t="s">
        <v>1106</v>
      </c>
      <c r="D243" s="302" t="s">
        <v>16</v>
      </c>
      <c r="E243" s="302" t="s">
        <v>2844</v>
      </c>
      <c r="F243" s="301">
        <v>45008</v>
      </c>
      <c r="G243" s="301"/>
      <c r="H243" s="301"/>
      <c r="I243" s="301" t="s">
        <v>3</v>
      </c>
      <c r="J243" s="302"/>
      <c r="K243" s="302" t="s">
        <v>1180</v>
      </c>
      <c r="L243" s="170">
        <v>45020</v>
      </c>
      <c r="M243" s="177" t="s">
        <v>5004</v>
      </c>
      <c r="N243" s="179">
        <v>45021</v>
      </c>
      <c r="O243" s="178"/>
      <c r="Q243" t="s">
        <v>129</v>
      </c>
      <c r="T243" s="194"/>
      <c r="U243" s="194"/>
      <c r="V243" s="299"/>
      <c r="W243" s="200"/>
      <c r="X243" s="200"/>
      <c r="Y243" s="199"/>
      <c r="Z243" s="206"/>
      <c r="AA243" s="205"/>
      <c r="AB243" s="206"/>
      <c r="AC243" s="187"/>
      <c r="AD243" s="186">
        <v>45021</v>
      </c>
    </row>
    <row r="244" spans="1:30">
      <c r="A244" s="302">
        <f>COUNTA($E$3:E244)</f>
        <v>242</v>
      </c>
      <c r="B244" s="302" t="s">
        <v>4933</v>
      </c>
      <c r="C244" s="302" t="s">
        <v>21</v>
      </c>
      <c r="D244" s="302" t="s">
        <v>25</v>
      </c>
      <c r="E244" s="302" t="s">
        <v>4934</v>
      </c>
      <c r="F244" s="301">
        <v>45006.505124444448</v>
      </c>
      <c r="G244" s="301"/>
      <c r="H244" s="301"/>
      <c r="I244" s="301" t="s">
        <v>3</v>
      </c>
      <c r="J244" s="302"/>
      <c r="K244" s="302" t="s">
        <v>1287</v>
      </c>
      <c r="L244" s="170">
        <v>45020</v>
      </c>
      <c r="M244" s="177" t="s">
        <v>4998</v>
      </c>
      <c r="N244" s="179">
        <v>45021</v>
      </c>
      <c r="O244" s="178"/>
      <c r="Q244" t="s">
        <v>129</v>
      </c>
      <c r="T244" s="194"/>
      <c r="U244" s="194"/>
      <c r="V244" s="299"/>
      <c r="W244" s="200"/>
      <c r="X244" s="200"/>
      <c r="Y244" s="199"/>
      <c r="Z244" s="206"/>
      <c r="AA244" s="205"/>
      <c r="AB244" s="206"/>
      <c r="AC244" s="187"/>
      <c r="AD244" s="186"/>
    </row>
    <row r="245" spans="1:30">
      <c r="A245" s="302">
        <f>COUNTA($E$3:E245)</f>
        <v>243</v>
      </c>
      <c r="B245" s="302" t="s">
        <v>4931</v>
      </c>
      <c r="C245" s="302" t="s">
        <v>37</v>
      </c>
      <c r="D245" s="302" t="s">
        <v>30</v>
      </c>
      <c r="E245" s="302" t="s">
        <v>4932</v>
      </c>
      <c r="F245" s="301">
        <v>45006</v>
      </c>
      <c r="G245" s="301"/>
      <c r="H245" s="301"/>
      <c r="I245" s="301" t="s">
        <v>3</v>
      </c>
      <c r="J245" s="302"/>
      <c r="K245" s="302" t="s">
        <v>1295</v>
      </c>
      <c r="L245" s="170">
        <v>45020</v>
      </c>
      <c r="M245" s="177" t="s">
        <v>4996</v>
      </c>
      <c r="N245" s="179">
        <v>45051</v>
      </c>
      <c r="O245" s="178"/>
      <c r="Q245" t="s">
        <v>129</v>
      </c>
      <c r="T245" s="194"/>
      <c r="U245" s="194"/>
      <c r="V245" s="299"/>
      <c r="W245" s="200"/>
      <c r="X245" s="200"/>
      <c r="Y245" s="199"/>
      <c r="Z245" s="206"/>
      <c r="AA245" s="205"/>
      <c r="AB245" s="206"/>
      <c r="AC245" s="187"/>
      <c r="AD245" s="186">
        <v>45051</v>
      </c>
    </row>
    <row r="246" spans="1:30">
      <c r="A246" s="302">
        <f>COUNTA($E$3:E246)</f>
        <v>244</v>
      </c>
      <c r="B246" s="302" t="s">
        <v>4884</v>
      </c>
      <c r="C246" s="302" t="s">
        <v>21</v>
      </c>
      <c r="D246" s="302" t="s">
        <v>30</v>
      </c>
      <c r="E246" s="302" t="s">
        <v>2565</v>
      </c>
      <c r="F246" s="301">
        <v>45001</v>
      </c>
      <c r="G246" s="301"/>
      <c r="H246" s="301"/>
      <c r="I246" s="301" t="s">
        <v>3</v>
      </c>
      <c r="J246" s="302"/>
      <c r="K246" s="302" t="s">
        <v>1295</v>
      </c>
      <c r="L246" s="170">
        <v>45020</v>
      </c>
      <c r="M246" s="177" t="s">
        <v>4996</v>
      </c>
      <c r="N246" s="179">
        <v>45051</v>
      </c>
      <c r="O246" s="178"/>
      <c r="Q246" t="s">
        <v>129</v>
      </c>
      <c r="T246" s="194"/>
      <c r="U246" s="194"/>
      <c r="V246" s="299"/>
      <c r="W246" s="200"/>
      <c r="X246" s="200"/>
      <c r="Y246" s="199"/>
      <c r="Z246" s="206"/>
      <c r="AA246" s="205"/>
      <c r="AB246" s="206"/>
      <c r="AC246" s="187"/>
      <c r="AD246" s="186">
        <v>45051</v>
      </c>
    </row>
    <row r="247" spans="1:30">
      <c r="A247" s="302">
        <f>COUNTA($E$3:E247)</f>
        <v>245</v>
      </c>
      <c r="B247" s="302" t="s">
        <v>4882</v>
      </c>
      <c r="C247" s="302" t="s">
        <v>37</v>
      </c>
      <c r="D247" s="302" t="s">
        <v>30</v>
      </c>
      <c r="E247" s="302" t="s">
        <v>1227</v>
      </c>
      <c r="F247" s="301">
        <v>45000</v>
      </c>
      <c r="G247" s="301"/>
      <c r="H247" s="301"/>
      <c r="I247" s="301" t="s">
        <v>3</v>
      </c>
      <c r="J247" s="302"/>
      <c r="K247" s="302" t="s">
        <v>1295</v>
      </c>
      <c r="L247" s="170">
        <v>45020</v>
      </c>
      <c r="M247" s="177" t="s">
        <v>4996</v>
      </c>
      <c r="N247" s="179">
        <v>45021</v>
      </c>
      <c r="O247" s="178"/>
      <c r="Q247" t="s">
        <v>129</v>
      </c>
      <c r="T247" s="194"/>
      <c r="U247" s="194"/>
      <c r="V247" s="299"/>
      <c r="W247" s="200"/>
      <c r="X247" s="200"/>
      <c r="Y247" s="199"/>
      <c r="Z247" s="206"/>
      <c r="AA247" s="205"/>
      <c r="AB247" s="206"/>
      <c r="AC247" s="187"/>
      <c r="AD247" s="186"/>
    </row>
    <row r="248" spans="1:30">
      <c r="A248" s="302">
        <f>COUNTA($E$3:E248)</f>
        <v>246</v>
      </c>
      <c r="B248" s="302" t="s">
        <v>4880</v>
      </c>
      <c r="C248" s="302" t="s">
        <v>37</v>
      </c>
      <c r="D248" s="302" t="s">
        <v>30</v>
      </c>
      <c r="E248" s="302" t="s">
        <v>4881</v>
      </c>
      <c r="F248" s="301">
        <v>45000</v>
      </c>
      <c r="G248" s="301"/>
      <c r="H248" s="301"/>
      <c r="I248" s="301" t="s">
        <v>3</v>
      </c>
      <c r="J248" s="302"/>
      <c r="K248" s="302" t="s">
        <v>1295</v>
      </c>
      <c r="L248" s="170">
        <v>45020</v>
      </c>
      <c r="M248" s="177" t="s">
        <v>4997</v>
      </c>
      <c r="N248" s="179">
        <v>45021</v>
      </c>
      <c r="O248" s="178"/>
      <c r="Q248" t="s">
        <v>129</v>
      </c>
      <c r="T248" s="194"/>
      <c r="U248" s="194"/>
      <c r="V248" s="299"/>
      <c r="W248" s="200"/>
      <c r="X248" s="200"/>
      <c r="Y248" s="199"/>
      <c r="Z248" s="206"/>
      <c r="AA248" s="205"/>
      <c r="AB248" s="206"/>
      <c r="AC248" s="187"/>
      <c r="AD248" s="186"/>
    </row>
    <row r="249" spans="1:30">
      <c r="A249" s="302">
        <f>COUNTA($E$3:E249)</f>
        <v>247</v>
      </c>
      <c r="B249" s="302" t="s">
        <v>4877</v>
      </c>
      <c r="C249" s="302" t="s">
        <v>37</v>
      </c>
      <c r="D249" s="302" t="s">
        <v>30</v>
      </c>
      <c r="E249" s="302" t="s">
        <v>3491</v>
      </c>
      <c r="F249" s="301">
        <v>45000</v>
      </c>
      <c r="G249" s="301"/>
      <c r="H249" s="301"/>
      <c r="I249" s="301" t="s">
        <v>3</v>
      </c>
      <c r="J249" s="302"/>
      <c r="K249" s="302" t="s">
        <v>1295</v>
      </c>
      <c r="L249" s="170">
        <v>45020</v>
      </c>
      <c r="M249" s="177" t="s">
        <v>4996</v>
      </c>
      <c r="N249" s="179">
        <v>45051</v>
      </c>
      <c r="O249" s="178"/>
      <c r="Q249" t="s">
        <v>129</v>
      </c>
      <c r="T249" s="194"/>
      <c r="U249" s="194"/>
      <c r="V249" s="299"/>
      <c r="W249" s="200"/>
      <c r="X249" s="200"/>
      <c r="Y249" s="199"/>
      <c r="Z249" s="206"/>
      <c r="AA249" s="205"/>
      <c r="AB249" s="206"/>
      <c r="AC249" s="187"/>
      <c r="AD249" s="186">
        <v>45051</v>
      </c>
    </row>
    <row r="250" spans="1:30">
      <c r="A250" s="302">
        <f>COUNTA($E$3:E250)</f>
        <v>248</v>
      </c>
      <c r="B250" s="302" t="s">
        <v>4907</v>
      </c>
      <c r="C250" s="302" t="s">
        <v>4326</v>
      </c>
      <c r="D250" s="302" t="s">
        <v>36</v>
      </c>
      <c r="E250" s="302" t="s">
        <v>4342</v>
      </c>
      <c r="F250" s="301">
        <v>45005</v>
      </c>
      <c r="G250" s="301"/>
      <c r="H250" s="301"/>
      <c r="I250" s="301" t="s">
        <v>2</v>
      </c>
      <c r="J250" s="302" t="s">
        <v>4908</v>
      </c>
      <c r="K250" s="302" t="s">
        <v>20</v>
      </c>
      <c r="L250" s="170">
        <v>45012</v>
      </c>
      <c r="M250" s="177" t="s">
        <v>4951</v>
      </c>
      <c r="N250" s="179">
        <v>45083</v>
      </c>
      <c r="O250" s="178"/>
      <c r="Q250" t="s">
        <v>22</v>
      </c>
      <c r="T250" s="194"/>
      <c r="U250" s="194"/>
      <c r="V250" s="299"/>
      <c r="W250" s="200"/>
      <c r="X250" s="200"/>
      <c r="Y250" s="199"/>
      <c r="Z250" s="206"/>
      <c r="AA250" s="205"/>
      <c r="AB250" s="206"/>
      <c r="AC250" s="187"/>
      <c r="AD250" s="186"/>
    </row>
    <row r="251" spans="1:30">
      <c r="A251" s="302">
        <f>COUNTA($E$3:E251)</f>
        <v>249</v>
      </c>
      <c r="B251" s="302" t="s">
        <v>4909</v>
      </c>
      <c r="C251" s="302" t="s">
        <v>37</v>
      </c>
      <c r="D251" s="302" t="s">
        <v>30</v>
      </c>
      <c r="E251" s="302" t="s">
        <v>4910</v>
      </c>
      <c r="F251" s="301">
        <v>45006</v>
      </c>
      <c r="G251" s="301"/>
      <c r="H251" s="301"/>
      <c r="I251" s="301" t="s">
        <v>3</v>
      </c>
      <c r="J251" s="302" t="s">
        <v>1720</v>
      </c>
      <c r="K251" s="302" t="s">
        <v>33</v>
      </c>
      <c r="L251" s="170">
        <v>45012</v>
      </c>
      <c r="M251" s="177" t="s">
        <v>4949</v>
      </c>
      <c r="N251" s="179">
        <v>45019</v>
      </c>
      <c r="O251" s="178"/>
      <c r="Q251" t="s">
        <v>129</v>
      </c>
      <c r="T251" s="194"/>
      <c r="U251" s="194"/>
      <c r="V251" s="299"/>
      <c r="W251" s="200"/>
      <c r="X251" s="200"/>
      <c r="Y251" s="199"/>
      <c r="Z251" s="206"/>
      <c r="AA251" s="205"/>
      <c r="AB251" s="206"/>
      <c r="AC251" s="187"/>
      <c r="AD251" s="186"/>
    </row>
    <row r="252" spans="1:30">
      <c r="A252" s="302">
        <f>COUNTA($E$3:E252)</f>
        <v>250</v>
      </c>
      <c r="B252" s="302" t="s">
        <v>4904</v>
      </c>
      <c r="C252" s="302" t="s">
        <v>37</v>
      </c>
      <c r="D252" s="302" t="s">
        <v>34</v>
      </c>
      <c r="E252" s="302" t="s">
        <v>1646</v>
      </c>
      <c r="F252" s="301">
        <v>45006</v>
      </c>
      <c r="G252" s="301"/>
      <c r="H252" s="301"/>
      <c r="I252" s="301" t="s">
        <v>3</v>
      </c>
      <c r="J252" s="302" t="s">
        <v>2153</v>
      </c>
      <c r="K252" s="302" t="s">
        <v>1295</v>
      </c>
      <c r="L252" s="170">
        <v>45012</v>
      </c>
      <c r="M252" s="177" t="s">
        <v>4950</v>
      </c>
      <c r="N252" s="179">
        <v>45021</v>
      </c>
      <c r="O252" s="178"/>
      <c r="Q252" t="s">
        <v>129</v>
      </c>
      <c r="T252" s="194"/>
      <c r="U252" s="194"/>
      <c r="V252" s="299"/>
      <c r="W252" s="200"/>
      <c r="X252" s="200"/>
      <c r="Y252" s="199"/>
      <c r="Z252" s="206"/>
      <c r="AA252" s="205"/>
      <c r="AB252" s="206"/>
      <c r="AC252" s="187"/>
      <c r="AD252" s="186"/>
    </row>
    <row r="253" spans="1:30">
      <c r="A253" s="302">
        <f>COUNTA($E$3:E253)</f>
        <v>251</v>
      </c>
      <c r="B253" s="302" t="s">
        <v>4906</v>
      </c>
      <c r="C253" s="302" t="s">
        <v>37</v>
      </c>
      <c r="D253" s="302" t="s">
        <v>30</v>
      </c>
      <c r="E253" s="302" t="s">
        <v>4792</v>
      </c>
      <c r="F253" s="301">
        <v>45006</v>
      </c>
      <c r="G253" s="301"/>
      <c r="H253" s="301"/>
      <c r="I253" s="301" t="s">
        <v>3</v>
      </c>
      <c r="J253" s="302" t="s">
        <v>1720</v>
      </c>
      <c r="K253" s="302" t="s">
        <v>1295</v>
      </c>
      <c r="L253" s="170">
        <v>45012</v>
      </c>
      <c r="M253" s="177" t="s">
        <v>4950</v>
      </c>
      <c r="N253" s="179">
        <v>45019</v>
      </c>
      <c r="O253" s="178"/>
      <c r="Q253" t="s">
        <v>129</v>
      </c>
      <c r="T253" s="194"/>
      <c r="U253" s="194"/>
      <c r="V253" s="299"/>
      <c r="W253" s="200"/>
      <c r="X253" s="200"/>
      <c r="Y253" s="199"/>
      <c r="Z253" s="206"/>
      <c r="AA253" s="205"/>
      <c r="AB253" s="206"/>
      <c r="AC253" s="187"/>
      <c r="AD253" s="186"/>
    </row>
    <row r="254" spans="1:30">
      <c r="A254" s="302">
        <f>COUNTA($E$3:E254)</f>
        <v>252</v>
      </c>
      <c r="B254" s="302" t="s">
        <v>4905</v>
      </c>
      <c r="C254" s="302" t="s">
        <v>37</v>
      </c>
      <c r="D254" s="302" t="s">
        <v>30</v>
      </c>
      <c r="E254" s="302" t="s">
        <v>3493</v>
      </c>
      <c r="F254" s="301">
        <v>45006</v>
      </c>
      <c r="G254" s="301"/>
      <c r="H254" s="301"/>
      <c r="I254" s="301" t="s">
        <v>3</v>
      </c>
      <c r="J254" s="302" t="s">
        <v>1720</v>
      </c>
      <c r="K254" s="302" t="s">
        <v>1295</v>
      </c>
      <c r="L254" s="170">
        <v>45012</v>
      </c>
      <c r="M254" s="177" t="s">
        <v>4950</v>
      </c>
      <c r="N254" s="179">
        <v>45019</v>
      </c>
      <c r="O254" s="178"/>
      <c r="Q254" t="s">
        <v>129</v>
      </c>
      <c r="T254" s="194"/>
      <c r="U254" s="194"/>
      <c r="V254" s="299"/>
      <c r="W254" s="200"/>
      <c r="X254" s="200"/>
      <c r="Y254" s="199"/>
      <c r="Z254" s="206"/>
      <c r="AA254" s="205"/>
      <c r="AB254" s="206"/>
      <c r="AC254" s="187"/>
      <c r="AD254" s="186"/>
    </row>
    <row r="255" spans="1:30">
      <c r="A255" s="302">
        <f>COUNTA($E$3:E255)</f>
        <v>253</v>
      </c>
      <c r="B255" s="302" t="s">
        <v>4885</v>
      </c>
      <c r="C255" s="302" t="s">
        <v>41</v>
      </c>
      <c r="D255" s="302" t="s">
        <v>58</v>
      </c>
      <c r="E255" s="302" t="s">
        <v>1173</v>
      </c>
      <c r="F255" s="301">
        <v>45001</v>
      </c>
      <c r="G255" s="301"/>
      <c r="H255" s="301"/>
      <c r="I255" s="301" t="s">
        <v>3</v>
      </c>
      <c r="J255" s="302"/>
      <c r="K255" s="302" t="s">
        <v>1295</v>
      </c>
      <c r="L255" s="170">
        <v>45012</v>
      </c>
      <c r="M255" s="177" t="s">
        <v>5005</v>
      </c>
      <c r="N255" s="179">
        <v>45012</v>
      </c>
      <c r="O255" s="178"/>
      <c r="Q255" t="s">
        <v>129</v>
      </c>
      <c r="T255" s="194"/>
      <c r="U255" s="194"/>
      <c r="V255" s="299"/>
      <c r="W255" s="200"/>
      <c r="X255" s="200"/>
      <c r="Y255" s="199"/>
      <c r="Z255" s="206"/>
      <c r="AA255" s="205"/>
      <c r="AB255" s="206"/>
      <c r="AC255" s="187"/>
      <c r="AD255" s="186">
        <v>45012</v>
      </c>
    </row>
    <row r="256" spans="1:30">
      <c r="A256" s="302">
        <f>COUNTA($E$3:E256)</f>
        <v>254</v>
      </c>
      <c r="B256" s="302" t="s">
        <v>4874</v>
      </c>
      <c r="C256" s="302" t="s">
        <v>4875</v>
      </c>
      <c r="D256" s="302" t="s">
        <v>16</v>
      </c>
      <c r="E256" s="302" t="s">
        <v>2261</v>
      </c>
      <c r="F256" s="301">
        <v>45005</v>
      </c>
      <c r="G256" s="301"/>
      <c r="H256" s="301"/>
      <c r="I256" s="301" t="s">
        <v>3</v>
      </c>
      <c r="J256" s="302" t="s">
        <v>1652</v>
      </c>
      <c r="K256" s="302" t="s">
        <v>20</v>
      </c>
      <c r="L256" s="170">
        <v>45012</v>
      </c>
      <c r="M256" s="177" t="s">
        <v>4948</v>
      </c>
      <c r="N256" s="179">
        <v>45083</v>
      </c>
      <c r="O256" s="178"/>
      <c r="Q256" t="s">
        <v>22</v>
      </c>
      <c r="T256" s="194"/>
      <c r="U256" s="194"/>
      <c r="V256" s="299"/>
      <c r="W256" s="200"/>
      <c r="X256" s="200"/>
      <c r="Y256" s="199"/>
      <c r="Z256" s="206"/>
      <c r="AA256" s="205"/>
      <c r="AB256" s="206"/>
      <c r="AC256" s="187"/>
      <c r="AD256" s="186"/>
    </row>
    <row r="257" spans="1:30">
      <c r="A257" s="302">
        <f>COUNTA($E$3:E257)</f>
        <v>255</v>
      </c>
      <c r="B257" s="302" t="s">
        <v>4861</v>
      </c>
      <c r="C257" s="302" t="s">
        <v>1279</v>
      </c>
      <c r="D257" s="302" t="s">
        <v>1103</v>
      </c>
      <c r="E257" s="302" t="s">
        <v>1281</v>
      </c>
      <c r="F257" s="301">
        <v>44999.413391203707</v>
      </c>
      <c r="G257" s="301"/>
      <c r="H257" s="301"/>
      <c r="I257" s="301" t="s">
        <v>2</v>
      </c>
      <c r="J257" s="302" t="s">
        <v>4862</v>
      </c>
      <c r="K257" s="302" t="s">
        <v>1294</v>
      </c>
      <c r="L257" s="170">
        <v>45006</v>
      </c>
      <c r="M257" s="177" t="s">
        <v>4860</v>
      </c>
      <c r="N257" s="179">
        <v>45083</v>
      </c>
      <c r="O257" s="178"/>
      <c r="Q257" t="s">
        <v>22</v>
      </c>
      <c r="T257" s="194"/>
      <c r="U257" s="194"/>
      <c r="V257" s="299"/>
      <c r="W257" s="200"/>
      <c r="X257" s="200"/>
      <c r="Y257" s="199"/>
      <c r="Z257" s="206"/>
      <c r="AA257" s="205"/>
      <c r="AB257" s="206"/>
      <c r="AC257" s="187"/>
      <c r="AD257" s="186"/>
    </row>
    <row r="258" spans="1:30">
      <c r="A258" s="302">
        <f>COUNTA($E$3:E258)</f>
        <v>256</v>
      </c>
      <c r="B258" s="302" t="s">
        <v>4863</v>
      </c>
      <c r="C258" s="302" t="s">
        <v>41</v>
      </c>
      <c r="D258" s="302" t="s">
        <v>30</v>
      </c>
      <c r="E258" s="302" t="s">
        <v>1721</v>
      </c>
      <c r="F258" s="301">
        <v>45001.678668981483</v>
      </c>
      <c r="G258" s="301"/>
      <c r="H258" s="301"/>
      <c r="I258" s="301" t="s">
        <v>3</v>
      </c>
      <c r="J258" s="302" t="s">
        <v>4864</v>
      </c>
      <c r="K258" s="302" t="s">
        <v>1296</v>
      </c>
      <c r="L258" s="170">
        <v>45006</v>
      </c>
      <c r="M258" s="177"/>
      <c r="N258" s="179">
        <v>45076</v>
      </c>
      <c r="O258" s="178"/>
      <c r="Q258" t="s">
        <v>129</v>
      </c>
      <c r="T258" s="194"/>
      <c r="U258" s="194"/>
      <c r="V258" s="299"/>
      <c r="W258" s="200"/>
      <c r="X258" s="200"/>
      <c r="Y258" s="199"/>
      <c r="Z258" s="206"/>
      <c r="AA258" s="205"/>
      <c r="AB258" s="206"/>
      <c r="AC258" s="187"/>
      <c r="AD258" s="186"/>
    </row>
    <row r="259" spans="1:30">
      <c r="A259" s="302">
        <f>COUNTA($E$3:E259)</f>
        <v>257</v>
      </c>
      <c r="B259" s="302" t="s">
        <v>4865</v>
      </c>
      <c r="C259" s="302" t="s">
        <v>4866</v>
      </c>
      <c r="D259" s="302" t="s">
        <v>45</v>
      </c>
      <c r="E259" s="302" t="s">
        <v>4867</v>
      </c>
      <c r="F259" s="301">
        <v>44998.414004629631</v>
      </c>
      <c r="G259" s="301"/>
      <c r="H259" s="301"/>
      <c r="I259" s="301" t="s">
        <v>4</v>
      </c>
      <c r="J259" s="302" t="s">
        <v>4868</v>
      </c>
      <c r="K259" s="302" t="s">
        <v>287</v>
      </c>
      <c r="L259" s="170">
        <v>45006</v>
      </c>
      <c r="M259" s="177" t="s">
        <v>2661</v>
      </c>
      <c r="N259" s="179">
        <v>45083</v>
      </c>
      <c r="O259" s="178"/>
      <c r="Q259" t="s">
        <v>22</v>
      </c>
      <c r="T259" s="194"/>
      <c r="U259" s="194"/>
      <c r="V259" s="299"/>
      <c r="W259" s="200"/>
      <c r="X259" s="200"/>
      <c r="Y259" s="199"/>
      <c r="Z259" s="206"/>
      <c r="AA259" s="205"/>
      <c r="AB259" s="206"/>
      <c r="AC259" s="187"/>
      <c r="AD259" s="186"/>
    </row>
    <row r="260" spans="1:30">
      <c r="A260" s="302">
        <f>COUNTA($E$3:E260)</f>
        <v>258</v>
      </c>
      <c r="B260" s="302" t="s">
        <v>4887</v>
      </c>
      <c r="C260" s="302" t="s">
        <v>2458</v>
      </c>
      <c r="D260" s="302" t="s">
        <v>16</v>
      </c>
      <c r="E260" s="302" t="s">
        <v>2459</v>
      </c>
      <c r="F260" s="301">
        <v>44994.764502314814</v>
      </c>
      <c r="G260" s="301"/>
      <c r="H260" s="301"/>
      <c r="I260" s="301" t="s">
        <v>2</v>
      </c>
      <c r="J260" s="302" t="s">
        <v>4886</v>
      </c>
      <c r="K260" s="302" t="s">
        <v>1287</v>
      </c>
      <c r="L260" s="170">
        <v>44998</v>
      </c>
      <c r="M260" s="177" t="s">
        <v>5006</v>
      </c>
      <c r="N260" s="179">
        <v>45000</v>
      </c>
      <c r="O260" s="178"/>
      <c r="Q260" t="s">
        <v>129</v>
      </c>
      <c r="T260" s="194"/>
      <c r="U260" s="194"/>
      <c r="V260" s="299"/>
      <c r="W260" s="200"/>
      <c r="X260" s="200"/>
      <c r="Y260" s="199"/>
      <c r="Z260" s="206"/>
      <c r="AA260" s="205"/>
      <c r="AB260" s="206"/>
      <c r="AC260" s="187"/>
      <c r="AD260" s="186">
        <v>45000</v>
      </c>
    </row>
    <row r="261" spans="1:30">
      <c r="A261" s="302">
        <f>COUNTA($E$3:E261)</f>
        <v>259</v>
      </c>
      <c r="B261" s="302" t="s">
        <v>4888</v>
      </c>
      <c r="C261" s="302" t="s">
        <v>41</v>
      </c>
      <c r="D261" s="302" t="s">
        <v>1201</v>
      </c>
      <c r="E261" s="302" t="s">
        <v>2296</v>
      </c>
      <c r="F261" s="301">
        <v>44994.769270833334</v>
      </c>
      <c r="G261" s="301"/>
      <c r="H261" s="301"/>
      <c r="I261" s="301" t="s">
        <v>3</v>
      </c>
      <c r="J261" s="302" t="s">
        <v>1485</v>
      </c>
      <c r="K261" s="302"/>
      <c r="L261" s="170">
        <v>44998</v>
      </c>
      <c r="M261" s="177" t="s">
        <v>2411</v>
      </c>
      <c r="N261" s="179">
        <v>45015</v>
      </c>
      <c r="O261" s="178"/>
      <c r="Q261" t="s">
        <v>129</v>
      </c>
      <c r="T261" s="194"/>
      <c r="U261" s="194"/>
      <c r="V261" s="299"/>
      <c r="W261" s="200"/>
      <c r="X261" s="200"/>
      <c r="Y261" s="199"/>
      <c r="Z261" s="206"/>
      <c r="AA261" s="205"/>
      <c r="AB261" s="206"/>
      <c r="AC261" s="187"/>
      <c r="AD261" s="186"/>
    </row>
    <row r="262" spans="1:30">
      <c r="A262" s="302">
        <f>COUNTA($E$3:E262)</f>
        <v>260</v>
      </c>
      <c r="B262" s="302" t="s">
        <v>4889</v>
      </c>
      <c r="C262" s="302" t="s">
        <v>41</v>
      </c>
      <c r="D262" s="302" t="s">
        <v>38</v>
      </c>
      <c r="E262" s="302" t="s">
        <v>2808</v>
      </c>
      <c r="F262" s="301">
        <v>44993.425300925926</v>
      </c>
      <c r="G262" s="301"/>
      <c r="H262" s="301"/>
      <c r="I262" s="301" t="s">
        <v>3</v>
      </c>
      <c r="J262" s="302" t="s">
        <v>1093</v>
      </c>
      <c r="K262" s="302" t="s">
        <v>1294</v>
      </c>
      <c r="L262" s="170">
        <v>44998</v>
      </c>
      <c r="M262" s="177" t="s">
        <v>2661</v>
      </c>
      <c r="N262" s="179">
        <v>45002</v>
      </c>
      <c r="O262" s="178"/>
      <c r="Q262" t="s">
        <v>22</v>
      </c>
      <c r="T262" s="194"/>
      <c r="U262" s="194"/>
      <c r="V262" s="299"/>
      <c r="W262" s="200"/>
      <c r="X262" s="200"/>
      <c r="Y262" s="199"/>
      <c r="Z262" s="206"/>
      <c r="AA262" s="205"/>
      <c r="AB262" s="206"/>
      <c r="AC262" s="187"/>
      <c r="AD262" s="186"/>
    </row>
    <row r="263" spans="1:30">
      <c r="A263" s="302">
        <f>COUNTA($E$3:E263)</f>
        <v>261</v>
      </c>
      <c r="B263" s="302" t="s">
        <v>4891</v>
      </c>
      <c r="C263" s="302" t="s">
        <v>41</v>
      </c>
      <c r="D263" s="302" t="s">
        <v>16</v>
      </c>
      <c r="E263" s="302" t="s">
        <v>1153</v>
      </c>
      <c r="F263" s="301">
        <v>44993.422453703701</v>
      </c>
      <c r="G263" s="301"/>
      <c r="H263" s="301"/>
      <c r="I263" s="301" t="s">
        <v>3</v>
      </c>
      <c r="J263" s="302" t="s">
        <v>4890</v>
      </c>
      <c r="K263" s="302"/>
      <c r="L263" s="170">
        <v>44998</v>
      </c>
      <c r="M263" s="177" t="s">
        <v>2411</v>
      </c>
      <c r="N263" s="179">
        <v>45083</v>
      </c>
      <c r="O263" s="178"/>
      <c r="Q263" t="s">
        <v>22</v>
      </c>
      <c r="T263" s="194"/>
      <c r="U263" s="194"/>
      <c r="V263" s="299"/>
      <c r="W263" s="200"/>
      <c r="X263" s="200"/>
      <c r="Y263" s="199"/>
      <c r="Z263" s="206"/>
      <c r="AA263" s="205"/>
      <c r="AB263" s="206"/>
      <c r="AC263" s="187"/>
      <c r="AD263" s="186"/>
    </row>
    <row r="264" spans="1:30">
      <c r="A264" s="302">
        <f>COUNTA($E$3:E264)</f>
        <v>262</v>
      </c>
      <c r="B264" s="302" t="s">
        <v>4893</v>
      </c>
      <c r="C264" s="302" t="s">
        <v>21</v>
      </c>
      <c r="D264" s="302" t="s">
        <v>58</v>
      </c>
      <c r="E264" s="302" t="s">
        <v>1258</v>
      </c>
      <c r="F264" s="301">
        <v>44992.704502314817</v>
      </c>
      <c r="G264" s="301"/>
      <c r="H264" s="301"/>
      <c r="I264" s="301" t="s">
        <v>3</v>
      </c>
      <c r="J264" s="302" t="s">
        <v>4892</v>
      </c>
      <c r="K264" s="302" t="s">
        <v>1296</v>
      </c>
      <c r="L264" s="170">
        <v>44998</v>
      </c>
      <c r="M264" s="177" t="s">
        <v>4860</v>
      </c>
      <c r="N264" s="179">
        <v>45034</v>
      </c>
      <c r="O264" s="178"/>
      <c r="Q264" t="s">
        <v>129</v>
      </c>
      <c r="T264" s="194"/>
      <c r="U264" s="194"/>
      <c r="V264" s="299"/>
      <c r="W264" s="200"/>
      <c r="X264" s="200"/>
      <c r="Y264" s="199"/>
      <c r="Z264" s="206"/>
      <c r="AA264" s="205"/>
      <c r="AB264" s="206"/>
      <c r="AC264" s="187"/>
      <c r="AD264" s="186"/>
    </row>
    <row r="265" spans="1:30">
      <c r="A265" s="302">
        <f>COUNTA($E$3:E265)</f>
        <v>263</v>
      </c>
      <c r="B265" s="302" t="s">
        <v>4894</v>
      </c>
      <c r="C265" s="302" t="s">
        <v>1106</v>
      </c>
      <c r="D265" s="302" t="s">
        <v>16</v>
      </c>
      <c r="E265" s="302" t="s">
        <v>2844</v>
      </c>
      <c r="F265" s="301">
        <v>44992.696805555555</v>
      </c>
      <c r="G265" s="301"/>
      <c r="H265" s="301"/>
      <c r="I265" s="301" t="s">
        <v>3</v>
      </c>
      <c r="J265" s="302" t="s">
        <v>1649</v>
      </c>
      <c r="K265" s="302" t="s">
        <v>1287</v>
      </c>
      <c r="L265" s="170">
        <v>44998</v>
      </c>
      <c r="M265" s="177" t="s">
        <v>4860</v>
      </c>
      <c r="N265" s="179">
        <v>45005</v>
      </c>
      <c r="O265" s="178"/>
      <c r="Q265" t="s">
        <v>129</v>
      </c>
      <c r="T265" s="194"/>
      <c r="U265" s="194"/>
      <c r="V265" s="299"/>
      <c r="W265" s="200"/>
      <c r="X265" s="200"/>
      <c r="Y265" s="199"/>
      <c r="Z265" s="206"/>
      <c r="AA265" s="205"/>
      <c r="AB265" s="206"/>
      <c r="AC265" s="187"/>
      <c r="AD265" s="186">
        <v>45005</v>
      </c>
    </row>
    <row r="266" spans="1:30">
      <c r="A266" s="302">
        <f>COUNTA($E$3:E266)</f>
        <v>264</v>
      </c>
      <c r="B266" s="302" t="s">
        <v>4895</v>
      </c>
      <c r="C266" s="302" t="s">
        <v>21</v>
      </c>
      <c r="D266" s="302" t="s">
        <v>34</v>
      </c>
      <c r="E266" s="302" t="s">
        <v>1682</v>
      </c>
      <c r="F266" s="301">
        <v>44987.690070879631</v>
      </c>
      <c r="G266" s="301"/>
      <c r="H266" s="301"/>
      <c r="I266" s="301" t="s">
        <v>3</v>
      </c>
      <c r="J266" s="302"/>
      <c r="K266" s="302" t="s">
        <v>1296</v>
      </c>
      <c r="L266" s="170">
        <v>44998</v>
      </c>
      <c r="M266" s="177" t="s">
        <v>4860</v>
      </c>
      <c r="N266" s="179">
        <v>44998</v>
      </c>
      <c r="O266" s="178"/>
      <c r="Q266" t="s">
        <v>129</v>
      </c>
      <c r="T266" s="194"/>
      <c r="U266" s="194"/>
      <c r="V266" s="299"/>
      <c r="W266" s="200"/>
      <c r="X266" s="200"/>
      <c r="Y266" s="199"/>
      <c r="Z266" s="206"/>
      <c r="AA266" s="205"/>
      <c r="AB266" s="206"/>
      <c r="AC266" s="187"/>
      <c r="AD266" s="186">
        <v>44998</v>
      </c>
    </row>
    <row r="267" spans="1:30">
      <c r="A267" s="302">
        <f>COUNTA($E$3:E267)</f>
        <v>265</v>
      </c>
      <c r="B267" s="302" t="s">
        <v>4897</v>
      </c>
      <c r="C267" s="302" t="s">
        <v>21</v>
      </c>
      <c r="D267" s="302" t="s">
        <v>34</v>
      </c>
      <c r="E267" s="302" t="s">
        <v>4896</v>
      </c>
      <c r="F267" s="301">
        <v>44987.689588043984</v>
      </c>
      <c r="G267" s="301"/>
      <c r="H267" s="301"/>
      <c r="I267" s="301" t="s">
        <v>3</v>
      </c>
      <c r="J267" s="302"/>
      <c r="K267" s="302" t="s">
        <v>1296</v>
      </c>
      <c r="L267" s="170">
        <v>44998</v>
      </c>
      <c r="M267" s="177" t="s">
        <v>4860</v>
      </c>
      <c r="N267" s="179">
        <v>44998</v>
      </c>
      <c r="O267" s="178"/>
      <c r="Q267" t="s">
        <v>129</v>
      </c>
      <c r="T267" s="194"/>
      <c r="U267" s="194"/>
      <c r="V267" s="299"/>
      <c r="W267" s="200"/>
      <c r="X267" s="200"/>
      <c r="Y267" s="199"/>
      <c r="Z267" s="206"/>
      <c r="AA267" s="205"/>
      <c r="AB267" s="206"/>
      <c r="AC267" s="187"/>
      <c r="AD267" s="186">
        <v>44998</v>
      </c>
    </row>
    <row r="268" spans="1:30">
      <c r="A268" s="302">
        <f>COUNTA($E$3:E268)</f>
        <v>266</v>
      </c>
      <c r="B268" s="302" t="s">
        <v>4490</v>
      </c>
      <c r="C268" s="302" t="s">
        <v>41</v>
      </c>
      <c r="D268" s="302" t="s">
        <v>1103</v>
      </c>
      <c r="E268" s="302" t="s">
        <v>1206</v>
      </c>
      <c r="F268" s="301">
        <v>44909</v>
      </c>
      <c r="G268" s="301"/>
      <c r="H268" s="301" t="s">
        <v>66</v>
      </c>
      <c r="I268" s="301" t="s">
        <v>3</v>
      </c>
      <c r="J268" s="302" t="s">
        <v>4898</v>
      </c>
      <c r="K268" s="302" t="s">
        <v>1294</v>
      </c>
      <c r="L268" s="170">
        <v>44998</v>
      </c>
      <c r="M268" s="177" t="s">
        <v>4899</v>
      </c>
      <c r="N268" s="179">
        <v>45083</v>
      </c>
      <c r="O268" s="178"/>
      <c r="Q268" t="s">
        <v>22</v>
      </c>
      <c r="T268" s="194"/>
      <c r="U268" s="194"/>
      <c r="V268" s="299"/>
      <c r="W268" s="200"/>
      <c r="X268" s="200"/>
      <c r="Y268" s="199"/>
      <c r="Z268" s="206"/>
      <c r="AA268" s="205"/>
      <c r="AB268" s="206"/>
      <c r="AC268" s="187"/>
      <c r="AD268" s="186"/>
    </row>
    <row r="269" spans="1:30">
      <c r="A269" s="302">
        <f>COUNTA($E$3:E269)</f>
        <v>267</v>
      </c>
      <c r="B269" s="302" t="s">
        <v>4902</v>
      </c>
      <c r="C269" s="302" t="s">
        <v>41</v>
      </c>
      <c r="D269" s="302" t="s">
        <v>52</v>
      </c>
      <c r="E269" s="302" t="s">
        <v>4900</v>
      </c>
      <c r="F269" s="301">
        <v>44980</v>
      </c>
      <c r="G269" s="301"/>
      <c r="H269" s="301" t="s">
        <v>66</v>
      </c>
      <c r="I269" s="301" t="s">
        <v>4</v>
      </c>
      <c r="J269" s="302"/>
      <c r="K269" s="302" t="s">
        <v>18</v>
      </c>
      <c r="L269" s="170">
        <v>44998</v>
      </c>
      <c r="M269" s="177" t="s">
        <v>4901</v>
      </c>
      <c r="N269" s="179">
        <v>45083</v>
      </c>
      <c r="O269" s="178"/>
      <c r="Q269" t="s">
        <v>22</v>
      </c>
      <c r="T269" s="194"/>
      <c r="U269" s="194"/>
      <c r="V269" s="299"/>
      <c r="W269" s="200"/>
      <c r="X269" s="200"/>
      <c r="Y269" s="199"/>
      <c r="Z269" s="206"/>
      <c r="AA269" s="205"/>
      <c r="AB269" s="206"/>
      <c r="AC269" s="187"/>
      <c r="AD269" s="186"/>
    </row>
    <row r="270" spans="1:30">
      <c r="A270" s="302">
        <f>COUNTA($E$3:E270)</f>
        <v>268</v>
      </c>
      <c r="B270" s="302" t="s">
        <v>4824</v>
      </c>
      <c r="C270" s="302" t="s">
        <v>2340</v>
      </c>
      <c r="D270" s="302" t="s">
        <v>2341</v>
      </c>
      <c r="E270" s="302" t="s">
        <v>2910</v>
      </c>
      <c r="F270" s="301">
        <v>44984</v>
      </c>
      <c r="G270" s="301"/>
      <c r="H270" s="301"/>
      <c r="I270" s="301" t="s">
        <v>2</v>
      </c>
      <c r="J270" s="302" t="s">
        <v>1485</v>
      </c>
      <c r="K270" s="302" t="s">
        <v>20</v>
      </c>
      <c r="L270" s="170">
        <v>44991</v>
      </c>
      <c r="M270" s="177" t="s">
        <v>4842</v>
      </c>
      <c r="N270" s="179">
        <v>44985</v>
      </c>
      <c r="O270" s="178"/>
      <c r="Q270" t="s">
        <v>22</v>
      </c>
      <c r="T270" s="194"/>
      <c r="U270" s="194"/>
      <c r="V270" s="299"/>
      <c r="W270" s="200"/>
      <c r="X270" s="200"/>
      <c r="Y270" s="199"/>
      <c r="Z270" s="206"/>
      <c r="AA270" s="205"/>
      <c r="AB270" s="206"/>
      <c r="AC270" s="187"/>
      <c r="AD270" s="186"/>
    </row>
    <row r="271" spans="1:30">
      <c r="A271" s="302">
        <f>COUNTA($E$3:E271)</f>
        <v>269</v>
      </c>
      <c r="B271" s="302" t="s">
        <v>4820</v>
      </c>
      <c r="C271" s="302" t="s">
        <v>21</v>
      </c>
      <c r="D271" s="302" t="s">
        <v>30</v>
      </c>
      <c r="E271" s="302" t="s">
        <v>4821</v>
      </c>
      <c r="F271" s="301">
        <v>44984</v>
      </c>
      <c r="G271" s="301"/>
      <c r="H271" s="301"/>
      <c r="I271" s="301" t="s">
        <v>2</v>
      </c>
      <c r="J271" s="302" t="s">
        <v>4822</v>
      </c>
      <c r="K271" s="302" t="s">
        <v>1287</v>
      </c>
      <c r="L271" s="170">
        <v>44991</v>
      </c>
      <c r="M271" s="177"/>
      <c r="N271" s="179"/>
      <c r="O271" s="178"/>
      <c r="Q271" t="s">
        <v>129</v>
      </c>
      <c r="T271" s="194"/>
      <c r="U271" s="194"/>
      <c r="V271" s="299"/>
      <c r="W271" s="200"/>
      <c r="X271" s="200"/>
      <c r="Y271" s="199"/>
      <c r="Z271" s="206"/>
      <c r="AA271" s="205"/>
      <c r="AB271" s="206"/>
      <c r="AC271" s="187"/>
      <c r="AD271" s="186"/>
    </row>
    <row r="272" spans="1:30">
      <c r="A272" s="302">
        <f>COUNTA($E$3:E272)</f>
        <v>270</v>
      </c>
      <c r="B272" s="302" t="s">
        <v>4773</v>
      </c>
      <c r="C272" s="302" t="s">
        <v>4122</v>
      </c>
      <c r="D272" s="302" t="s">
        <v>16</v>
      </c>
      <c r="E272" s="302" t="s">
        <v>4774</v>
      </c>
      <c r="F272" s="301">
        <v>44973</v>
      </c>
      <c r="G272" s="301"/>
      <c r="H272" s="301" t="s">
        <v>55</v>
      </c>
      <c r="I272" s="301" t="s">
        <v>2</v>
      </c>
      <c r="J272" s="302" t="s">
        <v>1875</v>
      </c>
      <c r="K272" s="302" t="s">
        <v>103</v>
      </c>
      <c r="L272" s="170">
        <v>44991</v>
      </c>
      <c r="M272" s="177" t="s">
        <v>4840</v>
      </c>
      <c r="N272" s="179">
        <v>45083</v>
      </c>
      <c r="O272" s="178"/>
      <c r="Q272" t="s">
        <v>22</v>
      </c>
      <c r="T272" s="194"/>
      <c r="U272" s="194"/>
      <c r="V272" s="299"/>
      <c r="W272" s="200"/>
      <c r="X272" s="200"/>
      <c r="Y272" s="199"/>
      <c r="Z272" s="206"/>
      <c r="AA272" s="205"/>
      <c r="AB272" s="206"/>
      <c r="AC272" s="187"/>
      <c r="AD272" s="186"/>
    </row>
    <row r="273" spans="1:30">
      <c r="A273" s="302">
        <f>COUNTA($E$3:E273)</f>
        <v>271</v>
      </c>
      <c r="B273" s="302" t="s">
        <v>4647</v>
      </c>
      <c r="C273" s="302" t="s">
        <v>41</v>
      </c>
      <c r="D273" s="302" t="s">
        <v>56</v>
      </c>
      <c r="E273" s="302" t="s">
        <v>1229</v>
      </c>
      <c r="F273" s="301">
        <v>44931</v>
      </c>
      <c r="G273" s="301"/>
      <c r="H273" s="301" t="s">
        <v>66</v>
      </c>
      <c r="I273" s="301" t="s">
        <v>2</v>
      </c>
      <c r="J273" s="302" t="s">
        <v>4831</v>
      </c>
      <c r="K273" s="302" t="s">
        <v>287</v>
      </c>
      <c r="L273" s="170">
        <v>44991</v>
      </c>
      <c r="M273" s="177" t="s">
        <v>4846</v>
      </c>
      <c r="N273" s="179">
        <v>45083</v>
      </c>
      <c r="O273" s="178"/>
      <c r="Q273" t="s">
        <v>22</v>
      </c>
      <c r="T273" s="194"/>
      <c r="U273" s="194"/>
      <c r="V273" s="299"/>
      <c r="W273" s="200"/>
      <c r="X273" s="200"/>
      <c r="Y273" s="199"/>
      <c r="Z273" s="206"/>
      <c r="AA273" s="205"/>
      <c r="AB273" s="206"/>
      <c r="AC273" s="187"/>
      <c r="AD273" s="186"/>
    </row>
    <row r="274" spans="1:30">
      <c r="A274" s="302">
        <f>COUNTA($E$3:E274)</f>
        <v>272</v>
      </c>
      <c r="B274" s="302" t="s">
        <v>4555</v>
      </c>
      <c r="C274" s="302" t="s">
        <v>1246</v>
      </c>
      <c r="D274" s="302" t="s">
        <v>31</v>
      </c>
      <c r="E274" s="302" t="s">
        <v>4556</v>
      </c>
      <c r="F274" s="301">
        <v>44917</v>
      </c>
      <c r="G274" s="301">
        <v>44942</v>
      </c>
      <c r="H274" s="301">
        <v>44932</v>
      </c>
      <c r="I274" s="301" t="s">
        <v>2</v>
      </c>
      <c r="J274" s="302" t="s">
        <v>17</v>
      </c>
      <c r="K274" s="302" t="s">
        <v>287</v>
      </c>
      <c r="L274" s="170">
        <v>44991</v>
      </c>
      <c r="M274" s="177" t="s">
        <v>4845</v>
      </c>
      <c r="N274" s="179">
        <v>44986</v>
      </c>
      <c r="O274" s="178"/>
      <c r="Q274" t="s">
        <v>22</v>
      </c>
      <c r="T274" s="194"/>
      <c r="U274" s="194"/>
      <c r="V274" s="299"/>
      <c r="W274" s="200"/>
      <c r="X274" s="200"/>
      <c r="Y274" s="199"/>
      <c r="Z274" s="206"/>
      <c r="AA274" s="205"/>
      <c r="AB274" s="206"/>
      <c r="AC274" s="187"/>
      <c r="AD274" s="186"/>
    </row>
    <row r="275" spans="1:30">
      <c r="A275" s="302">
        <f>COUNTA($E$3:E275)</f>
        <v>273</v>
      </c>
      <c r="B275" s="302" t="s">
        <v>4819</v>
      </c>
      <c r="C275" s="302" t="s">
        <v>21</v>
      </c>
      <c r="D275" s="302" t="s">
        <v>30</v>
      </c>
      <c r="E275" s="302" t="s">
        <v>2565</v>
      </c>
      <c r="F275" s="301">
        <v>44984</v>
      </c>
      <c r="G275" s="301"/>
      <c r="H275" s="301"/>
      <c r="I275" s="301" t="s">
        <v>3</v>
      </c>
      <c r="J275" s="302"/>
      <c r="K275" s="302" t="s">
        <v>1102</v>
      </c>
      <c r="L275" s="170">
        <v>44991</v>
      </c>
      <c r="M275" s="177"/>
      <c r="N275" s="179">
        <v>44992</v>
      </c>
      <c r="O275" s="178"/>
      <c r="Q275" t="s">
        <v>129</v>
      </c>
      <c r="T275" s="194"/>
      <c r="U275" s="194"/>
      <c r="V275" s="299"/>
      <c r="W275" s="200"/>
      <c r="X275" s="200"/>
      <c r="Y275" s="199"/>
      <c r="Z275" s="206"/>
      <c r="AA275" s="205"/>
      <c r="AB275" s="206"/>
      <c r="AC275" s="187"/>
      <c r="AD275" s="186">
        <v>44992</v>
      </c>
    </row>
    <row r="276" spans="1:30">
      <c r="A276" s="302">
        <f>COUNTA($E$3:E276)</f>
        <v>274</v>
      </c>
      <c r="B276" s="302" t="s">
        <v>4814</v>
      </c>
      <c r="C276" s="302" t="s">
        <v>21</v>
      </c>
      <c r="D276" s="302" t="s">
        <v>30</v>
      </c>
      <c r="E276" s="302" t="s">
        <v>2786</v>
      </c>
      <c r="F276" s="301">
        <v>44984</v>
      </c>
      <c r="G276" s="301"/>
      <c r="H276" s="301"/>
      <c r="I276" s="301" t="s">
        <v>3</v>
      </c>
      <c r="J276" s="302" t="s">
        <v>1212</v>
      </c>
      <c r="K276" s="302" t="s">
        <v>1287</v>
      </c>
      <c r="L276" s="170">
        <v>44991</v>
      </c>
      <c r="M276" s="177" t="s">
        <v>4841</v>
      </c>
      <c r="N276" s="179">
        <v>44987</v>
      </c>
      <c r="O276" s="178"/>
      <c r="Q276" t="s">
        <v>129</v>
      </c>
      <c r="T276" s="194"/>
      <c r="U276" s="194"/>
      <c r="V276" s="299"/>
      <c r="W276" s="200"/>
      <c r="X276" s="200"/>
      <c r="Y276" s="199"/>
      <c r="Z276" s="206"/>
      <c r="AA276" s="205"/>
      <c r="AB276" s="206"/>
      <c r="AC276" s="187"/>
      <c r="AD276" s="186">
        <v>44987</v>
      </c>
    </row>
    <row r="277" spans="1:30">
      <c r="A277" s="302">
        <f>COUNTA($E$3:E277)</f>
        <v>275</v>
      </c>
      <c r="B277" s="302" t="s">
        <v>4812</v>
      </c>
      <c r="C277" s="302" t="s">
        <v>21</v>
      </c>
      <c r="D277" s="302" t="s">
        <v>25</v>
      </c>
      <c r="E277" s="302" t="s">
        <v>298</v>
      </c>
      <c r="F277" s="301">
        <v>44984</v>
      </c>
      <c r="G277" s="301"/>
      <c r="H277" s="301">
        <v>45005</v>
      </c>
      <c r="I277" s="301" t="s">
        <v>3</v>
      </c>
      <c r="J277" s="302" t="s">
        <v>1666</v>
      </c>
      <c r="K277" s="302" t="s">
        <v>1295</v>
      </c>
      <c r="L277" s="170">
        <v>44991</v>
      </c>
      <c r="M277" s="177"/>
      <c r="N277" s="179">
        <v>44992</v>
      </c>
      <c r="O277" s="178"/>
      <c r="Q277" t="s">
        <v>129</v>
      </c>
      <c r="T277" s="194"/>
      <c r="U277" s="194"/>
      <c r="V277" s="299"/>
      <c r="W277" s="200"/>
      <c r="X277" s="200"/>
      <c r="Y277" s="199"/>
      <c r="Z277" s="206"/>
      <c r="AA277" s="205"/>
      <c r="AB277" s="206"/>
      <c r="AC277" s="187"/>
      <c r="AD277" s="186">
        <v>44992</v>
      </c>
    </row>
    <row r="278" spans="1:30">
      <c r="A278" s="302">
        <f>COUNTA($E$3:E278)</f>
        <v>276</v>
      </c>
      <c r="B278" s="302" t="s">
        <v>4793</v>
      </c>
      <c r="C278" s="302" t="s">
        <v>37</v>
      </c>
      <c r="D278" s="302" t="s">
        <v>30</v>
      </c>
      <c r="E278" s="302" t="s">
        <v>3371</v>
      </c>
      <c r="F278" s="301">
        <v>44978.567278553244</v>
      </c>
      <c r="G278" s="301"/>
      <c r="H278" s="301"/>
      <c r="I278" s="301" t="s">
        <v>3</v>
      </c>
      <c r="J278" s="302" t="s">
        <v>1485</v>
      </c>
      <c r="K278" s="302" t="s">
        <v>1296</v>
      </c>
      <c r="L278" s="170">
        <v>44991</v>
      </c>
      <c r="M278" s="177" t="s">
        <v>4834</v>
      </c>
      <c r="N278" s="179">
        <v>45019</v>
      </c>
      <c r="O278" s="178"/>
      <c r="Q278" t="s">
        <v>129</v>
      </c>
      <c r="T278" s="194"/>
      <c r="U278" s="194"/>
      <c r="V278" s="299"/>
      <c r="W278" s="200"/>
      <c r="X278" s="200"/>
      <c r="Y278" s="199"/>
      <c r="Z278" s="206"/>
      <c r="AA278" s="205"/>
      <c r="AB278" s="206"/>
      <c r="AC278" s="187"/>
      <c r="AD278" s="186">
        <v>45019</v>
      </c>
    </row>
    <row r="279" spans="1:30">
      <c r="A279" s="302">
        <f>COUNTA($E$3:E279)</f>
        <v>277</v>
      </c>
      <c r="B279" s="302" t="s">
        <v>4771</v>
      </c>
      <c r="C279" s="302" t="s">
        <v>41</v>
      </c>
      <c r="D279" s="302" t="s">
        <v>1124</v>
      </c>
      <c r="E279" s="302" t="s">
        <v>1184</v>
      </c>
      <c r="F279" s="301">
        <v>44973</v>
      </c>
      <c r="G279" s="301"/>
      <c r="H279" s="301" t="s">
        <v>55</v>
      </c>
      <c r="I279" s="301" t="s">
        <v>2</v>
      </c>
      <c r="J279" s="302" t="s">
        <v>4772</v>
      </c>
      <c r="K279" s="302" t="s">
        <v>1294</v>
      </c>
      <c r="L279" s="170">
        <v>44984</v>
      </c>
      <c r="M279" s="177" t="s">
        <v>4807</v>
      </c>
      <c r="N279" s="179">
        <v>45083</v>
      </c>
      <c r="O279" s="178"/>
      <c r="Q279" t="s">
        <v>22</v>
      </c>
      <c r="T279" s="194"/>
      <c r="U279" s="194"/>
      <c r="V279" s="299"/>
      <c r="W279" s="200"/>
      <c r="X279" s="200"/>
      <c r="Y279" s="199"/>
      <c r="Z279" s="206"/>
      <c r="AA279" s="205"/>
      <c r="AB279" s="206"/>
      <c r="AC279" s="187"/>
      <c r="AD279" s="186"/>
    </row>
    <row r="280" spans="1:30">
      <c r="A280" s="302">
        <f>COUNTA($E$3:E280)</f>
        <v>278</v>
      </c>
      <c r="B280" s="302" t="s">
        <v>4692</v>
      </c>
      <c r="C280" s="302" t="s">
        <v>41</v>
      </c>
      <c r="D280" s="302" t="s">
        <v>49</v>
      </c>
      <c r="E280" s="302" t="s">
        <v>1088</v>
      </c>
      <c r="F280" s="301">
        <v>44957</v>
      </c>
      <c r="G280" s="301"/>
      <c r="H280" s="301" t="s">
        <v>66</v>
      </c>
      <c r="I280" s="301" t="s">
        <v>2</v>
      </c>
      <c r="J280" s="302" t="s">
        <v>4693</v>
      </c>
      <c r="K280" s="302" t="s">
        <v>1296</v>
      </c>
      <c r="L280" s="170">
        <v>44984</v>
      </c>
      <c r="M280" s="177"/>
      <c r="N280" s="179"/>
      <c r="O280" s="178"/>
      <c r="Q280" t="s">
        <v>129</v>
      </c>
      <c r="T280" s="194"/>
      <c r="U280" s="194"/>
      <c r="V280" s="299"/>
      <c r="W280" s="200"/>
      <c r="X280" s="200"/>
      <c r="Y280" s="199"/>
      <c r="Z280" s="206"/>
      <c r="AA280" s="205"/>
      <c r="AB280" s="206"/>
      <c r="AC280" s="187"/>
      <c r="AD280" s="186"/>
    </row>
    <row r="281" spans="1:30">
      <c r="A281" s="302">
        <f>COUNTA($E$3:E281)</f>
        <v>279</v>
      </c>
      <c r="B281" s="302" t="s">
        <v>4662</v>
      </c>
      <c r="C281" s="302" t="s">
        <v>2345</v>
      </c>
      <c r="D281" s="302" t="s">
        <v>16</v>
      </c>
      <c r="E281" s="302" t="s">
        <v>2377</v>
      </c>
      <c r="F281" s="301">
        <v>44936</v>
      </c>
      <c r="G281" s="301"/>
      <c r="H281" s="301" t="s">
        <v>55</v>
      </c>
      <c r="I281" s="301" t="s">
        <v>2</v>
      </c>
      <c r="J281" s="302"/>
      <c r="K281" s="302" t="s">
        <v>1287</v>
      </c>
      <c r="L281" s="170">
        <v>44984</v>
      </c>
      <c r="M281" s="177" t="s">
        <v>4800</v>
      </c>
      <c r="N281" s="179">
        <v>44977</v>
      </c>
      <c r="O281" s="178"/>
      <c r="Q281" t="s">
        <v>129</v>
      </c>
      <c r="T281" s="194"/>
      <c r="U281" s="194"/>
      <c r="V281" s="299"/>
      <c r="W281" s="200"/>
      <c r="X281" s="200"/>
      <c r="Y281" s="199"/>
      <c r="Z281" s="206"/>
      <c r="AA281" s="205"/>
      <c r="AB281" s="206"/>
      <c r="AC281" s="187"/>
      <c r="AD281" s="186">
        <v>44977</v>
      </c>
    </row>
    <row r="282" spans="1:30">
      <c r="A282" s="302">
        <f>COUNTA($E$3:E282)</f>
        <v>280</v>
      </c>
      <c r="B282" s="302" t="s">
        <v>4798</v>
      </c>
      <c r="C282" s="302" t="s">
        <v>41</v>
      </c>
      <c r="D282" s="302" t="s">
        <v>16</v>
      </c>
      <c r="E282" s="302" t="s">
        <v>3449</v>
      </c>
      <c r="F282" s="301">
        <v>44980.806960289352</v>
      </c>
      <c r="G282" s="301"/>
      <c r="H282" s="301"/>
      <c r="I282" s="301" t="s">
        <v>3</v>
      </c>
      <c r="J282" s="302"/>
      <c r="K282" s="302" t="s">
        <v>2032</v>
      </c>
      <c r="L282" s="170">
        <v>44984</v>
      </c>
      <c r="M282" s="177" t="s">
        <v>4806</v>
      </c>
      <c r="N282" s="179">
        <v>45021</v>
      </c>
      <c r="O282" s="178"/>
      <c r="Q282" t="s">
        <v>22</v>
      </c>
      <c r="T282" s="194"/>
      <c r="U282" s="194"/>
      <c r="V282" s="299"/>
      <c r="W282" s="200"/>
      <c r="X282" s="200"/>
      <c r="Y282" s="199"/>
      <c r="Z282" s="206"/>
      <c r="AA282" s="205"/>
      <c r="AB282" s="206"/>
      <c r="AC282" s="187"/>
      <c r="AD282" s="186">
        <v>45021</v>
      </c>
    </row>
    <row r="283" spans="1:30">
      <c r="A283" s="302">
        <f>COUNTA($E$3:E283)</f>
        <v>281</v>
      </c>
      <c r="B283" s="302" t="s">
        <v>4797</v>
      </c>
      <c r="C283" s="302" t="s">
        <v>3766</v>
      </c>
      <c r="D283" s="302" t="s">
        <v>64</v>
      </c>
      <c r="E283" s="302" t="s">
        <v>4080</v>
      </c>
      <c r="F283" s="301">
        <v>44980</v>
      </c>
      <c r="G283" s="301"/>
      <c r="H283" s="301"/>
      <c r="I283" s="301" t="s">
        <v>3</v>
      </c>
      <c r="J283" s="302"/>
      <c r="K283" s="302" t="s">
        <v>103</v>
      </c>
      <c r="L283" s="170">
        <v>44984</v>
      </c>
      <c r="M283" s="177" t="s">
        <v>4806</v>
      </c>
      <c r="N283" s="179">
        <v>45083</v>
      </c>
      <c r="O283" s="178"/>
      <c r="Q283" t="s">
        <v>22</v>
      </c>
      <c r="T283" s="194"/>
      <c r="U283" s="194"/>
      <c r="V283" s="299"/>
      <c r="W283" s="200"/>
      <c r="X283" s="200"/>
      <c r="Y283" s="199"/>
      <c r="Z283" s="206"/>
      <c r="AA283" s="205"/>
      <c r="AB283" s="206"/>
      <c r="AC283" s="187"/>
      <c r="AD283" s="186"/>
    </row>
    <row r="284" spans="1:30">
      <c r="A284" s="302">
        <f>COUNTA($E$3:E284)</f>
        <v>282</v>
      </c>
      <c r="B284" s="302" t="s">
        <v>4794</v>
      </c>
      <c r="C284" s="302" t="s">
        <v>4795</v>
      </c>
      <c r="D284" s="302" t="s">
        <v>1125</v>
      </c>
      <c r="E284" s="302" t="s">
        <v>4796</v>
      </c>
      <c r="F284" s="301">
        <v>44980.757729942132</v>
      </c>
      <c r="G284" s="301"/>
      <c r="H284" s="301"/>
      <c r="I284" s="301" t="s">
        <v>3</v>
      </c>
      <c r="J284" s="302"/>
      <c r="K284" s="302" t="s">
        <v>1295</v>
      </c>
      <c r="L284" s="170">
        <v>44984</v>
      </c>
      <c r="M284" s="177" t="s">
        <v>4802</v>
      </c>
      <c r="N284" s="179">
        <v>44981</v>
      </c>
      <c r="O284" s="178"/>
      <c r="Q284" t="s">
        <v>129</v>
      </c>
      <c r="T284" s="194"/>
      <c r="U284" s="194"/>
      <c r="V284" s="299"/>
      <c r="W284" s="200"/>
      <c r="X284" s="200"/>
      <c r="Y284" s="199"/>
      <c r="Z284" s="206"/>
      <c r="AA284" s="205"/>
      <c r="AB284" s="206"/>
      <c r="AC284" s="187"/>
      <c r="AD284" s="186">
        <v>44981</v>
      </c>
    </row>
    <row r="285" spans="1:30">
      <c r="A285" s="302">
        <f>COUNTA($E$3:E285)</f>
        <v>283</v>
      </c>
      <c r="B285" s="302" t="s">
        <v>4778</v>
      </c>
      <c r="C285" s="302" t="s">
        <v>37</v>
      </c>
      <c r="D285" s="302" t="s">
        <v>30</v>
      </c>
      <c r="E285" s="302" t="s">
        <v>4023</v>
      </c>
      <c r="F285" s="301">
        <v>44978.565821759257</v>
      </c>
      <c r="G285" s="301"/>
      <c r="H285" s="301"/>
      <c r="I285" s="301" t="s">
        <v>3</v>
      </c>
      <c r="J285" s="302" t="s">
        <v>2153</v>
      </c>
      <c r="K285" s="302" t="s">
        <v>1296</v>
      </c>
      <c r="L285" s="170">
        <v>44984</v>
      </c>
      <c r="M285" s="177" t="s">
        <v>4802</v>
      </c>
      <c r="N285" s="179">
        <v>44985</v>
      </c>
      <c r="O285" s="178"/>
      <c r="Q285" t="s">
        <v>129</v>
      </c>
      <c r="T285" s="194"/>
      <c r="U285" s="194"/>
      <c r="V285" s="299"/>
      <c r="W285" s="200"/>
      <c r="X285" s="200"/>
      <c r="Y285" s="199"/>
      <c r="Z285" s="206"/>
      <c r="AA285" s="205"/>
      <c r="AB285" s="206"/>
      <c r="AC285" s="187"/>
      <c r="AD285" s="186">
        <v>44985</v>
      </c>
    </row>
    <row r="286" spans="1:30">
      <c r="A286" s="302">
        <f>COUNTA($E$3:E286)</f>
        <v>284</v>
      </c>
      <c r="B286" s="302" t="s">
        <v>4791</v>
      </c>
      <c r="C286" s="302" t="s">
        <v>37</v>
      </c>
      <c r="D286" s="302" t="s">
        <v>30</v>
      </c>
      <c r="E286" s="302" t="s">
        <v>4792</v>
      </c>
      <c r="F286" s="301">
        <v>44978.565375879632</v>
      </c>
      <c r="G286" s="301"/>
      <c r="H286" s="301"/>
      <c r="I286" s="301" t="s">
        <v>3</v>
      </c>
      <c r="J286" s="302"/>
      <c r="K286" s="302" t="s">
        <v>1295</v>
      </c>
      <c r="L286" s="170">
        <v>44984</v>
      </c>
      <c r="M286" s="177" t="s">
        <v>4802</v>
      </c>
      <c r="N286" s="179">
        <v>44985</v>
      </c>
      <c r="O286" s="178"/>
      <c r="Q286" t="s">
        <v>129</v>
      </c>
      <c r="T286" s="194"/>
      <c r="U286" s="194"/>
      <c r="V286" s="299"/>
      <c r="W286" s="200"/>
      <c r="X286" s="200"/>
      <c r="Y286" s="199"/>
      <c r="Z286" s="206"/>
      <c r="AA286" s="205"/>
      <c r="AB286" s="206"/>
      <c r="AC286" s="187"/>
      <c r="AD286" s="186">
        <v>44985</v>
      </c>
    </row>
    <row r="287" spans="1:30">
      <c r="A287" s="302">
        <f>COUNTA($E$3:E287)</f>
        <v>285</v>
      </c>
      <c r="B287" s="302" t="s">
        <v>4777</v>
      </c>
      <c r="C287" s="302" t="s">
        <v>37</v>
      </c>
      <c r="D287" s="302" t="s">
        <v>30</v>
      </c>
      <c r="E287" s="302" t="s">
        <v>1288</v>
      </c>
      <c r="F287" s="301">
        <v>44978.564872685187</v>
      </c>
      <c r="G287" s="301"/>
      <c r="H287" s="301"/>
      <c r="I287" s="301" t="s">
        <v>3</v>
      </c>
      <c r="J287" s="302" t="s">
        <v>1249</v>
      </c>
      <c r="K287" s="302" t="s">
        <v>1287</v>
      </c>
      <c r="L287" s="170">
        <v>44984</v>
      </c>
      <c r="M287" s="177" t="s">
        <v>4802</v>
      </c>
      <c r="N287" s="179">
        <v>44985</v>
      </c>
      <c r="O287" s="178"/>
      <c r="Q287" t="s">
        <v>129</v>
      </c>
      <c r="T287" s="194"/>
      <c r="U287" s="194"/>
      <c r="V287" s="299"/>
      <c r="W287" s="200"/>
      <c r="X287" s="200"/>
      <c r="Y287" s="199"/>
      <c r="Z287" s="206"/>
      <c r="AA287" s="205"/>
      <c r="AB287" s="206"/>
      <c r="AC287" s="187"/>
      <c r="AD287" s="186">
        <v>44985</v>
      </c>
    </row>
    <row r="288" spans="1:30">
      <c r="A288" s="302">
        <f>COUNTA($E$3:E288)</f>
        <v>286</v>
      </c>
      <c r="B288" s="302" t="s">
        <v>4776</v>
      </c>
      <c r="C288" s="302" t="s">
        <v>37</v>
      </c>
      <c r="D288" s="302" t="s">
        <v>30</v>
      </c>
      <c r="E288" s="302" t="s">
        <v>3491</v>
      </c>
      <c r="F288" s="301">
        <v>44978.563414351855</v>
      </c>
      <c r="G288" s="301"/>
      <c r="H288" s="301"/>
      <c r="I288" s="301" t="s">
        <v>3</v>
      </c>
      <c r="J288" s="302" t="s">
        <v>2153</v>
      </c>
      <c r="K288" s="302" t="s">
        <v>1296</v>
      </c>
      <c r="L288" s="170">
        <v>44984</v>
      </c>
      <c r="M288" s="177" t="s">
        <v>4802</v>
      </c>
      <c r="N288" s="179">
        <v>44985</v>
      </c>
      <c r="O288" s="178"/>
      <c r="Q288" t="s">
        <v>129</v>
      </c>
      <c r="T288" s="194"/>
      <c r="U288" s="194"/>
      <c r="V288" s="299"/>
      <c r="W288" s="200"/>
      <c r="X288" s="200"/>
      <c r="Y288" s="199"/>
      <c r="Z288" s="206"/>
      <c r="AA288" s="205"/>
      <c r="AB288" s="206"/>
      <c r="AC288" s="187"/>
      <c r="AD288" s="186">
        <v>44985</v>
      </c>
    </row>
    <row r="289" spans="1:30">
      <c r="A289" s="302">
        <f>COUNTA($E$3:E289)</f>
        <v>287</v>
      </c>
      <c r="B289" s="302" t="s">
        <v>4790</v>
      </c>
      <c r="C289" s="302" t="s">
        <v>37</v>
      </c>
      <c r="D289" s="302" t="s">
        <v>30</v>
      </c>
      <c r="E289" s="302" t="s">
        <v>1122</v>
      </c>
      <c r="F289" s="301">
        <v>44978.562973425927</v>
      </c>
      <c r="G289" s="301"/>
      <c r="H289" s="301"/>
      <c r="I289" s="301" t="s">
        <v>3</v>
      </c>
      <c r="J289" s="302"/>
      <c r="K289" s="302" t="s">
        <v>1295</v>
      </c>
      <c r="L289" s="170">
        <v>44984</v>
      </c>
      <c r="M289" s="177" t="s">
        <v>4802</v>
      </c>
      <c r="N289" s="179">
        <v>44985</v>
      </c>
      <c r="O289" s="178"/>
      <c r="Q289" t="s">
        <v>129</v>
      </c>
      <c r="T289" s="194"/>
      <c r="U289" s="194"/>
      <c r="V289" s="299"/>
      <c r="W289" s="200"/>
      <c r="X289" s="200"/>
      <c r="Y289" s="199"/>
      <c r="Z289" s="206"/>
      <c r="AA289" s="205"/>
      <c r="AB289" s="206"/>
      <c r="AC289" s="187"/>
      <c r="AD289" s="186">
        <v>44985</v>
      </c>
    </row>
    <row r="290" spans="1:30">
      <c r="A290" s="302">
        <f>COUNTA($E$3:E290)</f>
        <v>288</v>
      </c>
      <c r="B290" s="302" t="s">
        <v>4779</v>
      </c>
      <c r="C290" s="302" t="s">
        <v>37</v>
      </c>
      <c r="D290" s="302" t="s">
        <v>30</v>
      </c>
      <c r="E290" s="302" t="s">
        <v>4780</v>
      </c>
      <c r="F290" s="301">
        <v>44978.562407407408</v>
      </c>
      <c r="G290" s="301"/>
      <c r="H290" s="301"/>
      <c r="I290" s="301" t="s">
        <v>3</v>
      </c>
      <c r="J290" s="302" t="s">
        <v>1485</v>
      </c>
      <c r="K290" s="302" t="s">
        <v>1287</v>
      </c>
      <c r="L290" s="170">
        <v>44984</v>
      </c>
      <c r="M290" s="177" t="s">
        <v>4809</v>
      </c>
      <c r="N290" s="179">
        <v>44985</v>
      </c>
      <c r="O290" s="178"/>
      <c r="Q290" t="s">
        <v>129</v>
      </c>
      <c r="T290" s="194"/>
      <c r="U290" s="194"/>
      <c r="V290" s="299"/>
      <c r="W290" s="200"/>
      <c r="X290" s="200"/>
      <c r="Y290" s="199"/>
      <c r="Z290" s="206"/>
      <c r="AA290" s="205"/>
      <c r="AB290" s="206"/>
      <c r="AC290" s="187"/>
      <c r="AD290" s="186">
        <v>44985</v>
      </c>
    </row>
    <row r="291" spans="1:30">
      <c r="A291" s="302">
        <f>COUNTA($E$3:E291)</f>
        <v>289</v>
      </c>
      <c r="B291" s="302" t="s">
        <v>4753</v>
      </c>
      <c r="C291" s="302" t="s">
        <v>41</v>
      </c>
      <c r="D291" s="302" t="s">
        <v>32</v>
      </c>
      <c r="E291" s="302" t="s">
        <v>3595</v>
      </c>
      <c r="F291" s="301">
        <v>44970.680092592593</v>
      </c>
      <c r="G291" s="301"/>
      <c r="H291" s="301"/>
      <c r="I291" s="301" t="s">
        <v>3</v>
      </c>
      <c r="J291" s="302" t="s">
        <v>1485</v>
      </c>
      <c r="K291" s="302" t="s">
        <v>1287</v>
      </c>
      <c r="L291" s="170">
        <v>44984</v>
      </c>
      <c r="M291" s="177" t="s">
        <v>4801</v>
      </c>
      <c r="N291" s="179">
        <v>44984</v>
      </c>
      <c r="O291" s="178"/>
      <c r="Q291" t="s">
        <v>129</v>
      </c>
      <c r="T291" s="194"/>
      <c r="U291" s="194"/>
      <c r="V291" s="299"/>
      <c r="W291" s="200"/>
      <c r="X291" s="200"/>
      <c r="Y291" s="199"/>
      <c r="Z291" s="206"/>
      <c r="AA291" s="205"/>
      <c r="AB291" s="206"/>
      <c r="AC291" s="187"/>
      <c r="AD291" s="186">
        <v>44984</v>
      </c>
    </row>
    <row r="292" spans="1:30">
      <c r="A292" s="302">
        <f>COUNTA($E$3:E292)</f>
        <v>290</v>
      </c>
      <c r="B292" s="302" t="s">
        <v>4720</v>
      </c>
      <c r="C292" s="302" t="s">
        <v>37</v>
      </c>
      <c r="D292" s="302" t="s">
        <v>27</v>
      </c>
      <c r="E292" s="302" t="s">
        <v>4721</v>
      </c>
      <c r="F292" s="301">
        <v>44960</v>
      </c>
      <c r="G292" s="301"/>
      <c r="H292" s="301"/>
      <c r="I292" s="301" t="s">
        <v>4</v>
      </c>
      <c r="J292" s="302"/>
      <c r="K292" s="302" t="s">
        <v>1295</v>
      </c>
      <c r="L292" s="170">
        <v>44984</v>
      </c>
      <c r="M292" s="177" t="s">
        <v>5007</v>
      </c>
      <c r="N292" s="179">
        <v>45001</v>
      </c>
      <c r="O292" s="178"/>
      <c r="Q292" t="s">
        <v>129</v>
      </c>
      <c r="T292" s="194"/>
      <c r="U292" s="194"/>
      <c r="V292" s="299"/>
      <c r="W292" s="200"/>
      <c r="X292" s="200"/>
      <c r="Y292" s="199"/>
      <c r="Z292" s="206"/>
      <c r="AA292" s="205"/>
      <c r="AB292" s="206"/>
      <c r="AC292" s="187"/>
      <c r="AD292" s="186">
        <v>45001</v>
      </c>
    </row>
    <row r="293" spans="1:30">
      <c r="A293" s="302">
        <f>COUNTA($E$3:E293)</f>
        <v>291</v>
      </c>
      <c r="B293" s="302" t="s">
        <v>4751</v>
      </c>
      <c r="C293" s="302" t="s">
        <v>4165</v>
      </c>
      <c r="D293" s="302" t="s">
        <v>32</v>
      </c>
      <c r="E293" s="302" t="s">
        <v>4191</v>
      </c>
      <c r="F293" s="301">
        <v>44971.619085648148</v>
      </c>
      <c r="G293" s="301"/>
      <c r="H293" s="301"/>
      <c r="I293" s="301" t="s">
        <v>2</v>
      </c>
      <c r="J293" s="302" t="s">
        <v>4752</v>
      </c>
      <c r="K293" s="302" t="s">
        <v>287</v>
      </c>
      <c r="L293" s="170">
        <v>44977</v>
      </c>
      <c r="M293" s="177" t="s">
        <v>4763</v>
      </c>
      <c r="N293" s="179">
        <v>45083</v>
      </c>
      <c r="O293" s="178"/>
      <c r="Q293" t="s">
        <v>22</v>
      </c>
      <c r="T293" s="194"/>
      <c r="U293" s="194"/>
      <c r="V293" s="299"/>
      <c r="W293" s="200"/>
      <c r="X293" s="200"/>
      <c r="Y293" s="199"/>
      <c r="Z293" s="206"/>
      <c r="AA293" s="205"/>
      <c r="AB293" s="206"/>
      <c r="AC293" s="187"/>
      <c r="AD293" s="186"/>
    </row>
    <row r="294" spans="1:30">
      <c r="A294" s="302">
        <f>COUNTA($E$3:E294)</f>
        <v>292</v>
      </c>
      <c r="B294" s="302" t="s">
        <v>4738</v>
      </c>
      <c r="C294" s="302" t="s">
        <v>3766</v>
      </c>
      <c r="D294" s="302" t="s">
        <v>64</v>
      </c>
      <c r="E294" s="302" t="s">
        <v>2283</v>
      </c>
      <c r="F294" s="301">
        <v>44966</v>
      </c>
      <c r="G294" s="301"/>
      <c r="H294" s="301"/>
      <c r="I294" s="301" t="s">
        <v>2</v>
      </c>
      <c r="J294" s="302" t="s">
        <v>4739</v>
      </c>
      <c r="K294" s="302" t="s">
        <v>20</v>
      </c>
      <c r="L294" s="170">
        <v>44977</v>
      </c>
      <c r="M294" s="177" t="s">
        <v>4745</v>
      </c>
      <c r="N294" s="179">
        <v>45083</v>
      </c>
      <c r="O294" s="178"/>
      <c r="Q294" t="s">
        <v>22</v>
      </c>
      <c r="T294" s="194"/>
      <c r="U294" s="194"/>
      <c r="V294" s="299"/>
      <c r="W294" s="200"/>
      <c r="X294" s="200"/>
      <c r="Y294" s="199"/>
      <c r="Z294" s="206"/>
      <c r="AA294" s="205"/>
      <c r="AB294" s="206"/>
      <c r="AC294" s="187"/>
      <c r="AD294" s="186"/>
    </row>
    <row r="295" spans="1:30">
      <c r="A295" s="302">
        <f>COUNTA($E$3:E295)</f>
        <v>293</v>
      </c>
      <c r="B295" s="302" t="s">
        <v>4768</v>
      </c>
      <c r="C295" s="302" t="s">
        <v>41</v>
      </c>
      <c r="D295" s="302" t="s">
        <v>1083</v>
      </c>
      <c r="E295" s="302" t="s">
        <v>4415</v>
      </c>
      <c r="F295" s="301">
        <v>44973.782187500001</v>
      </c>
      <c r="G295" s="301"/>
      <c r="H295" s="301"/>
      <c r="I295" s="301" t="s">
        <v>3</v>
      </c>
      <c r="J295" s="302" t="s">
        <v>4769</v>
      </c>
      <c r="K295" s="302"/>
      <c r="L295" s="170">
        <v>44977</v>
      </c>
      <c r="M295" s="177"/>
      <c r="N295" s="179">
        <v>45051</v>
      </c>
      <c r="O295" s="178"/>
      <c r="Q295" t="s">
        <v>129</v>
      </c>
      <c r="T295" s="194"/>
      <c r="U295" s="194"/>
      <c r="V295" s="299"/>
      <c r="W295" s="200"/>
      <c r="X295" s="200"/>
      <c r="Y295" s="199"/>
      <c r="Z295" s="206"/>
      <c r="AA295" s="205"/>
      <c r="AB295" s="206"/>
      <c r="AC295" s="187"/>
      <c r="AD295" s="186">
        <v>45051</v>
      </c>
    </row>
    <row r="296" spans="1:30">
      <c r="A296" s="302">
        <f>COUNTA($E$3:E296)</f>
        <v>294</v>
      </c>
      <c r="B296" s="302" t="s">
        <v>4748</v>
      </c>
      <c r="C296" s="302" t="s">
        <v>37</v>
      </c>
      <c r="D296" s="302" t="s">
        <v>34</v>
      </c>
      <c r="E296" s="302" t="s">
        <v>4600</v>
      </c>
      <c r="F296" s="301">
        <v>44967.430194039349</v>
      </c>
      <c r="G296" s="301"/>
      <c r="H296" s="301"/>
      <c r="I296" s="301" t="s">
        <v>3</v>
      </c>
      <c r="J296" s="302"/>
      <c r="K296" s="302" t="s">
        <v>1296</v>
      </c>
      <c r="L296" s="170">
        <v>44977</v>
      </c>
      <c r="M296" s="177" t="s">
        <v>4761</v>
      </c>
      <c r="N296" s="179">
        <v>44972</v>
      </c>
      <c r="O296" s="178"/>
      <c r="Q296" t="s">
        <v>129</v>
      </c>
      <c r="T296" s="194"/>
      <c r="U296" s="194"/>
      <c r="V296" s="299"/>
      <c r="W296" s="200"/>
      <c r="X296" s="200"/>
      <c r="Y296" s="199"/>
      <c r="Z296" s="206"/>
      <c r="AA296" s="205"/>
      <c r="AB296" s="206"/>
      <c r="AC296" s="187"/>
      <c r="AD296" s="186">
        <v>44972</v>
      </c>
    </row>
    <row r="297" spans="1:30">
      <c r="A297" s="302">
        <f>COUNTA($E$3:E297)</f>
        <v>295</v>
      </c>
      <c r="B297" s="302" t="s">
        <v>4746</v>
      </c>
      <c r="C297" s="302" t="s">
        <v>37</v>
      </c>
      <c r="D297" s="302" t="s">
        <v>30</v>
      </c>
      <c r="E297" s="302" t="s">
        <v>4747</v>
      </c>
      <c r="F297" s="301">
        <v>44967.42960797454</v>
      </c>
      <c r="G297" s="301"/>
      <c r="H297" s="301"/>
      <c r="I297" s="301" t="s">
        <v>3</v>
      </c>
      <c r="J297" s="302"/>
      <c r="K297" s="302" t="s">
        <v>1296</v>
      </c>
      <c r="L297" s="170">
        <v>44977</v>
      </c>
      <c r="M297" s="177" t="s">
        <v>4761</v>
      </c>
      <c r="N297" s="179">
        <v>44972</v>
      </c>
      <c r="O297" s="178"/>
      <c r="Q297" t="s">
        <v>129</v>
      </c>
      <c r="T297" s="194"/>
      <c r="U297" s="194"/>
      <c r="V297" s="299"/>
      <c r="W297" s="200"/>
      <c r="X297" s="200"/>
      <c r="Y297" s="199"/>
      <c r="Z297" s="206"/>
      <c r="AA297" s="205"/>
      <c r="AB297" s="206"/>
      <c r="AC297" s="187"/>
      <c r="AD297" s="186">
        <v>44972</v>
      </c>
    </row>
    <row r="298" spans="1:30">
      <c r="A298" s="302">
        <f>COUNTA($E$3:E298)</f>
        <v>296</v>
      </c>
      <c r="B298" s="302" t="s">
        <v>4737</v>
      </c>
      <c r="C298" s="302" t="s">
        <v>3828</v>
      </c>
      <c r="D298" s="302" t="s">
        <v>104</v>
      </c>
      <c r="E298" s="302" t="s">
        <v>1266</v>
      </c>
      <c r="F298" s="301">
        <v>44965</v>
      </c>
      <c r="G298" s="301"/>
      <c r="H298" s="301"/>
      <c r="I298" s="301" t="s">
        <v>3</v>
      </c>
      <c r="J298" s="302"/>
      <c r="K298" s="302" t="s">
        <v>33</v>
      </c>
      <c r="L298" s="170">
        <v>44977</v>
      </c>
      <c r="M298" s="177" t="s">
        <v>4762</v>
      </c>
      <c r="N298" s="179">
        <v>44977</v>
      </c>
      <c r="O298" s="178"/>
      <c r="Q298" t="s">
        <v>129</v>
      </c>
      <c r="T298" s="194"/>
      <c r="U298" s="194"/>
      <c r="V298" s="299"/>
      <c r="W298" s="200"/>
      <c r="X298" s="200"/>
      <c r="Y298" s="199"/>
      <c r="Z298" s="206"/>
      <c r="AA298" s="205"/>
      <c r="AB298" s="206"/>
      <c r="AC298" s="187"/>
      <c r="AD298" s="186">
        <v>44977</v>
      </c>
    </row>
    <row r="299" spans="1:30">
      <c r="A299" s="302">
        <f>COUNTA($E$3:E299)</f>
        <v>297</v>
      </c>
      <c r="B299" s="302" t="s">
        <v>4736</v>
      </c>
      <c r="C299" s="302" t="s">
        <v>41</v>
      </c>
      <c r="D299" s="302" t="s">
        <v>49</v>
      </c>
      <c r="E299" s="302" t="s">
        <v>1143</v>
      </c>
      <c r="F299" s="301">
        <v>44972.646851562502</v>
      </c>
      <c r="G299" s="301"/>
      <c r="H299" s="301"/>
      <c r="I299" s="301" t="s">
        <v>3</v>
      </c>
      <c r="J299" s="302"/>
      <c r="K299" s="302" t="s">
        <v>1296</v>
      </c>
      <c r="L299" s="170">
        <v>44977</v>
      </c>
      <c r="M299" s="177"/>
      <c r="N299" s="179">
        <v>45158</v>
      </c>
      <c r="O299" s="178"/>
      <c r="Q299" t="s">
        <v>129</v>
      </c>
      <c r="T299" s="194"/>
      <c r="U299" s="194"/>
      <c r="V299" s="299"/>
      <c r="W299" s="200"/>
      <c r="X299" s="200"/>
      <c r="Y299" s="199"/>
      <c r="Z299" s="206"/>
      <c r="AA299" s="205"/>
      <c r="AB299" s="206"/>
      <c r="AC299" s="187"/>
      <c r="AD299" s="186"/>
    </row>
    <row r="300" spans="1:30">
      <c r="A300" s="302">
        <f>COUNTA($E$3:E300)</f>
        <v>298</v>
      </c>
      <c r="B300" s="302" t="s">
        <v>4731</v>
      </c>
      <c r="C300" s="302" t="s">
        <v>3828</v>
      </c>
      <c r="D300" s="302" t="s">
        <v>19</v>
      </c>
      <c r="E300" s="302" t="s">
        <v>3696</v>
      </c>
      <c r="F300" s="301">
        <v>44965.761384722224</v>
      </c>
      <c r="G300" s="301"/>
      <c r="H300" s="301"/>
      <c r="I300" s="301" t="s">
        <v>3</v>
      </c>
      <c r="J300" s="302"/>
      <c r="K300" s="302" t="s">
        <v>1295</v>
      </c>
      <c r="L300" s="170">
        <v>44977</v>
      </c>
      <c r="M300" s="177" t="s">
        <v>4761</v>
      </c>
      <c r="N300" s="179">
        <v>44973</v>
      </c>
      <c r="O300" s="178"/>
      <c r="Q300" t="s">
        <v>129</v>
      </c>
      <c r="T300" s="194"/>
      <c r="U300" s="194"/>
      <c r="V300" s="299"/>
      <c r="W300" s="200"/>
      <c r="X300" s="200"/>
      <c r="Y300" s="199"/>
      <c r="Z300" s="206"/>
      <c r="AA300" s="205"/>
      <c r="AB300" s="206"/>
      <c r="AC300" s="187"/>
      <c r="AD300" s="186">
        <v>44973</v>
      </c>
    </row>
    <row r="301" spans="1:30">
      <c r="A301" s="302">
        <f>COUNTA($E$3:E301)</f>
        <v>299</v>
      </c>
      <c r="B301" s="302" t="s">
        <v>4730</v>
      </c>
      <c r="C301" s="302" t="s">
        <v>1092</v>
      </c>
      <c r="D301" s="302" t="s">
        <v>1145</v>
      </c>
      <c r="E301" s="302" t="s">
        <v>4664</v>
      </c>
      <c r="F301" s="301">
        <v>44965.75728957176</v>
      </c>
      <c r="G301" s="301"/>
      <c r="H301" s="301"/>
      <c r="I301" s="301" t="s">
        <v>3</v>
      </c>
      <c r="J301" s="302"/>
      <c r="K301" s="302" t="s">
        <v>1296</v>
      </c>
      <c r="L301" s="170">
        <v>44977</v>
      </c>
      <c r="M301" s="177" t="s">
        <v>4761</v>
      </c>
      <c r="N301" s="179">
        <v>44936</v>
      </c>
      <c r="O301" s="178"/>
      <c r="Q301" t="s">
        <v>129</v>
      </c>
      <c r="T301" s="194"/>
      <c r="U301" s="194"/>
      <c r="V301" s="299"/>
      <c r="W301" s="200"/>
      <c r="X301" s="200"/>
      <c r="Y301" s="199"/>
      <c r="Z301" s="206"/>
      <c r="AA301" s="205"/>
      <c r="AB301" s="206"/>
      <c r="AC301" s="187"/>
      <c r="AD301" s="186">
        <v>44936</v>
      </c>
    </row>
    <row r="302" spans="1:30">
      <c r="A302" s="302">
        <f>COUNTA($E$3:E302)</f>
        <v>300</v>
      </c>
      <c r="B302" s="302" t="s">
        <v>4710</v>
      </c>
      <c r="C302" s="302" t="s">
        <v>21</v>
      </c>
      <c r="D302" s="302" t="s">
        <v>1124</v>
      </c>
      <c r="E302" s="302" t="s">
        <v>4711</v>
      </c>
      <c r="F302" s="301">
        <v>44959</v>
      </c>
      <c r="G302" s="301"/>
      <c r="H302" s="301"/>
      <c r="I302" s="301" t="s">
        <v>3</v>
      </c>
      <c r="J302" s="302"/>
      <c r="K302" s="302"/>
      <c r="L302" s="170">
        <v>44977</v>
      </c>
      <c r="M302" s="177" t="s">
        <v>4775</v>
      </c>
      <c r="N302" s="179">
        <v>45021</v>
      </c>
      <c r="O302" s="178"/>
      <c r="Q302" t="s">
        <v>129</v>
      </c>
      <c r="T302" s="194"/>
      <c r="U302" s="194"/>
      <c r="V302" s="299"/>
      <c r="W302" s="200"/>
      <c r="X302" s="200"/>
      <c r="Y302" s="199"/>
      <c r="Z302" s="206"/>
      <c r="AA302" s="205"/>
      <c r="AB302" s="206"/>
      <c r="AC302" s="187"/>
      <c r="AD302" s="186">
        <v>45021</v>
      </c>
    </row>
    <row r="303" spans="1:30">
      <c r="A303" s="302">
        <f>COUNTA($E$3:E303)</f>
        <v>301</v>
      </c>
      <c r="B303" s="302" t="s">
        <v>4704</v>
      </c>
      <c r="C303" s="302" t="s">
        <v>41</v>
      </c>
      <c r="D303" s="302" t="s">
        <v>30</v>
      </c>
      <c r="E303" s="302" t="s">
        <v>4705</v>
      </c>
      <c r="F303" s="301">
        <v>44957</v>
      </c>
      <c r="G303" s="301"/>
      <c r="H303" s="301" t="s">
        <v>55</v>
      </c>
      <c r="I303" s="301" t="s">
        <v>2</v>
      </c>
      <c r="J303" s="302"/>
      <c r="K303" s="302" t="s">
        <v>1287</v>
      </c>
      <c r="L303" s="170">
        <v>44970</v>
      </c>
      <c r="M303" s="177"/>
      <c r="N303" s="179"/>
      <c r="O303" s="178"/>
      <c r="Q303" t="s">
        <v>129</v>
      </c>
      <c r="T303" s="194"/>
      <c r="U303" s="194"/>
      <c r="V303" s="299"/>
      <c r="W303" s="200"/>
      <c r="X303" s="200"/>
      <c r="Y303" s="199"/>
      <c r="Z303" s="206"/>
      <c r="AA303" s="205"/>
      <c r="AB303" s="206"/>
      <c r="AC303" s="187"/>
      <c r="AD303" s="186"/>
    </row>
    <row r="304" spans="1:30">
      <c r="A304" s="302">
        <f>COUNTA($E$3:E304)</f>
        <v>302</v>
      </c>
      <c r="B304" s="302" t="s">
        <v>4665</v>
      </c>
      <c r="C304" s="302" t="s">
        <v>1092</v>
      </c>
      <c r="D304" s="302" t="s">
        <v>1123</v>
      </c>
      <c r="E304" s="302" t="s">
        <v>4666</v>
      </c>
      <c r="F304" s="301">
        <v>44938</v>
      </c>
      <c r="G304" s="301">
        <v>44963</v>
      </c>
      <c r="H304" s="301">
        <v>44942</v>
      </c>
      <c r="I304" s="301" t="s">
        <v>2</v>
      </c>
      <c r="J304" s="302"/>
      <c r="K304" s="302" t="s">
        <v>33</v>
      </c>
      <c r="L304" s="170">
        <v>44970</v>
      </c>
      <c r="M304" s="177" t="s">
        <v>4743</v>
      </c>
      <c r="N304" s="179">
        <v>44988</v>
      </c>
      <c r="O304" s="178"/>
      <c r="Q304" t="s">
        <v>129</v>
      </c>
      <c r="T304" s="194"/>
      <c r="U304" s="194"/>
      <c r="V304" s="299"/>
      <c r="W304" s="200"/>
      <c r="X304" s="200"/>
      <c r="Y304" s="199"/>
      <c r="Z304" s="206"/>
      <c r="AA304" s="205"/>
      <c r="AB304" s="206"/>
      <c r="AC304" s="187"/>
      <c r="AD304" s="186">
        <v>44988</v>
      </c>
    </row>
    <row r="305" spans="1:30">
      <c r="A305" s="302">
        <f>COUNTA($E$3:E305)</f>
        <v>303</v>
      </c>
      <c r="B305" s="302" t="s">
        <v>4646</v>
      </c>
      <c r="C305" s="302" t="s">
        <v>41</v>
      </c>
      <c r="D305" s="302" t="s">
        <v>34</v>
      </c>
      <c r="E305" s="302" t="s">
        <v>1045</v>
      </c>
      <c r="F305" s="301">
        <v>44932</v>
      </c>
      <c r="G305" s="301"/>
      <c r="H305" s="301" t="s">
        <v>55</v>
      </c>
      <c r="I305" s="301" t="s">
        <v>2</v>
      </c>
      <c r="J305" s="302"/>
      <c r="K305" s="302" t="s">
        <v>103</v>
      </c>
      <c r="L305" s="170">
        <v>44970</v>
      </c>
      <c r="M305" s="177" t="s">
        <v>4740</v>
      </c>
      <c r="N305" s="179">
        <v>44966</v>
      </c>
      <c r="O305" s="178"/>
      <c r="Q305" t="s">
        <v>22</v>
      </c>
      <c r="T305" s="194"/>
      <c r="U305" s="194"/>
      <c r="V305" s="299"/>
      <c r="W305" s="200"/>
      <c r="X305" s="200"/>
      <c r="Y305" s="199"/>
      <c r="Z305" s="206"/>
      <c r="AA305" s="205"/>
      <c r="AB305" s="206"/>
      <c r="AC305" s="187"/>
      <c r="AD305" s="186">
        <v>44966</v>
      </c>
    </row>
    <row r="306" spans="1:30">
      <c r="A306" s="302">
        <f>COUNTA($E$3:E306)</f>
        <v>304</v>
      </c>
      <c r="B306" s="302" t="s">
        <v>4159</v>
      </c>
      <c r="C306" s="302" t="s">
        <v>1196</v>
      </c>
      <c r="D306" s="302" t="s">
        <v>36</v>
      </c>
      <c r="E306" s="302" t="s">
        <v>2579</v>
      </c>
      <c r="F306" s="301">
        <v>44852</v>
      </c>
      <c r="G306" s="301">
        <v>44963</v>
      </c>
      <c r="H306" s="301">
        <v>44858</v>
      </c>
      <c r="I306" s="301" t="s">
        <v>2</v>
      </c>
      <c r="J306" s="302" t="s">
        <v>2435</v>
      </c>
      <c r="K306" s="302" t="s">
        <v>24</v>
      </c>
      <c r="L306" s="170">
        <v>44970</v>
      </c>
      <c r="M306" s="177" t="s">
        <v>4741</v>
      </c>
      <c r="N306" s="179">
        <v>44970</v>
      </c>
      <c r="O306" s="178"/>
      <c r="Q306" t="s">
        <v>22</v>
      </c>
      <c r="T306" s="194"/>
      <c r="U306" s="194"/>
      <c r="V306" s="299"/>
      <c r="W306" s="200"/>
      <c r="X306" s="200"/>
      <c r="Y306" s="199"/>
      <c r="Z306" s="206"/>
      <c r="AA306" s="205"/>
      <c r="AB306" s="206"/>
      <c r="AC306" s="187"/>
      <c r="AD306" s="186">
        <v>44970</v>
      </c>
    </row>
    <row r="307" spans="1:30">
      <c r="A307" s="302">
        <f>COUNTA($E$3:E307)</f>
        <v>305</v>
      </c>
      <c r="B307" s="302" t="s">
        <v>4713</v>
      </c>
      <c r="C307" s="302" t="s">
        <v>21</v>
      </c>
      <c r="D307" s="302" t="s">
        <v>34</v>
      </c>
      <c r="E307" s="302" t="s">
        <v>3873</v>
      </c>
      <c r="F307" s="301">
        <v>44959</v>
      </c>
      <c r="G307" s="301"/>
      <c r="H307" s="301"/>
      <c r="I307" s="301" t="s">
        <v>3</v>
      </c>
      <c r="J307" s="302"/>
      <c r="K307" s="302" t="s">
        <v>1089</v>
      </c>
      <c r="L307" s="170">
        <v>44970</v>
      </c>
      <c r="M307" s="177" t="s">
        <v>4744</v>
      </c>
      <c r="N307" s="179">
        <v>44965</v>
      </c>
      <c r="O307" s="178"/>
      <c r="Q307" t="s">
        <v>129</v>
      </c>
      <c r="T307" s="194"/>
      <c r="U307" s="194"/>
      <c r="V307" s="299"/>
      <c r="W307" s="200"/>
      <c r="X307" s="200"/>
      <c r="Y307" s="199"/>
      <c r="Z307" s="206"/>
      <c r="AA307" s="205"/>
      <c r="AB307" s="206"/>
      <c r="AC307" s="187"/>
      <c r="AD307" s="186">
        <v>44965</v>
      </c>
    </row>
    <row r="308" spans="1:30">
      <c r="A308" s="302">
        <f>COUNTA($E$3:E308)</f>
        <v>306</v>
      </c>
      <c r="B308" s="302" t="s">
        <v>4689</v>
      </c>
      <c r="C308" s="302" t="s">
        <v>37</v>
      </c>
      <c r="D308" s="302" t="s">
        <v>34</v>
      </c>
      <c r="E308" s="302" t="s">
        <v>1676</v>
      </c>
      <c r="F308" s="301">
        <v>44956.667164351849</v>
      </c>
      <c r="G308" s="301"/>
      <c r="H308" s="301"/>
      <c r="I308" s="301" t="s">
        <v>3</v>
      </c>
      <c r="J308" s="302" t="s">
        <v>1485</v>
      </c>
      <c r="K308" s="302" t="s">
        <v>1295</v>
      </c>
      <c r="L308" s="170">
        <v>44970</v>
      </c>
      <c r="M308" s="177" t="s">
        <v>4728</v>
      </c>
      <c r="N308" s="179">
        <v>44960</v>
      </c>
      <c r="O308" s="178"/>
      <c r="Q308" t="s">
        <v>129</v>
      </c>
      <c r="T308" s="194"/>
      <c r="U308" s="194"/>
      <c r="V308" s="299"/>
      <c r="W308" s="200"/>
      <c r="X308" s="200"/>
      <c r="Y308" s="199"/>
      <c r="Z308" s="206"/>
      <c r="AA308" s="205"/>
      <c r="AB308" s="206"/>
      <c r="AC308" s="187"/>
      <c r="AD308" s="186">
        <v>44960</v>
      </c>
    </row>
    <row r="309" spans="1:30">
      <c r="A309" s="302">
        <f>COUNTA($E$3:E309)</f>
        <v>307</v>
      </c>
      <c r="B309" s="302" t="s">
        <v>4687</v>
      </c>
      <c r="C309" s="302" t="s">
        <v>37</v>
      </c>
      <c r="D309" s="302" t="s">
        <v>34</v>
      </c>
      <c r="E309" s="302" t="s">
        <v>4688</v>
      </c>
      <c r="F309" s="301">
        <v>44956.660393518519</v>
      </c>
      <c r="G309" s="301"/>
      <c r="H309" s="301"/>
      <c r="I309" s="301" t="s">
        <v>3</v>
      </c>
      <c r="J309" s="302" t="s">
        <v>1485</v>
      </c>
      <c r="K309" s="302" t="s">
        <v>1287</v>
      </c>
      <c r="L309" s="170">
        <v>44970</v>
      </c>
      <c r="M309" s="177" t="s">
        <v>4728</v>
      </c>
      <c r="N309" s="179">
        <v>44963</v>
      </c>
      <c r="O309" s="178"/>
      <c r="Q309" t="s">
        <v>129</v>
      </c>
      <c r="T309" s="194"/>
      <c r="U309" s="194"/>
      <c r="V309" s="299"/>
      <c r="W309" s="200"/>
      <c r="X309" s="200"/>
      <c r="Y309" s="199"/>
      <c r="Z309" s="206"/>
      <c r="AA309" s="205"/>
      <c r="AB309" s="206"/>
      <c r="AC309" s="187"/>
      <c r="AD309" s="186">
        <v>44963</v>
      </c>
    </row>
    <row r="310" spans="1:30">
      <c r="A310" s="302">
        <f>COUNTA($E$3:E310)</f>
        <v>308</v>
      </c>
      <c r="B310" s="302" t="s">
        <v>4680</v>
      </c>
      <c r="C310" s="302" t="s">
        <v>1106</v>
      </c>
      <c r="D310" s="302" t="s">
        <v>58</v>
      </c>
      <c r="E310" s="302" t="s">
        <v>2621</v>
      </c>
      <c r="F310" s="301">
        <v>44943</v>
      </c>
      <c r="G310" s="301"/>
      <c r="H310" s="301"/>
      <c r="I310" s="301" t="s">
        <v>3</v>
      </c>
      <c r="J310" s="302" t="s">
        <v>1666</v>
      </c>
      <c r="K310" s="302" t="s">
        <v>1295</v>
      </c>
      <c r="L310" s="170">
        <v>44970</v>
      </c>
      <c r="M310" s="177">
        <v>44970</v>
      </c>
      <c r="N310" s="179">
        <v>44988</v>
      </c>
      <c r="O310" s="178"/>
      <c r="Q310" t="s">
        <v>129</v>
      </c>
      <c r="T310" s="194"/>
      <c r="U310" s="194"/>
      <c r="V310" s="299"/>
      <c r="W310" s="200"/>
      <c r="X310" s="200"/>
      <c r="Y310" s="199"/>
      <c r="Z310" s="206"/>
      <c r="AA310" s="205"/>
      <c r="AB310" s="206"/>
      <c r="AC310" s="187"/>
      <c r="AD310" s="186">
        <v>44988</v>
      </c>
    </row>
    <row r="311" spans="1:30">
      <c r="A311" s="302">
        <f>COUNTA($E$3:E311)</f>
        <v>309</v>
      </c>
      <c r="B311" s="302" t="s">
        <v>4636</v>
      </c>
      <c r="C311" s="302" t="s">
        <v>4637</v>
      </c>
      <c r="D311" s="302" t="s">
        <v>1139</v>
      </c>
      <c r="E311" s="302" t="s">
        <v>4626</v>
      </c>
      <c r="F311" s="301">
        <v>44931</v>
      </c>
      <c r="G311" s="301"/>
      <c r="H311" s="301">
        <v>44957</v>
      </c>
      <c r="I311" s="301" t="s">
        <v>3</v>
      </c>
      <c r="J311" s="302" t="s">
        <v>4624</v>
      </c>
      <c r="K311" s="302"/>
      <c r="L311" s="170">
        <v>44970</v>
      </c>
      <c r="M311" s="177" t="s">
        <v>4742</v>
      </c>
      <c r="N311" s="179">
        <v>44971</v>
      </c>
      <c r="O311" s="178"/>
      <c r="Q311" t="s">
        <v>22</v>
      </c>
      <c r="T311" s="194"/>
      <c r="U311" s="194"/>
      <c r="V311" s="299"/>
      <c r="W311" s="200"/>
      <c r="X311" s="200"/>
      <c r="Y311" s="199"/>
      <c r="Z311" s="206"/>
      <c r="AA311" s="205"/>
      <c r="AB311" s="206"/>
      <c r="AC311" s="187"/>
      <c r="AD311" s="186">
        <v>44971</v>
      </c>
    </row>
    <row r="312" spans="1:30">
      <c r="A312" s="302">
        <f>COUNTA($E$3:E312)</f>
        <v>310</v>
      </c>
      <c r="B312" s="302" t="s">
        <v>4715</v>
      </c>
      <c r="C312" s="302" t="s">
        <v>41</v>
      </c>
      <c r="D312" s="302" t="s">
        <v>45</v>
      </c>
      <c r="E312" s="302" t="s">
        <v>1789</v>
      </c>
      <c r="F312" s="301">
        <v>44959</v>
      </c>
      <c r="G312" s="301"/>
      <c r="H312" s="301"/>
      <c r="I312" s="301" t="s">
        <v>4</v>
      </c>
      <c r="J312" s="302"/>
      <c r="K312" s="302" t="s">
        <v>1089</v>
      </c>
      <c r="L312" s="170">
        <v>44970</v>
      </c>
      <c r="M312" s="177" t="s">
        <v>4745</v>
      </c>
      <c r="N312" s="179">
        <v>44970</v>
      </c>
      <c r="O312" s="178"/>
      <c r="Q312" t="s">
        <v>129</v>
      </c>
      <c r="T312" s="194"/>
      <c r="U312" s="194"/>
      <c r="V312" s="299"/>
      <c r="W312" s="200"/>
      <c r="X312" s="200"/>
      <c r="Y312" s="199"/>
      <c r="Z312" s="206"/>
      <c r="AA312" s="205"/>
      <c r="AB312" s="206"/>
      <c r="AC312" s="187"/>
      <c r="AD312" s="186">
        <v>44970</v>
      </c>
    </row>
    <row r="313" spans="1:30">
      <c r="A313" s="302">
        <f>COUNTA($E$3:E313)</f>
        <v>311</v>
      </c>
      <c r="B313" s="302" t="s">
        <v>4648</v>
      </c>
      <c r="C313" s="302" t="s">
        <v>41</v>
      </c>
      <c r="D313" s="302" t="s">
        <v>51</v>
      </c>
      <c r="E313" s="302" t="s">
        <v>3740</v>
      </c>
      <c r="F313" s="301">
        <v>44932.481659074074</v>
      </c>
      <c r="G313" s="301"/>
      <c r="H313" s="301"/>
      <c r="I313" s="301"/>
      <c r="J313" s="302"/>
      <c r="K313" s="302"/>
      <c r="L313" s="170">
        <v>44963</v>
      </c>
      <c r="M313" s="177" t="s">
        <v>2387</v>
      </c>
      <c r="N313" s="179">
        <v>44958</v>
      </c>
      <c r="O313" s="178"/>
      <c r="Q313" t="s">
        <v>22</v>
      </c>
      <c r="T313" s="194"/>
      <c r="U313" s="194"/>
      <c r="V313" s="299"/>
      <c r="W313" s="200"/>
      <c r="X313" s="200"/>
      <c r="Y313" s="199"/>
      <c r="Z313" s="206"/>
      <c r="AA313" s="205"/>
      <c r="AB313" s="206"/>
      <c r="AC313" s="187"/>
      <c r="AD313" s="186">
        <v>44958</v>
      </c>
    </row>
    <row r="314" spans="1:30">
      <c r="A314" s="302">
        <f>COUNTA($E$3:E314)</f>
        <v>312</v>
      </c>
      <c r="B314" s="302" t="s">
        <v>4703</v>
      </c>
      <c r="C314" s="302" t="s">
        <v>37</v>
      </c>
      <c r="D314" s="302" t="s">
        <v>30</v>
      </c>
      <c r="E314" s="302" t="s">
        <v>3378</v>
      </c>
      <c r="F314" s="301">
        <v>44956</v>
      </c>
      <c r="G314" s="301"/>
      <c r="H314" s="301"/>
      <c r="I314" s="301" t="s">
        <v>3</v>
      </c>
      <c r="J314" s="302"/>
      <c r="K314" s="302" t="s">
        <v>1089</v>
      </c>
      <c r="L314" s="170">
        <v>44963</v>
      </c>
      <c r="M314" s="177" t="s">
        <v>4719</v>
      </c>
      <c r="N314" s="179">
        <v>45147</v>
      </c>
      <c r="O314" s="178"/>
      <c r="Q314" t="s">
        <v>129</v>
      </c>
      <c r="T314" s="194"/>
      <c r="U314" s="194"/>
      <c r="V314" s="299"/>
      <c r="W314" s="200"/>
      <c r="X314" s="200"/>
      <c r="Y314" s="199"/>
      <c r="Z314" s="206"/>
      <c r="AA314" s="205"/>
      <c r="AB314" s="206"/>
      <c r="AC314" s="187"/>
      <c r="AD314" s="186"/>
    </row>
    <row r="315" spans="1:30">
      <c r="A315" s="302">
        <f>COUNTA($E$3:E315)</f>
        <v>313</v>
      </c>
      <c r="B315" s="302" t="s">
        <v>4702</v>
      </c>
      <c r="C315" s="302" t="s">
        <v>37</v>
      </c>
      <c r="D315" s="302" t="s">
        <v>30</v>
      </c>
      <c r="E315" s="302" t="s">
        <v>1248</v>
      </c>
      <c r="F315" s="301">
        <v>44957.712957187498</v>
      </c>
      <c r="G315" s="301"/>
      <c r="H315" s="301"/>
      <c r="I315" s="301" t="s">
        <v>3</v>
      </c>
      <c r="J315" s="302"/>
      <c r="K315" s="302" t="s">
        <v>1295</v>
      </c>
      <c r="L315" s="170">
        <v>44963</v>
      </c>
      <c r="M315" s="177" t="s">
        <v>4717</v>
      </c>
      <c r="N315" s="179">
        <v>44960</v>
      </c>
      <c r="O315" s="178"/>
      <c r="Q315" t="s">
        <v>129</v>
      </c>
      <c r="T315" s="194"/>
      <c r="U315" s="194"/>
      <c r="V315" s="299"/>
      <c r="W315" s="200"/>
      <c r="X315" s="200"/>
      <c r="Y315" s="199"/>
      <c r="Z315" s="206"/>
      <c r="AA315" s="205"/>
      <c r="AB315" s="206"/>
      <c r="AC315" s="187"/>
      <c r="AD315" s="186">
        <v>44960</v>
      </c>
    </row>
    <row r="316" spans="1:30">
      <c r="A316" s="302">
        <f>COUNTA($E$3:E316)</f>
        <v>314</v>
      </c>
      <c r="B316" s="302" t="s">
        <v>4701</v>
      </c>
      <c r="C316" s="302" t="s">
        <v>37</v>
      </c>
      <c r="D316" s="302" t="s">
        <v>30</v>
      </c>
      <c r="E316" s="302" t="s">
        <v>1288</v>
      </c>
      <c r="F316" s="301">
        <v>44957.726764629631</v>
      </c>
      <c r="G316" s="301"/>
      <c r="H316" s="301"/>
      <c r="I316" s="301" t="s">
        <v>3</v>
      </c>
      <c r="J316" s="302"/>
      <c r="K316" s="302" t="s">
        <v>1295</v>
      </c>
      <c r="L316" s="170">
        <v>44963</v>
      </c>
      <c r="M316" s="177" t="s">
        <v>4717</v>
      </c>
      <c r="N316" s="179">
        <v>44960</v>
      </c>
      <c r="O316" s="178"/>
      <c r="Q316" t="s">
        <v>129</v>
      </c>
      <c r="T316" s="194"/>
      <c r="U316" s="194"/>
      <c r="V316" s="299"/>
      <c r="W316" s="200"/>
      <c r="X316" s="200"/>
      <c r="Y316" s="199"/>
      <c r="Z316" s="206"/>
      <c r="AA316" s="205"/>
      <c r="AB316" s="206"/>
      <c r="AC316" s="187"/>
      <c r="AD316" s="186">
        <v>44960</v>
      </c>
    </row>
    <row r="317" spans="1:30">
      <c r="A317" s="302">
        <f>COUNTA($E$3:E317)</f>
        <v>315</v>
      </c>
      <c r="B317" s="302" t="s">
        <v>4694</v>
      </c>
      <c r="C317" s="302" t="s">
        <v>37</v>
      </c>
      <c r="D317" s="302" t="s">
        <v>30</v>
      </c>
      <c r="E317" s="302" t="s">
        <v>2634</v>
      </c>
      <c r="F317" s="301">
        <v>44956</v>
      </c>
      <c r="G317" s="301"/>
      <c r="H317" s="301"/>
      <c r="I317" s="301" t="s">
        <v>3</v>
      </c>
      <c r="J317" s="302" t="s">
        <v>4695</v>
      </c>
      <c r="K317" s="302" t="s">
        <v>1120</v>
      </c>
      <c r="L317" s="170">
        <v>44963</v>
      </c>
      <c r="M317" s="177" t="s">
        <v>4707</v>
      </c>
      <c r="N317" s="179">
        <v>44965</v>
      </c>
      <c r="O317" s="178"/>
      <c r="Q317" t="s">
        <v>129</v>
      </c>
      <c r="T317" s="194"/>
      <c r="U317" s="194"/>
      <c r="V317" s="299"/>
      <c r="W317" s="200"/>
      <c r="X317" s="200"/>
      <c r="Y317" s="199"/>
      <c r="Z317" s="206"/>
      <c r="AA317" s="205"/>
      <c r="AB317" s="206"/>
      <c r="AC317" s="187"/>
      <c r="AD317" s="186">
        <v>44965</v>
      </c>
    </row>
    <row r="318" spans="1:30">
      <c r="A318" s="302">
        <f>COUNTA($E$3:E318)</f>
        <v>316</v>
      </c>
      <c r="B318" s="302" t="s">
        <v>4686</v>
      </c>
      <c r="C318" s="302" t="s">
        <v>37</v>
      </c>
      <c r="D318" s="302" t="s">
        <v>30</v>
      </c>
      <c r="E318" s="302" t="s">
        <v>3871</v>
      </c>
      <c r="F318" s="301">
        <v>44956</v>
      </c>
      <c r="G318" s="301"/>
      <c r="H318" s="301"/>
      <c r="I318" s="301" t="s">
        <v>3</v>
      </c>
      <c r="J318" s="302" t="s">
        <v>1485</v>
      </c>
      <c r="K318" s="302" t="s">
        <v>1102</v>
      </c>
      <c r="L318" s="170">
        <v>44963</v>
      </c>
      <c r="M318" s="177" t="s">
        <v>4706</v>
      </c>
      <c r="N318" s="179">
        <v>44963</v>
      </c>
      <c r="O318" s="178"/>
      <c r="Q318" t="s">
        <v>129</v>
      </c>
      <c r="T318" s="194"/>
      <c r="U318" s="194"/>
      <c r="V318" s="299"/>
      <c r="W318" s="200"/>
      <c r="X318" s="200"/>
      <c r="Y318" s="199"/>
      <c r="Z318" s="206"/>
      <c r="AA318" s="205"/>
      <c r="AB318" s="206"/>
      <c r="AC318" s="187"/>
      <c r="AD318" s="186">
        <v>44963</v>
      </c>
    </row>
    <row r="319" spans="1:30">
      <c r="A319" s="302">
        <f>COUNTA($E$3:E319)</f>
        <v>317</v>
      </c>
      <c r="B319" s="302" t="s">
        <v>4573</v>
      </c>
      <c r="C319" s="302" t="s">
        <v>37</v>
      </c>
      <c r="D319" s="302" t="s">
        <v>34</v>
      </c>
      <c r="E319" s="302" t="s">
        <v>4574</v>
      </c>
      <c r="F319" s="301">
        <v>44918</v>
      </c>
      <c r="G319" s="301"/>
      <c r="H319" s="301"/>
      <c r="I319" s="301" t="s">
        <v>3</v>
      </c>
      <c r="J319" s="302" t="s">
        <v>514</v>
      </c>
      <c r="K319" s="302" t="s">
        <v>1089</v>
      </c>
      <c r="L319" s="170">
        <v>44963</v>
      </c>
      <c r="M319" s="177"/>
      <c r="N319" s="179">
        <v>45051</v>
      </c>
      <c r="O319" s="178"/>
      <c r="Q319" t="s">
        <v>129</v>
      </c>
      <c r="T319" s="194"/>
      <c r="U319" s="194"/>
      <c r="V319" s="299"/>
      <c r="W319" s="200"/>
      <c r="X319" s="200"/>
      <c r="Y319" s="199"/>
      <c r="Z319" s="206"/>
      <c r="AA319" s="205"/>
      <c r="AB319" s="206"/>
      <c r="AC319" s="187"/>
      <c r="AD319" s="186">
        <v>45051</v>
      </c>
    </row>
    <row r="320" spans="1:30">
      <c r="A320" s="302">
        <f>COUNTA($E$3:E320)</f>
        <v>318</v>
      </c>
      <c r="B320" s="302" t="s">
        <v>4699</v>
      </c>
      <c r="C320" s="302" t="s">
        <v>41</v>
      </c>
      <c r="D320" s="302" t="s">
        <v>45</v>
      </c>
      <c r="E320" s="302" t="s">
        <v>4700</v>
      </c>
      <c r="F320" s="301">
        <v>44956</v>
      </c>
      <c r="G320" s="301"/>
      <c r="H320" s="301"/>
      <c r="I320" s="301" t="s">
        <v>4</v>
      </c>
      <c r="J320" s="302"/>
      <c r="K320" s="302" t="s">
        <v>125</v>
      </c>
      <c r="L320" s="170">
        <v>44963</v>
      </c>
      <c r="M320" s="177" t="s">
        <v>4718</v>
      </c>
      <c r="N320" s="179">
        <v>44963</v>
      </c>
      <c r="O320" s="178"/>
      <c r="Q320" t="s">
        <v>129</v>
      </c>
      <c r="T320" s="194"/>
      <c r="U320" s="194"/>
      <c r="V320" s="299"/>
      <c r="W320" s="200"/>
      <c r="X320" s="200"/>
      <c r="Y320" s="199"/>
      <c r="Z320" s="206"/>
      <c r="AA320" s="205"/>
      <c r="AB320" s="206"/>
      <c r="AC320" s="187"/>
      <c r="AD320" s="186">
        <v>44963</v>
      </c>
    </row>
    <row r="321" spans="1:30">
      <c r="A321" s="302">
        <f>COUNTA($E$3:E321)</f>
        <v>319</v>
      </c>
      <c r="B321" s="302" t="s">
        <v>4697</v>
      </c>
      <c r="C321" s="302" t="s">
        <v>37</v>
      </c>
      <c r="D321" s="302" t="s">
        <v>45</v>
      </c>
      <c r="E321" s="302" t="s">
        <v>4698</v>
      </c>
      <c r="F321" s="301">
        <v>44956.66407353009</v>
      </c>
      <c r="G321" s="301"/>
      <c r="H321" s="301"/>
      <c r="I321" s="301" t="s">
        <v>4</v>
      </c>
      <c r="J321" s="302"/>
      <c r="K321" s="302" t="s">
        <v>1287</v>
      </c>
      <c r="L321" s="170">
        <v>44963</v>
      </c>
      <c r="M321" s="177" t="s">
        <v>4717</v>
      </c>
      <c r="N321" s="179">
        <v>44960</v>
      </c>
      <c r="O321" s="178"/>
      <c r="Q321" t="s">
        <v>129</v>
      </c>
      <c r="T321" s="194"/>
      <c r="U321" s="194"/>
      <c r="V321" s="299"/>
      <c r="W321" s="200"/>
      <c r="X321" s="200"/>
      <c r="Y321" s="199"/>
      <c r="Z321" s="206"/>
      <c r="AA321" s="205"/>
      <c r="AB321" s="206"/>
      <c r="AC321" s="187"/>
      <c r="AD321" s="186">
        <v>44960</v>
      </c>
    </row>
    <row r="322" spans="1:30">
      <c r="A322" s="302">
        <f>COUNTA($E$3:E322)</f>
        <v>320</v>
      </c>
      <c r="B322" s="302" t="s">
        <v>4696</v>
      </c>
      <c r="C322" s="302" t="s">
        <v>41</v>
      </c>
      <c r="D322" s="302" t="s">
        <v>52</v>
      </c>
      <c r="E322" s="302" t="s">
        <v>2017</v>
      </c>
      <c r="F322" s="301">
        <v>44956.661552349535</v>
      </c>
      <c r="G322" s="301"/>
      <c r="H322" s="301"/>
      <c r="I322" s="301" t="s">
        <v>4</v>
      </c>
      <c r="J322" s="302"/>
      <c r="K322" s="302" t="s">
        <v>1287</v>
      </c>
      <c r="L322" s="170">
        <v>44963</v>
      </c>
      <c r="M322" s="177" t="s">
        <v>4717</v>
      </c>
      <c r="N322" s="179">
        <v>44963</v>
      </c>
      <c r="O322" s="178"/>
      <c r="Q322" t="s">
        <v>129</v>
      </c>
      <c r="T322" s="194"/>
      <c r="U322" s="194"/>
      <c r="V322" s="299"/>
      <c r="W322" s="200"/>
      <c r="X322" s="200"/>
      <c r="Y322" s="199"/>
      <c r="Z322" s="206"/>
      <c r="AA322" s="205"/>
      <c r="AB322" s="206"/>
      <c r="AC322" s="187"/>
      <c r="AD322" s="186">
        <v>44963</v>
      </c>
    </row>
    <row r="323" spans="1:30">
      <c r="A323" s="302">
        <f>COUNTA($E$3:E323)</f>
        <v>321</v>
      </c>
      <c r="B323" s="302" t="s">
        <v>4679</v>
      </c>
      <c r="C323" s="302" t="s">
        <v>41</v>
      </c>
      <c r="D323" s="302" t="s">
        <v>1125</v>
      </c>
      <c r="E323" s="302" t="s">
        <v>2648</v>
      </c>
      <c r="F323" s="301">
        <v>44943</v>
      </c>
      <c r="G323" s="301"/>
      <c r="H323" s="301"/>
      <c r="I323" s="301" t="s">
        <v>3</v>
      </c>
      <c r="J323" s="302" t="s">
        <v>1485</v>
      </c>
      <c r="K323" s="302" t="s">
        <v>33</v>
      </c>
      <c r="L323" s="170">
        <v>44956</v>
      </c>
      <c r="M323" s="177"/>
      <c r="N323" s="179">
        <v>45021</v>
      </c>
      <c r="O323" s="178"/>
      <c r="Q323" t="s">
        <v>129</v>
      </c>
      <c r="T323" s="194"/>
      <c r="U323" s="194"/>
      <c r="V323" s="299"/>
      <c r="W323" s="200"/>
      <c r="X323" s="200"/>
      <c r="Y323" s="199"/>
      <c r="Z323" s="206"/>
      <c r="AA323" s="205"/>
      <c r="AB323" s="206"/>
      <c r="AC323" s="187"/>
      <c r="AD323" s="186">
        <v>45021</v>
      </c>
    </row>
    <row r="324" spans="1:30">
      <c r="A324" s="302">
        <f>COUNTA($E$3:E324)</f>
        <v>322</v>
      </c>
      <c r="B324" s="302" t="s">
        <v>4682</v>
      </c>
      <c r="C324" s="302" t="s">
        <v>4683</v>
      </c>
      <c r="D324" s="302" t="s">
        <v>49</v>
      </c>
      <c r="E324" s="302" t="s">
        <v>4685</v>
      </c>
      <c r="F324" s="301">
        <v>44942</v>
      </c>
      <c r="G324" s="301"/>
      <c r="H324" s="301"/>
      <c r="I324" s="301" t="s">
        <v>3</v>
      </c>
      <c r="J324" s="302"/>
      <c r="K324" s="302" t="s">
        <v>20</v>
      </c>
      <c r="L324" s="170">
        <v>44956</v>
      </c>
      <c r="M324" s="177"/>
      <c r="N324" s="179">
        <v>44956</v>
      </c>
      <c r="O324" s="178"/>
      <c r="Q324" t="s">
        <v>4684</v>
      </c>
      <c r="T324" s="194"/>
      <c r="U324" s="194"/>
      <c r="V324" s="299"/>
      <c r="W324" s="200"/>
      <c r="X324" s="200"/>
      <c r="Y324" s="199"/>
      <c r="Z324" s="206"/>
      <c r="AA324" s="205"/>
      <c r="AB324" s="206"/>
      <c r="AC324" s="187"/>
      <c r="AD324" s="186">
        <v>44956</v>
      </c>
    </row>
    <row r="325" spans="1:30">
      <c r="A325" s="302">
        <f>COUNTA($E$3:E325)</f>
        <v>323</v>
      </c>
      <c r="B325" s="302" t="s">
        <v>4663</v>
      </c>
      <c r="C325" s="302" t="s">
        <v>1092</v>
      </c>
      <c r="D325" s="302" t="s">
        <v>1145</v>
      </c>
      <c r="E325" s="302" t="s">
        <v>4664</v>
      </c>
      <c r="F325" s="301">
        <v>44937</v>
      </c>
      <c r="G325" s="301"/>
      <c r="H325" s="301"/>
      <c r="I325" s="301" t="s">
        <v>3</v>
      </c>
      <c r="J325" s="302"/>
      <c r="K325" s="302" t="s">
        <v>1295</v>
      </c>
      <c r="L325" s="170">
        <v>44956</v>
      </c>
      <c r="M325" s="177" t="s">
        <v>2447</v>
      </c>
      <c r="N325" s="179">
        <v>44967</v>
      </c>
      <c r="O325" s="178"/>
      <c r="Q325" t="s">
        <v>129</v>
      </c>
      <c r="T325" s="194"/>
      <c r="U325" s="194"/>
      <c r="V325" s="299"/>
      <c r="W325" s="200"/>
      <c r="X325" s="200"/>
      <c r="Y325" s="199"/>
      <c r="Z325" s="206"/>
      <c r="AA325" s="205"/>
      <c r="AB325" s="206"/>
      <c r="AC325" s="187"/>
      <c r="AD325" s="186">
        <v>44967</v>
      </c>
    </row>
    <row r="326" spans="1:30">
      <c r="A326" s="302">
        <f>COUNTA($E$3:E326)</f>
        <v>324</v>
      </c>
      <c r="B326" s="302" t="s">
        <v>4358</v>
      </c>
      <c r="C326" s="302" t="s">
        <v>2370</v>
      </c>
      <c r="D326" s="302" t="s">
        <v>56</v>
      </c>
      <c r="E326" s="302" t="s">
        <v>2697</v>
      </c>
      <c r="F326" s="301">
        <v>44880</v>
      </c>
      <c r="G326" s="301"/>
      <c r="H326" s="301"/>
      <c r="I326" s="301" t="s">
        <v>3</v>
      </c>
      <c r="J326" s="302"/>
      <c r="K326" s="302" t="s">
        <v>1295</v>
      </c>
      <c r="L326" s="170">
        <v>44956</v>
      </c>
      <c r="M326" s="177" t="s">
        <v>4681</v>
      </c>
      <c r="N326" s="179">
        <v>44967</v>
      </c>
      <c r="O326" s="178"/>
      <c r="Q326" t="s">
        <v>22</v>
      </c>
      <c r="T326" s="194"/>
      <c r="U326" s="194"/>
      <c r="V326" s="299"/>
      <c r="W326" s="200"/>
      <c r="X326" s="200"/>
      <c r="Y326" s="199"/>
      <c r="Z326" s="206"/>
      <c r="AA326" s="205"/>
      <c r="AB326" s="206"/>
      <c r="AC326" s="187"/>
      <c r="AD326" s="186">
        <v>44967</v>
      </c>
    </row>
    <row r="327" spans="1:30">
      <c r="A327" s="302">
        <f>COUNTA($E$3:E327)</f>
        <v>325</v>
      </c>
      <c r="B327" s="302" t="s">
        <v>4608</v>
      </c>
      <c r="C327" s="302" t="s">
        <v>1246</v>
      </c>
      <c r="D327" s="302" t="s">
        <v>1145</v>
      </c>
      <c r="E327" s="302" t="s">
        <v>4609</v>
      </c>
      <c r="F327" s="301">
        <v>44924</v>
      </c>
      <c r="G327" s="301"/>
      <c r="H327" s="301"/>
      <c r="I327" s="301" t="s">
        <v>2</v>
      </c>
      <c r="J327" s="302" t="s">
        <v>3253</v>
      </c>
      <c r="K327" s="302" t="s">
        <v>1294</v>
      </c>
      <c r="L327" s="170">
        <v>44942</v>
      </c>
      <c r="M327" s="177" t="s">
        <v>4674</v>
      </c>
      <c r="N327" s="179">
        <v>44936</v>
      </c>
      <c r="O327" s="178"/>
      <c r="Q327" t="s">
        <v>22</v>
      </c>
      <c r="T327" s="194"/>
      <c r="U327" s="194"/>
      <c r="V327" s="299"/>
      <c r="W327" s="200"/>
      <c r="X327" s="200"/>
      <c r="Y327" s="199"/>
      <c r="Z327" s="206"/>
      <c r="AA327" s="205"/>
      <c r="AB327" s="206"/>
      <c r="AC327" s="187"/>
      <c r="AD327" s="186">
        <v>44936</v>
      </c>
    </row>
    <row r="328" spans="1:30">
      <c r="A328" s="302">
        <f>COUNTA($E$3:E328)</f>
        <v>326</v>
      </c>
      <c r="B328" s="302" t="s">
        <v>4552</v>
      </c>
      <c r="C328" s="302" t="s">
        <v>4553</v>
      </c>
      <c r="D328" s="302" t="s">
        <v>64</v>
      </c>
      <c r="E328" s="302" t="s">
        <v>4554</v>
      </c>
      <c r="F328" s="301">
        <v>44916</v>
      </c>
      <c r="G328" s="301">
        <v>44942</v>
      </c>
      <c r="H328" s="301">
        <v>44923</v>
      </c>
      <c r="I328" s="301" t="s">
        <v>2</v>
      </c>
      <c r="J328" s="302" t="s">
        <v>4357</v>
      </c>
      <c r="K328" s="302" t="s">
        <v>1294</v>
      </c>
      <c r="L328" s="170">
        <v>44942</v>
      </c>
      <c r="M328" s="177" t="s">
        <v>4673</v>
      </c>
      <c r="N328" s="179">
        <v>44936</v>
      </c>
      <c r="O328" s="178"/>
      <c r="Q328" t="s">
        <v>22</v>
      </c>
      <c r="T328" s="194"/>
      <c r="U328" s="194"/>
      <c r="V328" s="299"/>
      <c r="W328" s="200"/>
      <c r="X328" s="200"/>
      <c r="Y328" s="199"/>
      <c r="Z328" s="206"/>
      <c r="AA328" s="205"/>
      <c r="AB328" s="206"/>
      <c r="AC328" s="187"/>
      <c r="AD328" s="186">
        <v>44936</v>
      </c>
    </row>
    <row r="329" spans="1:30">
      <c r="A329" s="302">
        <f>COUNTA($E$3:E329)</f>
        <v>327</v>
      </c>
      <c r="B329" s="302" t="s">
        <v>4655</v>
      </c>
      <c r="C329" s="302" t="s">
        <v>41</v>
      </c>
      <c r="D329" s="302" t="s">
        <v>1115</v>
      </c>
      <c r="E329" s="302" t="s">
        <v>4029</v>
      </c>
      <c r="F329" s="301">
        <v>44935</v>
      </c>
      <c r="G329" s="301"/>
      <c r="H329" s="301"/>
      <c r="I329" s="301" t="s">
        <v>3</v>
      </c>
      <c r="J329" s="302" t="s">
        <v>1485</v>
      </c>
      <c r="K329" s="302" t="s">
        <v>33</v>
      </c>
      <c r="L329" s="170">
        <v>44942</v>
      </c>
      <c r="M329" s="177" t="s">
        <v>2411</v>
      </c>
      <c r="N329" s="179"/>
      <c r="O329" s="178"/>
      <c r="Q329" t="s">
        <v>129</v>
      </c>
      <c r="T329" s="194"/>
      <c r="U329" s="194"/>
      <c r="V329" s="299"/>
      <c r="W329" s="200"/>
      <c r="X329" s="200"/>
      <c r="Y329" s="199"/>
      <c r="Z329" s="206"/>
      <c r="AA329" s="205"/>
      <c r="AB329" s="206"/>
      <c r="AC329" s="187"/>
      <c r="AD329" s="186"/>
    </row>
    <row r="330" spans="1:30">
      <c r="A330" s="302">
        <f>COUNTA($E$3:E330)</f>
        <v>328</v>
      </c>
      <c r="B330" s="302" t="s">
        <v>4649</v>
      </c>
      <c r="C330" s="302" t="s">
        <v>109</v>
      </c>
      <c r="D330" s="302" t="s">
        <v>16</v>
      </c>
      <c r="E330" s="302" t="s">
        <v>4650</v>
      </c>
      <c r="F330" s="301">
        <v>44932.481659074074</v>
      </c>
      <c r="G330" s="301"/>
      <c r="H330" s="301"/>
      <c r="I330" s="301" t="s">
        <v>3</v>
      </c>
      <c r="J330" s="302"/>
      <c r="K330" s="302" t="s">
        <v>1295</v>
      </c>
      <c r="L330" s="170">
        <v>44942</v>
      </c>
      <c r="M330" s="177" t="s">
        <v>4669</v>
      </c>
      <c r="N330" s="179">
        <v>44937</v>
      </c>
      <c r="O330" s="178"/>
      <c r="Q330" t="s">
        <v>129</v>
      </c>
      <c r="T330" s="194"/>
      <c r="U330" s="194"/>
      <c r="V330" s="299"/>
      <c r="W330" s="200"/>
      <c r="X330" s="200"/>
      <c r="Y330" s="199"/>
      <c r="Z330" s="206"/>
      <c r="AA330" s="205"/>
      <c r="AB330" s="206"/>
      <c r="AC330" s="187"/>
      <c r="AD330" s="186">
        <v>44937</v>
      </c>
    </row>
    <row r="331" spans="1:30">
      <c r="A331" s="302">
        <f>COUNTA($E$3:E331)</f>
        <v>329</v>
      </c>
      <c r="B331" s="302" t="s">
        <v>4643</v>
      </c>
      <c r="C331" s="302" t="s">
        <v>71</v>
      </c>
      <c r="D331" s="302" t="s">
        <v>1080</v>
      </c>
      <c r="E331" s="302" t="s">
        <v>2833</v>
      </c>
      <c r="F331" s="301">
        <v>44929.578914305559</v>
      </c>
      <c r="G331" s="301"/>
      <c r="H331" s="301"/>
      <c r="I331" s="301" t="s">
        <v>3</v>
      </c>
      <c r="J331" s="302"/>
      <c r="K331" s="302" t="s">
        <v>1296</v>
      </c>
      <c r="L331" s="170">
        <v>44942</v>
      </c>
      <c r="M331" s="177" t="s">
        <v>4668</v>
      </c>
      <c r="N331" s="179">
        <v>44938</v>
      </c>
      <c r="O331" s="178"/>
      <c r="Q331" t="s">
        <v>129</v>
      </c>
      <c r="T331" s="194"/>
      <c r="U331" s="194"/>
      <c r="V331" s="299"/>
      <c r="W331" s="200"/>
      <c r="X331" s="200"/>
      <c r="Y331" s="199"/>
      <c r="Z331" s="206"/>
      <c r="AA331" s="205"/>
      <c r="AB331" s="206"/>
      <c r="AC331" s="187"/>
      <c r="AD331" s="186">
        <v>44938</v>
      </c>
    </row>
    <row r="332" spans="1:30">
      <c r="A332" s="302">
        <f>COUNTA($E$3:E332)</f>
        <v>330</v>
      </c>
      <c r="B332" s="302" t="s">
        <v>4521</v>
      </c>
      <c r="C332" s="302" t="s">
        <v>1092</v>
      </c>
      <c r="D332" s="302" t="s">
        <v>51</v>
      </c>
      <c r="E332" s="302" t="s">
        <v>4522</v>
      </c>
      <c r="F332" s="301">
        <v>44909</v>
      </c>
      <c r="G332" s="301"/>
      <c r="H332" s="301"/>
      <c r="I332" s="301" t="s">
        <v>3</v>
      </c>
      <c r="J332" s="302" t="s">
        <v>1649</v>
      </c>
      <c r="K332" s="302" t="s">
        <v>1295</v>
      </c>
      <c r="L332" s="170">
        <v>44942</v>
      </c>
      <c r="M332" s="177" t="s">
        <v>5008</v>
      </c>
      <c r="N332" s="179">
        <v>44942</v>
      </c>
      <c r="O332" s="178"/>
      <c r="Q332" t="s">
        <v>129</v>
      </c>
      <c r="T332" s="194"/>
      <c r="U332" s="194"/>
      <c r="V332" s="299"/>
      <c r="W332" s="200"/>
      <c r="X332" s="200"/>
      <c r="Y332" s="199"/>
      <c r="Z332" s="206"/>
      <c r="AA332" s="205"/>
      <c r="AB332" s="206"/>
      <c r="AC332" s="187"/>
      <c r="AD332" s="186">
        <v>44942</v>
      </c>
    </row>
    <row r="333" spans="1:30">
      <c r="A333" s="302">
        <f>COUNTA($E$3:E333)</f>
        <v>331</v>
      </c>
      <c r="B333" s="302" t="s">
        <v>4367</v>
      </c>
      <c r="C333" s="302" t="s">
        <v>41</v>
      </c>
      <c r="D333" s="302" t="s">
        <v>25</v>
      </c>
      <c r="E333" s="302" t="s">
        <v>3583</v>
      </c>
      <c r="F333" s="301">
        <v>44883</v>
      </c>
      <c r="G333" s="301"/>
      <c r="H333" s="301"/>
      <c r="I333" s="301" t="s">
        <v>3</v>
      </c>
      <c r="J333" s="302" t="s">
        <v>1666</v>
      </c>
      <c r="K333" s="302" t="s">
        <v>1295</v>
      </c>
      <c r="L333" s="170">
        <v>44942</v>
      </c>
      <c r="M333" s="177" t="s">
        <v>4391</v>
      </c>
      <c r="N333" s="179">
        <v>44942</v>
      </c>
      <c r="O333" s="178"/>
      <c r="Q333" t="s">
        <v>129</v>
      </c>
      <c r="T333" s="194"/>
      <c r="U333" s="194"/>
      <c r="V333" s="299"/>
      <c r="W333" s="200"/>
      <c r="X333" s="200"/>
      <c r="Y333" s="199"/>
      <c r="Z333" s="206"/>
      <c r="AA333" s="205"/>
      <c r="AB333" s="206"/>
      <c r="AC333" s="187"/>
      <c r="AD333" s="186">
        <v>44942</v>
      </c>
    </row>
    <row r="334" spans="1:30">
      <c r="A334" s="302">
        <f>COUNTA($E$3:E334)</f>
        <v>332</v>
      </c>
      <c r="B334" s="302" t="s">
        <v>4638</v>
      </c>
      <c r="C334" s="302" t="s">
        <v>40</v>
      </c>
      <c r="D334" s="302" t="s">
        <v>27</v>
      </c>
      <c r="E334" s="302" t="s">
        <v>4627</v>
      </c>
      <c r="F334" s="301">
        <v>44930.701492858796</v>
      </c>
      <c r="G334" s="301"/>
      <c r="H334" s="301"/>
      <c r="I334" s="301" t="s">
        <v>4</v>
      </c>
      <c r="J334" s="302"/>
      <c r="K334" s="302" t="s">
        <v>1287</v>
      </c>
      <c r="L334" s="170">
        <v>44942</v>
      </c>
      <c r="M334" s="177" t="s">
        <v>4668</v>
      </c>
      <c r="N334" s="179">
        <v>44971</v>
      </c>
      <c r="O334" s="178"/>
      <c r="Q334" t="s">
        <v>129</v>
      </c>
      <c r="T334" s="194"/>
      <c r="U334" s="194"/>
      <c r="V334" s="299"/>
      <c r="W334" s="200"/>
      <c r="X334" s="200"/>
      <c r="Y334" s="199"/>
      <c r="Z334" s="206"/>
      <c r="AA334" s="205"/>
      <c r="AB334" s="206"/>
      <c r="AC334" s="187"/>
      <c r="AD334" s="186">
        <v>44971</v>
      </c>
    </row>
    <row r="335" spans="1:30">
      <c r="A335" s="302">
        <f>COUNTA($E$3:E335)</f>
        <v>333</v>
      </c>
      <c r="B335" s="302" t="s">
        <v>4645</v>
      </c>
      <c r="C335" s="302" t="s">
        <v>2776</v>
      </c>
      <c r="D335" s="302" t="s">
        <v>1139</v>
      </c>
      <c r="E335" s="302" t="s">
        <v>4630</v>
      </c>
      <c r="F335" s="301">
        <v>44931.652766203704</v>
      </c>
      <c r="G335" s="301"/>
      <c r="H335" s="301"/>
      <c r="I335" s="301" t="s">
        <v>3</v>
      </c>
      <c r="J335" s="302"/>
      <c r="K335" s="302" t="s">
        <v>103</v>
      </c>
      <c r="L335" s="170">
        <v>44935</v>
      </c>
      <c r="M335" s="177" t="s">
        <v>4653</v>
      </c>
      <c r="N335" s="179">
        <v>44936</v>
      </c>
      <c r="O335" s="178"/>
      <c r="Q335" t="s">
        <v>22</v>
      </c>
      <c r="T335" s="194"/>
      <c r="U335" s="194"/>
      <c r="V335" s="299"/>
      <c r="W335" s="200"/>
      <c r="X335" s="200"/>
      <c r="Y335" s="199"/>
      <c r="Z335" s="206"/>
      <c r="AA335" s="205"/>
      <c r="AB335" s="206"/>
      <c r="AC335" s="187"/>
      <c r="AD335" s="186">
        <v>44936</v>
      </c>
    </row>
    <row r="336" spans="1:30">
      <c r="A336" s="302">
        <f>COUNTA($E$3:E336)</f>
        <v>334</v>
      </c>
      <c r="B336" s="302" t="s">
        <v>4644</v>
      </c>
      <c r="C336" s="302" t="s">
        <v>41</v>
      </c>
      <c r="D336" s="302" t="s">
        <v>38</v>
      </c>
      <c r="E336" s="302" t="s">
        <v>2808</v>
      </c>
      <c r="F336" s="301">
        <v>44931.652766203704</v>
      </c>
      <c r="G336" s="301"/>
      <c r="H336" s="301"/>
      <c r="I336" s="301" t="s">
        <v>3</v>
      </c>
      <c r="J336" s="302"/>
      <c r="K336" s="302" t="s">
        <v>20</v>
      </c>
      <c r="L336" s="170">
        <v>44935</v>
      </c>
      <c r="M336" s="177" t="s">
        <v>2387</v>
      </c>
      <c r="N336" s="179">
        <v>44936</v>
      </c>
      <c r="O336" s="178"/>
      <c r="Q336" t="s">
        <v>22</v>
      </c>
      <c r="T336" s="194"/>
      <c r="U336" s="194"/>
      <c r="V336" s="299"/>
      <c r="W336" s="200"/>
      <c r="X336" s="200"/>
      <c r="Y336" s="199"/>
      <c r="Z336" s="206"/>
      <c r="AA336" s="205"/>
      <c r="AB336" s="206"/>
      <c r="AC336" s="187"/>
      <c r="AD336" s="186">
        <v>44936</v>
      </c>
    </row>
    <row r="337" spans="1:30">
      <c r="A337" s="302">
        <f>COUNTA($E$3:E337)</f>
        <v>335</v>
      </c>
      <c r="B337" s="302" t="s">
        <v>4394</v>
      </c>
      <c r="C337" s="302" t="s">
        <v>1752</v>
      </c>
      <c r="D337" s="302" t="s">
        <v>49</v>
      </c>
      <c r="E337" s="302" t="s">
        <v>1753</v>
      </c>
      <c r="F337" s="301">
        <v>44894</v>
      </c>
      <c r="G337" s="301">
        <v>44929</v>
      </c>
      <c r="H337" s="301">
        <v>44896</v>
      </c>
      <c r="I337" s="301" t="s">
        <v>2</v>
      </c>
      <c r="J337" s="302" t="s">
        <v>1723</v>
      </c>
      <c r="K337" s="302" t="s">
        <v>24</v>
      </c>
      <c r="L337" s="170">
        <v>44935</v>
      </c>
      <c r="M337" s="177" t="s">
        <v>4652</v>
      </c>
      <c r="N337" s="179">
        <v>44935</v>
      </c>
      <c r="O337" s="178"/>
      <c r="Q337" t="s">
        <v>22</v>
      </c>
      <c r="T337" s="194"/>
      <c r="U337" s="194"/>
      <c r="V337" s="299"/>
      <c r="W337" s="200"/>
      <c r="X337" s="200"/>
      <c r="Y337" s="199"/>
      <c r="Z337" s="206"/>
      <c r="AA337" s="205"/>
      <c r="AB337" s="206"/>
      <c r="AC337" s="187"/>
      <c r="AD337" s="186">
        <v>44935</v>
      </c>
    </row>
    <row r="338" spans="1:30">
      <c r="A338" s="302">
        <f>COUNTA($E$3:E338)</f>
        <v>336</v>
      </c>
      <c r="B338" s="302" t="s">
        <v>4243</v>
      </c>
      <c r="C338" s="302" t="s">
        <v>41</v>
      </c>
      <c r="D338" s="302" t="s">
        <v>16</v>
      </c>
      <c r="E338" s="302" t="s">
        <v>1153</v>
      </c>
      <c r="F338" s="301">
        <v>44865</v>
      </c>
      <c r="G338" s="301"/>
      <c r="H338" s="301"/>
      <c r="I338" s="301" t="s">
        <v>2</v>
      </c>
      <c r="J338" s="302" t="s">
        <v>2061</v>
      </c>
      <c r="K338" s="302" t="s">
        <v>103</v>
      </c>
      <c r="L338" s="170">
        <v>44935</v>
      </c>
      <c r="M338" s="177" t="s">
        <v>2407</v>
      </c>
      <c r="N338" s="179">
        <v>44936</v>
      </c>
      <c r="O338" s="178"/>
      <c r="Q338" t="s">
        <v>22</v>
      </c>
      <c r="T338" s="194"/>
      <c r="U338" s="194"/>
      <c r="V338" s="299"/>
      <c r="W338" s="200"/>
      <c r="X338" s="200"/>
      <c r="Y338" s="199"/>
      <c r="Z338" s="206"/>
      <c r="AA338" s="205"/>
      <c r="AB338" s="206"/>
      <c r="AC338" s="187"/>
      <c r="AD338" s="186">
        <v>44936</v>
      </c>
    </row>
    <row r="339" spans="1:30">
      <c r="A339" s="302">
        <f>COUNTA($E$3:E339)</f>
        <v>337</v>
      </c>
      <c r="B339" s="302" t="s">
        <v>4596</v>
      </c>
      <c r="C339" s="302" t="s">
        <v>2489</v>
      </c>
      <c r="D339" s="302" t="s">
        <v>1103</v>
      </c>
      <c r="E339" s="302" t="s">
        <v>1219</v>
      </c>
      <c r="F339" s="301">
        <v>44921</v>
      </c>
      <c r="G339" s="301"/>
      <c r="H339" s="301"/>
      <c r="I339" s="301" t="s">
        <v>3</v>
      </c>
      <c r="J339" s="302" t="s">
        <v>1485</v>
      </c>
      <c r="K339" s="302" t="s">
        <v>1296</v>
      </c>
      <c r="L339" s="170">
        <v>44935</v>
      </c>
      <c r="M339" s="177"/>
      <c r="N339" s="179"/>
      <c r="O339" s="178"/>
      <c r="Q339" t="s">
        <v>129</v>
      </c>
      <c r="T339" s="194"/>
      <c r="U339" s="194"/>
      <c r="V339" s="299"/>
      <c r="W339" s="200"/>
      <c r="X339" s="200"/>
      <c r="Y339" s="199"/>
      <c r="Z339" s="206"/>
      <c r="AA339" s="205"/>
      <c r="AB339" s="206"/>
      <c r="AC339" s="187"/>
      <c r="AD339" s="186"/>
    </row>
    <row r="340" spans="1:30">
      <c r="A340" s="302">
        <f>COUNTA($E$3:E340)</f>
        <v>338</v>
      </c>
      <c r="B340" s="302" t="s">
        <v>4595</v>
      </c>
      <c r="C340" s="302" t="s">
        <v>2489</v>
      </c>
      <c r="D340" s="302" t="s">
        <v>30</v>
      </c>
      <c r="E340" s="302" t="s">
        <v>1208</v>
      </c>
      <c r="F340" s="301">
        <v>44921</v>
      </c>
      <c r="G340" s="301"/>
      <c r="H340" s="301"/>
      <c r="I340" s="301" t="s">
        <v>3</v>
      </c>
      <c r="J340" s="302" t="s">
        <v>1485</v>
      </c>
      <c r="K340" s="302" t="s">
        <v>1296</v>
      </c>
      <c r="L340" s="170">
        <v>44935</v>
      </c>
      <c r="M340" s="177"/>
      <c r="N340" s="179"/>
      <c r="O340" s="178"/>
      <c r="Q340" t="s">
        <v>129</v>
      </c>
      <c r="T340" s="194"/>
      <c r="U340" s="194"/>
      <c r="V340" s="299"/>
      <c r="W340" s="200"/>
      <c r="X340" s="200"/>
      <c r="Y340" s="199"/>
      <c r="Z340" s="206"/>
      <c r="AA340" s="205"/>
      <c r="AB340" s="206"/>
      <c r="AC340" s="187"/>
      <c r="AD340" s="186"/>
    </row>
    <row r="341" spans="1:30">
      <c r="A341" s="302">
        <f>COUNTA($E$3:E341)</f>
        <v>339</v>
      </c>
      <c r="B341" s="302" t="s">
        <v>4585</v>
      </c>
      <c r="C341" s="302" t="s">
        <v>41</v>
      </c>
      <c r="D341" s="302" t="s">
        <v>23</v>
      </c>
      <c r="E341" s="302" t="s">
        <v>1044</v>
      </c>
      <c r="F341" s="301">
        <v>44918</v>
      </c>
      <c r="G341" s="301"/>
      <c r="H341" s="301"/>
      <c r="I341" s="301" t="s">
        <v>3</v>
      </c>
      <c r="J341" s="302" t="s">
        <v>2153</v>
      </c>
      <c r="K341" s="302" t="s">
        <v>1296</v>
      </c>
      <c r="L341" s="170">
        <v>44935</v>
      </c>
      <c r="M341" s="177"/>
      <c r="N341" s="179"/>
      <c r="O341" s="178"/>
      <c r="Q341" t="s">
        <v>129</v>
      </c>
      <c r="T341" s="194"/>
      <c r="U341" s="194"/>
      <c r="V341" s="299"/>
      <c r="W341" s="200"/>
      <c r="X341" s="200"/>
      <c r="Y341" s="199"/>
      <c r="Z341" s="206"/>
      <c r="AA341" s="205"/>
      <c r="AB341" s="206"/>
      <c r="AC341" s="187"/>
      <c r="AD341" s="186"/>
    </row>
    <row r="342" spans="1:30">
      <c r="A342" s="302">
        <f>COUNTA($E$3:E342)</f>
        <v>340</v>
      </c>
      <c r="B342" s="302" t="s">
        <v>4631</v>
      </c>
      <c r="C342" s="302" t="s">
        <v>44</v>
      </c>
      <c r="D342" s="302" t="s">
        <v>45</v>
      </c>
      <c r="E342" s="302" t="s">
        <v>173</v>
      </c>
      <c r="F342" s="301">
        <v>44929.575775462959</v>
      </c>
      <c r="G342" s="301"/>
      <c r="H342" s="301"/>
      <c r="I342" s="301" t="s">
        <v>4</v>
      </c>
      <c r="J342" s="302" t="s">
        <v>4624</v>
      </c>
      <c r="K342" s="302" t="s">
        <v>1287</v>
      </c>
      <c r="L342" s="170">
        <v>44935</v>
      </c>
      <c r="M342" s="177" t="s">
        <v>4654</v>
      </c>
      <c r="N342" s="179">
        <v>44937</v>
      </c>
      <c r="O342" s="178"/>
      <c r="Q342" t="s">
        <v>129</v>
      </c>
      <c r="T342" s="194"/>
      <c r="U342" s="194"/>
      <c r="V342" s="299"/>
      <c r="W342" s="200"/>
      <c r="X342" s="200"/>
      <c r="Y342" s="199"/>
      <c r="Z342" s="206"/>
      <c r="AA342" s="205"/>
      <c r="AB342" s="206"/>
      <c r="AC342" s="187"/>
      <c r="AD342" s="186">
        <v>44937</v>
      </c>
    </row>
    <row r="343" spans="1:30">
      <c r="A343" s="302">
        <f>COUNTA($E$3:E343)</f>
        <v>341</v>
      </c>
      <c r="B343" s="302" t="s">
        <v>4632</v>
      </c>
      <c r="C343" s="302" t="s">
        <v>41</v>
      </c>
      <c r="D343" s="302" t="s">
        <v>45</v>
      </c>
      <c r="E343" s="302" t="s">
        <v>1789</v>
      </c>
      <c r="F343" s="301">
        <v>44929.574803240743</v>
      </c>
      <c r="G343" s="301"/>
      <c r="H343" s="301"/>
      <c r="I343" s="301" t="s">
        <v>4</v>
      </c>
      <c r="J343" s="302" t="s">
        <v>4624</v>
      </c>
      <c r="K343" s="302" t="s">
        <v>1287</v>
      </c>
      <c r="L343" s="170">
        <v>44935</v>
      </c>
      <c r="M343" s="177" t="s">
        <v>4654</v>
      </c>
      <c r="N343" s="179">
        <v>44938</v>
      </c>
      <c r="O343" s="178"/>
      <c r="Q343" t="s">
        <v>129</v>
      </c>
      <c r="T343" s="194"/>
      <c r="U343" s="194"/>
      <c r="V343" s="299"/>
      <c r="W343" s="200"/>
      <c r="X343" s="200"/>
      <c r="Y343" s="199"/>
      <c r="Z343" s="206"/>
      <c r="AA343" s="205"/>
      <c r="AB343" s="206"/>
      <c r="AC343" s="187"/>
      <c r="AD343" s="186">
        <v>44938</v>
      </c>
    </row>
    <row r="344" spans="1:30">
      <c r="A344" s="302">
        <f>COUNTA($E$3:E344)</f>
        <v>342</v>
      </c>
      <c r="B344" s="302" t="s">
        <v>4543</v>
      </c>
      <c r="C344" s="302" t="s">
        <v>4541</v>
      </c>
      <c r="D344" s="302" t="s">
        <v>2859</v>
      </c>
      <c r="E344" s="302" t="s">
        <v>4544</v>
      </c>
      <c r="F344" s="301">
        <v>44911.689370057873</v>
      </c>
      <c r="G344" s="301"/>
      <c r="H344" s="301"/>
      <c r="I344" s="301" t="s">
        <v>4</v>
      </c>
      <c r="J344" s="302" t="s">
        <v>1093</v>
      </c>
      <c r="K344" s="302" t="s">
        <v>287</v>
      </c>
      <c r="L344" s="170">
        <v>44935</v>
      </c>
      <c r="M344" s="177" t="s">
        <v>2387</v>
      </c>
      <c r="N344" s="179">
        <v>44958</v>
      </c>
      <c r="O344" s="178"/>
      <c r="Q344" t="s">
        <v>22</v>
      </c>
      <c r="T344" s="194"/>
      <c r="U344" s="194"/>
      <c r="V344" s="299"/>
      <c r="W344" s="200"/>
      <c r="X344" s="200"/>
      <c r="Y344" s="199"/>
      <c r="Z344" s="206"/>
      <c r="AA344" s="205"/>
      <c r="AB344" s="206"/>
      <c r="AC344" s="187"/>
      <c r="AD344" s="186">
        <v>44958</v>
      </c>
    </row>
    <row r="345" spans="1:30">
      <c r="A345" s="302">
        <f>COUNTA($E$3:E345)</f>
        <v>343</v>
      </c>
      <c r="B345" s="302" t="s">
        <v>4540</v>
      </c>
      <c r="C345" s="302" t="s">
        <v>4541</v>
      </c>
      <c r="D345" s="302" t="s">
        <v>2862</v>
      </c>
      <c r="E345" s="302" t="s">
        <v>4542</v>
      </c>
      <c r="F345" s="301">
        <v>44911.688787581021</v>
      </c>
      <c r="G345" s="301"/>
      <c r="H345" s="301"/>
      <c r="I345" s="301" t="s">
        <v>4</v>
      </c>
      <c r="J345" s="302" t="s">
        <v>1093</v>
      </c>
      <c r="K345" s="302" t="s">
        <v>287</v>
      </c>
      <c r="L345" s="170">
        <v>44935</v>
      </c>
      <c r="M345" s="177" t="s">
        <v>2387</v>
      </c>
      <c r="N345" s="179">
        <v>44958</v>
      </c>
      <c r="O345" s="178"/>
      <c r="Q345" t="s">
        <v>22</v>
      </c>
      <c r="T345" s="194"/>
      <c r="U345" s="194"/>
      <c r="V345" s="299"/>
      <c r="W345" s="200"/>
      <c r="X345" s="200"/>
      <c r="Y345" s="199"/>
      <c r="Z345" s="206"/>
      <c r="AA345" s="205"/>
      <c r="AB345" s="206"/>
      <c r="AC345" s="187"/>
      <c r="AD345" s="186">
        <v>44958</v>
      </c>
    </row>
    <row r="346" spans="1:30">
      <c r="A346" s="302">
        <f>COUNTA($E$3:E346)</f>
        <v>344</v>
      </c>
      <c r="B346" s="302" t="s">
        <v>4171</v>
      </c>
      <c r="C346" s="302" t="s">
        <v>4172</v>
      </c>
      <c r="D346" s="302" t="s">
        <v>1083</v>
      </c>
      <c r="E346" s="302" t="s">
        <v>4173</v>
      </c>
      <c r="F346" s="301">
        <v>44852</v>
      </c>
      <c r="G346" s="301"/>
      <c r="H346" s="301" t="s">
        <v>55</v>
      </c>
      <c r="I346" s="301" t="s">
        <v>2</v>
      </c>
      <c r="J346" s="302" t="s">
        <v>1485</v>
      </c>
      <c r="K346" s="302" t="s">
        <v>1295</v>
      </c>
      <c r="L346" s="170">
        <v>44929</v>
      </c>
      <c r="M346" s="177" t="s">
        <v>4618</v>
      </c>
      <c r="N346" s="179">
        <v>44966</v>
      </c>
      <c r="O346" s="178"/>
      <c r="Q346" t="s">
        <v>129</v>
      </c>
      <c r="T346" s="194"/>
      <c r="U346" s="194"/>
      <c r="V346" s="299"/>
      <c r="W346" s="200"/>
      <c r="X346" s="200"/>
      <c r="Y346" s="199"/>
      <c r="Z346" s="206"/>
      <c r="AA346" s="205"/>
      <c r="AB346" s="206"/>
      <c r="AC346" s="187"/>
      <c r="AD346" s="186">
        <v>44966</v>
      </c>
    </row>
    <row r="347" spans="1:30">
      <c r="A347" s="302">
        <f>COUNTA($E$3:E347)</f>
        <v>345</v>
      </c>
      <c r="B347" s="302" t="s">
        <v>4285</v>
      </c>
      <c r="C347" s="302" t="s">
        <v>41</v>
      </c>
      <c r="D347" s="302" t="s">
        <v>1115</v>
      </c>
      <c r="E347" s="302" t="s">
        <v>4316</v>
      </c>
      <c r="F347" s="301">
        <v>44876</v>
      </c>
      <c r="G347" s="301"/>
      <c r="H347" s="301" t="s">
        <v>66</v>
      </c>
      <c r="I347" s="301" t="s">
        <v>2</v>
      </c>
      <c r="J347" s="302" t="s">
        <v>2480</v>
      </c>
      <c r="K347" s="302" t="s">
        <v>287</v>
      </c>
      <c r="L347" s="170">
        <v>44929</v>
      </c>
      <c r="M347" s="177" t="s">
        <v>4620</v>
      </c>
      <c r="N347" s="179">
        <v>44929</v>
      </c>
      <c r="O347" s="178"/>
      <c r="Q347" t="s">
        <v>22</v>
      </c>
      <c r="T347" s="194"/>
      <c r="U347" s="194"/>
      <c r="V347" s="299"/>
      <c r="W347" s="200"/>
      <c r="X347" s="200"/>
      <c r="Y347" s="199"/>
      <c r="Z347" s="206"/>
      <c r="AA347" s="205"/>
      <c r="AB347" s="206"/>
      <c r="AC347" s="187"/>
      <c r="AD347" s="186">
        <v>44929</v>
      </c>
    </row>
    <row r="348" spans="1:30">
      <c r="A348" s="302">
        <f>COUNTA($E$3:E348)</f>
        <v>346</v>
      </c>
      <c r="B348" s="302" t="s">
        <v>4015</v>
      </c>
      <c r="C348" s="302" t="s">
        <v>41</v>
      </c>
      <c r="D348" s="302" t="s">
        <v>32</v>
      </c>
      <c r="E348" s="302" t="s">
        <v>4016</v>
      </c>
      <c r="F348" s="301">
        <v>44834</v>
      </c>
      <c r="G348" s="301"/>
      <c r="H348" s="301" t="s">
        <v>66</v>
      </c>
      <c r="I348" s="301" t="s">
        <v>2</v>
      </c>
      <c r="J348" s="302" t="s">
        <v>4093</v>
      </c>
      <c r="K348" s="302" t="s">
        <v>287</v>
      </c>
      <c r="L348" s="170">
        <v>44929</v>
      </c>
      <c r="M348" s="177" t="s">
        <v>4617</v>
      </c>
      <c r="N348" s="179">
        <v>44929</v>
      </c>
      <c r="O348" s="178"/>
      <c r="Q348" t="s">
        <v>22</v>
      </c>
      <c r="T348" s="194"/>
      <c r="U348" s="194"/>
      <c r="V348" s="299"/>
      <c r="W348" s="200"/>
      <c r="X348" s="200"/>
      <c r="Y348" s="199"/>
      <c r="Z348" s="206"/>
      <c r="AA348" s="205"/>
      <c r="AB348" s="206"/>
      <c r="AC348" s="187"/>
      <c r="AD348" s="186">
        <v>44929</v>
      </c>
    </row>
    <row r="349" spans="1:30">
      <c r="A349" s="302">
        <f>COUNTA($E$3:E349)</f>
        <v>347</v>
      </c>
      <c r="B349" s="302" t="s">
        <v>4590</v>
      </c>
      <c r="C349" s="302" t="s">
        <v>41</v>
      </c>
      <c r="D349" s="302" t="s">
        <v>30</v>
      </c>
      <c r="E349" s="302" t="s">
        <v>2970</v>
      </c>
      <c r="F349" s="301">
        <v>44921</v>
      </c>
      <c r="G349" s="301"/>
      <c r="H349" s="301"/>
      <c r="I349" s="301" t="s">
        <v>2</v>
      </c>
      <c r="J349" s="302" t="s">
        <v>4591</v>
      </c>
      <c r="K349" s="302" t="s">
        <v>1294</v>
      </c>
      <c r="L349" s="170">
        <v>44929</v>
      </c>
      <c r="M349" s="177" t="s">
        <v>2367</v>
      </c>
      <c r="N349" s="179">
        <v>44929</v>
      </c>
      <c r="O349" s="178"/>
      <c r="Q349" t="s">
        <v>22</v>
      </c>
      <c r="T349" s="194"/>
      <c r="U349" s="194"/>
      <c r="V349" s="299"/>
      <c r="W349" s="200"/>
      <c r="X349" s="200"/>
      <c r="Y349" s="199"/>
      <c r="Z349" s="206"/>
      <c r="AA349" s="205"/>
      <c r="AB349" s="206"/>
      <c r="AC349" s="187"/>
      <c r="AD349" s="186">
        <v>44929</v>
      </c>
    </row>
    <row r="350" spans="1:30">
      <c r="A350" s="302">
        <f>COUNTA($E$3:E350)</f>
        <v>348</v>
      </c>
      <c r="B350" s="302" t="s">
        <v>4582</v>
      </c>
      <c r="C350" s="302" t="s">
        <v>37</v>
      </c>
      <c r="D350" s="302" t="s">
        <v>34</v>
      </c>
      <c r="E350" s="302" t="s">
        <v>1107</v>
      </c>
      <c r="F350" s="301">
        <v>44918</v>
      </c>
      <c r="G350" s="301"/>
      <c r="H350" s="301"/>
      <c r="I350" s="301" t="s">
        <v>3</v>
      </c>
      <c r="J350" s="302" t="s">
        <v>1212</v>
      </c>
      <c r="K350" s="302" t="s">
        <v>1287</v>
      </c>
      <c r="L350" s="170">
        <v>44929</v>
      </c>
      <c r="M350" s="177" t="s">
        <v>4621</v>
      </c>
      <c r="N350" s="179">
        <v>44977</v>
      </c>
      <c r="O350" s="178"/>
      <c r="Q350" t="s">
        <v>129</v>
      </c>
      <c r="T350" s="194"/>
      <c r="U350" s="194"/>
      <c r="V350" s="299"/>
      <c r="W350" s="200"/>
      <c r="X350" s="200"/>
      <c r="Y350" s="199"/>
      <c r="Z350" s="206"/>
      <c r="AA350" s="205"/>
      <c r="AB350" s="206"/>
      <c r="AC350" s="187"/>
      <c r="AD350" s="186">
        <v>44977</v>
      </c>
    </row>
    <row r="351" spans="1:30">
      <c r="A351" s="302">
        <f>COUNTA($E$3:E351)</f>
        <v>349</v>
      </c>
      <c r="B351" s="302" t="s">
        <v>4515</v>
      </c>
      <c r="C351" s="302" t="s">
        <v>41</v>
      </c>
      <c r="D351" s="302" t="s">
        <v>51</v>
      </c>
      <c r="E351" s="302" t="s">
        <v>4516</v>
      </c>
      <c r="F351" s="301">
        <v>44909.773326377297</v>
      </c>
      <c r="G351" s="301"/>
      <c r="H351" s="301"/>
      <c r="I351" s="301" t="s">
        <v>3</v>
      </c>
      <c r="J351" s="302" t="s">
        <v>1649</v>
      </c>
      <c r="K351" s="302" t="s">
        <v>1295</v>
      </c>
      <c r="L351" s="170">
        <v>44929</v>
      </c>
      <c r="M351" s="177"/>
      <c r="N351" s="179"/>
      <c r="O351" s="178"/>
      <c r="Q351" t="s">
        <v>129</v>
      </c>
      <c r="T351" s="194"/>
      <c r="U351" s="194"/>
      <c r="V351" s="299"/>
      <c r="W351" s="200"/>
      <c r="X351" s="200"/>
      <c r="Y351" s="199"/>
      <c r="Z351" s="206"/>
      <c r="AA351" s="205"/>
      <c r="AB351" s="206"/>
      <c r="AC351" s="187"/>
      <c r="AD351" s="186"/>
    </row>
    <row r="352" spans="1:30">
      <c r="A352" s="302">
        <f>COUNTA($E$3:E352)</f>
        <v>350</v>
      </c>
      <c r="B352" s="302" t="s">
        <v>4571</v>
      </c>
      <c r="C352" s="302" t="s">
        <v>37</v>
      </c>
      <c r="D352" s="302" t="s">
        <v>30</v>
      </c>
      <c r="E352" s="302" t="s">
        <v>3487</v>
      </c>
      <c r="F352" s="301">
        <v>44918.725987048601</v>
      </c>
      <c r="G352" s="301"/>
      <c r="H352" s="301"/>
      <c r="I352" s="301" t="s">
        <v>3</v>
      </c>
      <c r="J352" s="302" t="s">
        <v>2207</v>
      </c>
      <c r="K352" s="302" t="s">
        <v>1296</v>
      </c>
      <c r="L352" s="170">
        <v>44929</v>
      </c>
      <c r="M352" s="177" t="s">
        <v>2367</v>
      </c>
      <c r="N352" s="179">
        <v>45021</v>
      </c>
      <c r="O352" s="178"/>
      <c r="Q352" t="s">
        <v>129</v>
      </c>
      <c r="T352" s="194"/>
      <c r="U352" s="194"/>
      <c r="V352" s="299"/>
      <c r="W352" s="200"/>
      <c r="X352" s="200"/>
      <c r="Y352" s="199"/>
      <c r="Z352" s="206"/>
      <c r="AA352" s="205"/>
      <c r="AB352" s="206"/>
      <c r="AC352" s="187"/>
      <c r="AD352" s="186">
        <v>45021</v>
      </c>
    </row>
    <row r="353" spans="1:30">
      <c r="A353" s="302">
        <f>COUNTA($E$3:E353)</f>
        <v>351</v>
      </c>
      <c r="B353" s="302" t="s">
        <v>4578</v>
      </c>
      <c r="C353" s="302" t="s">
        <v>41</v>
      </c>
      <c r="D353" s="302" t="s">
        <v>1201</v>
      </c>
      <c r="E353" s="302" t="s">
        <v>3629</v>
      </c>
      <c r="F353" s="301">
        <v>44918.729610532399</v>
      </c>
      <c r="G353" s="301"/>
      <c r="H353" s="301"/>
      <c r="I353" s="301" t="s">
        <v>3</v>
      </c>
      <c r="J353" s="302" t="s">
        <v>1485</v>
      </c>
      <c r="K353" s="302" t="s">
        <v>1296</v>
      </c>
      <c r="L353" s="170">
        <v>44929</v>
      </c>
      <c r="M353" s="177"/>
      <c r="N353" s="179"/>
      <c r="O353" s="178"/>
      <c r="Q353" t="s">
        <v>129</v>
      </c>
      <c r="T353" s="194"/>
      <c r="U353" s="194"/>
      <c r="V353" s="299"/>
      <c r="W353" s="200"/>
      <c r="X353" s="200"/>
      <c r="Y353" s="199"/>
      <c r="Z353" s="206"/>
      <c r="AA353" s="205"/>
      <c r="AB353" s="206"/>
      <c r="AC353" s="187"/>
      <c r="AD353" s="186"/>
    </row>
    <row r="354" spans="1:30">
      <c r="A354" s="302">
        <f>COUNTA($E$3:E354)</f>
        <v>352</v>
      </c>
      <c r="B354" s="302" t="s">
        <v>4592</v>
      </c>
      <c r="C354" s="302" t="s">
        <v>1106</v>
      </c>
      <c r="D354" s="302" t="s">
        <v>1098</v>
      </c>
      <c r="E354" s="302" t="s">
        <v>2826</v>
      </c>
      <c r="F354" s="301">
        <v>44921</v>
      </c>
      <c r="G354" s="301"/>
      <c r="H354" s="301"/>
      <c r="I354" s="301" t="s">
        <v>3</v>
      </c>
      <c r="J354" s="302" t="s">
        <v>1093</v>
      </c>
      <c r="K354" s="302" t="s">
        <v>1287</v>
      </c>
      <c r="L354" s="170">
        <v>44929</v>
      </c>
      <c r="M354" s="177"/>
      <c r="N354" s="179"/>
      <c r="O354" s="178"/>
      <c r="Q354" t="s">
        <v>129</v>
      </c>
      <c r="T354" s="194"/>
      <c r="U354" s="194"/>
      <c r="V354" s="299"/>
      <c r="W354" s="200"/>
      <c r="X354" s="200"/>
      <c r="Y354" s="199"/>
      <c r="Z354" s="206"/>
      <c r="AA354" s="205"/>
      <c r="AB354" s="206"/>
      <c r="AC354" s="187"/>
      <c r="AD354" s="186"/>
    </row>
    <row r="355" spans="1:30">
      <c r="A355" s="302">
        <f>COUNTA($E$3:E355)</f>
        <v>353</v>
      </c>
      <c r="B355" s="302" t="s">
        <v>4593</v>
      </c>
      <c r="C355" s="302" t="s">
        <v>2484</v>
      </c>
      <c r="D355" s="302" t="s">
        <v>64</v>
      </c>
      <c r="E355" s="302" t="s">
        <v>4594</v>
      </c>
      <c r="F355" s="301">
        <v>44923</v>
      </c>
      <c r="G355" s="301"/>
      <c r="H355" s="301"/>
      <c r="I355" s="301" t="s">
        <v>3</v>
      </c>
      <c r="J355" s="302" t="s">
        <v>3076</v>
      </c>
      <c r="K355" s="302" t="s">
        <v>1294</v>
      </c>
      <c r="L355" s="170">
        <v>44929</v>
      </c>
      <c r="M355" s="177" t="s">
        <v>2366</v>
      </c>
      <c r="N355" s="179">
        <v>44930</v>
      </c>
      <c r="O355" s="178"/>
      <c r="Q355" t="s">
        <v>129</v>
      </c>
      <c r="T355" s="194"/>
      <c r="U355" s="194"/>
      <c r="V355" s="299"/>
      <c r="W355" s="200"/>
      <c r="X355" s="200"/>
      <c r="Y355" s="199"/>
      <c r="Z355" s="206"/>
      <c r="AA355" s="205"/>
      <c r="AB355" s="206"/>
      <c r="AC355" s="187"/>
      <c r="AD355" s="186">
        <v>44930</v>
      </c>
    </row>
    <row r="356" spans="1:30">
      <c r="A356" s="302">
        <f>COUNTA($E$3:E356)</f>
        <v>354</v>
      </c>
      <c r="B356" s="302" t="s">
        <v>4597</v>
      </c>
      <c r="C356" s="302" t="s">
        <v>37</v>
      </c>
      <c r="D356" s="302" t="s">
        <v>34</v>
      </c>
      <c r="E356" s="302" t="s">
        <v>4598</v>
      </c>
      <c r="F356" s="301">
        <v>44921</v>
      </c>
      <c r="G356" s="301"/>
      <c r="H356" s="301"/>
      <c r="I356" s="301" t="s">
        <v>3</v>
      </c>
      <c r="J356" s="302" t="s">
        <v>1649</v>
      </c>
      <c r="K356" s="302" t="s">
        <v>1287</v>
      </c>
      <c r="L356" s="170">
        <v>44929</v>
      </c>
      <c r="M356" s="177"/>
      <c r="N356" s="179"/>
      <c r="O356" s="178"/>
      <c r="Q356" t="s">
        <v>129</v>
      </c>
      <c r="T356" s="194"/>
      <c r="U356" s="194"/>
      <c r="V356" s="299"/>
      <c r="W356" s="200"/>
      <c r="X356" s="200"/>
      <c r="Y356" s="199"/>
      <c r="Z356" s="206"/>
      <c r="AA356" s="205"/>
      <c r="AB356" s="206"/>
      <c r="AC356" s="187"/>
      <c r="AD356" s="186"/>
    </row>
    <row r="357" spans="1:30">
      <c r="A357" s="302">
        <f>COUNTA($E$3:E357)</f>
        <v>355</v>
      </c>
      <c r="B357" s="302" t="s">
        <v>4599</v>
      </c>
      <c r="C357" s="302" t="s">
        <v>37</v>
      </c>
      <c r="D357" s="302" t="s">
        <v>34</v>
      </c>
      <c r="E357" s="302" t="s">
        <v>4600</v>
      </c>
      <c r="F357" s="301">
        <v>44921</v>
      </c>
      <c r="G357" s="301"/>
      <c r="H357" s="301"/>
      <c r="I357" s="301" t="s">
        <v>3</v>
      </c>
      <c r="J357" s="302" t="s">
        <v>1666</v>
      </c>
      <c r="K357" s="302" t="s">
        <v>1287</v>
      </c>
      <c r="L357" s="170">
        <v>44929</v>
      </c>
      <c r="M357" s="177" t="s">
        <v>2366</v>
      </c>
      <c r="N357" s="179">
        <v>44959</v>
      </c>
      <c r="O357" s="178"/>
      <c r="Q357" t="s">
        <v>129</v>
      </c>
      <c r="T357" s="194"/>
      <c r="U357" s="194"/>
      <c r="V357" s="299"/>
      <c r="W357" s="200"/>
      <c r="X357" s="200"/>
      <c r="Y357" s="199"/>
      <c r="Z357" s="206"/>
      <c r="AA357" s="205"/>
      <c r="AB357" s="206"/>
      <c r="AC357" s="187"/>
      <c r="AD357" s="186">
        <v>44959</v>
      </c>
    </row>
    <row r="358" spans="1:30">
      <c r="A358" s="302">
        <f>COUNTA($E$3:E358)</f>
        <v>356</v>
      </c>
      <c r="B358" s="302" t="s">
        <v>4601</v>
      </c>
      <c r="C358" s="302" t="s">
        <v>37</v>
      </c>
      <c r="D358" s="302" t="s">
        <v>30</v>
      </c>
      <c r="E358" s="302" t="s">
        <v>4602</v>
      </c>
      <c r="F358" s="301">
        <v>44921</v>
      </c>
      <c r="G358" s="301"/>
      <c r="H358" s="301"/>
      <c r="I358" s="301" t="s">
        <v>3</v>
      </c>
      <c r="J358" s="302" t="s">
        <v>1485</v>
      </c>
      <c r="K358" s="302" t="s">
        <v>1287</v>
      </c>
      <c r="L358" s="170">
        <v>44929</v>
      </c>
      <c r="M358" s="177"/>
      <c r="N358" s="179"/>
      <c r="O358" s="178"/>
      <c r="Q358" t="s">
        <v>129</v>
      </c>
      <c r="T358" s="194"/>
      <c r="U358" s="194"/>
      <c r="V358" s="299"/>
      <c r="W358" s="200"/>
      <c r="X358" s="200"/>
      <c r="Y358" s="199"/>
      <c r="Z358" s="206"/>
      <c r="AA358" s="205"/>
      <c r="AB358" s="206"/>
      <c r="AC358" s="187"/>
      <c r="AD358" s="186"/>
    </row>
    <row r="359" spans="1:30">
      <c r="A359" s="302">
        <f>COUNTA($E$3:E359)</f>
        <v>357</v>
      </c>
      <c r="B359" s="302" t="s">
        <v>4572</v>
      </c>
      <c r="C359" s="302" t="s">
        <v>37</v>
      </c>
      <c r="D359" s="302" t="s">
        <v>34</v>
      </c>
      <c r="E359" s="302" t="s">
        <v>1844</v>
      </c>
      <c r="F359" s="301">
        <v>44918.726548969898</v>
      </c>
      <c r="G359" s="301"/>
      <c r="H359" s="301"/>
      <c r="I359" s="301" t="s">
        <v>3</v>
      </c>
      <c r="J359" s="302" t="s">
        <v>1212</v>
      </c>
      <c r="K359" s="302" t="s">
        <v>1295</v>
      </c>
      <c r="L359" s="170">
        <v>44929</v>
      </c>
      <c r="M359" s="177" t="s">
        <v>2366</v>
      </c>
      <c r="N359" s="179">
        <v>44977</v>
      </c>
      <c r="O359" s="178"/>
      <c r="Q359" t="s">
        <v>129</v>
      </c>
      <c r="T359" s="194"/>
      <c r="U359" s="194"/>
      <c r="V359" s="299"/>
      <c r="W359" s="200"/>
      <c r="X359" s="200"/>
      <c r="Y359" s="199"/>
      <c r="Z359" s="206"/>
      <c r="AA359" s="205"/>
      <c r="AB359" s="206"/>
      <c r="AC359" s="187"/>
      <c r="AD359" s="186">
        <v>44977</v>
      </c>
    </row>
    <row r="360" spans="1:30">
      <c r="A360" s="302">
        <f>COUNTA($E$3:E360)</f>
        <v>358</v>
      </c>
      <c r="B360" s="302" t="s">
        <v>4610</v>
      </c>
      <c r="C360" s="302" t="s">
        <v>2726</v>
      </c>
      <c r="D360" s="302" t="s">
        <v>1264</v>
      </c>
      <c r="E360" s="302" t="s">
        <v>4611</v>
      </c>
      <c r="F360" s="301">
        <v>44923</v>
      </c>
      <c r="G360" s="301"/>
      <c r="H360" s="301"/>
      <c r="I360" s="301" t="s">
        <v>4</v>
      </c>
      <c r="J360" s="302" t="s">
        <v>2194</v>
      </c>
      <c r="K360" s="302" t="s">
        <v>2358</v>
      </c>
      <c r="L360" s="170">
        <v>44929</v>
      </c>
      <c r="M360" s="177" t="s">
        <v>2365</v>
      </c>
      <c r="N360" s="179">
        <v>45291</v>
      </c>
      <c r="O360" s="178"/>
      <c r="Q360" t="s">
        <v>22</v>
      </c>
      <c r="T360" s="194"/>
      <c r="U360" s="194"/>
      <c r="V360" s="299"/>
      <c r="W360" s="200"/>
      <c r="X360" s="200"/>
      <c r="Y360" s="199"/>
      <c r="Z360" s="206"/>
      <c r="AA360" s="205"/>
      <c r="AB360" s="206"/>
      <c r="AC360" s="187"/>
      <c r="AD360" s="186">
        <v>45291</v>
      </c>
    </row>
    <row r="361" spans="1:30">
      <c r="A361" s="302">
        <f>COUNTA($E$3:E361)</f>
        <v>359</v>
      </c>
      <c r="B361" s="302" t="s">
        <v>4559</v>
      </c>
      <c r="C361" s="302" t="s">
        <v>4560</v>
      </c>
      <c r="D361" s="302" t="s">
        <v>52</v>
      </c>
      <c r="E361" s="302" t="s">
        <v>4561</v>
      </c>
      <c r="F361" s="301">
        <v>44917</v>
      </c>
      <c r="G361" s="301"/>
      <c r="H361" s="301"/>
      <c r="I361" s="301" t="s">
        <v>4</v>
      </c>
      <c r="J361" s="302" t="s">
        <v>1158</v>
      </c>
      <c r="K361" s="302" t="s">
        <v>1294</v>
      </c>
      <c r="L361" s="170">
        <v>44929</v>
      </c>
      <c r="M361" s="177" t="s">
        <v>4622</v>
      </c>
      <c r="N361" s="179">
        <v>45291</v>
      </c>
      <c r="O361" s="178"/>
      <c r="Q361" t="s">
        <v>22</v>
      </c>
      <c r="T361" s="194"/>
      <c r="U361" s="194"/>
      <c r="V361" s="299"/>
      <c r="W361" s="200"/>
      <c r="X361" s="200"/>
      <c r="Y361" s="199"/>
      <c r="Z361" s="206"/>
      <c r="AA361" s="205"/>
      <c r="AB361" s="206"/>
      <c r="AC361" s="187"/>
      <c r="AD361" s="186">
        <v>45291</v>
      </c>
    </row>
    <row r="362" spans="1:30">
      <c r="A362" s="302">
        <f>COUNTA($E$3:E362)</f>
        <v>360</v>
      </c>
      <c r="B362" s="302" t="s">
        <v>4202</v>
      </c>
      <c r="C362" s="302" t="s">
        <v>1106</v>
      </c>
      <c r="D362" s="302" t="s">
        <v>1098</v>
      </c>
      <c r="E362" s="302" t="s">
        <v>4203</v>
      </c>
      <c r="F362" s="301">
        <v>44860</v>
      </c>
      <c r="G362" s="301"/>
      <c r="H362" s="301"/>
      <c r="I362" s="301" t="s">
        <v>4</v>
      </c>
      <c r="J362" s="302" t="s">
        <v>1093</v>
      </c>
      <c r="K362" s="302" t="s">
        <v>1287</v>
      </c>
      <c r="L362" s="170">
        <v>44929</v>
      </c>
      <c r="M362" s="177" t="s">
        <v>4619</v>
      </c>
      <c r="N362" s="179">
        <v>44943</v>
      </c>
      <c r="O362" s="178"/>
      <c r="Q362" t="s">
        <v>129</v>
      </c>
      <c r="T362" s="194"/>
      <c r="U362" s="194"/>
      <c r="V362" s="299"/>
      <c r="W362" s="200"/>
      <c r="X362" s="200"/>
      <c r="Y362" s="199"/>
      <c r="Z362" s="206"/>
      <c r="AA362" s="205"/>
      <c r="AB362" s="206"/>
      <c r="AC362" s="187"/>
      <c r="AD362" s="186">
        <v>44943</v>
      </c>
    </row>
    <row r="363" spans="1:30">
      <c r="A363" s="302">
        <f>COUNTA($E$3:E363)</f>
        <v>361</v>
      </c>
      <c r="B363" s="302" t="s">
        <v>4605</v>
      </c>
      <c r="C363" s="302" t="s">
        <v>1106</v>
      </c>
      <c r="D363" s="302" t="s">
        <v>1098</v>
      </c>
      <c r="E363" s="302" t="s">
        <v>3841</v>
      </c>
      <c r="F363" s="301">
        <v>44923</v>
      </c>
      <c r="G363" s="301"/>
      <c r="H363" s="301"/>
      <c r="I363" s="301" t="s">
        <v>4</v>
      </c>
      <c r="J363" s="302" t="s">
        <v>1093</v>
      </c>
      <c r="K363" s="302" t="s">
        <v>1287</v>
      </c>
      <c r="L363" s="170">
        <v>44929</v>
      </c>
      <c r="M363" s="177"/>
      <c r="N363" s="179"/>
      <c r="O363" s="178"/>
      <c r="Q363" t="s">
        <v>129</v>
      </c>
      <c r="T363" s="194"/>
      <c r="U363" s="194"/>
      <c r="V363" s="299"/>
      <c r="W363" s="200"/>
      <c r="X363" s="200"/>
      <c r="Y363" s="199"/>
      <c r="Z363" s="206"/>
      <c r="AA363" s="205"/>
      <c r="AB363" s="206"/>
      <c r="AC363" s="187"/>
      <c r="AD363" s="186"/>
    </row>
    <row r="364" spans="1:30">
      <c r="A364" s="302">
        <f>COUNTA($E$3:E364)</f>
        <v>362</v>
      </c>
      <c r="B364" s="302" t="s">
        <v>4570</v>
      </c>
      <c r="C364" s="302" t="s">
        <v>1106</v>
      </c>
      <c r="D364" s="302" t="s">
        <v>16</v>
      </c>
      <c r="E364" s="302" t="s">
        <v>2842</v>
      </c>
      <c r="F364" s="301">
        <v>44918</v>
      </c>
      <c r="G364" s="301">
        <v>44921</v>
      </c>
      <c r="H364" s="301">
        <v>44921</v>
      </c>
      <c r="I364" s="301" t="s">
        <v>2</v>
      </c>
      <c r="J364" s="302" t="s">
        <v>1723</v>
      </c>
      <c r="K364" s="302" t="s">
        <v>1296</v>
      </c>
      <c r="L364" s="170">
        <v>44921</v>
      </c>
      <c r="M364" s="177"/>
      <c r="N364" s="179">
        <v>45021</v>
      </c>
      <c r="O364" s="178"/>
      <c r="Q364" t="s">
        <v>129</v>
      </c>
      <c r="T364" s="194"/>
      <c r="U364" s="194"/>
      <c r="V364" s="299"/>
      <c r="W364" s="200"/>
      <c r="X364" s="200"/>
      <c r="Y364" s="199"/>
      <c r="Z364" s="206"/>
      <c r="AA364" s="205"/>
      <c r="AB364" s="206"/>
      <c r="AC364" s="187"/>
      <c r="AD364" s="186">
        <v>45021</v>
      </c>
    </row>
    <row r="365" spans="1:30">
      <c r="A365" s="302">
        <f>COUNTA($E$3:E365)</f>
        <v>363</v>
      </c>
      <c r="B365" s="302" t="s">
        <v>4569</v>
      </c>
      <c r="C365" s="302" t="s">
        <v>41</v>
      </c>
      <c r="D365" s="302" t="s">
        <v>32</v>
      </c>
      <c r="E365" s="302" t="s">
        <v>3595</v>
      </c>
      <c r="F365" s="301">
        <v>44917</v>
      </c>
      <c r="G365" s="301"/>
      <c r="H365" s="301"/>
      <c r="I365" s="301" t="s">
        <v>2</v>
      </c>
      <c r="J365" s="302" t="s">
        <v>3754</v>
      </c>
      <c r="K365" s="302" t="s">
        <v>1295</v>
      </c>
      <c r="L365" s="170">
        <v>44921</v>
      </c>
      <c r="M365" s="177" t="s">
        <v>2321</v>
      </c>
      <c r="N365" s="179">
        <v>44959</v>
      </c>
      <c r="O365" s="178"/>
      <c r="Q365" t="s">
        <v>129</v>
      </c>
      <c r="T365" s="194"/>
      <c r="U365" s="194"/>
      <c r="V365" s="299"/>
      <c r="W365" s="200"/>
      <c r="X365" s="200"/>
      <c r="Y365" s="199"/>
      <c r="Z365" s="206"/>
      <c r="AA365" s="205"/>
      <c r="AB365" s="206"/>
      <c r="AC365" s="187"/>
      <c r="AD365" s="186">
        <v>44959</v>
      </c>
    </row>
    <row r="366" spans="1:30">
      <c r="A366" s="302">
        <f>COUNTA($E$3:E366)</f>
        <v>364</v>
      </c>
      <c r="B366" s="302" t="s">
        <v>4551</v>
      </c>
      <c r="C366" s="302" t="s">
        <v>41</v>
      </c>
      <c r="D366" s="302" t="s">
        <v>1124</v>
      </c>
      <c r="E366" s="302" t="s">
        <v>1184</v>
      </c>
      <c r="F366" s="301">
        <v>44916</v>
      </c>
      <c r="G366" s="301"/>
      <c r="H366" s="301"/>
      <c r="I366" s="301" t="s">
        <v>2</v>
      </c>
      <c r="J366" s="302" t="s">
        <v>2665</v>
      </c>
      <c r="K366" s="302"/>
      <c r="L366" s="170">
        <v>44921</v>
      </c>
      <c r="M366" s="177" t="s">
        <v>4568</v>
      </c>
      <c r="N366" s="179">
        <v>44927</v>
      </c>
      <c r="O366" s="178"/>
      <c r="Q366" t="s">
        <v>22</v>
      </c>
      <c r="T366" s="194"/>
      <c r="U366" s="194"/>
      <c r="V366" s="299"/>
      <c r="W366" s="200"/>
      <c r="X366" s="200"/>
      <c r="Y366" s="199"/>
      <c r="Z366" s="206"/>
      <c r="AA366" s="205"/>
      <c r="AB366" s="206"/>
      <c r="AC366" s="187"/>
      <c r="AD366" s="186">
        <v>44927</v>
      </c>
    </row>
    <row r="367" spans="1:30">
      <c r="A367" s="302">
        <f>COUNTA($E$3:E367)</f>
        <v>365</v>
      </c>
      <c r="B367" s="302" t="s">
        <v>4188</v>
      </c>
      <c r="C367" s="302" t="s">
        <v>4165</v>
      </c>
      <c r="D367" s="302" t="s">
        <v>16</v>
      </c>
      <c r="E367" s="302" t="s">
        <v>4189</v>
      </c>
      <c r="F367" s="301">
        <v>44860</v>
      </c>
      <c r="G367" s="301"/>
      <c r="H367" s="301">
        <v>44861</v>
      </c>
      <c r="I367" s="301" t="s">
        <v>2</v>
      </c>
      <c r="J367" s="302" t="s">
        <v>4190</v>
      </c>
      <c r="K367" s="302"/>
      <c r="L367" s="170">
        <v>44921</v>
      </c>
      <c r="M367" s="177" t="s">
        <v>4567</v>
      </c>
      <c r="N367" s="179">
        <v>44921</v>
      </c>
      <c r="O367" s="178"/>
      <c r="Q367" t="s">
        <v>22</v>
      </c>
      <c r="T367" s="194"/>
      <c r="U367" s="194"/>
      <c r="V367" s="299"/>
      <c r="W367" s="200"/>
      <c r="X367" s="200"/>
      <c r="Y367" s="199"/>
      <c r="Z367" s="206"/>
      <c r="AA367" s="205"/>
      <c r="AB367" s="206"/>
      <c r="AC367" s="187"/>
      <c r="AD367" s="186">
        <v>44921</v>
      </c>
    </row>
    <row r="368" spans="1:30">
      <c r="A368" s="302">
        <f>COUNTA($E$3:E368)</f>
        <v>366</v>
      </c>
      <c r="B368" s="302" t="s">
        <v>4562</v>
      </c>
      <c r="C368" s="302" t="s">
        <v>37</v>
      </c>
      <c r="D368" s="302" t="s">
        <v>30</v>
      </c>
      <c r="E368" s="302" t="s">
        <v>4563</v>
      </c>
      <c r="F368" s="301">
        <v>44917</v>
      </c>
      <c r="G368" s="301"/>
      <c r="H368" s="301"/>
      <c r="I368" s="301" t="s">
        <v>3</v>
      </c>
      <c r="J368" s="302" t="s">
        <v>1485</v>
      </c>
      <c r="K368" s="302" t="s">
        <v>1287</v>
      </c>
      <c r="L368" s="170">
        <v>44921</v>
      </c>
      <c r="M368" s="177"/>
      <c r="N368" s="179"/>
      <c r="O368" s="178"/>
      <c r="Q368" t="s">
        <v>129</v>
      </c>
      <c r="T368" s="194"/>
      <c r="U368" s="194"/>
      <c r="V368" s="299"/>
      <c r="W368" s="200"/>
      <c r="X368" s="200"/>
      <c r="Y368" s="199"/>
      <c r="Z368" s="206"/>
      <c r="AA368" s="205"/>
      <c r="AB368" s="206"/>
      <c r="AC368" s="187"/>
      <c r="AD368" s="186"/>
    </row>
    <row r="369" spans="1:30">
      <c r="A369" s="302">
        <f>COUNTA($E$3:E369)</f>
        <v>367</v>
      </c>
      <c r="B369" s="302" t="s">
        <v>4523</v>
      </c>
      <c r="C369" s="302" t="s">
        <v>3828</v>
      </c>
      <c r="D369" s="302" t="s">
        <v>19</v>
      </c>
      <c r="E369" s="302" t="s">
        <v>3696</v>
      </c>
      <c r="F369" s="301">
        <v>44909.789760624997</v>
      </c>
      <c r="G369" s="301"/>
      <c r="H369" s="301"/>
      <c r="I369" s="301" t="s">
        <v>3</v>
      </c>
      <c r="J369" s="302" t="s">
        <v>17</v>
      </c>
      <c r="K369" s="302" t="s">
        <v>1295</v>
      </c>
      <c r="L369" s="170">
        <v>44921</v>
      </c>
      <c r="M369" s="177" t="s">
        <v>2321</v>
      </c>
      <c r="N369" s="179">
        <v>44937</v>
      </c>
      <c r="O369" s="178"/>
      <c r="Q369" t="s">
        <v>129</v>
      </c>
      <c r="T369" s="194"/>
      <c r="U369" s="194"/>
      <c r="V369" s="299"/>
      <c r="W369" s="200"/>
      <c r="X369" s="200"/>
      <c r="Y369" s="199"/>
      <c r="Z369" s="206"/>
      <c r="AA369" s="205"/>
      <c r="AB369" s="206"/>
      <c r="AC369" s="187"/>
      <c r="AD369" s="186">
        <v>44937</v>
      </c>
    </row>
    <row r="370" spans="1:30">
      <c r="A370" s="302">
        <f>COUNTA($E$3:E370)</f>
        <v>368</v>
      </c>
      <c r="B370" s="302" t="s">
        <v>4498</v>
      </c>
      <c r="C370" s="302" t="s">
        <v>21</v>
      </c>
      <c r="D370" s="302" t="s">
        <v>2751</v>
      </c>
      <c r="E370" s="302" t="s">
        <v>4499</v>
      </c>
      <c r="F370" s="301">
        <v>44909</v>
      </c>
      <c r="G370" s="301"/>
      <c r="H370" s="301"/>
      <c r="I370" s="301" t="s">
        <v>3</v>
      </c>
      <c r="J370" s="302" t="s">
        <v>1750</v>
      </c>
      <c r="K370" s="302" t="s">
        <v>1295</v>
      </c>
      <c r="L370" s="170">
        <v>44921</v>
      </c>
      <c r="M370" s="177"/>
      <c r="N370" s="179"/>
      <c r="O370" s="178"/>
      <c r="Q370" t="s">
        <v>129</v>
      </c>
      <c r="T370" s="194"/>
      <c r="U370" s="194"/>
      <c r="V370" s="299"/>
      <c r="W370" s="200"/>
      <c r="X370" s="200"/>
      <c r="Y370" s="199"/>
      <c r="Z370" s="206"/>
      <c r="AA370" s="205"/>
      <c r="AB370" s="206"/>
      <c r="AC370" s="187"/>
      <c r="AD370" s="186"/>
    </row>
    <row r="371" spans="1:30">
      <c r="A371" s="302">
        <f>COUNTA($E$3:E371)</f>
        <v>369</v>
      </c>
      <c r="B371" s="302" t="s">
        <v>4429</v>
      </c>
      <c r="C371" s="302" t="s">
        <v>4430</v>
      </c>
      <c r="D371" s="302" t="s">
        <v>104</v>
      </c>
      <c r="E371" s="302" t="s">
        <v>4431</v>
      </c>
      <c r="F371" s="301">
        <v>44901</v>
      </c>
      <c r="G371" s="301">
        <v>44921</v>
      </c>
      <c r="H371" s="301">
        <v>44909</v>
      </c>
      <c r="I371" s="301" t="s">
        <v>3</v>
      </c>
      <c r="J371" s="302" t="s">
        <v>1934</v>
      </c>
      <c r="K371" s="302" t="s">
        <v>125</v>
      </c>
      <c r="L371" s="170">
        <v>44921</v>
      </c>
      <c r="M371" s="177"/>
      <c r="N371" s="179"/>
      <c r="O371" s="178"/>
      <c r="Q371" t="s">
        <v>129</v>
      </c>
      <c r="T371" s="194"/>
      <c r="U371" s="194"/>
      <c r="V371" s="299"/>
      <c r="W371" s="200"/>
      <c r="X371" s="200"/>
      <c r="Y371" s="199"/>
      <c r="Z371" s="206"/>
      <c r="AA371" s="205"/>
      <c r="AB371" s="206"/>
      <c r="AC371" s="187"/>
      <c r="AD371" s="186"/>
    </row>
    <row r="372" spans="1:30">
      <c r="A372" s="302">
        <f>COUNTA($E$3:E372)</f>
        <v>370</v>
      </c>
      <c r="B372" s="302" t="s">
        <v>4300</v>
      </c>
      <c r="C372" s="302" t="s">
        <v>41</v>
      </c>
      <c r="D372" s="302" t="s">
        <v>51</v>
      </c>
      <c r="E372" s="302" t="s">
        <v>3024</v>
      </c>
      <c r="F372" s="301">
        <v>44875</v>
      </c>
      <c r="G372" s="301"/>
      <c r="H372" s="301" t="s">
        <v>66</v>
      </c>
      <c r="I372" s="301" t="s">
        <v>3</v>
      </c>
      <c r="J372" s="302" t="s">
        <v>1485</v>
      </c>
      <c r="K372" s="302" t="s">
        <v>1295</v>
      </c>
      <c r="L372" s="170">
        <v>44921</v>
      </c>
      <c r="M372" s="177" t="s">
        <v>4586</v>
      </c>
      <c r="N372" s="179">
        <v>44921</v>
      </c>
      <c r="O372" s="178"/>
      <c r="Q372" t="s">
        <v>129</v>
      </c>
      <c r="T372" s="194"/>
      <c r="U372" s="194"/>
      <c r="V372" s="299"/>
      <c r="W372" s="200"/>
      <c r="X372" s="200"/>
      <c r="Y372" s="199"/>
      <c r="Z372" s="206"/>
      <c r="AA372" s="205"/>
      <c r="AB372" s="206"/>
      <c r="AC372" s="187"/>
      <c r="AD372" s="186">
        <v>44921</v>
      </c>
    </row>
    <row r="373" spans="1:30">
      <c r="A373" s="302">
        <f>COUNTA($E$3:E373)</f>
        <v>371</v>
      </c>
      <c r="B373" s="302" t="s">
        <v>4063</v>
      </c>
      <c r="C373" s="302" t="s">
        <v>41</v>
      </c>
      <c r="D373" s="302" t="s">
        <v>1115</v>
      </c>
      <c r="E373" s="302" t="s">
        <v>1228</v>
      </c>
      <c r="F373" s="301">
        <v>44838</v>
      </c>
      <c r="G373" s="301"/>
      <c r="H373" s="301" t="s">
        <v>66</v>
      </c>
      <c r="I373" s="301" t="s">
        <v>3</v>
      </c>
      <c r="J373" s="302" t="s">
        <v>1652</v>
      </c>
      <c r="K373" s="302" t="s">
        <v>1295</v>
      </c>
      <c r="L373" s="170">
        <v>44921</v>
      </c>
      <c r="M373" s="177"/>
      <c r="N373" s="179"/>
      <c r="O373" s="178"/>
      <c r="Q373" t="s">
        <v>129</v>
      </c>
      <c r="T373" s="194"/>
      <c r="U373" s="194"/>
      <c r="V373" s="299"/>
      <c r="W373" s="200"/>
      <c r="X373" s="200"/>
      <c r="Y373" s="199"/>
      <c r="Z373" s="206"/>
      <c r="AA373" s="205"/>
      <c r="AB373" s="206"/>
      <c r="AC373" s="187"/>
      <c r="AD373" s="186"/>
    </row>
    <row r="374" spans="1:30">
      <c r="A374" s="302">
        <f>COUNTA($E$3:E374)</f>
        <v>372</v>
      </c>
      <c r="B374" s="302" t="s">
        <v>4158</v>
      </c>
      <c r="C374" s="302" t="s">
        <v>2370</v>
      </c>
      <c r="D374" s="302" t="s">
        <v>1264</v>
      </c>
      <c r="E374" s="302" t="s">
        <v>4169</v>
      </c>
      <c r="F374" s="301">
        <v>44851</v>
      </c>
      <c r="G374" s="301"/>
      <c r="H374" s="301">
        <v>44858</v>
      </c>
      <c r="I374" s="301" t="s">
        <v>4</v>
      </c>
      <c r="J374" s="302" t="s">
        <v>1707</v>
      </c>
      <c r="K374" s="302" t="s">
        <v>24</v>
      </c>
      <c r="L374" s="170">
        <v>44921</v>
      </c>
      <c r="M374" s="177" t="s">
        <v>4566</v>
      </c>
      <c r="N374" s="179">
        <v>44927</v>
      </c>
      <c r="O374" s="178"/>
      <c r="Q374" t="s">
        <v>22</v>
      </c>
      <c r="T374" s="194"/>
      <c r="U374" s="194"/>
      <c r="V374" s="299"/>
      <c r="W374" s="200"/>
      <c r="X374" s="200"/>
      <c r="Y374" s="199"/>
      <c r="Z374" s="206"/>
      <c r="AA374" s="205"/>
      <c r="AB374" s="206"/>
      <c r="AC374" s="187"/>
      <c r="AD374" s="186">
        <v>44927</v>
      </c>
    </row>
    <row r="375" spans="1:30">
      <c r="A375" s="302">
        <f>COUNTA($E$3:E375)</f>
        <v>373</v>
      </c>
      <c r="B375" s="302" t="s">
        <v>4469</v>
      </c>
      <c r="C375" s="302" t="s">
        <v>37</v>
      </c>
      <c r="D375" s="302" t="s">
        <v>30</v>
      </c>
      <c r="E375" s="302" t="s">
        <v>1669</v>
      </c>
      <c r="F375" s="301">
        <v>44907</v>
      </c>
      <c r="G375" s="301"/>
      <c r="H375" s="301"/>
      <c r="I375" s="301" t="s">
        <v>2</v>
      </c>
      <c r="J375" s="302" t="s">
        <v>17</v>
      </c>
      <c r="K375" s="302" t="s">
        <v>1120</v>
      </c>
      <c r="L375" s="170">
        <v>44914</v>
      </c>
      <c r="M375" s="177" t="s">
        <v>2301</v>
      </c>
      <c r="N375" s="179">
        <v>44907</v>
      </c>
      <c r="O375" s="178"/>
      <c r="Q375" t="s">
        <v>129</v>
      </c>
      <c r="T375" s="194"/>
      <c r="U375" s="194"/>
      <c r="V375" s="299"/>
      <c r="W375" s="200"/>
      <c r="X375" s="200"/>
      <c r="Y375" s="199"/>
      <c r="Z375" s="206"/>
      <c r="AA375" s="205"/>
      <c r="AB375" s="206"/>
      <c r="AC375" s="187"/>
      <c r="AD375" s="186">
        <v>44907</v>
      </c>
    </row>
    <row r="376" spans="1:30">
      <c r="A376" s="302">
        <f>COUNTA($E$3:E376)</f>
        <v>374</v>
      </c>
      <c r="B376" s="302" t="s">
        <v>3829</v>
      </c>
      <c r="C376" s="302" t="s">
        <v>3830</v>
      </c>
      <c r="D376" s="302" t="s">
        <v>3831</v>
      </c>
      <c r="E376" s="302" t="s">
        <v>3832</v>
      </c>
      <c r="F376" s="301">
        <v>44803</v>
      </c>
      <c r="G376" s="301">
        <v>44803</v>
      </c>
      <c r="H376" s="301">
        <v>44803</v>
      </c>
      <c r="I376" s="301" t="s">
        <v>2</v>
      </c>
      <c r="J376" s="302" t="s">
        <v>3833</v>
      </c>
      <c r="K376" s="302" t="s">
        <v>1295</v>
      </c>
      <c r="L376" s="170">
        <v>44902</v>
      </c>
      <c r="M376" s="177"/>
      <c r="N376" s="179">
        <v>44985</v>
      </c>
      <c r="O376" s="178"/>
      <c r="Q376" t="s">
        <v>129</v>
      </c>
      <c r="T376" s="194"/>
      <c r="U376" s="194"/>
      <c r="V376" s="299"/>
      <c r="W376" s="200"/>
      <c r="X376" s="200"/>
      <c r="Y376" s="199"/>
      <c r="Z376" s="206"/>
      <c r="AA376" s="205"/>
      <c r="AB376" s="206"/>
      <c r="AC376" s="187"/>
      <c r="AD376" s="186">
        <v>44985</v>
      </c>
    </row>
    <row r="377" spans="1:30">
      <c r="A377" s="302">
        <f>COUNTA($E$3:E377)</f>
        <v>375</v>
      </c>
      <c r="B377" s="302" t="s">
        <v>4497</v>
      </c>
      <c r="C377" s="302" t="s">
        <v>41</v>
      </c>
      <c r="D377" s="302" t="s">
        <v>1103</v>
      </c>
      <c r="E377" s="302" t="s">
        <v>4255</v>
      </c>
      <c r="F377" s="301">
        <v>44909</v>
      </c>
      <c r="G377" s="301"/>
      <c r="H377" s="301"/>
      <c r="I377" s="301" t="s">
        <v>3</v>
      </c>
      <c r="J377" s="302" t="s">
        <v>1650</v>
      </c>
      <c r="K377" s="302" t="s">
        <v>1274</v>
      </c>
      <c r="L377" s="170">
        <v>44914</v>
      </c>
      <c r="M377" s="177" t="s">
        <v>4514</v>
      </c>
      <c r="N377" s="179">
        <v>44967</v>
      </c>
      <c r="O377" s="178"/>
      <c r="Q377" t="s">
        <v>129</v>
      </c>
      <c r="T377" s="194"/>
      <c r="U377" s="194"/>
      <c r="V377" s="299"/>
      <c r="W377" s="200"/>
      <c r="X377" s="200"/>
      <c r="Y377" s="199"/>
      <c r="Z377" s="206"/>
      <c r="AA377" s="205"/>
      <c r="AB377" s="206"/>
      <c r="AC377" s="187"/>
      <c r="AD377" s="186">
        <v>44967</v>
      </c>
    </row>
    <row r="378" spans="1:30">
      <c r="A378" s="302">
        <f>COUNTA($E$3:E378)</f>
        <v>376</v>
      </c>
      <c r="B378" s="302" t="s">
        <v>4534</v>
      </c>
      <c r="C378" s="302" t="s">
        <v>1106</v>
      </c>
      <c r="D378" s="302" t="s">
        <v>16</v>
      </c>
      <c r="E378" s="302" t="s">
        <v>2844</v>
      </c>
      <c r="F378" s="301">
        <v>44910</v>
      </c>
      <c r="G378" s="301"/>
      <c r="H378" s="301"/>
      <c r="I378" s="301" t="s">
        <v>2</v>
      </c>
      <c r="J378" s="302" t="s">
        <v>1672</v>
      </c>
      <c r="K378" s="302" t="s">
        <v>1102</v>
      </c>
      <c r="L378" s="170">
        <v>44914</v>
      </c>
      <c r="M378" s="177" t="s">
        <v>2351</v>
      </c>
      <c r="N378" s="179">
        <v>45005</v>
      </c>
      <c r="O378" s="178"/>
      <c r="Q378" t="s">
        <v>129</v>
      </c>
      <c r="T378" s="194"/>
      <c r="U378" s="194"/>
      <c r="V378" s="299"/>
      <c r="W378" s="200"/>
      <c r="X378" s="200"/>
      <c r="Y378" s="199"/>
      <c r="Z378" s="206"/>
      <c r="AA378" s="205"/>
      <c r="AB378" s="206"/>
      <c r="AC378" s="187"/>
      <c r="AD378" s="186">
        <v>45005</v>
      </c>
    </row>
    <row r="379" spans="1:30">
      <c r="A379" s="302">
        <f>COUNTA($E$3:E379)</f>
        <v>377</v>
      </c>
      <c r="B379" s="302" t="s">
        <v>4459</v>
      </c>
      <c r="C379" s="302" t="s">
        <v>21</v>
      </c>
      <c r="D379" s="302" t="s">
        <v>30</v>
      </c>
      <c r="E379" s="302" t="s">
        <v>2644</v>
      </c>
      <c r="F379" s="301">
        <v>44904.746386990701</v>
      </c>
      <c r="G379" s="301"/>
      <c r="H379" s="301"/>
      <c r="I379" s="301" t="s">
        <v>2</v>
      </c>
      <c r="J379" s="302" t="s">
        <v>1662</v>
      </c>
      <c r="K379" s="302" t="s">
        <v>287</v>
      </c>
      <c r="L379" s="170">
        <v>44914</v>
      </c>
      <c r="M379" s="177" t="s">
        <v>4548</v>
      </c>
      <c r="N379" s="179">
        <v>44927</v>
      </c>
      <c r="O379" s="178"/>
      <c r="Q379" t="s">
        <v>22</v>
      </c>
      <c r="T379" s="194"/>
      <c r="U379" s="194"/>
      <c r="V379" s="299"/>
      <c r="W379" s="200"/>
      <c r="X379" s="200"/>
      <c r="Y379" s="199"/>
      <c r="Z379" s="206"/>
      <c r="AA379" s="205"/>
      <c r="AB379" s="206"/>
      <c r="AC379" s="187"/>
      <c r="AD379" s="186">
        <v>44927</v>
      </c>
    </row>
    <row r="380" spans="1:30">
      <c r="A380" s="302">
        <f>COUNTA($E$3:E380)</f>
        <v>378</v>
      </c>
      <c r="B380" s="302" t="s">
        <v>4457</v>
      </c>
      <c r="C380" s="302" t="s">
        <v>21</v>
      </c>
      <c r="D380" s="302" t="s">
        <v>1169</v>
      </c>
      <c r="E380" s="302" t="s">
        <v>3702</v>
      </c>
      <c r="F380" s="301">
        <v>44904.7452631829</v>
      </c>
      <c r="G380" s="301"/>
      <c r="H380" s="301"/>
      <c r="I380" s="301" t="s">
        <v>2</v>
      </c>
      <c r="J380" s="302" t="s">
        <v>4458</v>
      </c>
      <c r="K380" s="302"/>
      <c r="L380" s="170">
        <v>44914</v>
      </c>
      <c r="M380" s="177" t="s">
        <v>4548</v>
      </c>
      <c r="N380" s="179">
        <v>44927</v>
      </c>
      <c r="O380" s="178"/>
      <c r="Q380" t="s">
        <v>22</v>
      </c>
      <c r="T380" s="194"/>
      <c r="U380" s="194"/>
      <c r="V380" s="299"/>
      <c r="W380" s="200"/>
      <c r="X380" s="200"/>
      <c r="Y380" s="199"/>
      <c r="Z380" s="206"/>
      <c r="AA380" s="205"/>
      <c r="AB380" s="206"/>
      <c r="AC380" s="187"/>
      <c r="AD380" s="186">
        <v>44927</v>
      </c>
    </row>
    <row r="381" spans="1:30">
      <c r="A381" s="302">
        <f>COUNTA($E$3:E381)</f>
        <v>379</v>
      </c>
      <c r="B381" s="302" t="s">
        <v>4433</v>
      </c>
      <c r="C381" s="302" t="s">
        <v>21</v>
      </c>
      <c r="D381" s="302" t="s">
        <v>30</v>
      </c>
      <c r="E381" s="302" t="s">
        <v>1888</v>
      </c>
      <c r="F381" s="301">
        <v>44901</v>
      </c>
      <c r="G381" s="301"/>
      <c r="H381" s="301"/>
      <c r="I381" s="301" t="s">
        <v>2</v>
      </c>
      <c r="J381" s="302" t="s">
        <v>1935</v>
      </c>
      <c r="K381" s="302"/>
      <c r="L381" s="170">
        <v>44914</v>
      </c>
      <c r="M381" s="177" t="s">
        <v>4548</v>
      </c>
      <c r="N381" s="179">
        <v>44927</v>
      </c>
      <c r="O381" s="178"/>
      <c r="Q381" t="s">
        <v>22</v>
      </c>
      <c r="T381" s="194"/>
      <c r="U381" s="194"/>
      <c r="V381" s="299"/>
      <c r="W381" s="200"/>
      <c r="X381" s="200"/>
      <c r="Y381" s="199"/>
      <c r="Z381" s="206"/>
      <c r="AA381" s="205"/>
      <c r="AB381" s="206"/>
      <c r="AC381" s="187"/>
      <c r="AD381" s="186">
        <v>44927</v>
      </c>
    </row>
    <row r="382" spans="1:30">
      <c r="A382" s="302">
        <f>COUNTA($E$3:E382)</f>
        <v>380</v>
      </c>
      <c r="B382" s="302" t="s">
        <v>4381</v>
      </c>
      <c r="C382" s="302" t="s">
        <v>1171</v>
      </c>
      <c r="D382" s="302" t="s">
        <v>56</v>
      </c>
      <c r="E382" s="302" t="s">
        <v>4382</v>
      </c>
      <c r="F382" s="301">
        <v>44889</v>
      </c>
      <c r="G382" s="301"/>
      <c r="H382" s="301">
        <v>44893</v>
      </c>
      <c r="I382" s="301" t="s">
        <v>2</v>
      </c>
      <c r="J382" s="302" t="s">
        <v>4383</v>
      </c>
      <c r="K382" s="302" t="s">
        <v>1294</v>
      </c>
      <c r="L382" s="170">
        <v>44914</v>
      </c>
      <c r="M382" s="177" t="s">
        <v>1759</v>
      </c>
      <c r="N382" s="179">
        <v>44907</v>
      </c>
      <c r="O382" s="178"/>
      <c r="Q382" t="s">
        <v>22</v>
      </c>
      <c r="T382" s="194"/>
      <c r="U382" s="194"/>
      <c r="V382" s="299"/>
      <c r="W382" s="200"/>
      <c r="X382" s="200"/>
      <c r="Y382" s="199"/>
      <c r="Z382" s="206"/>
      <c r="AA382" s="205"/>
      <c r="AB382" s="206"/>
      <c r="AC382" s="187"/>
      <c r="AD382" s="186">
        <v>44907</v>
      </c>
    </row>
    <row r="383" spans="1:30">
      <c r="A383" s="302">
        <f>COUNTA($E$3:E383)</f>
        <v>381</v>
      </c>
      <c r="B383" s="302" t="s">
        <v>4380</v>
      </c>
      <c r="C383" s="302" t="s">
        <v>37</v>
      </c>
      <c r="D383" s="302" t="s">
        <v>34</v>
      </c>
      <c r="E383" s="302" t="s">
        <v>3369</v>
      </c>
      <c r="F383" s="301">
        <v>44888</v>
      </c>
      <c r="G383" s="301"/>
      <c r="H383" s="301"/>
      <c r="I383" s="301" t="s">
        <v>2</v>
      </c>
      <c r="J383" s="302" t="s">
        <v>1657</v>
      </c>
      <c r="K383" s="302" t="s">
        <v>1294</v>
      </c>
      <c r="L383" s="170">
        <v>44914</v>
      </c>
      <c r="M383" s="177" t="s">
        <v>4533</v>
      </c>
      <c r="N383" s="179">
        <v>44927</v>
      </c>
      <c r="O383" s="178"/>
      <c r="Q383" t="s">
        <v>22</v>
      </c>
      <c r="T383" s="194"/>
      <c r="U383" s="194"/>
      <c r="V383" s="299"/>
      <c r="W383" s="200"/>
      <c r="X383" s="200"/>
      <c r="Y383" s="199"/>
      <c r="Z383" s="206"/>
      <c r="AA383" s="205"/>
      <c r="AB383" s="206"/>
      <c r="AC383" s="187"/>
      <c r="AD383" s="186">
        <v>44927</v>
      </c>
    </row>
    <row r="384" spans="1:30">
      <c r="A384" s="302">
        <f>COUNTA($E$3:E384)</f>
        <v>382</v>
      </c>
      <c r="B384" s="302" t="s">
        <v>4470</v>
      </c>
      <c r="C384" s="302" t="s">
        <v>37</v>
      </c>
      <c r="D384" s="302" t="s">
        <v>30</v>
      </c>
      <c r="E384" s="302" t="s">
        <v>1289</v>
      </c>
      <c r="F384" s="301">
        <v>44907</v>
      </c>
      <c r="G384" s="301"/>
      <c r="H384" s="301"/>
      <c r="I384" s="301" t="s">
        <v>3</v>
      </c>
      <c r="J384" s="302" t="s">
        <v>1212</v>
      </c>
      <c r="K384" s="302" t="s">
        <v>1120</v>
      </c>
      <c r="L384" s="170">
        <v>44914</v>
      </c>
      <c r="M384" s="177" t="s">
        <v>2301</v>
      </c>
      <c r="N384" s="179">
        <v>44907</v>
      </c>
      <c r="O384" s="178"/>
      <c r="Q384" t="s">
        <v>129</v>
      </c>
      <c r="T384" s="194"/>
      <c r="U384" s="194"/>
      <c r="V384" s="299"/>
      <c r="W384" s="200"/>
      <c r="X384" s="200"/>
      <c r="Y384" s="199"/>
      <c r="Z384" s="206"/>
      <c r="AA384" s="205"/>
      <c r="AB384" s="206"/>
      <c r="AC384" s="187"/>
      <c r="AD384" s="186">
        <v>44907</v>
      </c>
    </row>
    <row r="385" spans="1:30">
      <c r="A385" s="302">
        <f>COUNTA($E$3:E385)</f>
        <v>383</v>
      </c>
      <c r="B385" s="302" t="s">
        <v>4397</v>
      </c>
      <c r="C385" s="302" t="s">
        <v>21</v>
      </c>
      <c r="D385" s="302" t="s">
        <v>30</v>
      </c>
      <c r="E385" s="302" t="s">
        <v>2565</v>
      </c>
      <c r="F385" s="301">
        <v>44896</v>
      </c>
      <c r="G385" s="301"/>
      <c r="H385" s="301"/>
      <c r="I385" s="301" t="s">
        <v>3</v>
      </c>
      <c r="J385" s="302" t="s">
        <v>1723</v>
      </c>
      <c r="K385" s="302" t="s">
        <v>33</v>
      </c>
      <c r="L385" s="170">
        <v>44914</v>
      </c>
      <c r="M385" s="177" t="s">
        <v>4513</v>
      </c>
      <c r="N385" s="179">
        <v>44908</v>
      </c>
      <c r="O385" s="178"/>
      <c r="Q385" t="s">
        <v>129</v>
      </c>
      <c r="T385" s="194"/>
      <c r="U385" s="194"/>
      <c r="V385" s="299"/>
      <c r="W385" s="200"/>
      <c r="X385" s="200"/>
      <c r="Y385" s="199"/>
      <c r="Z385" s="206"/>
      <c r="AA385" s="205"/>
      <c r="AB385" s="206"/>
      <c r="AC385" s="187"/>
      <c r="AD385" s="186">
        <v>44908</v>
      </c>
    </row>
    <row r="386" spans="1:30">
      <c r="A386" s="302">
        <f>COUNTA($E$3:E386)</f>
        <v>384</v>
      </c>
      <c r="B386" s="302" t="s">
        <v>4442</v>
      </c>
      <c r="C386" s="302" t="s">
        <v>41</v>
      </c>
      <c r="D386" s="302" t="s">
        <v>2129</v>
      </c>
      <c r="E386" s="302" t="s">
        <v>2130</v>
      </c>
      <c r="F386" s="301">
        <v>44902.664705474497</v>
      </c>
      <c r="G386" s="301"/>
      <c r="H386" s="301"/>
      <c r="I386" s="301"/>
      <c r="J386" s="302"/>
      <c r="K386" s="302"/>
      <c r="L386" s="170">
        <v>44906</v>
      </c>
      <c r="M386" s="177" t="s">
        <v>2268</v>
      </c>
      <c r="N386" s="179">
        <v>44927</v>
      </c>
      <c r="O386" s="178"/>
      <c r="Q386" t="s">
        <v>22</v>
      </c>
      <c r="T386" s="194"/>
      <c r="U386" s="194"/>
      <c r="V386" s="299"/>
      <c r="W386" s="200"/>
      <c r="X386" s="200"/>
      <c r="Y386" s="199"/>
      <c r="Z386" s="206"/>
      <c r="AA386" s="205"/>
      <c r="AB386" s="206"/>
      <c r="AC386" s="187"/>
      <c r="AD386" s="186">
        <v>44927</v>
      </c>
    </row>
    <row r="387" spans="1:30">
      <c r="A387" s="302">
        <f>COUNTA($E$3:E387)</f>
        <v>385</v>
      </c>
      <c r="B387" s="302" t="s">
        <v>4361</v>
      </c>
      <c r="C387" s="302" t="s">
        <v>105</v>
      </c>
      <c r="D387" s="302" t="s">
        <v>1124</v>
      </c>
      <c r="E387" s="302" t="s">
        <v>4362</v>
      </c>
      <c r="F387" s="301">
        <v>44880</v>
      </c>
      <c r="G387" s="301"/>
      <c r="H387" s="301">
        <v>44886</v>
      </c>
      <c r="I387" s="301" t="s">
        <v>2</v>
      </c>
      <c r="J387" s="302" t="s">
        <v>1679</v>
      </c>
      <c r="K387" s="302"/>
      <c r="L387" s="170">
        <v>44906</v>
      </c>
      <c r="M387" s="177" t="s">
        <v>4461</v>
      </c>
      <c r="N387" s="179">
        <v>44903</v>
      </c>
      <c r="O387" s="178"/>
      <c r="Q387" t="s">
        <v>22</v>
      </c>
      <c r="T387" s="194"/>
      <c r="U387" s="194"/>
      <c r="V387" s="299"/>
      <c r="W387" s="200"/>
      <c r="X387" s="200"/>
      <c r="Y387" s="199"/>
      <c r="Z387" s="206"/>
      <c r="AA387" s="205"/>
      <c r="AB387" s="206"/>
      <c r="AC387" s="187"/>
      <c r="AD387" s="186">
        <v>44903</v>
      </c>
    </row>
    <row r="388" spans="1:30">
      <c r="A388" s="302">
        <f>COUNTA($E$3:E388)</f>
        <v>386</v>
      </c>
      <c r="B388" s="302" t="s">
        <v>4449</v>
      </c>
      <c r="C388" s="302" t="s">
        <v>41</v>
      </c>
      <c r="D388" s="302" t="s">
        <v>45</v>
      </c>
      <c r="E388" s="302" t="s">
        <v>4450</v>
      </c>
      <c r="F388" s="301"/>
      <c r="G388" s="301"/>
      <c r="H388" s="301"/>
      <c r="I388" s="301" t="s">
        <v>3</v>
      </c>
      <c r="J388" s="302" t="s">
        <v>1750</v>
      </c>
      <c r="K388" s="302" t="s">
        <v>1274</v>
      </c>
      <c r="L388" s="170">
        <v>44906</v>
      </c>
      <c r="M388" s="177"/>
      <c r="N388" s="179"/>
      <c r="O388" s="178"/>
      <c r="Q388" t="s">
        <v>129</v>
      </c>
      <c r="T388" s="194"/>
      <c r="U388" s="194"/>
      <c r="V388" s="299"/>
      <c r="W388" s="200"/>
      <c r="X388" s="200"/>
      <c r="Y388" s="199"/>
      <c r="Z388" s="206"/>
      <c r="AA388" s="205"/>
      <c r="AB388" s="206"/>
      <c r="AC388" s="187"/>
      <c r="AD388" s="186"/>
    </row>
    <row r="389" spans="1:30">
      <c r="A389" s="302">
        <f>COUNTA($E$3:E389)</f>
        <v>387</v>
      </c>
      <c r="B389" s="302" t="s">
        <v>4448</v>
      </c>
      <c r="C389" s="302" t="s">
        <v>41</v>
      </c>
      <c r="D389" s="302" t="s">
        <v>45</v>
      </c>
      <c r="E389" s="302" t="s">
        <v>1955</v>
      </c>
      <c r="F389" s="301"/>
      <c r="G389" s="301"/>
      <c r="H389" s="301"/>
      <c r="I389" s="301" t="s">
        <v>3</v>
      </c>
      <c r="J389" s="302" t="s">
        <v>1750</v>
      </c>
      <c r="K389" s="302" t="s">
        <v>1274</v>
      </c>
      <c r="L389" s="170">
        <v>44906</v>
      </c>
      <c r="M389" s="177"/>
      <c r="N389" s="179">
        <v>45148</v>
      </c>
      <c r="O389" s="178"/>
      <c r="Q389" t="s">
        <v>129</v>
      </c>
      <c r="T389" s="194"/>
      <c r="U389" s="194"/>
      <c r="V389" s="299"/>
      <c r="W389" s="200"/>
      <c r="X389" s="200"/>
      <c r="Y389" s="199"/>
      <c r="Z389" s="206"/>
      <c r="AA389" s="205"/>
      <c r="AB389" s="206"/>
      <c r="AC389" s="187"/>
      <c r="AD389" s="186"/>
    </row>
    <row r="390" spans="1:30">
      <c r="A390" s="302">
        <f>COUNTA($E$3:E390)</f>
        <v>388</v>
      </c>
      <c r="B390" s="302" t="s">
        <v>4408</v>
      </c>
      <c r="C390" s="302" t="s">
        <v>37</v>
      </c>
      <c r="D390" s="302" t="s">
        <v>30</v>
      </c>
      <c r="E390" s="302" t="s">
        <v>1187</v>
      </c>
      <c r="F390" s="301">
        <v>44895.566954236099</v>
      </c>
      <c r="G390" s="301"/>
      <c r="H390" s="301"/>
      <c r="I390" s="301" t="s">
        <v>3</v>
      </c>
      <c r="J390" s="302" t="s">
        <v>1720</v>
      </c>
      <c r="K390" s="302" t="s">
        <v>1295</v>
      </c>
      <c r="L390" s="170">
        <v>44906</v>
      </c>
      <c r="M390" s="177" t="s">
        <v>2267</v>
      </c>
      <c r="N390" s="179">
        <v>44960</v>
      </c>
      <c r="O390" s="178"/>
      <c r="Q390" t="s">
        <v>129</v>
      </c>
      <c r="T390" s="194"/>
      <c r="U390" s="194"/>
      <c r="V390" s="299"/>
      <c r="W390" s="200"/>
      <c r="X390" s="200"/>
      <c r="Y390" s="199"/>
      <c r="Z390" s="206"/>
      <c r="AA390" s="205"/>
      <c r="AB390" s="206"/>
      <c r="AC390" s="187"/>
      <c r="AD390" s="186">
        <v>44960</v>
      </c>
    </row>
    <row r="391" spans="1:30">
      <c r="A391" s="302">
        <f>COUNTA($E$3:E391)</f>
        <v>389</v>
      </c>
      <c r="B391" s="302" t="s">
        <v>3861</v>
      </c>
      <c r="C391" s="302" t="s">
        <v>21</v>
      </c>
      <c r="D391" s="302" t="s">
        <v>1080</v>
      </c>
      <c r="E391" s="302" t="s">
        <v>1874</v>
      </c>
      <c r="F391" s="301">
        <v>44802</v>
      </c>
      <c r="G391" s="301"/>
      <c r="H391" s="301"/>
      <c r="I391" s="301" t="s">
        <v>3</v>
      </c>
      <c r="J391" s="302" t="s">
        <v>17</v>
      </c>
      <c r="K391" s="302"/>
      <c r="L391" s="170">
        <v>44900</v>
      </c>
      <c r="M391" s="177" t="s">
        <v>3943</v>
      </c>
      <c r="N391" s="179">
        <v>44818</v>
      </c>
      <c r="O391" s="178"/>
      <c r="Q391" t="s">
        <v>129</v>
      </c>
      <c r="T391" s="194"/>
      <c r="U391" s="194"/>
      <c r="V391" s="299"/>
      <c r="W391" s="200"/>
      <c r="X391" s="200"/>
      <c r="Y391" s="199"/>
      <c r="Z391" s="206"/>
      <c r="AA391" s="205"/>
      <c r="AB391" s="206"/>
      <c r="AC391" s="187"/>
      <c r="AD391" s="186">
        <v>44818</v>
      </c>
    </row>
    <row r="392" spans="1:30">
      <c r="A392" s="302">
        <f>COUNTA($E$3:E392)</f>
        <v>390</v>
      </c>
      <c r="B392" s="302" t="s">
        <v>3741</v>
      </c>
      <c r="C392" s="302" t="s">
        <v>3766</v>
      </c>
      <c r="D392" s="302" t="s">
        <v>38</v>
      </c>
      <c r="E392" s="302" t="s">
        <v>3742</v>
      </c>
      <c r="F392" s="301">
        <v>44783</v>
      </c>
      <c r="G392" s="301"/>
      <c r="H392" s="301"/>
      <c r="I392" s="301" t="s">
        <v>2</v>
      </c>
      <c r="J392" s="302" t="s">
        <v>4396</v>
      </c>
      <c r="K392" s="302"/>
      <c r="L392" s="170">
        <v>44893</v>
      </c>
      <c r="M392" s="177"/>
      <c r="N392" s="179">
        <v>44895</v>
      </c>
      <c r="O392" s="178"/>
      <c r="Q392" t="s">
        <v>22</v>
      </c>
      <c r="T392" s="194"/>
      <c r="U392" s="194"/>
      <c r="V392" s="299"/>
      <c r="W392" s="200"/>
      <c r="X392" s="200"/>
      <c r="Y392" s="199"/>
      <c r="Z392" s="206"/>
      <c r="AA392" s="205"/>
      <c r="AB392" s="206"/>
      <c r="AC392" s="187"/>
      <c r="AD392" s="186">
        <v>44895</v>
      </c>
    </row>
    <row r="393" spans="1:30">
      <c r="A393" s="302">
        <f>COUNTA($E$3:E393)</f>
        <v>391</v>
      </c>
      <c r="B393" s="302" t="s">
        <v>3980</v>
      </c>
      <c r="C393" s="302" t="s">
        <v>3766</v>
      </c>
      <c r="D393" s="302" t="s">
        <v>38</v>
      </c>
      <c r="E393" s="302" t="s">
        <v>3981</v>
      </c>
      <c r="F393" s="301">
        <v>44826</v>
      </c>
      <c r="G393" s="301">
        <v>44844</v>
      </c>
      <c r="H393" s="301">
        <v>44833</v>
      </c>
      <c r="I393" s="301" t="s">
        <v>2</v>
      </c>
      <c r="J393" s="302" t="s">
        <v>1647</v>
      </c>
      <c r="K393" s="302"/>
      <c r="L393" s="170">
        <v>44893</v>
      </c>
      <c r="M393" s="177" t="s">
        <v>4386</v>
      </c>
      <c r="N393" s="179">
        <v>44895</v>
      </c>
      <c r="O393" s="178"/>
      <c r="Q393" t="s">
        <v>22</v>
      </c>
      <c r="T393" s="194"/>
      <c r="U393" s="194"/>
      <c r="V393" s="299"/>
      <c r="W393" s="200"/>
      <c r="X393" s="200"/>
      <c r="Y393" s="199"/>
      <c r="Z393" s="206"/>
      <c r="AA393" s="205"/>
      <c r="AB393" s="206"/>
      <c r="AC393" s="187"/>
      <c r="AD393" s="186">
        <v>44895</v>
      </c>
    </row>
    <row r="394" spans="1:30">
      <c r="A394" s="302">
        <f>COUNTA($E$3:E394)</f>
        <v>392</v>
      </c>
      <c r="B394" s="302" t="s">
        <v>3905</v>
      </c>
      <c r="C394" s="302" t="s">
        <v>40</v>
      </c>
      <c r="D394" s="302" t="s">
        <v>51</v>
      </c>
      <c r="E394" s="302" t="s">
        <v>3906</v>
      </c>
      <c r="F394" s="301">
        <v>44812</v>
      </c>
      <c r="G394" s="301"/>
      <c r="H394" s="301" t="s">
        <v>66</v>
      </c>
      <c r="I394" s="301" t="s">
        <v>2</v>
      </c>
      <c r="J394" s="302" t="s">
        <v>3916</v>
      </c>
      <c r="K394" s="302" t="s">
        <v>1295</v>
      </c>
      <c r="L394" s="170">
        <v>44893</v>
      </c>
      <c r="M394" s="177" t="s">
        <v>4385</v>
      </c>
      <c r="N394" s="179">
        <v>44972</v>
      </c>
      <c r="O394" s="178"/>
      <c r="Q394" t="s">
        <v>129</v>
      </c>
      <c r="T394" s="194"/>
      <c r="U394" s="194"/>
      <c r="V394" s="299"/>
      <c r="W394" s="200"/>
      <c r="X394" s="200"/>
      <c r="Y394" s="199"/>
      <c r="Z394" s="206"/>
      <c r="AA394" s="205"/>
      <c r="AB394" s="206"/>
      <c r="AC394" s="187"/>
      <c r="AD394" s="186">
        <v>44972</v>
      </c>
    </row>
    <row r="395" spans="1:30">
      <c r="A395" s="302">
        <f>COUNTA($E$3:E395)</f>
        <v>393</v>
      </c>
      <c r="B395" s="302" t="s">
        <v>4376</v>
      </c>
      <c r="C395" s="302" t="s">
        <v>1233</v>
      </c>
      <c r="D395" s="302" t="s">
        <v>58</v>
      </c>
      <c r="E395" s="302" t="s">
        <v>1234</v>
      </c>
      <c r="F395" s="301">
        <v>44888</v>
      </c>
      <c r="G395" s="301"/>
      <c r="H395" s="301"/>
      <c r="I395" s="301" t="s">
        <v>3</v>
      </c>
      <c r="J395" s="302" t="s">
        <v>1485</v>
      </c>
      <c r="K395" s="302" t="s">
        <v>2032</v>
      </c>
      <c r="L395" s="170">
        <v>44893</v>
      </c>
      <c r="M395" s="177" t="s">
        <v>4388</v>
      </c>
      <c r="N395" s="179">
        <v>44907</v>
      </c>
      <c r="O395" s="178"/>
      <c r="Q395" t="s">
        <v>22</v>
      </c>
      <c r="T395" s="194"/>
      <c r="U395" s="194"/>
      <c r="V395" s="299"/>
      <c r="W395" s="200"/>
      <c r="X395" s="200"/>
      <c r="Y395" s="199"/>
      <c r="Z395" s="206"/>
      <c r="AA395" s="205"/>
      <c r="AB395" s="206"/>
      <c r="AC395" s="187"/>
      <c r="AD395" s="186">
        <v>44907</v>
      </c>
    </row>
    <row r="396" spans="1:30">
      <c r="A396" s="302">
        <f>COUNTA($E$3:E396)</f>
        <v>394</v>
      </c>
      <c r="B396" s="302" t="s">
        <v>4061</v>
      </c>
      <c r="C396" s="302" t="s">
        <v>21</v>
      </c>
      <c r="D396" s="302" t="s">
        <v>34</v>
      </c>
      <c r="E396" s="302" t="s">
        <v>2059</v>
      </c>
      <c r="F396" s="301">
        <v>44838</v>
      </c>
      <c r="G396" s="301"/>
      <c r="H396" s="301" t="s">
        <v>66</v>
      </c>
      <c r="I396" s="301" t="s">
        <v>3</v>
      </c>
      <c r="J396" s="302" t="s">
        <v>4062</v>
      </c>
      <c r="K396" s="302" t="s">
        <v>1295</v>
      </c>
      <c r="L396" s="170">
        <v>44893</v>
      </c>
      <c r="M396" s="177" t="s">
        <v>4387</v>
      </c>
      <c r="N396" s="179">
        <v>44907</v>
      </c>
      <c r="O396" s="178"/>
      <c r="Q396" t="s">
        <v>129</v>
      </c>
      <c r="T396" s="194"/>
      <c r="U396" s="194"/>
      <c r="V396" s="299"/>
      <c r="W396" s="200"/>
      <c r="X396" s="200"/>
      <c r="Y396" s="199"/>
      <c r="Z396" s="206"/>
      <c r="AA396" s="205"/>
      <c r="AB396" s="206"/>
      <c r="AC396" s="187"/>
      <c r="AD396" s="186">
        <v>44907</v>
      </c>
    </row>
    <row r="397" spans="1:30">
      <c r="A397" s="302">
        <f>COUNTA($E$3:E397)</f>
        <v>395</v>
      </c>
      <c r="B397" s="302" t="s">
        <v>4322</v>
      </c>
      <c r="C397" s="302" t="s">
        <v>41</v>
      </c>
      <c r="D397" s="302" t="s">
        <v>32</v>
      </c>
      <c r="E397" s="302" t="s">
        <v>2695</v>
      </c>
      <c r="F397" s="301">
        <v>44880</v>
      </c>
      <c r="G397" s="301"/>
      <c r="H397" s="301"/>
      <c r="I397" s="301" t="s">
        <v>2</v>
      </c>
      <c r="J397" s="302" t="s">
        <v>4357</v>
      </c>
      <c r="K397" s="302" t="s">
        <v>287</v>
      </c>
      <c r="L397" s="170">
        <v>44886</v>
      </c>
      <c r="M397" s="177" t="s">
        <v>2218</v>
      </c>
      <c r="N397" s="179">
        <v>44927</v>
      </c>
      <c r="O397" s="178"/>
      <c r="Q397" t="s">
        <v>22</v>
      </c>
      <c r="T397" s="194"/>
      <c r="U397" s="194"/>
      <c r="V397" s="299"/>
      <c r="W397" s="200"/>
      <c r="X397" s="200"/>
      <c r="Y397" s="199"/>
      <c r="Z397" s="206"/>
      <c r="AA397" s="205"/>
      <c r="AB397" s="206"/>
      <c r="AC397" s="187"/>
      <c r="AD397" s="186">
        <v>44927</v>
      </c>
    </row>
    <row r="398" spans="1:30">
      <c r="A398" s="302">
        <f>COUNTA($E$3:E398)</f>
        <v>396</v>
      </c>
      <c r="B398" s="302" t="s">
        <v>3746</v>
      </c>
      <c r="C398" s="302" t="s">
        <v>2370</v>
      </c>
      <c r="D398" s="302" t="s">
        <v>1145</v>
      </c>
      <c r="E398" s="302" t="s">
        <v>1163</v>
      </c>
      <c r="F398" s="301">
        <v>44782</v>
      </c>
      <c r="G398" s="301"/>
      <c r="H398" s="301">
        <v>44783</v>
      </c>
      <c r="I398" s="301" t="s">
        <v>2</v>
      </c>
      <c r="J398" s="302" t="s">
        <v>3747</v>
      </c>
      <c r="K398" s="302" t="s">
        <v>287</v>
      </c>
      <c r="L398" s="170">
        <v>44886</v>
      </c>
      <c r="M398" s="177" t="s">
        <v>4324</v>
      </c>
      <c r="N398" s="179">
        <v>44876</v>
      </c>
      <c r="O398" s="178"/>
      <c r="Q398" t="s">
        <v>22</v>
      </c>
      <c r="T398" s="194"/>
      <c r="U398" s="194"/>
      <c r="V398" s="299"/>
      <c r="W398" s="200"/>
      <c r="X398" s="200"/>
      <c r="Y398" s="199"/>
      <c r="Z398" s="206"/>
      <c r="AA398" s="205"/>
      <c r="AB398" s="206"/>
      <c r="AC398" s="187"/>
      <c r="AD398" s="186">
        <v>44876</v>
      </c>
    </row>
    <row r="399" spans="1:30">
      <c r="A399" s="302">
        <f>COUNTA($E$3:E399)</f>
        <v>397</v>
      </c>
      <c r="B399" s="302" t="s">
        <v>4359</v>
      </c>
      <c r="C399" s="302" t="s">
        <v>41</v>
      </c>
      <c r="D399" s="302" t="s">
        <v>30</v>
      </c>
      <c r="E399" s="302" t="s">
        <v>4360</v>
      </c>
      <c r="F399" s="301">
        <v>44880</v>
      </c>
      <c r="G399" s="301"/>
      <c r="H399" s="301"/>
      <c r="I399" s="301" t="s">
        <v>3</v>
      </c>
      <c r="J399" s="302" t="s">
        <v>1650</v>
      </c>
      <c r="K399" s="302" t="s">
        <v>1296</v>
      </c>
      <c r="L399" s="170">
        <v>44886</v>
      </c>
      <c r="M399" s="177" t="s">
        <v>2218</v>
      </c>
      <c r="N399" s="179">
        <v>45051</v>
      </c>
      <c r="O399" s="178"/>
      <c r="Q399" t="s">
        <v>129</v>
      </c>
      <c r="T399" s="194"/>
      <c r="U399" s="194"/>
      <c r="V399" s="299"/>
      <c r="W399" s="200"/>
      <c r="X399" s="200"/>
      <c r="Y399" s="199"/>
      <c r="Z399" s="206"/>
      <c r="AA399" s="205"/>
      <c r="AB399" s="206"/>
      <c r="AC399" s="187"/>
      <c r="AD399" s="186">
        <v>45051</v>
      </c>
    </row>
    <row r="400" spans="1:30">
      <c r="A400" s="302">
        <f>COUNTA($E$3:E400)</f>
        <v>398</v>
      </c>
      <c r="B400" s="302" t="s">
        <v>4323</v>
      </c>
      <c r="C400" s="302" t="s">
        <v>44</v>
      </c>
      <c r="D400" s="302" t="s">
        <v>2941</v>
      </c>
      <c r="E400" s="302" t="s">
        <v>163</v>
      </c>
      <c r="F400" s="301">
        <v>44879</v>
      </c>
      <c r="G400" s="301"/>
      <c r="H400" s="301"/>
      <c r="I400" s="301" t="s">
        <v>3</v>
      </c>
      <c r="J400" s="302" t="s">
        <v>17</v>
      </c>
      <c r="K400" s="302" t="s">
        <v>1295</v>
      </c>
      <c r="L400" s="170">
        <v>44886</v>
      </c>
      <c r="M400" s="177" t="s">
        <v>2218</v>
      </c>
      <c r="N400" s="179">
        <v>45017</v>
      </c>
      <c r="O400" s="178"/>
      <c r="Q400" t="s">
        <v>129</v>
      </c>
      <c r="T400" s="194"/>
      <c r="U400" s="194"/>
      <c r="V400" s="299"/>
      <c r="W400" s="200"/>
      <c r="X400" s="200"/>
      <c r="Y400" s="199"/>
      <c r="Z400" s="206"/>
      <c r="AA400" s="205"/>
      <c r="AB400" s="206"/>
      <c r="AC400" s="187"/>
      <c r="AD400" s="186">
        <v>45017</v>
      </c>
    </row>
    <row r="401" spans="1:30">
      <c r="A401" s="302">
        <f>COUNTA($E$3:E401)</f>
        <v>399</v>
      </c>
      <c r="B401" s="302" t="s">
        <v>4244</v>
      </c>
      <c r="C401" s="302" t="s">
        <v>1231</v>
      </c>
      <c r="D401" s="302" t="s">
        <v>1805</v>
      </c>
      <c r="E401" s="302" t="s">
        <v>4258</v>
      </c>
      <c r="F401" s="301">
        <v>44865</v>
      </c>
      <c r="G401" s="301"/>
      <c r="H401" s="301">
        <v>44867</v>
      </c>
      <c r="I401" s="301" t="s">
        <v>3</v>
      </c>
      <c r="J401" s="302" t="s">
        <v>514</v>
      </c>
      <c r="K401" s="302" t="s">
        <v>1294</v>
      </c>
      <c r="L401" s="170">
        <v>44886</v>
      </c>
      <c r="M401" s="177" t="s">
        <v>2214</v>
      </c>
      <c r="N401" s="179">
        <v>44876</v>
      </c>
      <c r="O401" s="178"/>
      <c r="Q401" t="s">
        <v>22</v>
      </c>
      <c r="T401" s="194"/>
      <c r="U401" s="194"/>
      <c r="V401" s="299"/>
      <c r="W401" s="200"/>
      <c r="X401" s="200"/>
      <c r="Y401" s="199"/>
      <c r="Z401" s="206"/>
      <c r="AA401" s="205"/>
      <c r="AB401" s="206"/>
      <c r="AC401" s="187"/>
      <c r="AD401" s="186">
        <v>44876</v>
      </c>
    </row>
    <row r="402" spans="1:30">
      <c r="A402" s="302">
        <f>COUNTA($E$3:E402)</f>
        <v>400</v>
      </c>
      <c r="B402" s="302" t="s">
        <v>4309</v>
      </c>
      <c r="C402" s="302" t="s">
        <v>4301</v>
      </c>
      <c r="D402" s="302" t="s">
        <v>4310</v>
      </c>
      <c r="E402" s="302" t="s">
        <v>4311</v>
      </c>
      <c r="F402" s="301">
        <v>44874</v>
      </c>
      <c r="G402" s="301"/>
      <c r="H402" s="301"/>
      <c r="I402" s="301" t="s">
        <v>4</v>
      </c>
      <c r="J402" s="302" t="s">
        <v>3444</v>
      </c>
      <c r="K402" s="302"/>
      <c r="L402" s="170">
        <v>44886</v>
      </c>
      <c r="M402" s="177" t="s">
        <v>4366</v>
      </c>
      <c r="N402" s="179">
        <v>44876</v>
      </c>
      <c r="O402" s="178"/>
      <c r="Q402" t="s">
        <v>22</v>
      </c>
      <c r="T402" s="194"/>
      <c r="U402" s="194"/>
      <c r="V402" s="299"/>
      <c r="W402" s="200"/>
      <c r="X402" s="200"/>
      <c r="Y402" s="199"/>
      <c r="Z402" s="206"/>
      <c r="AA402" s="205"/>
      <c r="AB402" s="206"/>
      <c r="AC402" s="187"/>
      <c r="AD402" s="186">
        <v>44876</v>
      </c>
    </row>
    <row r="403" spans="1:30">
      <c r="A403" s="302">
        <f>COUNTA($E$3:E403)</f>
        <v>401</v>
      </c>
      <c r="B403" s="302" t="s">
        <v>4278</v>
      </c>
      <c r="C403" s="302" t="s">
        <v>21</v>
      </c>
      <c r="D403" s="302" t="s">
        <v>58</v>
      </c>
      <c r="E403" s="302" t="s">
        <v>1258</v>
      </c>
      <c r="F403" s="301">
        <v>44873</v>
      </c>
      <c r="G403" s="301"/>
      <c r="H403" s="301"/>
      <c r="I403" s="301" t="s">
        <v>2</v>
      </c>
      <c r="J403" s="302" t="s">
        <v>1657</v>
      </c>
      <c r="K403" s="302" t="s">
        <v>1287</v>
      </c>
      <c r="L403" s="170">
        <v>44879</v>
      </c>
      <c r="M403" s="177" t="s">
        <v>2167</v>
      </c>
      <c r="N403" s="179">
        <v>44988</v>
      </c>
      <c r="O403" s="178"/>
      <c r="Q403" t="s">
        <v>129</v>
      </c>
      <c r="T403" s="194"/>
      <c r="U403" s="194"/>
      <c r="V403" s="299"/>
      <c r="W403" s="200"/>
      <c r="X403" s="200"/>
      <c r="Y403" s="199"/>
      <c r="Z403" s="206"/>
      <c r="AA403" s="205"/>
      <c r="AB403" s="206"/>
      <c r="AC403" s="187"/>
      <c r="AD403" s="186">
        <v>44988</v>
      </c>
    </row>
    <row r="404" spans="1:30">
      <c r="A404" s="302">
        <f>COUNTA($E$3:E404)</f>
        <v>402</v>
      </c>
      <c r="B404" s="302" t="s">
        <v>4267</v>
      </c>
      <c r="C404" s="302" t="s">
        <v>41</v>
      </c>
      <c r="D404" s="302" t="s">
        <v>1103</v>
      </c>
      <c r="E404" s="302" t="s">
        <v>1108</v>
      </c>
      <c r="F404" s="301">
        <v>44872</v>
      </c>
      <c r="G404" s="301"/>
      <c r="H404" s="301"/>
      <c r="I404" s="301" t="s">
        <v>2</v>
      </c>
      <c r="J404" s="302" t="s">
        <v>1485</v>
      </c>
      <c r="K404" s="302"/>
      <c r="L404" s="170">
        <v>44879</v>
      </c>
      <c r="M404" s="177"/>
      <c r="N404" s="179">
        <v>45130</v>
      </c>
      <c r="O404" s="178"/>
      <c r="Q404" t="s">
        <v>129</v>
      </c>
      <c r="T404" s="194"/>
      <c r="U404" s="194"/>
      <c r="V404" s="299"/>
      <c r="W404" s="200"/>
      <c r="X404" s="200"/>
      <c r="Y404" s="199"/>
      <c r="Z404" s="206"/>
      <c r="AA404" s="205"/>
      <c r="AB404" s="206"/>
      <c r="AC404" s="187"/>
      <c r="AD404" s="186"/>
    </row>
    <row r="405" spans="1:30">
      <c r="A405" s="302">
        <f>COUNTA($E$3:E405)</f>
        <v>403</v>
      </c>
      <c r="B405" s="302" t="s">
        <v>4264</v>
      </c>
      <c r="C405" s="302" t="s">
        <v>37</v>
      </c>
      <c r="D405" s="302" t="s">
        <v>30</v>
      </c>
      <c r="E405" s="302" t="s">
        <v>3380</v>
      </c>
      <c r="F405" s="301">
        <v>44867</v>
      </c>
      <c r="G405" s="301"/>
      <c r="H405" s="301"/>
      <c r="I405" s="301" t="s">
        <v>2</v>
      </c>
      <c r="J405" s="302" t="s">
        <v>4266</v>
      </c>
      <c r="K405" s="302" t="s">
        <v>1295</v>
      </c>
      <c r="L405" s="170">
        <v>44879</v>
      </c>
      <c r="M405" s="177" t="s">
        <v>2167</v>
      </c>
      <c r="N405" s="179">
        <v>45021</v>
      </c>
      <c r="O405" s="178"/>
      <c r="Q405" t="s">
        <v>129</v>
      </c>
      <c r="T405" s="194"/>
      <c r="U405" s="194"/>
      <c r="V405" s="299"/>
      <c r="W405" s="200"/>
      <c r="X405" s="200"/>
      <c r="Y405" s="199"/>
      <c r="Z405" s="206"/>
      <c r="AA405" s="205"/>
      <c r="AB405" s="206"/>
      <c r="AC405" s="187"/>
      <c r="AD405" s="186">
        <v>45021</v>
      </c>
    </row>
    <row r="406" spans="1:30">
      <c r="A406" s="302">
        <f>COUNTA($E$3:E406)</f>
        <v>404</v>
      </c>
      <c r="B406" s="302" t="s">
        <v>4291</v>
      </c>
      <c r="C406" s="302" t="s">
        <v>44</v>
      </c>
      <c r="D406" s="302" t="s">
        <v>45</v>
      </c>
      <c r="E406" s="302" t="s">
        <v>178</v>
      </c>
      <c r="F406" s="301">
        <v>44873</v>
      </c>
      <c r="G406" s="301"/>
      <c r="H406" s="301"/>
      <c r="I406" s="301" t="s">
        <v>3</v>
      </c>
      <c r="J406" s="302" t="s">
        <v>2194</v>
      </c>
      <c r="K406" s="302" t="s">
        <v>33</v>
      </c>
      <c r="L406" s="170">
        <v>44879</v>
      </c>
      <c r="M406" s="177" t="s">
        <v>4319</v>
      </c>
      <c r="N406" s="179">
        <v>44967</v>
      </c>
      <c r="O406" s="178"/>
      <c r="Q406" t="s">
        <v>129</v>
      </c>
      <c r="T406" s="194"/>
      <c r="U406" s="194"/>
      <c r="V406" s="299"/>
      <c r="W406" s="200"/>
      <c r="X406" s="200"/>
      <c r="Y406" s="199"/>
      <c r="Z406" s="206"/>
      <c r="AA406" s="205"/>
      <c r="AB406" s="206"/>
      <c r="AC406" s="187"/>
      <c r="AD406" s="186">
        <v>44967</v>
      </c>
    </row>
    <row r="407" spans="1:30">
      <c r="A407" s="302">
        <f>COUNTA($E$3:E407)</f>
        <v>405</v>
      </c>
      <c r="B407" s="302" t="s">
        <v>4289</v>
      </c>
      <c r="C407" s="302" t="s">
        <v>44</v>
      </c>
      <c r="D407" s="302" t="s">
        <v>45</v>
      </c>
      <c r="E407" s="302" t="s">
        <v>176</v>
      </c>
      <c r="F407" s="301">
        <v>44873</v>
      </c>
      <c r="G407" s="301"/>
      <c r="H407" s="301"/>
      <c r="I407" s="301" t="s">
        <v>3</v>
      </c>
      <c r="J407" s="302" t="s">
        <v>1750</v>
      </c>
      <c r="K407" s="302" t="s">
        <v>1295</v>
      </c>
      <c r="L407" s="14">
        <v>44879</v>
      </c>
      <c r="M407" t="s">
        <v>2167</v>
      </c>
      <c r="N407" s="179">
        <v>44907</v>
      </c>
      <c r="O407" s="178"/>
      <c r="Q407" t="s">
        <v>129</v>
      </c>
      <c r="T407" s="194"/>
      <c r="U407" s="194"/>
      <c r="V407" s="299"/>
      <c r="W407" s="200"/>
      <c r="X407" s="200"/>
      <c r="Y407" s="199"/>
      <c r="Z407" s="206"/>
      <c r="AA407" s="205"/>
      <c r="AB407" s="206"/>
      <c r="AC407" s="187"/>
      <c r="AD407" s="186">
        <v>44907</v>
      </c>
    </row>
    <row r="408" spans="1:30">
      <c r="A408" s="302">
        <f>COUNTA($E$3:E408)</f>
        <v>406</v>
      </c>
      <c r="B408" s="302" t="s">
        <v>4290</v>
      </c>
      <c r="C408" s="302" t="s">
        <v>2431</v>
      </c>
      <c r="D408" s="302" t="s">
        <v>30</v>
      </c>
      <c r="E408" s="302" t="s">
        <v>4298</v>
      </c>
      <c r="F408" s="301">
        <v>44872</v>
      </c>
      <c r="G408" s="301"/>
      <c r="H408" s="301"/>
      <c r="I408" s="301" t="s">
        <v>3</v>
      </c>
      <c r="J408" s="302" t="s">
        <v>4299</v>
      </c>
      <c r="K408" s="302"/>
      <c r="L408" s="14">
        <v>44879</v>
      </c>
      <c r="M408" t="s">
        <v>4321</v>
      </c>
      <c r="N408" s="179">
        <v>44909</v>
      </c>
      <c r="O408" s="178"/>
      <c r="Q408" t="s">
        <v>129</v>
      </c>
      <c r="T408" s="194"/>
      <c r="U408" s="194"/>
      <c r="V408" s="299"/>
      <c r="W408" s="200"/>
      <c r="X408" s="200"/>
      <c r="Y408" s="199"/>
      <c r="Z408" s="206"/>
      <c r="AA408" s="205"/>
      <c r="AB408" s="206"/>
      <c r="AC408" s="187"/>
      <c r="AD408" s="186">
        <v>44909</v>
      </c>
    </row>
    <row r="409" spans="1:30">
      <c r="A409" s="302">
        <f>COUNTA($E$3:E409)</f>
        <v>407</v>
      </c>
      <c r="B409" s="302" t="s">
        <v>4268</v>
      </c>
      <c r="C409" s="302" t="s">
        <v>2345</v>
      </c>
      <c r="D409" s="302" t="s">
        <v>16</v>
      </c>
      <c r="E409" s="302" t="s">
        <v>2377</v>
      </c>
      <c r="F409" s="301">
        <v>44872</v>
      </c>
      <c r="G409" s="301"/>
      <c r="H409" s="301"/>
      <c r="I409" s="301" t="s">
        <v>3</v>
      </c>
      <c r="J409" s="302" t="s">
        <v>1854</v>
      </c>
      <c r="K409" s="302"/>
      <c r="L409" s="14">
        <v>44879</v>
      </c>
      <c r="M409" t="s">
        <v>4321</v>
      </c>
      <c r="N409" s="179">
        <v>44881</v>
      </c>
      <c r="O409" s="178"/>
      <c r="Q409" t="s">
        <v>129</v>
      </c>
      <c r="T409" s="194"/>
      <c r="U409" s="194"/>
      <c r="V409" s="299"/>
      <c r="W409" s="200"/>
      <c r="X409" s="200"/>
      <c r="Y409" s="199"/>
      <c r="Z409" s="206"/>
      <c r="AA409" s="205"/>
      <c r="AB409" s="206"/>
      <c r="AC409" s="187"/>
      <c r="AD409" s="186">
        <v>44881</v>
      </c>
    </row>
    <row r="410" spans="1:30">
      <c r="A410" s="302">
        <f>COUNTA($E$3:E410)</f>
        <v>408</v>
      </c>
      <c r="B410" s="302" t="s">
        <v>4254</v>
      </c>
      <c r="C410" s="302" t="s">
        <v>21</v>
      </c>
      <c r="D410" s="302" t="s">
        <v>30</v>
      </c>
      <c r="E410" s="302" t="s">
        <v>3033</v>
      </c>
      <c r="F410" s="301">
        <v>44865.5704249884</v>
      </c>
      <c r="G410" s="301"/>
      <c r="H410" s="301"/>
      <c r="I410" s="301" t="s">
        <v>3</v>
      </c>
      <c r="J410" s="302" t="s">
        <v>3132</v>
      </c>
      <c r="K410" s="302" t="s">
        <v>1295</v>
      </c>
      <c r="L410" s="14">
        <v>44879</v>
      </c>
      <c r="M410" t="s">
        <v>4294</v>
      </c>
      <c r="N410" s="179">
        <v>44879</v>
      </c>
      <c r="O410" s="178"/>
      <c r="Q410" t="s">
        <v>129</v>
      </c>
      <c r="T410" s="194"/>
      <c r="U410" s="194"/>
      <c r="V410" s="299"/>
      <c r="W410" s="200"/>
      <c r="X410" s="200"/>
      <c r="Y410" s="199"/>
      <c r="Z410" s="206"/>
      <c r="AA410" s="205"/>
      <c r="AB410" s="206"/>
      <c r="AC410" s="187"/>
      <c r="AD410" s="186">
        <v>44879</v>
      </c>
    </row>
    <row r="411" spans="1:30">
      <c r="A411" s="302">
        <f>COUNTA($E$3:E411)</f>
        <v>409</v>
      </c>
      <c r="B411" s="302" t="s">
        <v>4248</v>
      </c>
      <c r="C411" s="302" t="s">
        <v>4253</v>
      </c>
      <c r="D411" s="302" t="s">
        <v>38</v>
      </c>
      <c r="E411" s="302" t="s">
        <v>3750</v>
      </c>
      <c r="F411" s="301">
        <v>44865.755362916701</v>
      </c>
      <c r="G411" s="301"/>
      <c r="H411" s="301"/>
      <c r="I411" s="301" t="s">
        <v>3</v>
      </c>
      <c r="J411" s="302" t="s">
        <v>17</v>
      </c>
      <c r="K411" s="302" t="s">
        <v>1287</v>
      </c>
      <c r="L411" s="14">
        <v>44879</v>
      </c>
      <c r="M411" t="s">
        <v>4294</v>
      </c>
      <c r="N411" s="179">
        <v>44868</v>
      </c>
      <c r="O411" s="178"/>
      <c r="Q411" t="s">
        <v>129</v>
      </c>
      <c r="T411" s="194"/>
      <c r="U411" s="194"/>
      <c r="V411" s="299"/>
      <c r="W411" s="200"/>
      <c r="X411" s="200"/>
      <c r="Y411" s="199"/>
      <c r="Z411" s="206"/>
      <c r="AA411" s="205"/>
      <c r="AB411" s="206"/>
      <c r="AC411" s="187"/>
      <c r="AD411" s="186">
        <v>44868</v>
      </c>
    </row>
    <row r="412" spans="1:30">
      <c r="A412" s="302">
        <f>COUNTA($E$3:E412)</f>
        <v>410</v>
      </c>
      <c r="B412" s="302" t="s">
        <v>4214</v>
      </c>
      <c r="C412" s="302" t="s">
        <v>3296</v>
      </c>
      <c r="D412" s="302" t="s">
        <v>36</v>
      </c>
      <c r="E412" s="302" t="s">
        <v>3525</v>
      </c>
      <c r="F412" s="301">
        <v>44861</v>
      </c>
      <c r="G412" s="301"/>
      <c r="H412" s="301"/>
      <c r="I412" s="301" t="s">
        <v>3</v>
      </c>
      <c r="J412" s="302" t="s">
        <v>17</v>
      </c>
      <c r="K412" s="302" t="s">
        <v>1287</v>
      </c>
      <c r="L412" s="14">
        <v>44879</v>
      </c>
      <c r="M412" t="s">
        <v>2167</v>
      </c>
      <c r="N412" s="179">
        <v>44879</v>
      </c>
      <c r="O412" s="178"/>
      <c r="Q412" t="s">
        <v>129</v>
      </c>
      <c r="T412" s="194"/>
      <c r="U412" s="194"/>
      <c r="V412" s="299"/>
      <c r="W412" s="200"/>
      <c r="X412" s="200"/>
      <c r="Y412" s="199"/>
      <c r="Z412" s="206"/>
      <c r="AA412" s="205"/>
      <c r="AB412" s="206"/>
      <c r="AC412" s="187"/>
      <c r="AD412" s="186">
        <v>44879</v>
      </c>
    </row>
    <row r="413" spans="1:30">
      <c r="A413" s="302">
        <f>COUNTA($E$3:E413)</f>
        <v>411</v>
      </c>
      <c r="B413" s="302" t="s">
        <v>4176</v>
      </c>
      <c r="C413" s="302" t="s">
        <v>21</v>
      </c>
      <c r="D413" s="302" t="s">
        <v>30</v>
      </c>
      <c r="E413" s="302" t="s">
        <v>2023</v>
      </c>
      <c r="F413" s="301">
        <v>44854.566905312502</v>
      </c>
      <c r="G413" s="301"/>
      <c r="H413" s="301"/>
      <c r="I413" s="301" t="s">
        <v>3</v>
      </c>
      <c r="J413" s="302" t="s">
        <v>2541</v>
      </c>
      <c r="K413" s="302"/>
      <c r="L413" s="14">
        <v>44879</v>
      </c>
      <c r="M413" t="s">
        <v>4320</v>
      </c>
      <c r="N413" s="179">
        <v>44872</v>
      </c>
      <c r="O413" s="178"/>
      <c r="Q413" t="s">
        <v>129</v>
      </c>
      <c r="T413" s="194"/>
      <c r="U413" s="194"/>
      <c r="V413" s="299"/>
      <c r="W413" s="200"/>
      <c r="X413" s="200"/>
      <c r="Y413" s="199"/>
      <c r="Z413" s="206"/>
      <c r="AA413" s="205"/>
      <c r="AB413" s="206"/>
      <c r="AC413" s="187"/>
      <c r="AD413" s="186">
        <v>44872</v>
      </c>
    </row>
    <row r="414" spans="1:30">
      <c r="A414" s="302">
        <f>COUNTA($E$3:E414)</f>
        <v>412</v>
      </c>
      <c r="B414" s="302" t="s">
        <v>4279</v>
      </c>
      <c r="C414" s="302" t="s">
        <v>1165</v>
      </c>
      <c r="D414" s="302" t="s">
        <v>1166</v>
      </c>
      <c r="E414" s="302" t="s">
        <v>1167</v>
      </c>
      <c r="F414" s="301">
        <v>44872</v>
      </c>
      <c r="G414" s="301"/>
      <c r="H414" s="301"/>
      <c r="I414" s="301" t="s">
        <v>4</v>
      </c>
      <c r="J414" s="302" t="s">
        <v>1779</v>
      </c>
      <c r="K414" s="302" t="s">
        <v>1295</v>
      </c>
      <c r="L414" s="14">
        <v>44879</v>
      </c>
      <c r="N414" s="179"/>
      <c r="O414" s="178"/>
      <c r="Q414" t="s">
        <v>129</v>
      </c>
      <c r="T414" s="194"/>
      <c r="U414" s="194"/>
      <c r="V414" s="299"/>
      <c r="W414" s="200"/>
      <c r="X414" s="200"/>
      <c r="Y414" s="199"/>
      <c r="Z414" s="206"/>
      <c r="AA414" s="205"/>
      <c r="AB414" s="206"/>
      <c r="AC414" s="187"/>
      <c r="AD414" s="186"/>
    </row>
    <row r="415" spans="1:30">
      <c r="A415" s="302">
        <f>COUNTA($E$3:E415)</f>
        <v>413</v>
      </c>
      <c r="B415" s="302" t="s">
        <v>4242</v>
      </c>
      <c r="C415" s="302" t="s">
        <v>1197</v>
      </c>
      <c r="D415" s="302" t="s">
        <v>38</v>
      </c>
      <c r="E415" s="302" t="s">
        <v>1222</v>
      </c>
      <c r="F415" s="301">
        <v>44866</v>
      </c>
      <c r="G415" s="301"/>
      <c r="H415" s="301"/>
      <c r="I415" s="301" t="s">
        <v>2</v>
      </c>
      <c r="J415" s="302" t="s">
        <v>2435</v>
      </c>
      <c r="K415" s="302" t="s">
        <v>20</v>
      </c>
      <c r="L415" s="14">
        <v>44872</v>
      </c>
      <c r="M415" t="s">
        <v>4265</v>
      </c>
      <c r="N415" s="179">
        <v>44866</v>
      </c>
      <c r="O415" s="178"/>
      <c r="Q415" t="s">
        <v>22</v>
      </c>
      <c r="T415" s="194"/>
      <c r="U415" s="194"/>
      <c r="V415" s="299"/>
      <c r="W415" s="200"/>
      <c r="X415" s="200"/>
      <c r="Y415" s="199"/>
      <c r="Z415" s="206"/>
      <c r="AA415" s="205"/>
      <c r="AB415" s="206"/>
      <c r="AC415" s="187"/>
      <c r="AD415" s="186">
        <v>44866</v>
      </c>
    </row>
    <row r="416" spans="1:30">
      <c r="A416" s="302">
        <f>COUNTA($E$3:E416)</f>
        <v>414</v>
      </c>
      <c r="B416" s="302" t="s">
        <v>4246</v>
      </c>
      <c r="C416" s="302" t="s">
        <v>41</v>
      </c>
      <c r="D416" s="302" t="s">
        <v>16</v>
      </c>
      <c r="E416" s="302" t="s">
        <v>3962</v>
      </c>
      <c r="F416" s="301">
        <v>44867.484780092593</v>
      </c>
      <c r="G416" s="301"/>
      <c r="H416" s="301"/>
      <c r="I416" s="301" t="s">
        <v>2</v>
      </c>
      <c r="J416" s="302" t="s">
        <v>4261</v>
      </c>
      <c r="K416" s="302" t="s">
        <v>18</v>
      </c>
      <c r="L416" s="14">
        <v>44872</v>
      </c>
      <c r="M416" t="s">
        <v>2137</v>
      </c>
      <c r="N416" s="179">
        <v>44872</v>
      </c>
      <c r="O416" s="178"/>
      <c r="Q416" t="s">
        <v>22</v>
      </c>
      <c r="T416" s="194"/>
      <c r="U416" s="194"/>
      <c r="V416" s="299"/>
      <c r="W416" s="200"/>
      <c r="X416" s="200"/>
      <c r="Y416" s="199"/>
      <c r="Z416" s="206"/>
      <c r="AA416" s="205"/>
      <c r="AB416" s="206"/>
      <c r="AC416" s="187"/>
      <c r="AD416" s="186">
        <v>44872</v>
      </c>
    </row>
    <row r="417" spans="1:30">
      <c r="A417" s="302">
        <f>COUNTA($E$3:E417)</f>
        <v>415</v>
      </c>
      <c r="B417" s="302" t="s">
        <v>4079</v>
      </c>
      <c r="C417" s="302" t="s">
        <v>3766</v>
      </c>
      <c r="D417" s="302" t="s">
        <v>64</v>
      </c>
      <c r="E417" s="302" t="s">
        <v>4080</v>
      </c>
      <c r="F417" s="301">
        <v>44841</v>
      </c>
      <c r="G417" s="301">
        <v>44872</v>
      </c>
      <c r="H417" s="301">
        <v>44848</v>
      </c>
      <c r="I417" s="301" t="s">
        <v>2</v>
      </c>
      <c r="J417" s="302" t="s">
        <v>3076</v>
      </c>
      <c r="K417" s="302" t="s">
        <v>1294</v>
      </c>
      <c r="L417" s="14">
        <v>44872</v>
      </c>
      <c r="M417" t="s">
        <v>4275</v>
      </c>
      <c r="N417" s="179">
        <v>44872</v>
      </c>
      <c r="O417" s="178"/>
      <c r="Q417" t="s">
        <v>22</v>
      </c>
      <c r="T417" s="194"/>
      <c r="U417" s="194"/>
      <c r="V417" s="299"/>
      <c r="W417" s="200"/>
      <c r="X417" s="200"/>
      <c r="Y417" s="199"/>
      <c r="Z417" s="206"/>
      <c r="AA417" s="205"/>
      <c r="AB417" s="206"/>
      <c r="AC417" s="187"/>
      <c r="AD417" s="186">
        <v>44872</v>
      </c>
    </row>
    <row r="418" spans="1:30">
      <c r="A418" s="302">
        <f>COUNTA($E$3:E418)</f>
        <v>416</v>
      </c>
      <c r="B418" s="302" t="s">
        <v>4247</v>
      </c>
      <c r="C418" s="302" t="s">
        <v>41</v>
      </c>
      <c r="D418" s="302" t="s">
        <v>1103</v>
      </c>
      <c r="E418" s="302" t="s">
        <v>4255</v>
      </c>
      <c r="F418" s="301">
        <v>44867</v>
      </c>
      <c r="G418" s="301"/>
      <c r="H418" s="301"/>
      <c r="I418" s="301" t="s">
        <v>3</v>
      </c>
      <c r="J418" s="302" t="s">
        <v>3477</v>
      </c>
      <c r="K418" s="302" t="s">
        <v>20</v>
      </c>
      <c r="L418" s="14">
        <v>44872</v>
      </c>
      <c r="M418" t="s">
        <v>2134</v>
      </c>
      <c r="N418" s="179">
        <v>44872</v>
      </c>
      <c r="O418" s="178"/>
      <c r="Q418" t="s">
        <v>22</v>
      </c>
      <c r="T418" s="194"/>
      <c r="U418" s="194"/>
      <c r="V418" s="299"/>
      <c r="W418" s="200"/>
      <c r="X418" s="200"/>
      <c r="Y418" s="199"/>
      <c r="Z418" s="206"/>
      <c r="AA418" s="205"/>
      <c r="AB418" s="206"/>
      <c r="AC418" s="187"/>
      <c r="AD418" s="186">
        <v>44872</v>
      </c>
    </row>
    <row r="419" spans="1:30">
      <c r="A419" s="302">
        <f>COUNTA($E$3:E419)</f>
        <v>417</v>
      </c>
      <c r="B419" s="302" t="s">
        <v>4221</v>
      </c>
      <c r="C419" s="302" t="s">
        <v>41</v>
      </c>
      <c r="D419" s="302" t="s">
        <v>1201</v>
      </c>
      <c r="E419" s="302" t="s">
        <v>3629</v>
      </c>
      <c r="F419" s="301">
        <v>44862</v>
      </c>
      <c r="G419" s="301"/>
      <c r="H419" s="301"/>
      <c r="I419" s="301" t="s">
        <v>3</v>
      </c>
      <c r="J419" s="302" t="s">
        <v>4222</v>
      </c>
      <c r="K419" s="302" t="s">
        <v>1287</v>
      </c>
      <c r="L419" s="14">
        <v>44872</v>
      </c>
      <c r="M419" t="s">
        <v>4252</v>
      </c>
      <c r="N419" s="179">
        <v>44907</v>
      </c>
      <c r="O419" s="178"/>
      <c r="Q419" t="s">
        <v>129</v>
      </c>
      <c r="T419" s="194"/>
      <c r="U419" s="194"/>
      <c r="V419" s="299"/>
      <c r="W419" s="200"/>
      <c r="X419" s="200"/>
      <c r="Y419" s="199"/>
      <c r="Z419" s="206"/>
      <c r="AA419" s="205"/>
      <c r="AB419" s="206"/>
      <c r="AC419" s="187"/>
      <c r="AD419" s="186">
        <v>44907</v>
      </c>
    </row>
    <row r="420" spans="1:30">
      <c r="A420" s="302">
        <f>COUNTA($E$3:E420)</f>
        <v>418</v>
      </c>
      <c r="B420" s="302" t="s">
        <v>4213</v>
      </c>
      <c r="C420" s="302" t="s">
        <v>3299</v>
      </c>
      <c r="D420" s="302" t="s">
        <v>1103</v>
      </c>
      <c r="E420" s="302" t="s">
        <v>3300</v>
      </c>
      <c r="F420" s="301">
        <v>44861</v>
      </c>
      <c r="G420" s="301"/>
      <c r="H420" s="301"/>
      <c r="I420" s="301" t="s">
        <v>3</v>
      </c>
      <c r="J420" s="302" t="s">
        <v>1485</v>
      </c>
      <c r="K420" s="302" t="s">
        <v>1296</v>
      </c>
      <c r="L420" s="14">
        <v>44872</v>
      </c>
      <c r="M420" t="s">
        <v>2134</v>
      </c>
      <c r="N420" s="179">
        <v>44872</v>
      </c>
      <c r="O420" s="178"/>
      <c r="Q420" t="s">
        <v>129</v>
      </c>
      <c r="T420" s="194"/>
      <c r="U420" s="194"/>
      <c r="V420" s="299"/>
      <c r="W420" s="200"/>
      <c r="X420" s="200"/>
      <c r="Y420" s="199"/>
      <c r="Z420" s="206"/>
      <c r="AA420" s="205"/>
      <c r="AB420" s="206"/>
      <c r="AC420" s="187"/>
      <c r="AD420" s="186">
        <v>44872</v>
      </c>
    </row>
    <row r="421" spans="1:30">
      <c r="A421" s="302">
        <f>COUNTA($E$3:E421)</f>
        <v>419</v>
      </c>
      <c r="B421" s="302" t="s">
        <v>4201</v>
      </c>
      <c r="C421" s="302" t="s">
        <v>41</v>
      </c>
      <c r="D421" s="302" t="s">
        <v>30</v>
      </c>
      <c r="E421" s="302" t="s">
        <v>1656</v>
      </c>
      <c r="F421" s="301">
        <v>44860</v>
      </c>
      <c r="G421" s="301"/>
      <c r="H421" s="301"/>
      <c r="I421" s="301" t="s">
        <v>3</v>
      </c>
      <c r="J421" s="302" t="s">
        <v>1723</v>
      </c>
      <c r="K421" s="302" t="s">
        <v>1180</v>
      </c>
      <c r="L421" s="14">
        <v>44872</v>
      </c>
      <c r="M421" t="s">
        <v>4271</v>
      </c>
      <c r="N421" s="179">
        <v>44867</v>
      </c>
      <c r="O421" s="178"/>
      <c r="Q421" t="s">
        <v>129</v>
      </c>
      <c r="T421" s="194"/>
      <c r="U421" s="194"/>
      <c r="V421" s="299"/>
      <c r="W421" s="200"/>
      <c r="X421" s="200"/>
      <c r="Y421" s="199"/>
      <c r="Z421" s="206"/>
      <c r="AA421" s="205"/>
      <c r="AB421" s="206"/>
      <c r="AC421" s="187"/>
      <c r="AD421" s="186">
        <v>44867</v>
      </c>
    </row>
    <row r="422" spans="1:30">
      <c r="A422" s="302">
        <f>COUNTA($E$3:E422)</f>
        <v>420</v>
      </c>
      <c r="B422" s="302" t="s">
        <v>4187</v>
      </c>
      <c r="C422" s="302" t="s">
        <v>1752</v>
      </c>
      <c r="D422" s="302" t="s">
        <v>49</v>
      </c>
      <c r="E422" s="302" t="s">
        <v>1753</v>
      </c>
      <c r="F422" s="301">
        <v>44858</v>
      </c>
      <c r="G422" s="301"/>
      <c r="H422" s="301"/>
      <c r="I422" s="301" t="s">
        <v>3</v>
      </c>
      <c r="J422" s="302" t="s">
        <v>2435</v>
      </c>
      <c r="K422" s="302" t="s">
        <v>20</v>
      </c>
      <c r="L422" s="14">
        <v>44872</v>
      </c>
      <c r="N422" s="179">
        <v>44858</v>
      </c>
      <c r="O422" s="178"/>
      <c r="Q422" t="s">
        <v>22</v>
      </c>
      <c r="T422" s="194"/>
      <c r="U422" s="194"/>
      <c r="V422" s="299"/>
      <c r="W422" s="200"/>
      <c r="X422" s="200"/>
      <c r="Y422" s="199"/>
      <c r="Z422" s="206"/>
      <c r="AA422" s="205"/>
      <c r="AB422" s="206"/>
      <c r="AC422" s="187"/>
      <c r="AD422" s="186">
        <v>44858</v>
      </c>
    </row>
    <row r="423" spans="1:30">
      <c r="A423" s="302">
        <f>COUNTA($E$3:E423)</f>
        <v>421</v>
      </c>
      <c r="B423" s="302" t="s">
        <v>3930</v>
      </c>
      <c r="C423" s="302" t="s">
        <v>286</v>
      </c>
      <c r="D423" s="302" t="s">
        <v>34</v>
      </c>
      <c r="E423" s="302" t="s">
        <v>1250</v>
      </c>
      <c r="F423" s="301">
        <v>44818</v>
      </c>
      <c r="G423" s="301"/>
      <c r="H423" s="301" t="s">
        <v>66</v>
      </c>
      <c r="I423" s="301" t="s">
        <v>3</v>
      </c>
      <c r="J423" s="302" t="s">
        <v>4041</v>
      </c>
      <c r="K423" s="302" t="s">
        <v>24</v>
      </c>
      <c r="L423" s="14">
        <v>44872</v>
      </c>
      <c r="M423" t="s">
        <v>4274</v>
      </c>
      <c r="N423" s="179">
        <v>44883</v>
      </c>
      <c r="O423" s="178"/>
      <c r="Q423" t="s">
        <v>22</v>
      </c>
      <c r="T423" s="194"/>
      <c r="U423" s="194"/>
      <c r="V423" s="299"/>
      <c r="W423" s="200"/>
      <c r="X423" s="200"/>
      <c r="Y423" s="199"/>
      <c r="Z423" s="206"/>
      <c r="AA423" s="205"/>
      <c r="AB423" s="206"/>
      <c r="AC423" s="187"/>
      <c r="AD423" s="186">
        <v>44883</v>
      </c>
    </row>
    <row r="424" spans="1:30">
      <c r="A424" s="302">
        <f>COUNTA($E$3:E424)</f>
        <v>422</v>
      </c>
      <c r="B424" s="302" t="s">
        <v>4182</v>
      </c>
      <c r="C424" s="302" t="s">
        <v>21</v>
      </c>
      <c r="D424" s="302" t="s">
        <v>30</v>
      </c>
      <c r="E424" s="302" t="s">
        <v>3317</v>
      </c>
      <c r="F424" s="301"/>
      <c r="G424" s="301">
        <v>44858</v>
      </c>
      <c r="H424" s="301" t="s">
        <v>1723</v>
      </c>
      <c r="I424" s="301" t="s">
        <v>2</v>
      </c>
      <c r="J424" s="302" t="s">
        <v>1723</v>
      </c>
      <c r="K424" s="302" t="s">
        <v>1295</v>
      </c>
      <c r="L424" s="14">
        <v>44865</v>
      </c>
      <c r="N424" s="179"/>
      <c r="O424" s="178"/>
      <c r="Q424" t="s">
        <v>129</v>
      </c>
      <c r="T424" s="194"/>
      <c r="U424" s="194"/>
      <c r="V424" s="299"/>
      <c r="W424" s="200"/>
      <c r="X424" s="200"/>
      <c r="Y424" s="199"/>
      <c r="Z424" s="206"/>
      <c r="AA424" s="205"/>
      <c r="AB424" s="206"/>
      <c r="AC424" s="187"/>
      <c r="AD424" s="186"/>
    </row>
    <row r="425" spans="1:30">
      <c r="A425" s="302">
        <f>COUNTA($E$3:E425)</f>
        <v>423</v>
      </c>
      <c r="B425" s="302" t="s">
        <v>4174</v>
      </c>
      <c r="C425" s="302" t="s">
        <v>21</v>
      </c>
      <c r="D425" s="302" t="s">
        <v>32</v>
      </c>
      <c r="E425" s="302" t="s">
        <v>1655</v>
      </c>
      <c r="F425" s="301">
        <v>44854</v>
      </c>
      <c r="G425" s="301"/>
      <c r="H425" s="301"/>
      <c r="I425" s="301" t="s">
        <v>2</v>
      </c>
      <c r="J425" s="302" t="s">
        <v>357</v>
      </c>
      <c r="K425" s="302" t="s">
        <v>1296</v>
      </c>
      <c r="L425" s="14">
        <v>44865</v>
      </c>
      <c r="M425" t="s">
        <v>4219</v>
      </c>
      <c r="N425" s="179">
        <v>44967</v>
      </c>
      <c r="O425" s="178"/>
      <c r="Q425" t="s">
        <v>129</v>
      </c>
      <c r="T425" s="194"/>
      <c r="U425" s="194"/>
      <c r="V425" s="299"/>
      <c r="W425" s="200"/>
      <c r="X425" s="200"/>
      <c r="Y425" s="199"/>
      <c r="Z425" s="206"/>
      <c r="AA425" s="205"/>
      <c r="AB425" s="206"/>
      <c r="AC425" s="187"/>
      <c r="AD425" s="186">
        <v>44967</v>
      </c>
    </row>
    <row r="426" spans="1:30">
      <c r="A426" s="302">
        <f>COUNTA($E$3:E426)</f>
        <v>424</v>
      </c>
      <c r="B426" s="302" t="s">
        <v>4164</v>
      </c>
      <c r="C426" s="302" t="s">
        <v>21</v>
      </c>
      <c r="D426" s="302" t="s">
        <v>30</v>
      </c>
      <c r="E426" s="302" t="s">
        <v>2055</v>
      </c>
      <c r="F426" s="301">
        <v>44853</v>
      </c>
      <c r="G426" s="301"/>
      <c r="H426" s="301"/>
      <c r="I426" s="301" t="s">
        <v>2</v>
      </c>
      <c r="J426" s="302" t="s">
        <v>1671</v>
      </c>
      <c r="K426" s="302" t="s">
        <v>1296</v>
      </c>
      <c r="L426" s="14">
        <v>44865</v>
      </c>
      <c r="M426" t="s">
        <v>4218</v>
      </c>
      <c r="N426" s="179">
        <v>44959</v>
      </c>
      <c r="O426" s="178"/>
      <c r="Q426" t="s">
        <v>129</v>
      </c>
      <c r="T426" s="194"/>
      <c r="U426" s="194"/>
      <c r="V426" s="299"/>
      <c r="W426" s="200"/>
      <c r="X426" s="200"/>
      <c r="Y426" s="199"/>
      <c r="Z426" s="206"/>
      <c r="AA426" s="205"/>
      <c r="AB426" s="206"/>
      <c r="AC426" s="187"/>
      <c r="AD426" s="186">
        <v>44959</v>
      </c>
    </row>
    <row r="427" spans="1:30">
      <c r="A427" s="302">
        <f>COUNTA($E$3:E427)</f>
        <v>425</v>
      </c>
      <c r="B427" s="302" t="s">
        <v>4057</v>
      </c>
      <c r="C427" s="302" t="s">
        <v>37</v>
      </c>
      <c r="D427" s="302" t="s">
        <v>30</v>
      </c>
      <c r="E427" s="302" t="s">
        <v>3381</v>
      </c>
      <c r="F427" s="301">
        <v>44837</v>
      </c>
      <c r="G427" s="301"/>
      <c r="H427" s="301"/>
      <c r="I427" s="301" t="s">
        <v>2</v>
      </c>
      <c r="J427" s="302" t="s">
        <v>3253</v>
      </c>
      <c r="K427" s="302" t="s">
        <v>1287</v>
      </c>
      <c r="L427" s="14">
        <v>44865</v>
      </c>
      <c r="M427" t="s">
        <v>4217</v>
      </c>
      <c r="N427" s="179">
        <v>44907</v>
      </c>
      <c r="O427" s="178"/>
      <c r="Q427" t="s">
        <v>129</v>
      </c>
      <c r="T427" s="194"/>
      <c r="U427" s="194"/>
      <c r="V427" s="299"/>
      <c r="W427" s="200"/>
      <c r="X427" s="200"/>
      <c r="Y427" s="199"/>
      <c r="Z427" s="206"/>
      <c r="AA427" s="205"/>
      <c r="AB427" s="206"/>
      <c r="AC427" s="187"/>
      <c r="AD427" s="186">
        <v>44907</v>
      </c>
    </row>
    <row r="428" spans="1:30">
      <c r="A428" s="302">
        <f>COUNTA($E$3:E428)</f>
        <v>426</v>
      </c>
      <c r="B428" s="302" t="s">
        <v>4037</v>
      </c>
      <c r="C428" s="302" t="s">
        <v>2726</v>
      </c>
      <c r="D428" s="302" t="s">
        <v>31</v>
      </c>
      <c r="E428" s="302" t="s">
        <v>4038</v>
      </c>
      <c r="F428" s="301">
        <v>44833</v>
      </c>
      <c r="G428" s="301">
        <v>44852</v>
      </c>
      <c r="H428" s="301">
        <v>44852</v>
      </c>
      <c r="I428" s="301" t="s">
        <v>2</v>
      </c>
      <c r="J428" s="302" t="s">
        <v>2687</v>
      </c>
      <c r="K428" s="302" t="s">
        <v>287</v>
      </c>
      <c r="L428" s="14">
        <v>44865</v>
      </c>
      <c r="M428" t="s">
        <v>4216</v>
      </c>
      <c r="N428" s="179">
        <v>44872</v>
      </c>
      <c r="O428" s="178"/>
      <c r="Q428" t="s">
        <v>22</v>
      </c>
      <c r="T428" s="194"/>
      <c r="U428" s="194"/>
      <c r="V428" s="299"/>
      <c r="W428" s="200"/>
      <c r="X428" s="200"/>
      <c r="Y428" s="199"/>
      <c r="Z428" s="206"/>
      <c r="AA428" s="205"/>
      <c r="AB428" s="206"/>
      <c r="AC428" s="187"/>
      <c r="AD428" s="186">
        <v>44872</v>
      </c>
    </row>
    <row r="429" spans="1:30">
      <c r="A429" s="302">
        <f>COUNTA($E$3:E429)</f>
        <v>427</v>
      </c>
      <c r="B429" s="302" t="s">
        <v>3870</v>
      </c>
      <c r="C429" s="302" t="s">
        <v>37</v>
      </c>
      <c r="D429" s="302" t="s">
        <v>30</v>
      </c>
      <c r="E429" s="302" t="s">
        <v>3871</v>
      </c>
      <c r="F429" s="301">
        <v>44804</v>
      </c>
      <c r="G429" s="301"/>
      <c r="H429" s="301" t="s">
        <v>55</v>
      </c>
      <c r="I429" s="301" t="s">
        <v>2</v>
      </c>
      <c r="J429" s="302" t="s">
        <v>1485</v>
      </c>
      <c r="K429" s="302" t="s">
        <v>1294</v>
      </c>
      <c r="L429" s="14">
        <v>44865</v>
      </c>
      <c r="M429" t="s">
        <v>4225</v>
      </c>
      <c r="N429" s="179">
        <v>44867</v>
      </c>
      <c r="O429" s="178"/>
      <c r="Q429" t="s">
        <v>129</v>
      </c>
      <c r="T429" s="194"/>
      <c r="U429" s="194"/>
      <c r="V429" s="299"/>
      <c r="W429" s="200"/>
      <c r="X429" s="200"/>
      <c r="Y429" s="199"/>
      <c r="Z429" s="206"/>
      <c r="AA429" s="205"/>
      <c r="AB429" s="206"/>
      <c r="AC429" s="187"/>
      <c r="AD429" s="186">
        <v>44867</v>
      </c>
    </row>
    <row r="430" spans="1:30">
      <c r="A430" s="302">
        <f>COUNTA($E$3:E430)</f>
        <v>428</v>
      </c>
      <c r="B430" s="302" t="s">
        <v>3724</v>
      </c>
      <c r="C430" s="302" t="s">
        <v>37</v>
      </c>
      <c r="D430" s="302" t="s">
        <v>30</v>
      </c>
      <c r="E430" s="302" t="s">
        <v>3725</v>
      </c>
      <c r="F430" s="301">
        <v>44777</v>
      </c>
      <c r="G430" s="301">
        <v>44783</v>
      </c>
      <c r="H430" s="301" t="s">
        <v>55</v>
      </c>
      <c r="I430" s="301" t="s">
        <v>2</v>
      </c>
      <c r="J430" s="302" t="s">
        <v>1485</v>
      </c>
      <c r="K430" s="302" t="s">
        <v>1294</v>
      </c>
      <c r="L430" s="14">
        <v>44865</v>
      </c>
      <c r="M430" t="s">
        <v>4224</v>
      </c>
      <c r="N430" s="179">
        <v>44867</v>
      </c>
      <c r="O430" s="178"/>
      <c r="Q430" t="s">
        <v>129</v>
      </c>
      <c r="T430" s="194"/>
      <c r="U430" s="194"/>
      <c r="V430" s="299"/>
      <c r="W430" s="200"/>
      <c r="X430" s="200"/>
      <c r="Y430" s="199"/>
      <c r="Z430" s="206"/>
      <c r="AA430" s="205"/>
      <c r="AB430" s="206"/>
      <c r="AC430" s="187"/>
      <c r="AD430" s="186">
        <v>44867</v>
      </c>
    </row>
    <row r="431" spans="1:30">
      <c r="A431" s="302">
        <f>COUNTA($E$3:E431)</f>
        <v>429</v>
      </c>
      <c r="B431" s="302" t="s">
        <v>4215</v>
      </c>
      <c r="C431" s="302" t="s">
        <v>3828</v>
      </c>
      <c r="D431" s="302" t="s">
        <v>19</v>
      </c>
      <c r="E431" s="302" t="s">
        <v>3696</v>
      </c>
      <c r="F431" s="301">
        <v>44861</v>
      </c>
      <c r="G431" s="301"/>
      <c r="H431" s="301"/>
      <c r="I431" s="301" t="s">
        <v>3</v>
      </c>
      <c r="J431" s="302" t="s">
        <v>1212</v>
      </c>
      <c r="K431" s="302" t="s">
        <v>1287</v>
      </c>
      <c r="L431" s="14">
        <v>44865</v>
      </c>
      <c r="M431" t="s">
        <v>4227</v>
      </c>
      <c r="N431" s="179">
        <v>44907</v>
      </c>
      <c r="O431" s="178"/>
      <c r="Q431" t="s">
        <v>129</v>
      </c>
      <c r="T431" s="194"/>
      <c r="U431" s="194"/>
      <c r="V431" s="299"/>
      <c r="W431" s="200"/>
      <c r="X431" s="200"/>
      <c r="Y431" s="199"/>
      <c r="Z431" s="206"/>
      <c r="AA431" s="205"/>
      <c r="AB431" s="206"/>
      <c r="AC431" s="187"/>
      <c r="AD431" s="186">
        <v>44907</v>
      </c>
    </row>
    <row r="432" spans="1:30">
      <c r="A432" s="302">
        <f>COUNTA($E$3:E432)</f>
        <v>430</v>
      </c>
      <c r="B432" s="302" t="s">
        <v>4186</v>
      </c>
      <c r="C432" s="302" t="s">
        <v>1171</v>
      </c>
      <c r="D432" s="302" t="s">
        <v>19</v>
      </c>
      <c r="E432" s="302" t="s">
        <v>3720</v>
      </c>
      <c r="F432" s="301">
        <v>44858</v>
      </c>
      <c r="G432" s="301"/>
      <c r="H432" s="301"/>
      <c r="I432" s="301" t="s">
        <v>3</v>
      </c>
      <c r="J432" s="302" t="s">
        <v>17</v>
      </c>
      <c r="K432" s="302"/>
      <c r="L432" s="14">
        <v>44865</v>
      </c>
      <c r="M432" t="s">
        <v>4226</v>
      </c>
      <c r="N432" s="179">
        <v>44864</v>
      </c>
      <c r="O432" s="178"/>
      <c r="Q432" t="s">
        <v>22</v>
      </c>
      <c r="T432" s="194"/>
      <c r="U432" s="194"/>
      <c r="V432" s="299"/>
      <c r="W432" s="200"/>
      <c r="X432" s="200"/>
      <c r="Y432" s="199"/>
      <c r="Z432" s="206"/>
      <c r="AA432" s="205"/>
      <c r="AB432" s="206"/>
      <c r="AC432" s="187"/>
      <c r="AD432" s="186">
        <v>44864</v>
      </c>
    </row>
    <row r="433" spans="1:30">
      <c r="A433" s="302">
        <f>COUNTA($E$3:E433)</f>
        <v>431</v>
      </c>
      <c r="B433" s="302" t="s">
        <v>4175</v>
      </c>
      <c r="C433" s="302" t="s">
        <v>21</v>
      </c>
      <c r="D433" s="302" t="s">
        <v>34</v>
      </c>
      <c r="E433" s="302" t="s">
        <v>2205</v>
      </c>
      <c r="F433" s="301">
        <v>44854.566400000003</v>
      </c>
      <c r="G433" s="301"/>
      <c r="H433" s="301"/>
      <c r="I433" s="301" t="s">
        <v>3</v>
      </c>
      <c r="J433" s="302" t="s">
        <v>1666</v>
      </c>
      <c r="K433" s="302" t="s">
        <v>1296</v>
      </c>
      <c r="L433" s="14">
        <v>44865</v>
      </c>
      <c r="M433" t="s">
        <v>4228</v>
      </c>
      <c r="N433" s="179">
        <v>44865</v>
      </c>
      <c r="O433" s="178"/>
      <c r="Q433" t="s">
        <v>129</v>
      </c>
      <c r="T433" s="194"/>
      <c r="U433" s="194"/>
      <c r="V433" s="299"/>
      <c r="W433" s="200"/>
      <c r="X433" s="200"/>
      <c r="Y433" s="199"/>
      <c r="Z433" s="206"/>
      <c r="AA433" s="205"/>
      <c r="AB433" s="206"/>
      <c r="AC433" s="187"/>
      <c r="AD433" s="186">
        <v>44865</v>
      </c>
    </row>
    <row r="434" spans="1:30">
      <c r="A434" s="302">
        <f>COUNTA($E$3:E434)</f>
        <v>432</v>
      </c>
      <c r="B434" s="302" t="s">
        <v>3882</v>
      </c>
      <c r="C434" s="302" t="s">
        <v>41</v>
      </c>
      <c r="D434" s="302" t="s">
        <v>1181</v>
      </c>
      <c r="E434" s="302" t="s">
        <v>3883</v>
      </c>
      <c r="F434" s="301">
        <v>44809</v>
      </c>
      <c r="G434" s="301"/>
      <c r="H434" s="301" t="s">
        <v>55</v>
      </c>
      <c r="I434" s="301" t="s">
        <v>4</v>
      </c>
      <c r="J434" s="302" t="s">
        <v>1093</v>
      </c>
      <c r="K434" s="302" t="s">
        <v>287</v>
      </c>
      <c r="L434" s="14">
        <v>44865</v>
      </c>
      <c r="M434" t="s">
        <v>4217</v>
      </c>
      <c r="N434" s="179">
        <v>44861</v>
      </c>
      <c r="O434" s="178"/>
      <c r="Q434" t="s">
        <v>22</v>
      </c>
      <c r="T434" s="194"/>
      <c r="U434" s="194"/>
      <c r="V434" s="299"/>
      <c r="W434" s="200"/>
      <c r="X434" s="200"/>
      <c r="Y434" s="199"/>
      <c r="Z434" s="206"/>
      <c r="AA434" s="205"/>
      <c r="AB434" s="206"/>
      <c r="AC434" s="187"/>
      <c r="AD434" s="186">
        <v>44861</v>
      </c>
    </row>
    <row r="435" spans="1:30">
      <c r="A435" s="302">
        <f>COUNTA($E$3:E435)</f>
        <v>433</v>
      </c>
      <c r="B435" s="302" t="s">
        <v>4135</v>
      </c>
      <c r="C435" s="302" t="s">
        <v>41</v>
      </c>
      <c r="D435" s="302" t="s">
        <v>1181</v>
      </c>
      <c r="E435" s="302" t="s">
        <v>1284</v>
      </c>
      <c r="F435" s="301">
        <v>44846.77511574074</v>
      </c>
      <c r="G435" s="301"/>
      <c r="H435" s="301"/>
      <c r="I435" s="301" t="s">
        <v>1110</v>
      </c>
      <c r="J435" s="302" t="s">
        <v>2194</v>
      </c>
      <c r="K435" s="302" t="s">
        <v>1295</v>
      </c>
      <c r="L435" s="14">
        <v>44858</v>
      </c>
      <c r="M435" t="s">
        <v>4180</v>
      </c>
      <c r="N435" s="179">
        <v>44865</v>
      </c>
      <c r="O435" s="178"/>
      <c r="Q435" t="s">
        <v>129</v>
      </c>
      <c r="T435" s="194"/>
      <c r="U435" s="194"/>
      <c r="V435" s="299"/>
      <c r="W435" s="200"/>
      <c r="X435" s="200"/>
      <c r="Y435" s="199"/>
      <c r="Z435" s="206"/>
      <c r="AA435" s="205"/>
      <c r="AB435" s="206"/>
      <c r="AC435" s="187"/>
      <c r="AD435" s="186">
        <v>44865</v>
      </c>
    </row>
    <row r="436" spans="1:30">
      <c r="A436" s="302">
        <f>COUNTA($E$3:E436)</f>
        <v>434</v>
      </c>
      <c r="B436" s="302" t="s">
        <v>4125</v>
      </c>
      <c r="C436" s="302" t="s">
        <v>41</v>
      </c>
      <c r="D436" s="302" t="s">
        <v>1139</v>
      </c>
      <c r="E436" s="302" t="s">
        <v>1140</v>
      </c>
      <c r="F436" s="301">
        <v>44846</v>
      </c>
      <c r="G436" s="301"/>
      <c r="H436" s="301"/>
      <c r="I436" s="301" t="s">
        <v>1110</v>
      </c>
      <c r="J436" s="302" t="s">
        <v>17</v>
      </c>
      <c r="K436" s="302" t="s">
        <v>1274</v>
      </c>
      <c r="L436" s="14">
        <v>44858</v>
      </c>
      <c r="N436" s="179"/>
      <c r="O436" s="178"/>
      <c r="Q436" t="s">
        <v>129</v>
      </c>
      <c r="T436" s="194"/>
      <c r="U436" s="194"/>
      <c r="V436" s="299"/>
      <c r="W436" s="200"/>
      <c r="X436" s="200"/>
      <c r="Y436" s="199"/>
      <c r="Z436" s="206"/>
      <c r="AA436" s="205"/>
      <c r="AB436" s="206"/>
      <c r="AC436" s="187"/>
      <c r="AD436" s="186"/>
    </row>
    <row r="437" spans="1:30">
      <c r="A437" s="302">
        <f>COUNTA($E$3:E437)</f>
        <v>435</v>
      </c>
      <c r="B437" s="302" t="s">
        <v>4124</v>
      </c>
      <c r="C437" s="302" t="s">
        <v>41</v>
      </c>
      <c r="D437" s="302" t="s">
        <v>1124</v>
      </c>
      <c r="E437" s="302" t="s">
        <v>4231</v>
      </c>
      <c r="F437" s="301">
        <v>44846</v>
      </c>
      <c r="G437" s="301"/>
      <c r="H437" s="301"/>
      <c r="I437" s="301" t="s">
        <v>1110</v>
      </c>
      <c r="J437" s="302" t="s">
        <v>1650</v>
      </c>
      <c r="K437" s="302" t="s">
        <v>1274</v>
      </c>
      <c r="L437" s="14">
        <v>44858</v>
      </c>
      <c r="N437" s="179"/>
      <c r="O437" s="178"/>
      <c r="Q437" t="s">
        <v>129</v>
      </c>
      <c r="T437" s="194"/>
      <c r="U437" s="194"/>
      <c r="V437" s="299"/>
      <c r="W437" s="200"/>
      <c r="X437" s="200"/>
      <c r="Y437" s="199"/>
      <c r="Z437" s="206"/>
      <c r="AA437" s="205"/>
      <c r="AB437" s="206"/>
      <c r="AC437" s="187"/>
      <c r="AD437" s="186"/>
    </row>
    <row r="438" spans="1:30">
      <c r="A438" s="302">
        <f>COUNTA($E$3:E438)</f>
        <v>436</v>
      </c>
      <c r="B438" s="302" t="s">
        <v>4157</v>
      </c>
      <c r="C438" s="302" t="s">
        <v>21</v>
      </c>
      <c r="D438" s="302" t="s">
        <v>30</v>
      </c>
      <c r="E438" s="302" t="s">
        <v>2565</v>
      </c>
      <c r="F438" s="301"/>
      <c r="G438" s="301"/>
      <c r="H438" s="301"/>
      <c r="I438" s="301" t="s">
        <v>2</v>
      </c>
      <c r="J438" s="302" t="s">
        <v>357</v>
      </c>
      <c r="K438" s="302" t="s">
        <v>1287</v>
      </c>
      <c r="L438" s="14">
        <v>44858</v>
      </c>
      <c r="M438" t="s">
        <v>4180</v>
      </c>
      <c r="N438" s="179">
        <v>44907</v>
      </c>
      <c r="O438" s="178"/>
      <c r="Q438" t="s">
        <v>129</v>
      </c>
      <c r="T438" s="194"/>
      <c r="U438" s="194"/>
      <c r="V438" s="299"/>
      <c r="W438" s="200"/>
      <c r="X438" s="200"/>
      <c r="Y438" s="199"/>
      <c r="Z438" s="206"/>
      <c r="AA438" s="205"/>
      <c r="AB438" s="206"/>
      <c r="AC438" s="187"/>
      <c r="AD438" s="186">
        <v>44907</v>
      </c>
    </row>
    <row r="439" spans="1:30">
      <c r="A439" s="302">
        <f>COUNTA($E$3:E439)</f>
        <v>437</v>
      </c>
      <c r="B439" s="302" t="s">
        <v>4363</v>
      </c>
      <c r="C439" s="302" t="s">
        <v>41</v>
      </c>
      <c r="D439" s="302" t="s">
        <v>34</v>
      </c>
      <c r="E439" s="302" t="s">
        <v>1045</v>
      </c>
      <c r="F439" s="301">
        <v>44882</v>
      </c>
      <c r="G439" s="301"/>
      <c r="H439" s="301"/>
      <c r="I439" s="301" t="s">
        <v>2</v>
      </c>
      <c r="J439" s="302" t="s">
        <v>3253</v>
      </c>
      <c r="K439" s="302"/>
      <c r="L439" s="14">
        <v>44893</v>
      </c>
      <c r="M439" t="s">
        <v>4389</v>
      </c>
      <c r="N439" s="179">
        <v>44893</v>
      </c>
      <c r="O439" s="178"/>
      <c r="Q439" t="s">
        <v>22</v>
      </c>
      <c r="T439" s="194"/>
      <c r="U439" s="194"/>
      <c r="V439" s="299"/>
      <c r="W439" s="200"/>
      <c r="X439" s="200"/>
      <c r="Y439" s="199"/>
      <c r="Z439" s="206"/>
      <c r="AA439" s="205"/>
      <c r="AB439" s="206"/>
      <c r="AC439" s="187"/>
      <c r="AD439" s="186">
        <v>44893</v>
      </c>
    </row>
    <row r="440" spans="1:30">
      <c r="A440" s="302">
        <f>COUNTA($E$3:E440)</f>
        <v>438</v>
      </c>
      <c r="B440" s="302" t="s">
        <v>4109</v>
      </c>
      <c r="C440" s="302" t="s">
        <v>41</v>
      </c>
      <c r="D440" s="302" t="s">
        <v>31</v>
      </c>
      <c r="E440" s="302" t="s">
        <v>3111</v>
      </c>
      <c r="F440" s="301">
        <v>44844</v>
      </c>
      <c r="G440" s="301"/>
      <c r="H440" s="301" t="s">
        <v>66</v>
      </c>
      <c r="I440" s="301" t="s">
        <v>2</v>
      </c>
      <c r="J440" s="302" t="s">
        <v>17</v>
      </c>
      <c r="K440" s="302" t="s">
        <v>287</v>
      </c>
      <c r="L440" s="14">
        <v>44858</v>
      </c>
      <c r="M440" t="s">
        <v>4232</v>
      </c>
      <c r="N440" s="179">
        <v>44851</v>
      </c>
      <c r="O440" s="178"/>
      <c r="Q440" t="s">
        <v>22</v>
      </c>
      <c r="T440" s="194"/>
      <c r="U440" s="194"/>
      <c r="V440" s="299"/>
      <c r="W440" s="200"/>
      <c r="X440" s="200"/>
      <c r="Y440" s="199"/>
      <c r="Z440" s="206"/>
      <c r="AA440" s="205"/>
      <c r="AB440" s="206"/>
      <c r="AC440" s="187"/>
      <c r="AD440" s="186">
        <v>44851</v>
      </c>
    </row>
    <row r="441" spans="1:30">
      <c r="A441" s="302">
        <f>COUNTA($E$3:E441)</f>
        <v>439</v>
      </c>
      <c r="B441" s="302" t="s">
        <v>4065</v>
      </c>
      <c r="C441" s="302" t="s">
        <v>41</v>
      </c>
      <c r="D441" s="302" t="s">
        <v>30</v>
      </c>
      <c r="E441" s="302" t="s">
        <v>2982</v>
      </c>
      <c r="F441" s="301">
        <v>44839</v>
      </c>
      <c r="G441" s="301"/>
      <c r="H441" s="301" t="s">
        <v>66</v>
      </c>
      <c r="I441" s="301" t="s">
        <v>2</v>
      </c>
      <c r="J441" s="302" t="s">
        <v>17</v>
      </c>
      <c r="K441" s="302" t="s">
        <v>2032</v>
      </c>
      <c r="L441" s="14">
        <v>44858</v>
      </c>
      <c r="M441" t="s">
        <v>4233</v>
      </c>
      <c r="N441" s="179">
        <v>44844</v>
      </c>
      <c r="O441" s="178"/>
      <c r="Q441" t="s">
        <v>22</v>
      </c>
      <c r="T441" s="194"/>
      <c r="U441" s="194"/>
      <c r="V441" s="299"/>
      <c r="W441" s="200"/>
      <c r="X441" s="200"/>
      <c r="Y441" s="199"/>
      <c r="Z441" s="206"/>
      <c r="AA441" s="205"/>
      <c r="AB441" s="206"/>
      <c r="AC441" s="187"/>
      <c r="AD441" s="186">
        <v>44844</v>
      </c>
    </row>
    <row r="442" spans="1:30">
      <c r="A442" s="302">
        <f>COUNTA($E$3:E442)</f>
        <v>440</v>
      </c>
      <c r="B442" s="302" t="s">
        <v>4234</v>
      </c>
      <c r="C442" s="302" t="s">
        <v>41</v>
      </c>
      <c r="D442" s="302" t="s">
        <v>51</v>
      </c>
      <c r="E442" s="302" t="s">
        <v>3024</v>
      </c>
      <c r="F442" s="301">
        <v>44846.777743055558</v>
      </c>
      <c r="G442" s="301"/>
      <c r="H442" s="301"/>
      <c r="I442" s="301" t="s">
        <v>3</v>
      </c>
      <c r="J442" s="302" t="s">
        <v>1649</v>
      </c>
      <c r="K442" s="302" t="s">
        <v>1287</v>
      </c>
      <c r="L442" s="14">
        <v>44858</v>
      </c>
      <c r="M442" t="s">
        <v>4235</v>
      </c>
      <c r="N442" s="179">
        <v>44843</v>
      </c>
      <c r="O442" s="178"/>
      <c r="Q442" t="s">
        <v>129</v>
      </c>
      <c r="T442" s="194"/>
      <c r="U442" s="194"/>
      <c r="V442" s="299"/>
      <c r="W442" s="200"/>
      <c r="X442" s="200"/>
      <c r="Y442" s="199"/>
      <c r="Z442" s="206"/>
      <c r="AA442" s="205"/>
      <c r="AB442" s="206"/>
      <c r="AC442" s="187"/>
      <c r="AD442" s="186">
        <v>44843</v>
      </c>
    </row>
    <row r="443" spans="1:30">
      <c r="A443" s="302">
        <f>COUNTA($E$3:E443)</f>
        <v>441</v>
      </c>
      <c r="B443" s="302" t="s">
        <v>4129</v>
      </c>
      <c r="C443" s="302" t="s">
        <v>37</v>
      </c>
      <c r="D443" s="302" t="s">
        <v>30</v>
      </c>
      <c r="E443" s="302" t="s">
        <v>3487</v>
      </c>
      <c r="F443" s="301">
        <v>44846.770451388889</v>
      </c>
      <c r="G443" s="301"/>
      <c r="H443" s="301"/>
      <c r="I443" s="301" t="s">
        <v>3</v>
      </c>
      <c r="J443" s="302" t="s">
        <v>2209</v>
      </c>
      <c r="K443" s="302" t="s">
        <v>1296</v>
      </c>
      <c r="L443" s="14">
        <v>44858</v>
      </c>
      <c r="M443" t="s">
        <v>4236</v>
      </c>
      <c r="N443" s="179">
        <v>44866</v>
      </c>
      <c r="O443" s="178"/>
      <c r="Q443" t="s">
        <v>129</v>
      </c>
      <c r="T443" s="194"/>
      <c r="U443" s="194"/>
      <c r="V443" s="299"/>
      <c r="W443" s="200"/>
      <c r="X443" s="200"/>
      <c r="Y443" s="199"/>
      <c r="Z443" s="206"/>
      <c r="AA443" s="205"/>
      <c r="AB443" s="206"/>
      <c r="AC443" s="187"/>
      <c r="AD443" s="186">
        <v>44866</v>
      </c>
    </row>
    <row r="444" spans="1:30">
      <c r="A444" s="302">
        <f>COUNTA($E$3:E444)</f>
        <v>442</v>
      </c>
      <c r="B444" s="302" t="s">
        <v>4128</v>
      </c>
      <c r="C444" s="302" t="s">
        <v>37</v>
      </c>
      <c r="D444" s="302" t="s">
        <v>30</v>
      </c>
      <c r="E444" s="302" t="s">
        <v>3491</v>
      </c>
      <c r="F444" s="301">
        <v>44846.769733796296</v>
      </c>
      <c r="G444" s="301"/>
      <c r="H444" s="301"/>
      <c r="I444" s="301" t="s">
        <v>3</v>
      </c>
      <c r="J444" s="302" t="s">
        <v>2209</v>
      </c>
      <c r="K444" s="302" t="s">
        <v>1295</v>
      </c>
      <c r="L444" s="14">
        <v>44858</v>
      </c>
      <c r="M444" t="s">
        <v>4163</v>
      </c>
      <c r="N444" s="179">
        <v>44866</v>
      </c>
      <c r="O444" s="178"/>
      <c r="Q444" t="s">
        <v>129</v>
      </c>
      <c r="T444" s="194"/>
      <c r="U444" s="194"/>
      <c r="V444" s="299"/>
      <c r="W444" s="200"/>
      <c r="X444" s="200"/>
      <c r="Y444" s="199"/>
      <c r="Z444" s="206"/>
      <c r="AA444" s="205"/>
      <c r="AB444" s="206"/>
      <c r="AC444" s="187"/>
      <c r="AD444" s="186">
        <v>44866</v>
      </c>
    </row>
    <row r="445" spans="1:30">
      <c r="A445" s="302">
        <f>COUNTA($E$3:E445)</f>
        <v>443</v>
      </c>
      <c r="B445" s="302" t="s">
        <v>4114</v>
      </c>
      <c r="C445" s="302" t="s">
        <v>41</v>
      </c>
      <c r="D445" s="302" t="s">
        <v>30</v>
      </c>
      <c r="E445" s="302" t="s">
        <v>1721</v>
      </c>
      <c r="F445" s="301">
        <v>44845.702280092592</v>
      </c>
      <c r="G445" s="301"/>
      <c r="H445" s="301"/>
      <c r="I445" s="301" t="s">
        <v>3</v>
      </c>
      <c r="J445" s="302" t="s">
        <v>2541</v>
      </c>
      <c r="K445" s="302" t="s">
        <v>1295</v>
      </c>
      <c r="L445" s="14">
        <v>44858</v>
      </c>
      <c r="M445" t="s">
        <v>4237</v>
      </c>
      <c r="N445" s="179">
        <v>44866</v>
      </c>
      <c r="O445" s="178"/>
      <c r="Q445" t="s">
        <v>129</v>
      </c>
      <c r="T445" s="194"/>
      <c r="U445" s="194"/>
      <c r="V445" s="299"/>
      <c r="W445" s="200"/>
      <c r="X445" s="200"/>
      <c r="Y445" s="199"/>
      <c r="Z445" s="206"/>
      <c r="AA445" s="205"/>
      <c r="AB445" s="206"/>
      <c r="AC445" s="187"/>
      <c r="AD445" s="186">
        <v>44866</v>
      </c>
    </row>
    <row r="446" spans="1:30">
      <c r="A446" s="302">
        <f>COUNTA($E$3:E446)</f>
        <v>444</v>
      </c>
      <c r="B446" s="302" t="s">
        <v>4162</v>
      </c>
      <c r="C446" s="302" t="s">
        <v>2370</v>
      </c>
      <c r="D446" s="302" t="s">
        <v>1126</v>
      </c>
      <c r="E446" s="302" t="s">
        <v>4170</v>
      </c>
      <c r="F446" s="301"/>
      <c r="G446" s="301"/>
      <c r="H446" s="301"/>
      <c r="I446" s="301" t="s">
        <v>4</v>
      </c>
      <c r="J446" s="302" t="s">
        <v>1707</v>
      </c>
      <c r="K446" s="302" t="s">
        <v>287</v>
      </c>
      <c r="L446" s="14">
        <v>44858</v>
      </c>
      <c r="M446" t="s">
        <v>4163</v>
      </c>
      <c r="N446" s="179">
        <v>44876</v>
      </c>
      <c r="O446" s="178"/>
      <c r="Q446" t="s">
        <v>22</v>
      </c>
      <c r="T446" s="194"/>
      <c r="U446" s="194"/>
      <c r="V446" s="299"/>
      <c r="W446" s="200"/>
      <c r="X446" s="200"/>
      <c r="Y446" s="199"/>
      <c r="Z446" s="206"/>
      <c r="AA446" s="205"/>
      <c r="AB446" s="206"/>
      <c r="AC446" s="187"/>
      <c r="AD446" s="186">
        <v>44876</v>
      </c>
    </row>
    <row r="447" spans="1:30">
      <c r="A447" s="302">
        <f>COUNTA($E$3:E447)</f>
        <v>445</v>
      </c>
      <c r="B447" s="302" t="s">
        <v>4092</v>
      </c>
      <c r="C447" s="302" t="s">
        <v>40</v>
      </c>
      <c r="D447" s="302" t="s">
        <v>30</v>
      </c>
      <c r="E447" s="302" t="s">
        <v>1645</v>
      </c>
      <c r="F447" s="301">
        <v>44841.474330543999</v>
      </c>
      <c r="G447" s="301"/>
      <c r="H447" s="301"/>
      <c r="I447" s="301"/>
      <c r="J447" s="302"/>
      <c r="K447" s="302"/>
      <c r="L447" s="14">
        <v>44851</v>
      </c>
      <c r="M447" t="s">
        <v>4151</v>
      </c>
      <c r="N447" s="179">
        <v>44840</v>
      </c>
      <c r="O447" s="178"/>
      <c r="Q447" t="s">
        <v>129</v>
      </c>
      <c r="T447" s="194"/>
      <c r="U447" s="194"/>
      <c r="V447" s="299"/>
      <c r="W447" s="200"/>
      <c r="X447" s="200"/>
      <c r="Y447" s="199"/>
      <c r="Z447" s="206"/>
      <c r="AA447" s="205"/>
      <c r="AB447" s="206"/>
      <c r="AC447" s="187"/>
      <c r="AD447" s="186">
        <v>44840</v>
      </c>
    </row>
    <row r="448" spans="1:30">
      <c r="A448" s="302">
        <f>COUNTA($E$3:E448)</f>
        <v>446</v>
      </c>
      <c r="B448" s="302" t="s">
        <v>4137</v>
      </c>
      <c r="C448" s="302" t="s">
        <v>41</v>
      </c>
      <c r="D448" s="302" t="s">
        <v>1126</v>
      </c>
      <c r="E448" s="302" t="s">
        <v>3103</v>
      </c>
      <c r="F448" s="301">
        <v>44846</v>
      </c>
      <c r="G448" s="301"/>
      <c r="H448" s="301" t="s">
        <v>66</v>
      </c>
      <c r="I448" s="301" t="s">
        <v>1110</v>
      </c>
      <c r="J448" s="302" t="s">
        <v>2194</v>
      </c>
      <c r="K448" s="302" t="s">
        <v>33</v>
      </c>
      <c r="L448" s="14">
        <v>44851</v>
      </c>
      <c r="M448" t="s">
        <v>4154</v>
      </c>
      <c r="N448" s="179">
        <v>44862</v>
      </c>
      <c r="O448" s="178"/>
      <c r="Q448" t="s">
        <v>129</v>
      </c>
      <c r="T448" s="194"/>
      <c r="U448" s="194"/>
      <c r="V448" s="299"/>
      <c r="W448" s="200"/>
      <c r="X448" s="200"/>
      <c r="Y448" s="199"/>
      <c r="Z448" s="206"/>
      <c r="AA448" s="205"/>
      <c r="AB448" s="206"/>
      <c r="AC448" s="187"/>
      <c r="AD448" s="186">
        <v>44862</v>
      </c>
    </row>
    <row r="449" spans="1:30">
      <c r="A449" s="302">
        <f>COUNTA($E$3:E449)</f>
        <v>447</v>
      </c>
      <c r="B449" s="302" t="s">
        <v>4136</v>
      </c>
      <c r="C449" s="302" t="s">
        <v>41</v>
      </c>
      <c r="D449" s="302" t="s">
        <v>1264</v>
      </c>
      <c r="E449" s="302" t="s">
        <v>3109</v>
      </c>
      <c r="F449" s="301">
        <v>44846</v>
      </c>
      <c r="G449" s="301"/>
      <c r="H449" s="301" t="s">
        <v>66</v>
      </c>
      <c r="I449" s="301" t="s">
        <v>1110</v>
      </c>
      <c r="J449" s="302" t="s">
        <v>2194</v>
      </c>
      <c r="K449" s="302" t="s">
        <v>33</v>
      </c>
      <c r="L449" s="14">
        <v>44851</v>
      </c>
      <c r="M449" t="s">
        <v>4154</v>
      </c>
      <c r="N449" s="179">
        <v>44862</v>
      </c>
      <c r="O449" s="178"/>
      <c r="Q449" t="s">
        <v>129</v>
      </c>
      <c r="T449" s="194"/>
      <c r="U449" s="194"/>
      <c r="V449" s="299"/>
      <c r="W449" s="200"/>
      <c r="X449" s="200"/>
      <c r="Y449" s="199"/>
      <c r="Z449" s="206"/>
      <c r="AA449" s="205"/>
      <c r="AB449" s="206"/>
      <c r="AC449" s="187"/>
      <c r="AD449" s="186">
        <v>44862</v>
      </c>
    </row>
    <row r="450" spans="1:30">
      <c r="A450" s="302">
        <f>COUNTA($E$3:E450)</f>
        <v>448</v>
      </c>
      <c r="B450" s="302" t="s">
        <v>4110</v>
      </c>
      <c r="C450" s="302" t="s">
        <v>3520</v>
      </c>
      <c r="D450" s="302" t="s">
        <v>31</v>
      </c>
      <c r="E450" s="302" t="s">
        <v>3521</v>
      </c>
      <c r="F450" s="301">
        <v>44844</v>
      </c>
      <c r="G450" s="301"/>
      <c r="H450" s="301"/>
      <c r="I450" s="301" t="s">
        <v>2</v>
      </c>
      <c r="J450" s="302" t="s">
        <v>17</v>
      </c>
      <c r="K450" s="302" t="s">
        <v>287</v>
      </c>
      <c r="L450" s="14">
        <v>44851</v>
      </c>
      <c r="M450" t="s">
        <v>4150</v>
      </c>
      <c r="N450" s="179">
        <v>44847</v>
      </c>
      <c r="O450" s="178"/>
      <c r="Q450" t="s">
        <v>22</v>
      </c>
      <c r="T450" s="194"/>
      <c r="U450" s="194"/>
      <c r="V450" s="299"/>
      <c r="W450" s="200"/>
      <c r="X450" s="200"/>
      <c r="Y450" s="199"/>
      <c r="Z450" s="206"/>
      <c r="AA450" s="205"/>
      <c r="AB450" s="206"/>
      <c r="AC450" s="187"/>
      <c r="AD450" s="186">
        <v>44847</v>
      </c>
    </row>
    <row r="451" spans="1:30">
      <c r="A451" s="302">
        <f>COUNTA($E$3:E451)</f>
        <v>449</v>
      </c>
      <c r="B451" s="302" t="s">
        <v>4075</v>
      </c>
      <c r="C451" s="302" t="s">
        <v>41</v>
      </c>
      <c r="D451" s="302" t="s">
        <v>1115</v>
      </c>
      <c r="E451" s="302" t="s">
        <v>4029</v>
      </c>
      <c r="F451" s="301">
        <v>44840</v>
      </c>
      <c r="G451" s="301"/>
      <c r="H451" s="301"/>
      <c r="I451" s="301" t="s">
        <v>2</v>
      </c>
      <c r="J451" s="302" t="s">
        <v>4076</v>
      </c>
      <c r="K451" s="302" t="s">
        <v>1287</v>
      </c>
      <c r="L451" s="14">
        <v>44851</v>
      </c>
      <c r="N451" s="179">
        <v>44858</v>
      </c>
      <c r="O451" s="178"/>
      <c r="Q451" t="s">
        <v>129</v>
      </c>
      <c r="T451" s="194"/>
      <c r="U451" s="194"/>
      <c r="V451" s="299"/>
      <c r="W451" s="200"/>
      <c r="X451" s="200"/>
      <c r="Y451" s="199"/>
      <c r="Z451" s="206"/>
      <c r="AA451" s="205"/>
      <c r="AB451" s="206"/>
      <c r="AC451" s="187"/>
      <c r="AD451" s="186">
        <v>44858</v>
      </c>
    </row>
    <row r="452" spans="1:30">
      <c r="A452" s="302">
        <f>COUNTA($E$3:E452)</f>
        <v>450</v>
      </c>
      <c r="B452" s="302" t="s">
        <v>4066</v>
      </c>
      <c r="C452" s="302" t="s">
        <v>41</v>
      </c>
      <c r="D452" s="302" t="s">
        <v>56</v>
      </c>
      <c r="E452" s="302" t="s">
        <v>3068</v>
      </c>
      <c r="F452" s="301">
        <v>44841</v>
      </c>
      <c r="G452" s="301"/>
      <c r="H452" s="301" t="s">
        <v>66</v>
      </c>
      <c r="I452" s="301" t="s">
        <v>2</v>
      </c>
      <c r="J452" s="302" t="s">
        <v>4067</v>
      </c>
      <c r="K452" s="302" t="s">
        <v>1287</v>
      </c>
      <c r="L452" s="14">
        <v>44851</v>
      </c>
      <c r="M452" t="s">
        <v>4153</v>
      </c>
      <c r="N452" s="179">
        <v>45051</v>
      </c>
      <c r="O452" s="178"/>
      <c r="Q452" t="s">
        <v>129</v>
      </c>
      <c r="T452" s="194"/>
      <c r="U452" s="194"/>
      <c r="V452" s="299"/>
      <c r="W452" s="200"/>
      <c r="X452" s="200"/>
      <c r="Y452" s="199"/>
      <c r="Z452" s="206"/>
      <c r="AA452" s="205"/>
      <c r="AB452" s="206"/>
      <c r="AC452" s="187"/>
      <c r="AD452" s="186">
        <v>45051</v>
      </c>
    </row>
    <row r="453" spans="1:30">
      <c r="A453" s="302">
        <f>COUNTA($E$3:E453)</f>
        <v>451</v>
      </c>
      <c r="B453" s="302" t="s">
        <v>4111</v>
      </c>
      <c r="C453" s="302" t="s">
        <v>41</v>
      </c>
      <c r="D453" s="302" t="s">
        <v>104</v>
      </c>
      <c r="E453" s="302" t="s">
        <v>4112</v>
      </c>
      <c r="F453" s="301">
        <v>44845</v>
      </c>
      <c r="G453" s="301"/>
      <c r="H453" s="301"/>
      <c r="I453" s="301" t="s">
        <v>3</v>
      </c>
      <c r="J453" s="302" t="s">
        <v>1485</v>
      </c>
      <c r="K453" s="302" t="s">
        <v>1287</v>
      </c>
      <c r="L453" s="14">
        <v>44851</v>
      </c>
      <c r="N453" s="179"/>
      <c r="O453" s="178"/>
      <c r="Q453" t="s">
        <v>129</v>
      </c>
      <c r="T453" s="194"/>
      <c r="U453" s="194"/>
      <c r="V453" s="299"/>
      <c r="W453" s="200"/>
      <c r="X453" s="200"/>
      <c r="Y453" s="199"/>
      <c r="Z453" s="206"/>
      <c r="AA453" s="205"/>
      <c r="AB453" s="206"/>
      <c r="AC453" s="187"/>
      <c r="AD453" s="186"/>
    </row>
    <row r="454" spans="1:30">
      <c r="A454" s="302">
        <f>COUNTA($E$3:E454)</f>
        <v>452</v>
      </c>
      <c r="B454" s="302" t="s">
        <v>4087</v>
      </c>
      <c r="C454" s="302" t="s">
        <v>21</v>
      </c>
      <c r="D454" s="302" t="s">
        <v>25</v>
      </c>
      <c r="E454" s="302" t="s">
        <v>298</v>
      </c>
      <c r="F454" s="301">
        <v>44841.470636388898</v>
      </c>
      <c r="G454" s="301"/>
      <c r="H454" s="301"/>
      <c r="I454" s="301" t="s">
        <v>3</v>
      </c>
      <c r="J454" s="302" t="s">
        <v>1720</v>
      </c>
      <c r="K454" s="302" t="s">
        <v>1296</v>
      </c>
      <c r="L454" s="14">
        <v>44851</v>
      </c>
      <c r="M454" t="s">
        <v>4148</v>
      </c>
      <c r="N454" s="179">
        <v>44854</v>
      </c>
      <c r="O454" s="178"/>
      <c r="Q454" t="s">
        <v>129</v>
      </c>
      <c r="T454" s="194"/>
      <c r="U454" s="194"/>
      <c r="V454" s="299"/>
      <c r="W454" s="200"/>
      <c r="X454" s="200"/>
      <c r="Y454" s="199"/>
      <c r="Z454" s="206"/>
      <c r="AA454" s="205"/>
      <c r="AB454" s="206"/>
      <c r="AC454" s="187"/>
      <c r="AD454" s="186">
        <v>44854</v>
      </c>
    </row>
    <row r="455" spans="1:30">
      <c r="A455" s="302">
        <f>COUNTA($E$3:E455)</f>
        <v>453</v>
      </c>
      <c r="B455" s="302" t="s">
        <v>4073</v>
      </c>
      <c r="C455" s="302" t="s">
        <v>41</v>
      </c>
      <c r="D455" s="302" t="s">
        <v>16</v>
      </c>
      <c r="E455" s="302" t="s">
        <v>1188</v>
      </c>
      <c r="F455" s="301">
        <v>44839</v>
      </c>
      <c r="G455" s="301"/>
      <c r="H455" s="301"/>
      <c r="I455" s="301" t="s">
        <v>3</v>
      </c>
      <c r="J455" s="302" t="s">
        <v>3132</v>
      </c>
      <c r="K455" s="302" t="s">
        <v>33</v>
      </c>
      <c r="L455" s="14">
        <v>44851</v>
      </c>
      <c r="M455" t="s">
        <v>4149</v>
      </c>
      <c r="N455" s="179">
        <v>44845</v>
      </c>
      <c r="O455" s="178"/>
      <c r="Q455" t="s">
        <v>129</v>
      </c>
      <c r="T455" s="194"/>
      <c r="U455" s="194"/>
      <c r="V455" s="299"/>
      <c r="W455" s="200"/>
      <c r="X455" s="200"/>
      <c r="Y455" s="199"/>
      <c r="Z455" s="206"/>
      <c r="AA455" s="205"/>
      <c r="AB455" s="206"/>
      <c r="AC455" s="187"/>
      <c r="AD455" s="186">
        <v>44845</v>
      </c>
    </row>
    <row r="456" spans="1:30">
      <c r="A456" s="302">
        <f>COUNTA($E$3:E456)</f>
        <v>454</v>
      </c>
      <c r="B456" s="302" t="s">
        <v>4071</v>
      </c>
      <c r="C456" s="302" t="s">
        <v>3903</v>
      </c>
      <c r="D456" s="302" t="s">
        <v>56</v>
      </c>
      <c r="E456" s="302" t="s">
        <v>3904</v>
      </c>
      <c r="F456" s="301">
        <v>44839.811130439797</v>
      </c>
      <c r="G456" s="301"/>
      <c r="H456" s="301"/>
      <c r="I456" s="301" t="s">
        <v>3</v>
      </c>
      <c r="J456" s="302" t="s">
        <v>1643</v>
      </c>
      <c r="K456" s="302" t="s">
        <v>1295</v>
      </c>
      <c r="L456" s="14">
        <v>44851</v>
      </c>
      <c r="M456" t="s">
        <v>4148</v>
      </c>
      <c r="N456" s="179">
        <v>44846</v>
      </c>
      <c r="O456" s="178"/>
      <c r="Q456" t="s">
        <v>129</v>
      </c>
      <c r="T456" s="194"/>
      <c r="U456" s="194"/>
      <c r="V456" s="299"/>
      <c r="W456" s="200"/>
      <c r="X456" s="200"/>
      <c r="Y456" s="199"/>
      <c r="Z456" s="206"/>
      <c r="AA456" s="205"/>
      <c r="AB456" s="206"/>
      <c r="AC456" s="187"/>
      <c r="AD456" s="186">
        <v>44846</v>
      </c>
    </row>
    <row r="457" spans="1:30">
      <c r="A457" s="302">
        <f>COUNTA($E$3:E457)</f>
        <v>455</v>
      </c>
      <c r="B457" s="302" t="s">
        <v>3823</v>
      </c>
      <c r="C457" s="302" t="s">
        <v>40</v>
      </c>
      <c r="D457" s="302" t="s">
        <v>56</v>
      </c>
      <c r="E457" s="302" t="s">
        <v>3824</v>
      </c>
      <c r="F457" s="301">
        <v>44797</v>
      </c>
      <c r="G457" s="301"/>
      <c r="H457" s="301"/>
      <c r="I457" s="301" t="s">
        <v>3</v>
      </c>
      <c r="J457" s="302" t="s">
        <v>2153</v>
      </c>
      <c r="K457" s="302" t="s">
        <v>1274</v>
      </c>
      <c r="L457" s="14">
        <v>44851</v>
      </c>
      <c r="M457" t="s">
        <v>4146</v>
      </c>
      <c r="N457" s="179">
        <v>44861</v>
      </c>
      <c r="O457" s="178"/>
      <c r="Q457" t="s">
        <v>129</v>
      </c>
      <c r="T457" s="194"/>
      <c r="U457" s="194"/>
      <c r="V457" s="299"/>
      <c r="W457" s="200"/>
      <c r="X457" s="200"/>
      <c r="Y457" s="199"/>
      <c r="Z457" s="206"/>
      <c r="AA457" s="205"/>
      <c r="AB457" s="206"/>
      <c r="AC457" s="187"/>
      <c r="AD457" s="186">
        <v>44861</v>
      </c>
    </row>
    <row r="458" spans="1:30">
      <c r="A458" s="302">
        <f>COUNTA($E$3:E458)</f>
        <v>456</v>
      </c>
      <c r="B458" s="302" t="s">
        <v>4074</v>
      </c>
      <c r="C458" s="302" t="s">
        <v>37</v>
      </c>
      <c r="D458" s="302" t="s">
        <v>34</v>
      </c>
      <c r="E458" s="302" t="s">
        <v>3373</v>
      </c>
      <c r="F458" s="301">
        <v>44839</v>
      </c>
      <c r="G458" s="301"/>
      <c r="H458" s="301"/>
      <c r="I458" s="301" t="s">
        <v>2</v>
      </c>
      <c r="J458" s="302" t="s">
        <v>3572</v>
      </c>
      <c r="K458" s="302" t="s">
        <v>33</v>
      </c>
      <c r="L458" s="14">
        <v>44844</v>
      </c>
      <c r="N458" s="179">
        <v>44846</v>
      </c>
      <c r="O458" s="178"/>
      <c r="Q458" t="s">
        <v>129</v>
      </c>
      <c r="T458" s="194"/>
      <c r="U458" s="194"/>
      <c r="V458" s="299"/>
      <c r="W458" s="200"/>
      <c r="X458" s="200"/>
      <c r="Y458" s="199"/>
      <c r="Z458" s="206"/>
      <c r="AA458" s="205"/>
      <c r="AB458" s="206"/>
      <c r="AC458" s="187"/>
      <c r="AD458" s="186">
        <v>44846</v>
      </c>
    </row>
    <row r="459" spans="1:30">
      <c r="A459" s="302">
        <f>COUNTA($E$3:E459)</f>
        <v>457</v>
      </c>
      <c r="B459" s="302" t="s">
        <v>4064</v>
      </c>
      <c r="C459" s="302" t="s">
        <v>1168</v>
      </c>
      <c r="D459" s="302" t="s">
        <v>38</v>
      </c>
      <c r="E459" s="302" t="s">
        <v>2922</v>
      </c>
      <c r="F459" s="301">
        <v>44844</v>
      </c>
      <c r="G459" s="301"/>
      <c r="H459" s="301"/>
      <c r="I459" s="301" t="s">
        <v>2</v>
      </c>
      <c r="J459" s="302" t="s">
        <v>2923</v>
      </c>
      <c r="K459" s="302"/>
      <c r="L459" s="14">
        <v>44844</v>
      </c>
      <c r="M459" t="s">
        <v>4107</v>
      </c>
      <c r="N459" s="179">
        <v>44849</v>
      </c>
      <c r="O459" s="178"/>
      <c r="Q459" t="s">
        <v>22</v>
      </c>
      <c r="T459" s="194"/>
      <c r="U459" s="194"/>
      <c r="V459" s="299"/>
      <c r="W459" s="200"/>
      <c r="X459" s="200"/>
      <c r="Y459" s="199"/>
      <c r="Z459" s="206"/>
      <c r="AA459" s="205"/>
      <c r="AB459" s="206"/>
      <c r="AC459" s="187"/>
      <c r="AD459" s="186">
        <v>44849</v>
      </c>
    </row>
    <row r="460" spans="1:30">
      <c r="A460" s="302">
        <f>COUNTA($E$3:E460)</f>
        <v>458</v>
      </c>
      <c r="B460" s="302" t="s">
        <v>4055</v>
      </c>
      <c r="C460" s="302" t="s">
        <v>2422</v>
      </c>
      <c r="D460" s="302" t="s">
        <v>25</v>
      </c>
      <c r="E460" s="302" t="s">
        <v>2440</v>
      </c>
      <c r="F460" s="301">
        <v>44837</v>
      </c>
      <c r="G460" s="301"/>
      <c r="H460" s="301"/>
      <c r="I460" s="301" t="s">
        <v>2</v>
      </c>
      <c r="J460" s="302" t="s">
        <v>4056</v>
      </c>
      <c r="K460" s="302" t="s">
        <v>1294</v>
      </c>
      <c r="L460" s="14">
        <v>44844</v>
      </c>
      <c r="M460" t="s">
        <v>4100</v>
      </c>
      <c r="N460" s="179">
        <v>44844</v>
      </c>
      <c r="O460" s="178"/>
      <c r="Q460" t="s">
        <v>22</v>
      </c>
      <c r="T460" s="194"/>
      <c r="U460" s="194"/>
      <c r="V460" s="299"/>
      <c r="W460" s="200"/>
      <c r="X460" s="200"/>
      <c r="Y460" s="199"/>
      <c r="Z460" s="206"/>
      <c r="AA460" s="205"/>
      <c r="AB460" s="206"/>
      <c r="AC460" s="187"/>
      <c r="AD460" s="186">
        <v>44844</v>
      </c>
    </row>
    <row r="461" spans="1:30">
      <c r="A461" s="302">
        <f>COUNTA($E$3:E461)</f>
        <v>459</v>
      </c>
      <c r="B461" s="302" t="s">
        <v>4028</v>
      </c>
      <c r="C461" s="302" t="s">
        <v>41</v>
      </c>
      <c r="D461" s="302" t="s">
        <v>1115</v>
      </c>
      <c r="E461" s="302" t="s">
        <v>4029</v>
      </c>
      <c r="F461" s="301">
        <v>44832.583428854203</v>
      </c>
      <c r="G461" s="301"/>
      <c r="H461" s="301"/>
      <c r="I461" s="301" t="s">
        <v>2</v>
      </c>
      <c r="J461" s="302" t="s">
        <v>4076</v>
      </c>
      <c r="K461" s="302"/>
      <c r="L461" s="14">
        <v>44844</v>
      </c>
      <c r="N461" s="179">
        <v>44844</v>
      </c>
      <c r="O461" s="178"/>
      <c r="Q461" t="s">
        <v>129</v>
      </c>
      <c r="T461" s="194"/>
      <c r="U461" s="194"/>
      <c r="V461" s="299"/>
      <c r="W461" s="200"/>
      <c r="X461" s="200"/>
      <c r="Y461" s="199"/>
      <c r="Z461" s="206"/>
      <c r="AA461" s="205"/>
      <c r="AB461" s="206"/>
      <c r="AC461" s="187"/>
      <c r="AD461" s="186">
        <v>44844</v>
      </c>
    </row>
    <row r="462" spans="1:30">
      <c r="A462" s="302">
        <f>COUNTA($E$3:E462)</f>
        <v>460</v>
      </c>
      <c r="B462" s="302" t="s">
        <v>3935</v>
      </c>
      <c r="C462" s="302" t="s">
        <v>41</v>
      </c>
      <c r="D462" s="302" t="s">
        <v>34</v>
      </c>
      <c r="E462" s="302" t="s">
        <v>3936</v>
      </c>
      <c r="F462" s="301">
        <v>44819</v>
      </c>
      <c r="G462" s="301"/>
      <c r="H462" s="301" t="s">
        <v>66</v>
      </c>
      <c r="I462" s="301" t="s">
        <v>2</v>
      </c>
      <c r="J462" s="302" t="s">
        <v>17</v>
      </c>
      <c r="K462" s="302" t="s">
        <v>287</v>
      </c>
      <c r="L462" s="14">
        <v>44844</v>
      </c>
      <c r="M462" t="s">
        <v>4099</v>
      </c>
      <c r="N462" s="179">
        <v>44833</v>
      </c>
      <c r="O462" s="178"/>
      <c r="Q462" t="s">
        <v>22</v>
      </c>
      <c r="T462" s="194"/>
      <c r="U462" s="194"/>
      <c r="V462" s="299"/>
      <c r="W462" s="200"/>
      <c r="X462" s="200"/>
      <c r="Y462" s="199"/>
      <c r="Z462" s="206"/>
      <c r="AA462" s="205"/>
      <c r="AB462" s="206"/>
      <c r="AC462" s="187"/>
      <c r="AD462" s="186">
        <v>44833</v>
      </c>
    </row>
    <row r="463" spans="1:30">
      <c r="A463" s="302">
        <f>COUNTA($E$3:E463)</f>
        <v>461</v>
      </c>
      <c r="B463" s="302" t="s">
        <v>3714</v>
      </c>
      <c r="C463" s="302" t="s">
        <v>2933</v>
      </c>
      <c r="D463" s="302" t="s">
        <v>1145</v>
      </c>
      <c r="E463" s="302" t="s">
        <v>3715</v>
      </c>
      <c r="F463" s="301">
        <v>44777</v>
      </c>
      <c r="G463" s="301"/>
      <c r="H463" s="301">
        <v>44785</v>
      </c>
      <c r="I463" s="301" t="s">
        <v>2</v>
      </c>
      <c r="J463" s="302" t="s">
        <v>357</v>
      </c>
      <c r="K463" s="302" t="s">
        <v>1287</v>
      </c>
      <c r="L463" s="14">
        <v>44844</v>
      </c>
      <c r="M463" t="s">
        <v>4098</v>
      </c>
      <c r="N463" s="179"/>
      <c r="O463" s="178"/>
      <c r="Q463" t="s">
        <v>129</v>
      </c>
      <c r="T463" s="194"/>
      <c r="U463" s="194"/>
      <c r="V463" s="299"/>
      <c r="W463" s="200"/>
      <c r="X463" s="200"/>
      <c r="Y463" s="199"/>
      <c r="Z463" s="206"/>
      <c r="AA463" s="205"/>
      <c r="AB463" s="206"/>
      <c r="AC463" s="187"/>
      <c r="AD463" s="186"/>
    </row>
    <row r="464" spans="1:30">
      <c r="A464" s="302">
        <f>COUNTA($E$3:E464)</f>
        <v>462</v>
      </c>
      <c r="B464" s="302" t="s">
        <v>4070</v>
      </c>
      <c r="C464" s="302" t="s">
        <v>37</v>
      </c>
      <c r="D464" s="302" t="s">
        <v>30</v>
      </c>
      <c r="E464" s="302" t="s">
        <v>2558</v>
      </c>
      <c r="F464" s="301">
        <v>44839</v>
      </c>
      <c r="G464" s="301"/>
      <c r="H464" s="301"/>
      <c r="I464" s="301" t="s">
        <v>3</v>
      </c>
      <c r="J464" s="302" t="s">
        <v>1212</v>
      </c>
      <c r="K464" s="302" t="s">
        <v>33</v>
      </c>
      <c r="L464" s="14">
        <v>44844</v>
      </c>
      <c r="N464" s="179">
        <v>45158</v>
      </c>
      <c r="O464" s="178"/>
      <c r="Q464" t="s">
        <v>129</v>
      </c>
      <c r="T464" s="194"/>
      <c r="U464" s="194"/>
      <c r="V464" s="299"/>
      <c r="W464" s="200"/>
      <c r="X464" s="200"/>
      <c r="Y464" s="199"/>
      <c r="Z464" s="206"/>
      <c r="AA464" s="205"/>
      <c r="AB464" s="206"/>
      <c r="AC464" s="187"/>
      <c r="AD464" s="186"/>
    </row>
    <row r="465" spans="1:30">
      <c r="A465" s="302">
        <f>COUNTA($E$3:E465)</f>
        <v>463</v>
      </c>
      <c r="B465" s="302" t="s">
        <v>4068</v>
      </c>
      <c r="C465" s="302" t="s">
        <v>3903</v>
      </c>
      <c r="D465" s="302" t="s">
        <v>1123</v>
      </c>
      <c r="E465" s="302" t="s">
        <v>4069</v>
      </c>
      <c r="F465" s="301">
        <v>44839</v>
      </c>
      <c r="G465" s="301">
        <v>44844</v>
      </c>
      <c r="H465" s="301">
        <v>44844</v>
      </c>
      <c r="I465" s="301" t="s">
        <v>3</v>
      </c>
      <c r="J465" s="302" t="s">
        <v>1643</v>
      </c>
      <c r="K465" s="302" t="s">
        <v>1295</v>
      </c>
      <c r="L465" s="14">
        <v>44844</v>
      </c>
      <c r="M465" t="s">
        <v>4102</v>
      </c>
      <c r="N465" s="179">
        <v>44844</v>
      </c>
      <c r="O465" s="178"/>
      <c r="Q465" t="s">
        <v>129</v>
      </c>
      <c r="T465" s="194"/>
      <c r="U465" s="194"/>
      <c r="V465" s="299"/>
      <c r="W465" s="200"/>
      <c r="X465" s="200"/>
      <c r="Y465" s="199"/>
      <c r="Z465" s="206"/>
      <c r="AA465" s="205"/>
      <c r="AB465" s="206"/>
      <c r="AC465" s="187"/>
      <c r="AD465" s="186">
        <v>44844</v>
      </c>
    </row>
    <row r="466" spans="1:30">
      <c r="A466" s="302">
        <f>COUNTA($E$3:E466)</f>
        <v>464</v>
      </c>
      <c r="B466" s="302" t="s">
        <v>4058</v>
      </c>
      <c r="C466" s="302" t="s">
        <v>4059</v>
      </c>
      <c r="D466" s="302" t="s">
        <v>30</v>
      </c>
      <c r="E466" s="302" t="s">
        <v>4060</v>
      </c>
      <c r="F466" s="301">
        <v>44838</v>
      </c>
      <c r="G466" s="301"/>
      <c r="H466" s="301"/>
      <c r="I466" s="301" t="s">
        <v>3</v>
      </c>
      <c r="J466" s="302" t="s">
        <v>3477</v>
      </c>
      <c r="K466" s="302" t="s">
        <v>1294</v>
      </c>
      <c r="L466" s="14">
        <v>44844</v>
      </c>
      <c r="M466" t="s">
        <v>4100</v>
      </c>
      <c r="N466" s="179">
        <v>44840</v>
      </c>
      <c r="O466" s="178"/>
      <c r="Q466" t="s">
        <v>22</v>
      </c>
      <c r="T466" s="194"/>
      <c r="U466" s="194"/>
      <c r="V466" s="299"/>
      <c r="W466" s="200"/>
      <c r="X466" s="200"/>
      <c r="Y466" s="199"/>
      <c r="Z466" s="206"/>
      <c r="AA466" s="205"/>
      <c r="AB466" s="206"/>
      <c r="AC466" s="187"/>
      <c r="AD466" s="186">
        <v>44840</v>
      </c>
    </row>
    <row r="467" spans="1:30">
      <c r="A467" s="302">
        <f>COUNTA($E$3:E467)</f>
        <v>465</v>
      </c>
      <c r="B467" s="302" t="s">
        <v>3516</v>
      </c>
      <c r="C467" s="302" t="s">
        <v>2431</v>
      </c>
      <c r="D467" s="302" t="s">
        <v>19</v>
      </c>
      <c r="E467" s="302" t="s">
        <v>3523</v>
      </c>
      <c r="F467" s="301">
        <v>44754</v>
      </c>
      <c r="G467" s="301"/>
      <c r="H467" s="301">
        <v>44764</v>
      </c>
      <c r="I467" s="301" t="s">
        <v>3</v>
      </c>
      <c r="J467" s="302" t="s">
        <v>1720</v>
      </c>
      <c r="K467" s="302" t="s">
        <v>1287</v>
      </c>
      <c r="L467" s="14">
        <v>44844</v>
      </c>
      <c r="M467" t="s">
        <v>4097</v>
      </c>
      <c r="N467" s="179">
        <v>44841</v>
      </c>
      <c r="O467" s="178"/>
      <c r="Q467" t="s">
        <v>129</v>
      </c>
      <c r="T467" s="194"/>
      <c r="U467" s="194"/>
      <c r="V467" s="299"/>
      <c r="W467" s="200"/>
      <c r="X467" s="200"/>
      <c r="Y467" s="199"/>
      <c r="Z467" s="206"/>
      <c r="AA467" s="205"/>
      <c r="AB467" s="206"/>
      <c r="AC467" s="187"/>
      <c r="AD467" s="186">
        <v>44841</v>
      </c>
    </row>
    <row r="468" spans="1:30">
      <c r="A468" s="302">
        <f>COUNTA($E$3:E468)</f>
        <v>466</v>
      </c>
      <c r="B468" s="302" t="s">
        <v>3331</v>
      </c>
      <c r="C468" s="302" t="s">
        <v>3324</v>
      </c>
      <c r="D468" s="302" t="s">
        <v>27</v>
      </c>
      <c r="E468" s="302" t="s">
        <v>3332</v>
      </c>
      <c r="F468" s="301">
        <v>44735</v>
      </c>
      <c r="G468" s="301"/>
      <c r="H468" s="301">
        <v>44741</v>
      </c>
      <c r="I468" s="301" t="s">
        <v>4</v>
      </c>
      <c r="J468" s="302" t="s">
        <v>1093</v>
      </c>
      <c r="K468" s="302" t="s">
        <v>287</v>
      </c>
      <c r="L468" s="14">
        <v>44844</v>
      </c>
      <c r="M468" t="s">
        <v>4096</v>
      </c>
      <c r="N468" s="179">
        <v>44827</v>
      </c>
      <c r="O468" s="178"/>
      <c r="Q468" t="s">
        <v>22</v>
      </c>
      <c r="T468" s="194"/>
      <c r="U468" s="194"/>
      <c r="V468" s="299"/>
      <c r="W468" s="200"/>
      <c r="X468" s="200"/>
      <c r="Y468" s="199"/>
      <c r="Z468" s="206"/>
      <c r="AA468" s="205"/>
      <c r="AB468" s="206"/>
      <c r="AC468" s="187"/>
      <c r="AD468" s="186">
        <v>44827</v>
      </c>
    </row>
    <row r="469" spans="1:30">
      <c r="A469" s="302">
        <f>COUNTA($E$3:E469)</f>
        <v>467</v>
      </c>
      <c r="B469" s="302" t="s">
        <v>3329</v>
      </c>
      <c r="C469" s="302" t="s">
        <v>3324</v>
      </c>
      <c r="D469" s="302" t="s">
        <v>45</v>
      </c>
      <c r="E469" s="302" t="s">
        <v>3330</v>
      </c>
      <c r="F469" s="301">
        <v>44735</v>
      </c>
      <c r="G469" s="301">
        <v>44783</v>
      </c>
      <c r="H469" s="301">
        <v>44741</v>
      </c>
      <c r="I469" s="301" t="s">
        <v>4</v>
      </c>
      <c r="J469" s="302" t="s">
        <v>3344</v>
      </c>
      <c r="K469" s="302" t="s">
        <v>24</v>
      </c>
      <c r="L469" s="14">
        <v>44844</v>
      </c>
      <c r="M469" t="s">
        <v>4095</v>
      </c>
      <c r="N469" s="179">
        <v>44827</v>
      </c>
      <c r="O469" s="178"/>
      <c r="Q469" t="s">
        <v>22</v>
      </c>
      <c r="T469" s="194"/>
      <c r="U469" s="194"/>
      <c r="V469" s="299"/>
      <c r="W469" s="200"/>
      <c r="X469" s="200"/>
      <c r="Y469" s="199"/>
      <c r="Z469" s="206"/>
      <c r="AA469" s="205"/>
      <c r="AB469" s="206"/>
      <c r="AC469" s="187"/>
      <c r="AD469" s="186">
        <v>44827</v>
      </c>
    </row>
    <row r="470" spans="1:30">
      <c r="A470" s="302">
        <f>COUNTA($E$3:E470)</f>
        <v>468</v>
      </c>
      <c r="B470" s="302" t="s">
        <v>4006</v>
      </c>
      <c r="C470" s="302" t="s">
        <v>37</v>
      </c>
      <c r="D470" s="302" t="s">
        <v>30</v>
      </c>
      <c r="E470" s="302" t="s">
        <v>3377</v>
      </c>
      <c r="F470" s="301">
        <v>44827</v>
      </c>
      <c r="G470" s="301"/>
      <c r="H470" s="301"/>
      <c r="I470" s="301" t="s">
        <v>2</v>
      </c>
      <c r="J470" s="302" t="s">
        <v>4007</v>
      </c>
      <c r="K470" s="302" t="s">
        <v>1296</v>
      </c>
      <c r="L470" s="14">
        <v>44837</v>
      </c>
      <c r="M470" t="s">
        <v>4050</v>
      </c>
      <c r="N470" s="179">
        <v>44907</v>
      </c>
      <c r="O470" s="178"/>
      <c r="Q470" t="s">
        <v>129</v>
      </c>
      <c r="T470" s="194"/>
      <c r="U470" s="194"/>
      <c r="V470" s="299"/>
      <c r="W470" s="200"/>
      <c r="X470" s="200"/>
      <c r="Y470" s="199"/>
      <c r="Z470" s="206"/>
      <c r="AA470" s="205"/>
      <c r="AB470" s="206"/>
      <c r="AC470" s="187"/>
      <c r="AD470" s="186">
        <v>44907</v>
      </c>
    </row>
    <row r="471" spans="1:30">
      <c r="A471" s="302">
        <f>COUNTA($E$3:E471)</f>
        <v>469</v>
      </c>
      <c r="B471" s="302" t="s">
        <v>3992</v>
      </c>
      <c r="C471" s="302" t="s">
        <v>37</v>
      </c>
      <c r="D471" s="302" t="s">
        <v>30</v>
      </c>
      <c r="E471" s="302" t="s">
        <v>3378</v>
      </c>
      <c r="F471" s="301">
        <v>44826</v>
      </c>
      <c r="G471" s="301"/>
      <c r="H471" s="301"/>
      <c r="I471" s="301" t="s">
        <v>2</v>
      </c>
      <c r="J471" s="302" t="s">
        <v>1671</v>
      </c>
      <c r="K471" s="302" t="s">
        <v>1287</v>
      </c>
      <c r="L471" s="14">
        <v>44837</v>
      </c>
      <c r="M471" t="s">
        <v>4048</v>
      </c>
      <c r="N471" s="179">
        <v>44967</v>
      </c>
      <c r="O471" s="178"/>
      <c r="Q471" t="s">
        <v>129</v>
      </c>
      <c r="T471" s="194"/>
      <c r="U471" s="194"/>
      <c r="V471" s="299"/>
      <c r="W471" s="200"/>
      <c r="X471" s="200"/>
      <c r="Y471" s="199"/>
      <c r="Z471" s="206"/>
      <c r="AA471" s="205"/>
      <c r="AB471" s="206"/>
      <c r="AC471" s="187"/>
      <c r="AD471" s="186">
        <v>44967</v>
      </c>
    </row>
    <row r="472" spans="1:30">
      <c r="A472" s="302">
        <f>COUNTA($E$3:E472)</f>
        <v>470</v>
      </c>
      <c r="B472" s="302" t="s">
        <v>3902</v>
      </c>
      <c r="C472" s="302" t="s">
        <v>3903</v>
      </c>
      <c r="D472" s="302" t="s">
        <v>56</v>
      </c>
      <c r="E472" s="302" t="s">
        <v>3904</v>
      </c>
      <c r="F472" s="301">
        <v>44812</v>
      </c>
      <c r="G472" s="301"/>
      <c r="H472" s="301" t="s">
        <v>55</v>
      </c>
      <c r="I472" s="301" t="s">
        <v>2</v>
      </c>
      <c r="J472" s="302" t="s">
        <v>3938</v>
      </c>
      <c r="K472" s="302"/>
      <c r="L472" s="14">
        <v>44837</v>
      </c>
      <c r="M472" t="s">
        <v>4049</v>
      </c>
      <c r="N472" s="179">
        <v>44844</v>
      </c>
      <c r="O472" s="178"/>
      <c r="Q472" t="s">
        <v>129</v>
      </c>
      <c r="T472" s="194"/>
      <c r="U472" s="194"/>
      <c r="V472" s="299"/>
      <c r="W472" s="200"/>
      <c r="X472" s="200"/>
      <c r="Y472" s="199"/>
      <c r="Z472" s="206"/>
      <c r="AA472" s="205"/>
      <c r="AB472" s="206"/>
      <c r="AC472" s="187"/>
      <c r="AD472" s="186">
        <v>44844</v>
      </c>
    </row>
    <row r="473" spans="1:30">
      <c r="A473" s="302">
        <f>COUNTA($E$3:E473)</f>
        <v>471</v>
      </c>
      <c r="B473" s="302" t="s">
        <v>3889</v>
      </c>
      <c r="C473" s="302" t="s">
        <v>1119</v>
      </c>
      <c r="D473" s="302" t="s">
        <v>64</v>
      </c>
      <c r="E473" s="302" t="s">
        <v>3684</v>
      </c>
      <c r="F473" s="301">
        <v>44810</v>
      </c>
      <c r="G473" s="301"/>
      <c r="H473" s="301">
        <v>44816</v>
      </c>
      <c r="I473" s="301" t="s">
        <v>2</v>
      </c>
      <c r="J473" s="302" t="s">
        <v>1747</v>
      </c>
      <c r="K473" s="302" t="s">
        <v>1295</v>
      </c>
      <c r="L473" s="14">
        <v>44837</v>
      </c>
      <c r="M473" t="s">
        <v>4047</v>
      </c>
      <c r="N473" s="179">
        <v>44832</v>
      </c>
      <c r="O473" s="178"/>
      <c r="Q473" t="s">
        <v>129</v>
      </c>
      <c r="T473" s="194"/>
      <c r="U473" s="194"/>
      <c r="V473" s="299"/>
      <c r="W473" s="200"/>
      <c r="X473" s="200"/>
      <c r="Y473" s="199"/>
      <c r="Z473" s="206"/>
      <c r="AA473" s="205"/>
      <c r="AB473" s="206"/>
      <c r="AC473" s="187"/>
      <c r="AD473" s="186">
        <v>44832</v>
      </c>
    </row>
    <row r="474" spans="1:30">
      <c r="A474" s="302">
        <f>COUNTA($E$3:E474)</f>
        <v>472</v>
      </c>
      <c r="B474" s="302" t="s">
        <v>3553</v>
      </c>
      <c r="C474" s="302" t="s">
        <v>3466</v>
      </c>
      <c r="D474" s="302" t="s">
        <v>3538</v>
      </c>
      <c r="E474" s="302" t="s">
        <v>3554</v>
      </c>
      <c r="F474" s="301">
        <v>44762</v>
      </c>
      <c r="G474" s="301"/>
      <c r="H474" s="301">
        <v>44769</v>
      </c>
      <c r="I474" s="301" t="s">
        <v>2</v>
      </c>
      <c r="J474" s="302" t="s">
        <v>1934</v>
      </c>
      <c r="K474" s="302"/>
      <c r="L474" s="14">
        <v>44837</v>
      </c>
      <c r="M474" t="s">
        <v>4054</v>
      </c>
      <c r="N474" s="179">
        <v>44762</v>
      </c>
      <c r="O474" s="178"/>
      <c r="Q474" t="s">
        <v>22</v>
      </c>
      <c r="T474" s="194"/>
      <c r="U474" s="194"/>
      <c r="V474" s="299"/>
      <c r="W474" s="200"/>
      <c r="X474" s="200"/>
      <c r="Y474" s="199"/>
      <c r="Z474" s="206"/>
      <c r="AA474" s="205"/>
      <c r="AB474" s="206"/>
      <c r="AC474" s="187"/>
      <c r="AD474" s="186">
        <v>44762</v>
      </c>
    </row>
    <row r="475" spans="1:30">
      <c r="A475" s="302">
        <f>COUNTA($E$3:E475)</f>
        <v>473</v>
      </c>
      <c r="B475" s="302" t="s">
        <v>4040</v>
      </c>
      <c r="C475" s="302" t="s">
        <v>3828</v>
      </c>
      <c r="D475" s="302" t="s">
        <v>19</v>
      </c>
      <c r="E475" s="302" t="s">
        <v>3696</v>
      </c>
      <c r="F475" s="301">
        <v>44833</v>
      </c>
      <c r="G475" s="301"/>
      <c r="H475" s="301"/>
      <c r="I475" s="301" t="s">
        <v>3</v>
      </c>
      <c r="J475" s="302" t="s">
        <v>1212</v>
      </c>
      <c r="K475" s="302"/>
      <c r="L475" s="14">
        <v>44837</v>
      </c>
      <c r="M475" t="s">
        <v>4052</v>
      </c>
      <c r="N475" s="179">
        <v>44833</v>
      </c>
      <c r="O475" s="178"/>
      <c r="Q475" t="s">
        <v>129</v>
      </c>
      <c r="T475" s="194"/>
      <c r="U475" s="194"/>
      <c r="V475" s="299"/>
      <c r="W475" s="200"/>
      <c r="X475" s="200"/>
      <c r="Y475" s="199"/>
      <c r="Z475" s="206"/>
      <c r="AA475" s="205"/>
      <c r="AB475" s="206"/>
      <c r="AC475" s="187"/>
      <c r="AD475" s="186">
        <v>44833</v>
      </c>
    </row>
    <row r="476" spans="1:30">
      <c r="A476" s="302">
        <f>COUNTA($E$3:E476)</f>
        <v>474</v>
      </c>
      <c r="B476" s="302" t="s">
        <v>4039</v>
      </c>
      <c r="C476" s="302" t="s">
        <v>3828</v>
      </c>
      <c r="D476" s="302" t="s">
        <v>104</v>
      </c>
      <c r="E476" s="302" t="s">
        <v>1266</v>
      </c>
      <c r="F476" s="301">
        <v>44833</v>
      </c>
      <c r="G476" s="301"/>
      <c r="H476" s="301"/>
      <c r="I476" s="301" t="s">
        <v>3</v>
      </c>
      <c r="J476" s="302" t="s">
        <v>1212</v>
      </c>
      <c r="K476" s="302"/>
      <c r="L476" s="14">
        <v>44837</v>
      </c>
      <c r="M476" t="s">
        <v>4052</v>
      </c>
      <c r="N476" s="179">
        <v>44833</v>
      </c>
      <c r="O476" s="178"/>
      <c r="Q476" t="s">
        <v>129</v>
      </c>
      <c r="T476" s="194"/>
      <c r="U476" s="194"/>
      <c r="V476" s="299"/>
      <c r="W476" s="200"/>
      <c r="X476" s="200"/>
      <c r="Y476" s="199"/>
      <c r="Z476" s="206"/>
      <c r="AA476" s="205"/>
      <c r="AB476" s="206"/>
      <c r="AC476" s="187"/>
      <c r="AD476" s="186">
        <v>44833</v>
      </c>
    </row>
    <row r="477" spans="1:30">
      <c r="A477" s="302">
        <f>COUNTA($E$3:E477)</f>
        <v>475</v>
      </c>
      <c r="B477" s="302" t="s">
        <v>4022</v>
      </c>
      <c r="C477" s="302" t="s">
        <v>37</v>
      </c>
      <c r="D477" s="302" t="s">
        <v>30</v>
      </c>
      <c r="E477" s="302" t="s">
        <v>4023</v>
      </c>
      <c r="F477" s="301">
        <v>44832.467793645803</v>
      </c>
      <c r="G477" s="301"/>
      <c r="H477" s="301"/>
      <c r="I477" s="301" t="s">
        <v>3</v>
      </c>
      <c r="J477" s="302" t="s">
        <v>2480</v>
      </c>
      <c r="K477" s="302"/>
      <c r="L477" s="14">
        <v>44837</v>
      </c>
      <c r="M477" t="s">
        <v>4049</v>
      </c>
      <c r="N477" s="179">
        <v>44844</v>
      </c>
      <c r="O477" s="178"/>
      <c r="Q477" t="s">
        <v>129</v>
      </c>
      <c r="T477" s="194"/>
      <c r="U477" s="194"/>
      <c r="V477" s="299"/>
      <c r="W477" s="200"/>
      <c r="X477" s="200"/>
      <c r="Y477" s="199"/>
      <c r="Z477" s="206"/>
      <c r="AA477" s="205"/>
      <c r="AB477" s="206"/>
      <c r="AC477" s="187"/>
      <c r="AD477" s="186">
        <v>44844</v>
      </c>
    </row>
    <row r="478" spans="1:30">
      <c r="A478" s="302">
        <f>COUNTA($E$3:E478)</f>
        <v>476</v>
      </c>
      <c r="B478" s="302" t="s">
        <v>4019</v>
      </c>
      <c r="C478" s="302" t="s">
        <v>41</v>
      </c>
      <c r="D478" s="302" t="s">
        <v>1139</v>
      </c>
      <c r="E478" s="302" t="s">
        <v>1140</v>
      </c>
      <c r="F478" s="301">
        <v>44831.782583090302</v>
      </c>
      <c r="G478" s="301"/>
      <c r="H478" s="301"/>
      <c r="I478" s="301" t="s">
        <v>3</v>
      </c>
      <c r="J478" s="302" t="s">
        <v>1485</v>
      </c>
      <c r="K478" s="302" t="s">
        <v>1295</v>
      </c>
      <c r="L478" s="14">
        <v>44837</v>
      </c>
      <c r="M478" t="s">
        <v>4043</v>
      </c>
      <c r="N478" s="179">
        <v>44831</v>
      </c>
      <c r="O478" s="178"/>
      <c r="Q478" t="s">
        <v>129</v>
      </c>
      <c r="T478" s="194"/>
      <c r="U478" s="194"/>
      <c r="V478" s="299"/>
      <c r="W478" s="200"/>
      <c r="X478" s="200"/>
      <c r="Y478" s="199"/>
      <c r="Z478" s="206"/>
      <c r="AA478" s="205"/>
      <c r="AB478" s="206"/>
      <c r="AC478" s="187"/>
      <c r="AD478" s="186">
        <v>44831</v>
      </c>
    </row>
    <row r="479" spans="1:30">
      <c r="A479" s="302">
        <f>COUNTA($E$3:E479)</f>
        <v>477</v>
      </c>
      <c r="B479" s="302" t="s">
        <v>4018</v>
      </c>
      <c r="C479" s="302" t="s">
        <v>40</v>
      </c>
      <c r="D479" s="302" t="s">
        <v>51</v>
      </c>
      <c r="E479" s="302" t="s">
        <v>1694</v>
      </c>
      <c r="F479" s="301">
        <v>44831.782280983804</v>
      </c>
      <c r="G479" s="301"/>
      <c r="H479" s="301"/>
      <c r="I479" s="301" t="s">
        <v>3</v>
      </c>
      <c r="J479" s="302" t="s">
        <v>1485</v>
      </c>
      <c r="K479" s="302" t="s">
        <v>1295</v>
      </c>
      <c r="L479" s="14">
        <v>44837</v>
      </c>
      <c r="M479" t="s">
        <v>4043</v>
      </c>
      <c r="N479" s="179">
        <v>44831</v>
      </c>
      <c r="O479" s="178"/>
      <c r="Q479" t="s">
        <v>129</v>
      </c>
      <c r="T479" s="194"/>
      <c r="U479" s="194"/>
      <c r="V479" s="299"/>
      <c r="W479" s="200"/>
      <c r="X479" s="200"/>
      <c r="Y479" s="199"/>
      <c r="Z479" s="206"/>
      <c r="AA479" s="205"/>
      <c r="AB479" s="206"/>
      <c r="AC479" s="187"/>
      <c r="AD479" s="186">
        <v>44831</v>
      </c>
    </row>
    <row r="480" spans="1:30">
      <c r="A480" s="302">
        <f>COUNTA($E$3:E480)</f>
        <v>478</v>
      </c>
      <c r="B480" s="302" t="s">
        <v>4017</v>
      </c>
      <c r="C480" s="302" t="s">
        <v>41</v>
      </c>
      <c r="D480" s="302" t="s">
        <v>51</v>
      </c>
      <c r="E480" s="302" t="s">
        <v>3024</v>
      </c>
      <c r="F480" s="301">
        <v>44831</v>
      </c>
      <c r="G480" s="301"/>
      <c r="H480" s="301"/>
      <c r="I480" s="301" t="s">
        <v>3</v>
      </c>
      <c r="J480" s="302" t="s">
        <v>1485</v>
      </c>
      <c r="K480" s="302"/>
      <c r="L480" s="14">
        <v>44837</v>
      </c>
      <c r="M480" t="s">
        <v>4051</v>
      </c>
      <c r="N480" s="179">
        <v>44831</v>
      </c>
      <c r="O480" s="178"/>
      <c r="Q480" t="s">
        <v>129</v>
      </c>
      <c r="T480" s="194"/>
      <c r="U480" s="194"/>
      <c r="V480" s="299"/>
      <c r="W480" s="200"/>
      <c r="X480" s="200"/>
      <c r="Y480" s="199"/>
      <c r="Z480" s="206"/>
      <c r="AA480" s="205"/>
      <c r="AB480" s="206"/>
      <c r="AC480" s="187"/>
      <c r="AD480" s="186">
        <v>44831</v>
      </c>
    </row>
    <row r="481" spans="1:30">
      <c r="A481" s="302">
        <f>COUNTA($E$3:E481)</f>
        <v>479</v>
      </c>
      <c r="B481" s="302" t="s">
        <v>3993</v>
      </c>
      <c r="C481" s="302" t="s">
        <v>3296</v>
      </c>
      <c r="D481" s="302" t="s">
        <v>36</v>
      </c>
      <c r="E481" s="302" t="s">
        <v>3525</v>
      </c>
      <c r="F481" s="301">
        <v>44826.541712812497</v>
      </c>
      <c r="G481" s="301"/>
      <c r="H481" s="301"/>
      <c r="I481" s="301" t="s">
        <v>3</v>
      </c>
      <c r="J481" s="302" t="s">
        <v>17</v>
      </c>
      <c r="K481" s="302" t="s">
        <v>1287</v>
      </c>
      <c r="L481" s="14">
        <v>44837</v>
      </c>
      <c r="M481" t="s">
        <v>4049</v>
      </c>
      <c r="N481" s="179">
        <v>44844</v>
      </c>
      <c r="O481" s="178"/>
      <c r="Q481" t="s">
        <v>129</v>
      </c>
      <c r="T481" s="194"/>
      <c r="U481" s="194"/>
      <c r="V481" s="299"/>
      <c r="W481" s="200"/>
      <c r="X481" s="200"/>
      <c r="Y481" s="199"/>
      <c r="Z481" s="206"/>
      <c r="AA481" s="205"/>
      <c r="AB481" s="206"/>
      <c r="AC481" s="187"/>
      <c r="AD481" s="186">
        <v>44844</v>
      </c>
    </row>
    <row r="482" spans="1:30">
      <c r="A482" s="302">
        <f>COUNTA($E$3:E482)</f>
        <v>480</v>
      </c>
      <c r="B482" s="302" t="s">
        <v>3929</v>
      </c>
      <c r="C482" s="302" t="s">
        <v>41</v>
      </c>
      <c r="D482" s="302" t="s">
        <v>34</v>
      </c>
      <c r="E482" s="302" t="s">
        <v>1045</v>
      </c>
      <c r="F482" s="301">
        <v>44820</v>
      </c>
      <c r="G482" s="301"/>
      <c r="H482" s="301" t="s">
        <v>66</v>
      </c>
      <c r="I482" s="301" t="s">
        <v>3</v>
      </c>
      <c r="J482" s="302" t="s">
        <v>1720</v>
      </c>
      <c r="K482" s="302" t="s">
        <v>18</v>
      </c>
      <c r="L482" s="14">
        <v>44837</v>
      </c>
      <c r="M482" t="s">
        <v>4014</v>
      </c>
      <c r="N482" s="179">
        <v>44841</v>
      </c>
      <c r="O482" s="178"/>
      <c r="Q482" t="s">
        <v>22</v>
      </c>
      <c r="T482" s="194"/>
      <c r="U482" s="194"/>
      <c r="V482" s="299"/>
      <c r="W482" s="200"/>
      <c r="X482" s="200"/>
      <c r="Y482" s="199"/>
      <c r="Z482" s="206"/>
      <c r="AA482" s="205"/>
      <c r="AB482" s="206"/>
      <c r="AC482" s="187"/>
      <c r="AD482" s="186">
        <v>44841</v>
      </c>
    </row>
    <row r="483" spans="1:30">
      <c r="A483" s="302">
        <f>COUNTA($E$3:E483)</f>
        <v>481</v>
      </c>
      <c r="B483" s="302" t="s">
        <v>3442</v>
      </c>
      <c r="C483" s="302" t="s">
        <v>2422</v>
      </c>
      <c r="D483" s="302" t="s">
        <v>45</v>
      </c>
      <c r="E483" s="302" t="s">
        <v>3443</v>
      </c>
      <c r="F483" s="301">
        <v>44743</v>
      </c>
      <c r="G483" s="301">
        <v>44830</v>
      </c>
      <c r="H483" s="301">
        <v>44755</v>
      </c>
      <c r="I483" s="301" t="s">
        <v>4</v>
      </c>
      <c r="J483" s="302" t="s">
        <v>3444</v>
      </c>
      <c r="K483" s="302" t="s">
        <v>287</v>
      </c>
      <c r="L483" s="14">
        <v>44837</v>
      </c>
      <c r="M483" t="s">
        <v>4053</v>
      </c>
      <c r="N483" s="179">
        <v>44844</v>
      </c>
      <c r="O483" s="178"/>
      <c r="Q483" t="s">
        <v>22</v>
      </c>
      <c r="T483" s="194"/>
      <c r="U483" s="194"/>
      <c r="V483" s="299"/>
      <c r="W483" s="200"/>
      <c r="X483" s="200"/>
      <c r="Y483" s="199"/>
      <c r="Z483" s="206"/>
      <c r="AA483" s="205"/>
      <c r="AB483" s="206"/>
      <c r="AC483" s="187"/>
      <c r="AD483" s="186">
        <v>44844</v>
      </c>
    </row>
    <row r="484" spans="1:30">
      <c r="A484" s="302">
        <f>COUNTA($E$3:E484)</f>
        <v>482</v>
      </c>
      <c r="B484" s="302" t="s">
        <v>3924</v>
      </c>
      <c r="C484" s="302" t="s">
        <v>41</v>
      </c>
      <c r="D484" s="302" t="s">
        <v>16</v>
      </c>
      <c r="E484" s="302" t="s">
        <v>1188</v>
      </c>
      <c r="F484" s="301">
        <v>44817.452291666668</v>
      </c>
      <c r="G484" s="301"/>
      <c r="H484" s="301"/>
      <c r="I484" s="301" t="s">
        <v>1110</v>
      </c>
      <c r="J484" s="302"/>
      <c r="K484" s="302"/>
      <c r="L484" s="14">
        <v>44830</v>
      </c>
      <c r="M484" t="s">
        <v>3942</v>
      </c>
      <c r="N484" s="179">
        <v>44827</v>
      </c>
      <c r="O484" s="178"/>
      <c r="Q484" t="s">
        <v>22</v>
      </c>
      <c r="T484" s="194"/>
      <c r="U484" s="194"/>
      <c r="V484" s="299"/>
      <c r="W484" s="200"/>
      <c r="X484" s="200"/>
      <c r="Y484" s="199"/>
      <c r="Z484" s="206"/>
      <c r="AA484" s="205"/>
      <c r="AB484" s="206"/>
      <c r="AC484" s="187"/>
      <c r="AD484" s="186">
        <v>44827</v>
      </c>
    </row>
    <row r="485" spans="1:30">
      <c r="A485" s="302">
        <f>COUNTA($E$3:E485)</f>
        <v>483</v>
      </c>
      <c r="B485" s="302" t="s">
        <v>4003</v>
      </c>
      <c r="C485" s="302" t="s">
        <v>37</v>
      </c>
      <c r="D485" s="302" t="s">
        <v>30</v>
      </c>
      <c r="E485" s="302" t="s">
        <v>3368</v>
      </c>
      <c r="F485" s="301">
        <v>44826</v>
      </c>
      <c r="G485" s="301"/>
      <c r="H485" s="301"/>
      <c r="I485" s="301" t="s">
        <v>2</v>
      </c>
      <c r="J485" s="302" t="s">
        <v>4004</v>
      </c>
      <c r="K485" s="302" t="s">
        <v>33</v>
      </c>
      <c r="L485" s="14">
        <v>44830</v>
      </c>
      <c r="N485" s="179">
        <v>45051</v>
      </c>
      <c r="O485" s="178"/>
      <c r="Q485" t="s">
        <v>129</v>
      </c>
      <c r="T485" s="194"/>
      <c r="U485" s="194"/>
      <c r="V485" s="299"/>
      <c r="W485" s="200"/>
      <c r="X485" s="200"/>
      <c r="Y485" s="199"/>
      <c r="Z485" s="206"/>
      <c r="AA485" s="205"/>
      <c r="AB485" s="206"/>
      <c r="AC485" s="187"/>
      <c r="AD485" s="186">
        <v>45051</v>
      </c>
    </row>
    <row r="486" spans="1:30">
      <c r="A486" s="302">
        <f>COUNTA($E$3:E486)</f>
        <v>484</v>
      </c>
      <c r="B486" s="302" t="s">
        <v>3926</v>
      </c>
      <c r="C486" s="302" t="s">
        <v>21</v>
      </c>
      <c r="D486" s="302" t="s">
        <v>23</v>
      </c>
      <c r="E486" s="302" t="s">
        <v>1925</v>
      </c>
      <c r="F486" s="301">
        <v>44819</v>
      </c>
      <c r="G486" s="301"/>
      <c r="H486" s="301"/>
      <c r="I486" s="301" t="s">
        <v>2</v>
      </c>
      <c r="J486" s="302" t="s">
        <v>2063</v>
      </c>
      <c r="K486" s="302" t="s">
        <v>287</v>
      </c>
      <c r="L486" s="14">
        <v>44830</v>
      </c>
      <c r="M486" t="s">
        <v>3999</v>
      </c>
      <c r="N486" s="179">
        <v>44988</v>
      </c>
      <c r="O486" s="178"/>
      <c r="Q486" t="s">
        <v>129</v>
      </c>
      <c r="T486" s="194"/>
      <c r="U486" s="194"/>
      <c r="V486" s="299"/>
      <c r="W486" s="200"/>
      <c r="X486" s="200"/>
      <c r="Y486" s="199"/>
      <c r="Z486" s="206"/>
      <c r="AA486" s="205"/>
      <c r="AB486" s="206"/>
      <c r="AC486" s="187"/>
      <c r="AD486" s="186">
        <v>44988</v>
      </c>
    </row>
    <row r="487" spans="1:30">
      <c r="A487" s="302">
        <f>COUNTA($E$3:E487)</f>
        <v>485</v>
      </c>
      <c r="B487" s="302" t="s">
        <v>3923</v>
      </c>
      <c r="C487" s="302" t="s">
        <v>65</v>
      </c>
      <c r="D487" s="302" t="s">
        <v>1103</v>
      </c>
      <c r="E487" s="302" t="s">
        <v>2420</v>
      </c>
      <c r="F487" s="301">
        <v>44817</v>
      </c>
      <c r="G487" s="301"/>
      <c r="H487" s="301"/>
      <c r="I487" s="301" t="s">
        <v>2</v>
      </c>
      <c r="J487" s="302" t="s">
        <v>1485</v>
      </c>
      <c r="K487" s="302"/>
      <c r="L487" s="14">
        <v>44830</v>
      </c>
      <c r="M487" t="s">
        <v>3947</v>
      </c>
      <c r="N487" s="179">
        <v>44827</v>
      </c>
      <c r="O487" s="178"/>
      <c r="Q487" t="s">
        <v>22</v>
      </c>
      <c r="T487" s="194"/>
      <c r="U487" s="194"/>
      <c r="V487" s="299"/>
      <c r="W487" s="200"/>
      <c r="X487" s="200"/>
      <c r="Y487" s="199"/>
      <c r="Z487" s="206"/>
      <c r="AA487" s="205"/>
      <c r="AB487" s="206"/>
      <c r="AC487" s="187"/>
      <c r="AD487" s="186">
        <v>44827</v>
      </c>
    </row>
    <row r="488" spans="1:30">
      <c r="A488" s="302">
        <f>COUNTA($E$3:E488)</f>
        <v>486</v>
      </c>
      <c r="B488" s="302" t="s">
        <v>3986</v>
      </c>
      <c r="C488" s="302" t="s">
        <v>44</v>
      </c>
      <c r="D488" s="302" t="s">
        <v>45</v>
      </c>
      <c r="E488" s="302" t="s">
        <v>173</v>
      </c>
      <c r="F488" s="301">
        <v>44826</v>
      </c>
      <c r="G488" s="301"/>
      <c r="H488" s="301" t="s">
        <v>66</v>
      </c>
      <c r="I488" s="301" t="s">
        <v>3</v>
      </c>
      <c r="J488" s="302" t="s">
        <v>1639</v>
      </c>
      <c r="K488" s="302" t="s">
        <v>125</v>
      </c>
      <c r="L488" s="14">
        <v>44830</v>
      </c>
      <c r="M488" t="s">
        <v>4010</v>
      </c>
      <c r="N488" s="179">
        <v>44831</v>
      </c>
      <c r="O488" s="178"/>
      <c r="Q488" t="s">
        <v>129</v>
      </c>
      <c r="T488" s="194"/>
      <c r="U488" s="194"/>
      <c r="V488" s="299"/>
      <c r="W488" s="200"/>
      <c r="X488" s="200"/>
      <c r="Y488" s="199"/>
      <c r="Z488" s="206"/>
      <c r="AA488" s="205"/>
      <c r="AB488" s="206"/>
      <c r="AC488" s="187"/>
      <c r="AD488" s="186">
        <v>44831</v>
      </c>
    </row>
    <row r="489" spans="1:30">
      <c r="A489" s="302">
        <f>COUNTA($E$3:E489)</f>
        <v>487</v>
      </c>
      <c r="B489" s="302" t="s">
        <v>3982</v>
      </c>
      <c r="C489" s="302" t="s">
        <v>1752</v>
      </c>
      <c r="D489" s="302" t="s">
        <v>49</v>
      </c>
      <c r="E489" s="302" t="s">
        <v>1753</v>
      </c>
      <c r="F489" s="301">
        <v>44824</v>
      </c>
      <c r="G489" s="301"/>
      <c r="H489" s="301"/>
      <c r="I489" s="301" t="s">
        <v>3</v>
      </c>
      <c r="J489" s="302" t="s">
        <v>1652</v>
      </c>
      <c r="K489" s="302" t="s">
        <v>20</v>
      </c>
      <c r="L489" s="14">
        <v>44830</v>
      </c>
      <c r="M489" t="s">
        <v>4001</v>
      </c>
      <c r="N489" s="179">
        <v>44827</v>
      </c>
      <c r="O489" s="178"/>
      <c r="Q489" t="s">
        <v>22</v>
      </c>
      <c r="T489" s="194"/>
      <c r="U489" s="194"/>
      <c r="V489" s="299"/>
      <c r="W489" s="200"/>
      <c r="X489" s="200"/>
      <c r="Y489" s="199"/>
      <c r="Z489" s="206"/>
      <c r="AA489" s="205"/>
      <c r="AB489" s="206"/>
      <c r="AC489" s="187"/>
      <c r="AD489" s="186">
        <v>44827</v>
      </c>
    </row>
    <row r="490" spans="1:30">
      <c r="A490" s="302">
        <f>COUNTA($E$3:E490)</f>
        <v>488</v>
      </c>
      <c r="B490" s="302" t="s">
        <v>3970</v>
      </c>
      <c r="C490" s="302" t="s">
        <v>2726</v>
      </c>
      <c r="D490" s="302" t="s">
        <v>56</v>
      </c>
      <c r="E490" s="302" t="s">
        <v>3971</v>
      </c>
      <c r="F490" s="301">
        <v>44823</v>
      </c>
      <c r="G490" s="301"/>
      <c r="H490" s="301"/>
      <c r="I490" s="301" t="s">
        <v>3</v>
      </c>
      <c r="J490" s="302" t="s">
        <v>1485</v>
      </c>
      <c r="K490" s="302" t="s">
        <v>18</v>
      </c>
      <c r="L490" s="14">
        <v>44830</v>
      </c>
      <c r="M490" t="s">
        <v>4009</v>
      </c>
      <c r="N490" s="179">
        <v>44824</v>
      </c>
      <c r="O490" s="178"/>
      <c r="Q490" t="s">
        <v>22</v>
      </c>
      <c r="T490" s="194"/>
      <c r="U490" s="194"/>
      <c r="V490" s="299"/>
      <c r="W490" s="200"/>
      <c r="X490" s="200"/>
      <c r="Y490" s="199"/>
      <c r="Z490" s="206"/>
      <c r="AA490" s="205"/>
      <c r="AB490" s="206"/>
      <c r="AC490" s="187"/>
      <c r="AD490" s="186">
        <v>44824</v>
      </c>
    </row>
    <row r="491" spans="1:30">
      <c r="A491" s="302">
        <f>COUNTA($E$3:E491)</f>
        <v>489</v>
      </c>
      <c r="B491" s="302" t="s">
        <v>3932</v>
      </c>
      <c r="C491" s="302" t="s">
        <v>41</v>
      </c>
      <c r="D491" s="302" t="s">
        <v>1201</v>
      </c>
      <c r="E491" s="302" t="s">
        <v>2296</v>
      </c>
      <c r="F491" s="301">
        <v>44818.693276099497</v>
      </c>
      <c r="G491" s="301"/>
      <c r="H491" s="301"/>
      <c r="I491" s="301" t="s">
        <v>3</v>
      </c>
      <c r="J491" s="302" t="s">
        <v>1666</v>
      </c>
      <c r="K491" s="302" t="s">
        <v>1294</v>
      </c>
      <c r="L491" s="14">
        <v>44830</v>
      </c>
      <c r="M491" t="s">
        <v>4000</v>
      </c>
      <c r="N491" s="179">
        <v>44825</v>
      </c>
      <c r="O491" s="178"/>
      <c r="Q491" t="s">
        <v>22</v>
      </c>
      <c r="T491" s="194"/>
      <c r="U491" s="194"/>
      <c r="V491" s="299"/>
      <c r="W491" s="200"/>
      <c r="X491" s="200"/>
      <c r="Y491" s="199"/>
      <c r="Z491" s="206"/>
      <c r="AA491" s="205"/>
      <c r="AB491" s="206"/>
      <c r="AC491" s="187"/>
      <c r="AD491" s="186">
        <v>44825</v>
      </c>
    </row>
    <row r="492" spans="1:30">
      <c r="A492" s="302">
        <f>COUNTA($E$3:E492)</f>
        <v>490</v>
      </c>
      <c r="B492" s="302" t="s">
        <v>3914</v>
      </c>
      <c r="C492" s="302" t="s">
        <v>1279</v>
      </c>
      <c r="D492" s="302" t="s">
        <v>16</v>
      </c>
      <c r="E492" s="302" t="s">
        <v>2772</v>
      </c>
      <c r="F492" s="301">
        <v>44813.515660543999</v>
      </c>
      <c r="G492" s="301"/>
      <c r="H492" s="301"/>
      <c r="I492" s="301" t="s">
        <v>3</v>
      </c>
      <c r="J492" s="302" t="s">
        <v>1485</v>
      </c>
      <c r="K492" s="302" t="s">
        <v>1295</v>
      </c>
      <c r="L492" s="14">
        <v>44830</v>
      </c>
      <c r="M492" t="s">
        <v>4008</v>
      </c>
      <c r="N492" s="179">
        <v>44824</v>
      </c>
      <c r="O492" s="178"/>
      <c r="Q492" t="s">
        <v>129</v>
      </c>
      <c r="T492" s="194"/>
      <c r="U492" s="194"/>
      <c r="V492" s="299"/>
      <c r="W492" s="200"/>
      <c r="X492" s="200"/>
      <c r="Y492" s="199"/>
      <c r="Z492" s="206"/>
      <c r="AA492" s="205"/>
      <c r="AB492" s="206"/>
      <c r="AC492" s="187"/>
      <c r="AD492" s="186">
        <v>44824</v>
      </c>
    </row>
    <row r="493" spans="1:30">
      <c r="A493" s="302">
        <f>COUNTA($E$3:E493)</f>
        <v>491</v>
      </c>
      <c r="B493" s="302" t="s">
        <v>3872</v>
      </c>
      <c r="C493" s="302" t="s">
        <v>21</v>
      </c>
      <c r="D493" s="302" t="s">
        <v>34</v>
      </c>
      <c r="E493" s="302" t="s">
        <v>3873</v>
      </c>
      <c r="F493" s="301">
        <v>44804</v>
      </c>
      <c r="G493" s="301"/>
      <c r="H493" s="301" t="s">
        <v>55</v>
      </c>
      <c r="I493" s="301" t="s">
        <v>3</v>
      </c>
      <c r="J493" s="302" t="s">
        <v>514</v>
      </c>
      <c r="K493" s="302" t="s">
        <v>1295</v>
      </c>
      <c r="L493" s="14">
        <v>44830</v>
      </c>
      <c r="M493" t="s">
        <v>3998</v>
      </c>
      <c r="N493" s="179">
        <v>44834</v>
      </c>
      <c r="O493" s="178"/>
      <c r="Q493" t="s">
        <v>129</v>
      </c>
      <c r="T493" s="194"/>
      <c r="U493" s="194"/>
      <c r="V493" s="299"/>
      <c r="W493" s="200"/>
      <c r="X493" s="200"/>
      <c r="Y493" s="199"/>
      <c r="Z493" s="206"/>
      <c r="AA493" s="205"/>
      <c r="AB493" s="206"/>
      <c r="AC493" s="187"/>
      <c r="AD493" s="186">
        <v>44834</v>
      </c>
    </row>
    <row r="494" spans="1:30">
      <c r="A494" s="302">
        <f>COUNTA($E$3:E494)</f>
        <v>492</v>
      </c>
      <c r="B494" s="302" t="s">
        <v>3547</v>
      </c>
      <c r="C494" s="302" t="s">
        <v>3548</v>
      </c>
      <c r="D494" s="302" t="s">
        <v>52</v>
      </c>
      <c r="E494" s="302" t="s">
        <v>3549</v>
      </c>
      <c r="F494" s="301">
        <v>44760</v>
      </c>
      <c r="G494" s="301"/>
      <c r="H494" s="301">
        <v>44764</v>
      </c>
      <c r="I494" s="301" t="s">
        <v>4</v>
      </c>
      <c r="J494" s="302" t="s">
        <v>3550</v>
      </c>
      <c r="K494" s="302" t="s">
        <v>287</v>
      </c>
      <c r="L494" s="14">
        <v>44830</v>
      </c>
      <c r="M494" t="s">
        <v>3997</v>
      </c>
      <c r="N494" s="179">
        <v>44830</v>
      </c>
      <c r="O494" s="178"/>
      <c r="Q494" t="s">
        <v>22</v>
      </c>
      <c r="T494" s="194"/>
      <c r="U494" s="194"/>
      <c r="V494" s="299"/>
      <c r="W494" s="200"/>
      <c r="X494" s="200"/>
      <c r="Y494" s="199"/>
      <c r="Z494" s="206"/>
      <c r="AA494" s="205"/>
      <c r="AB494" s="206"/>
      <c r="AC494" s="187"/>
      <c r="AD494" s="186">
        <v>44830</v>
      </c>
    </row>
    <row r="495" spans="1:30">
      <c r="A495" s="302">
        <f>COUNTA($E$3:E495)</f>
        <v>493</v>
      </c>
      <c r="B495" s="302" t="s">
        <v>3519</v>
      </c>
      <c r="C495" s="302" t="s">
        <v>3520</v>
      </c>
      <c r="D495" s="302" t="s">
        <v>31</v>
      </c>
      <c r="E495" s="302" t="s">
        <v>3521</v>
      </c>
      <c r="F495" s="301">
        <v>44756</v>
      </c>
      <c r="G495" s="301"/>
      <c r="H495" s="301">
        <v>44764</v>
      </c>
      <c r="I495" s="301" t="s">
        <v>2</v>
      </c>
      <c r="J495" s="302" t="s">
        <v>3560</v>
      </c>
      <c r="K495" s="302" t="s">
        <v>24</v>
      </c>
      <c r="L495" s="14">
        <v>44824</v>
      </c>
      <c r="M495" t="s">
        <v>3940</v>
      </c>
      <c r="N495" s="179">
        <v>44802</v>
      </c>
      <c r="O495" s="178"/>
      <c r="Q495" t="s">
        <v>22</v>
      </c>
      <c r="T495" s="194"/>
      <c r="U495" s="194"/>
      <c r="V495" s="299"/>
      <c r="W495" s="200"/>
      <c r="X495" s="200"/>
      <c r="Y495" s="199"/>
      <c r="Z495" s="206"/>
      <c r="AA495" s="205"/>
      <c r="AB495" s="206"/>
      <c r="AC495" s="187"/>
      <c r="AD495" s="186">
        <v>44802</v>
      </c>
    </row>
    <row r="496" spans="1:30">
      <c r="A496" s="302">
        <f>COUNTA($E$3:E496)</f>
        <v>494</v>
      </c>
      <c r="B496" s="302" t="s">
        <v>3234</v>
      </c>
      <c r="C496" s="302" t="s">
        <v>299</v>
      </c>
      <c r="D496" s="302" t="s">
        <v>16</v>
      </c>
      <c r="E496" s="302" t="s">
        <v>1049</v>
      </c>
      <c r="F496" s="301">
        <v>44721</v>
      </c>
      <c r="G496" s="301"/>
      <c r="H496" s="301">
        <v>42908</v>
      </c>
      <c r="I496" s="301" t="s">
        <v>2</v>
      </c>
      <c r="J496" s="302" t="s">
        <v>3267</v>
      </c>
      <c r="K496" s="302" t="s">
        <v>1294</v>
      </c>
      <c r="L496" s="14">
        <v>44823</v>
      </c>
      <c r="M496" t="s">
        <v>3939</v>
      </c>
      <c r="N496" s="179">
        <v>44811</v>
      </c>
      <c r="O496" s="178"/>
      <c r="Q496" t="s">
        <v>22</v>
      </c>
      <c r="T496" s="194"/>
      <c r="U496" s="194"/>
      <c r="V496" s="299"/>
      <c r="W496" s="200"/>
      <c r="X496" s="200"/>
      <c r="Y496" s="199"/>
      <c r="Z496" s="206"/>
      <c r="AA496" s="205"/>
      <c r="AB496" s="206"/>
      <c r="AC496" s="187"/>
      <c r="AD496" s="186">
        <v>44811</v>
      </c>
    </row>
    <row r="497" spans="1:30">
      <c r="A497" s="302">
        <f>COUNTA($E$3:E497)</f>
        <v>495</v>
      </c>
      <c r="B497" s="302" t="s">
        <v>3933</v>
      </c>
      <c r="C497" s="302" t="s">
        <v>2370</v>
      </c>
      <c r="D497" s="302" t="s">
        <v>49</v>
      </c>
      <c r="E497" s="302" t="s">
        <v>1175</v>
      </c>
      <c r="F497" s="301">
        <v>44819.725578078702</v>
      </c>
      <c r="G497" s="301"/>
      <c r="H497" s="301"/>
      <c r="I497" s="301" t="s">
        <v>3</v>
      </c>
      <c r="J497" s="302" t="s">
        <v>3946</v>
      </c>
      <c r="K497" s="302" t="s">
        <v>20</v>
      </c>
      <c r="L497" s="14">
        <v>44823</v>
      </c>
      <c r="M497" t="s">
        <v>3943</v>
      </c>
      <c r="N497" s="179">
        <v>44819</v>
      </c>
      <c r="O497" s="178"/>
      <c r="Q497" t="s">
        <v>22</v>
      </c>
      <c r="T497" s="194"/>
      <c r="U497" s="194"/>
      <c r="V497" s="299"/>
      <c r="W497" s="200"/>
      <c r="X497" s="200"/>
      <c r="Y497" s="199"/>
      <c r="Z497" s="206"/>
      <c r="AA497" s="205"/>
      <c r="AB497" s="206"/>
      <c r="AC497" s="187"/>
      <c r="AD497" s="186">
        <v>44819</v>
      </c>
    </row>
    <row r="498" spans="1:30">
      <c r="A498" s="302">
        <f>COUNTA($E$3:E498)</f>
        <v>496</v>
      </c>
      <c r="B498" s="302" t="s">
        <v>3928</v>
      </c>
      <c r="C498" s="302" t="s">
        <v>41</v>
      </c>
      <c r="D498" s="302" t="s">
        <v>30</v>
      </c>
      <c r="E498" s="302" t="s">
        <v>1722</v>
      </c>
      <c r="F498" s="301">
        <v>44819</v>
      </c>
      <c r="G498" s="301"/>
      <c r="H498" s="301"/>
      <c r="I498" s="301" t="s">
        <v>3</v>
      </c>
      <c r="J498" s="302" t="s">
        <v>1649</v>
      </c>
      <c r="K498" s="302" t="s">
        <v>1287</v>
      </c>
      <c r="L498" s="14">
        <v>44823</v>
      </c>
      <c r="M498" t="s">
        <v>3947</v>
      </c>
      <c r="N498" s="179"/>
      <c r="O498" s="178"/>
      <c r="Q498" t="s">
        <v>129</v>
      </c>
      <c r="T498" s="194"/>
      <c r="U498" s="194"/>
      <c r="V498" s="299"/>
      <c r="W498" s="200"/>
      <c r="X498" s="200"/>
      <c r="Y498" s="199"/>
      <c r="Z498" s="206"/>
      <c r="AA498" s="205"/>
      <c r="AB498" s="206"/>
      <c r="AC498" s="187"/>
      <c r="AD498" s="186"/>
    </row>
    <row r="499" spans="1:30">
      <c r="A499" s="302">
        <f>COUNTA($E$3:E499)</f>
        <v>497</v>
      </c>
      <c r="B499" s="302" t="s">
        <v>3927</v>
      </c>
      <c r="C499" s="302" t="s">
        <v>57</v>
      </c>
      <c r="D499" s="302" t="s">
        <v>1103</v>
      </c>
      <c r="E499" s="302" t="s">
        <v>2899</v>
      </c>
      <c r="F499" s="301">
        <v>44818</v>
      </c>
      <c r="G499" s="301"/>
      <c r="H499" s="301"/>
      <c r="I499" s="301" t="s">
        <v>3</v>
      </c>
      <c r="J499" s="302" t="s">
        <v>1666</v>
      </c>
      <c r="K499" s="302" t="s">
        <v>287</v>
      </c>
      <c r="L499" s="14">
        <v>44823</v>
      </c>
      <c r="M499" t="s">
        <v>3944</v>
      </c>
      <c r="N499" s="179">
        <v>44820</v>
      </c>
      <c r="O499" s="178"/>
      <c r="Q499" t="s">
        <v>22</v>
      </c>
      <c r="T499" s="194"/>
      <c r="U499" s="194"/>
      <c r="V499" s="299"/>
      <c r="W499" s="200"/>
      <c r="X499" s="200"/>
      <c r="Y499" s="199"/>
      <c r="Z499" s="206"/>
      <c r="AA499" s="205"/>
      <c r="AB499" s="206"/>
      <c r="AC499" s="187"/>
      <c r="AD499" s="186">
        <v>44820</v>
      </c>
    </row>
    <row r="500" spans="1:30">
      <c r="A500" s="302">
        <f>COUNTA($E$3:E500)</f>
        <v>498</v>
      </c>
      <c r="B500" s="302" t="s">
        <v>3925</v>
      </c>
      <c r="C500" s="302" t="s">
        <v>21</v>
      </c>
      <c r="D500" s="302" t="s">
        <v>34</v>
      </c>
      <c r="E500" s="302" t="s">
        <v>1784</v>
      </c>
      <c r="F500" s="301">
        <v>44819</v>
      </c>
      <c r="G500" s="301"/>
      <c r="H500" s="301"/>
      <c r="I500" s="301" t="s">
        <v>3</v>
      </c>
      <c r="J500" s="302" t="s">
        <v>1643</v>
      </c>
      <c r="K500" s="302" t="s">
        <v>2032</v>
      </c>
      <c r="L500" s="14">
        <v>44823</v>
      </c>
      <c r="M500" t="s">
        <v>3943</v>
      </c>
      <c r="N500" s="179">
        <v>45021</v>
      </c>
      <c r="O500" s="178"/>
      <c r="Q500" t="s">
        <v>129</v>
      </c>
      <c r="T500" s="194"/>
      <c r="U500" s="194"/>
      <c r="V500" s="299"/>
      <c r="W500" s="200"/>
      <c r="X500" s="200"/>
      <c r="Y500" s="199"/>
      <c r="Z500" s="206"/>
      <c r="AA500" s="205"/>
      <c r="AB500" s="206"/>
      <c r="AC500" s="187"/>
      <c r="AD500" s="186">
        <v>45021</v>
      </c>
    </row>
    <row r="501" spans="1:30">
      <c r="A501" s="302">
        <f>COUNTA($E$3:E501)</f>
        <v>499</v>
      </c>
      <c r="B501" s="302" t="s">
        <v>3901</v>
      </c>
      <c r="C501" s="302" t="s">
        <v>37</v>
      </c>
      <c r="D501" s="302" t="s">
        <v>30</v>
      </c>
      <c r="E501" s="302" t="s">
        <v>3039</v>
      </c>
      <c r="F501" s="301">
        <v>44812.5459670255</v>
      </c>
      <c r="G501" s="301"/>
      <c r="H501" s="301"/>
      <c r="I501" s="301" t="s">
        <v>3</v>
      </c>
      <c r="J501" s="302" t="s">
        <v>1485</v>
      </c>
      <c r="K501" s="302" t="s">
        <v>1296</v>
      </c>
      <c r="L501" s="14">
        <v>44823</v>
      </c>
      <c r="M501" t="s">
        <v>3942</v>
      </c>
      <c r="N501" s="179">
        <v>44827</v>
      </c>
      <c r="O501" s="178"/>
      <c r="Q501" t="s">
        <v>129</v>
      </c>
      <c r="T501" s="194"/>
      <c r="U501" s="194"/>
      <c r="V501" s="299"/>
      <c r="W501" s="200"/>
      <c r="X501" s="200"/>
      <c r="Y501" s="199"/>
      <c r="Z501" s="206"/>
      <c r="AA501" s="205"/>
      <c r="AB501" s="206"/>
      <c r="AC501" s="187"/>
      <c r="AD501" s="186">
        <v>44827</v>
      </c>
    </row>
    <row r="502" spans="1:30">
      <c r="A502" s="302">
        <f>COUNTA($E$3:E502)</f>
        <v>500</v>
      </c>
      <c r="B502" s="302" t="s">
        <v>3900</v>
      </c>
      <c r="C502" s="302" t="s">
        <v>37</v>
      </c>
      <c r="D502" s="302" t="s">
        <v>30</v>
      </c>
      <c r="E502" s="302" t="s">
        <v>3487</v>
      </c>
      <c r="F502" s="301">
        <v>44812.5447856713</v>
      </c>
      <c r="G502" s="301"/>
      <c r="H502" s="301"/>
      <c r="I502" s="301" t="s">
        <v>3</v>
      </c>
      <c r="J502" s="302" t="s">
        <v>1720</v>
      </c>
      <c r="K502" s="302" t="s">
        <v>1296</v>
      </c>
      <c r="L502" s="14">
        <v>44823</v>
      </c>
      <c r="M502" t="s">
        <v>3942</v>
      </c>
      <c r="N502" s="179">
        <v>44827</v>
      </c>
      <c r="O502" s="178"/>
      <c r="Q502" t="s">
        <v>129</v>
      </c>
      <c r="T502" s="194"/>
      <c r="U502" s="194"/>
      <c r="V502" s="299"/>
      <c r="W502" s="200"/>
      <c r="X502" s="200"/>
      <c r="Y502" s="199"/>
      <c r="Z502" s="206"/>
      <c r="AA502" s="205"/>
      <c r="AB502" s="206"/>
      <c r="AC502" s="187"/>
      <c r="AD502" s="186">
        <v>44827</v>
      </c>
    </row>
    <row r="503" spans="1:30">
      <c r="A503" s="302">
        <f>COUNTA($E$3:E503)</f>
        <v>501</v>
      </c>
      <c r="B503" s="302" t="s">
        <v>3891</v>
      </c>
      <c r="C503" s="302" t="s">
        <v>37</v>
      </c>
      <c r="D503" s="302" t="s">
        <v>30</v>
      </c>
      <c r="E503" s="302" t="s">
        <v>2558</v>
      </c>
      <c r="F503" s="301">
        <v>44811</v>
      </c>
      <c r="G503" s="301"/>
      <c r="H503" s="301">
        <v>44813</v>
      </c>
      <c r="I503" s="301" t="s">
        <v>3</v>
      </c>
      <c r="J503" s="302" t="s">
        <v>3915</v>
      </c>
      <c r="K503" s="302" t="s">
        <v>1089</v>
      </c>
      <c r="L503" s="14">
        <v>44823</v>
      </c>
      <c r="N503" s="179">
        <v>44844</v>
      </c>
      <c r="O503" s="178"/>
      <c r="Q503" t="s">
        <v>129</v>
      </c>
      <c r="T503" s="194"/>
      <c r="U503" s="194"/>
      <c r="V503" s="299"/>
      <c r="W503" s="200"/>
      <c r="X503" s="200"/>
      <c r="Y503" s="199"/>
      <c r="Z503" s="206"/>
      <c r="AA503" s="205"/>
      <c r="AB503" s="206"/>
      <c r="AC503" s="187"/>
      <c r="AD503" s="186">
        <v>44844</v>
      </c>
    </row>
    <row r="504" spans="1:30">
      <c r="A504" s="302">
        <f>COUNTA($E$3:E504)</f>
        <v>502</v>
      </c>
      <c r="B504" s="302" t="s">
        <v>3867</v>
      </c>
      <c r="C504" s="302" t="s">
        <v>2370</v>
      </c>
      <c r="D504" s="302" t="s">
        <v>34</v>
      </c>
      <c r="E504" s="302" t="s">
        <v>2650</v>
      </c>
      <c r="F504" s="301">
        <v>44802.833935185183</v>
      </c>
      <c r="G504" s="301"/>
      <c r="H504" s="301"/>
      <c r="I504" s="301" t="s">
        <v>3</v>
      </c>
      <c r="J504" s="302" t="s">
        <v>3937</v>
      </c>
      <c r="K504" s="302" t="s">
        <v>2032</v>
      </c>
      <c r="L504" s="14">
        <v>44823</v>
      </c>
      <c r="M504" t="s">
        <v>3944</v>
      </c>
      <c r="N504" s="179">
        <v>44824</v>
      </c>
      <c r="O504" s="178"/>
      <c r="Q504" t="s">
        <v>129</v>
      </c>
      <c r="T504" s="194"/>
      <c r="U504" s="194"/>
      <c r="V504" s="299"/>
      <c r="W504" s="200"/>
      <c r="X504" s="200"/>
      <c r="Y504" s="199"/>
      <c r="Z504" s="206"/>
      <c r="AA504" s="205"/>
      <c r="AB504" s="206"/>
      <c r="AC504" s="187"/>
      <c r="AD504" s="186">
        <v>44824</v>
      </c>
    </row>
    <row r="505" spans="1:30">
      <c r="A505" s="302">
        <f>COUNTA($E$3:E505)</f>
        <v>503</v>
      </c>
      <c r="B505" s="302" t="s">
        <v>3799</v>
      </c>
      <c r="C505" s="302" t="s">
        <v>105</v>
      </c>
      <c r="D505" s="302" t="s">
        <v>31</v>
      </c>
      <c r="E505" s="302" t="s">
        <v>3800</v>
      </c>
      <c r="F505" s="301">
        <v>44792</v>
      </c>
      <c r="G505" s="301"/>
      <c r="H505" s="301">
        <v>44795</v>
      </c>
      <c r="I505" s="301" t="s">
        <v>3</v>
      </c>
      <c r="J505" s="302" t="s">
        <v>1720</v>
      </c>
      <c r="K505" s="302" t="s">
        <v>1294</v>
      </c>
      <c r="L505" s="14">
        <v>44823</v>
      </c>
      <c r="M505" t="s">
        <v>3941</v>
      </c>
      <c r="N505" s="179">
        <v>44819</v>
      </c>
      <c r="O505" s="178"/>
      <c r="Q505" t="s">
        <v>22</v>
      </c>
      <c r="T505" s="194"/>
      <c r="U505" s="194"/>
      <c r="V505" s="299"/>
      <c r="W505" s="200"/>
      <c r="X505" s="200"/>
      <c r="Y505" s="199"/>
      <c r="Z505" s="206"/>
      <c r="AA505" s="205"/>
      <c r="AB505" s="206"/>
      <c r="AC505" s="187"/>
      <c r="AD505" s="186">
        <v>44819</v>
      </c>
    </row>
    <row r="506" spans="1:30">
      <c r="A506" s="302">
        <f>COUNTA($E$3:E506)</f>
        <v>504</v>
      </c>
      <c r="B506" s="302" t="s">
        <v>3862</v>
      </c>
      <c r="C506" s="302" t="s">
        <v>41</v>
      </c>
      <c r="D506" s="302" t="s">
        <v>1124</v>
      </c>
      <c r="E506" s="302" t="s">
        <v>1185</v>
      </c>
      <c r="F506" s="301">
        <v>44802</v>
      </c>
      <c r="G506" s="301"/>
      <c r="H506" s="301"/>
      <c r="I506" s="301" t="s">
        <v>1110</v>
      </c>
      <c r="J506" s="302" t="s">
        <v>1650</v>
      </c>
      <c r="K506" s="302"/>
      <c r="L506" s="14">
        <v>44816</v>
      </c>
      <c r="M506" t="s">
        <v>3913</v>
      </c>
      <c r="N506" s="179">
        <v>44812</v>
      </c>
      <c r="O506" s="178"/>
      <c r="Q506" t="s">
        <v>22</v>
      </c>
      <c r="T506" s="194"/>
      <c r="U506" s="194"/>
      <c r="V506" s="299"/>
      <c r="W506" s="200"/>
      <c r="X506" s="200"/>
      <c r="Y506" s="199"/>
      <c r="Z506" s="206"/>
      <c r="AA506" s="205"/>
      <c r="AB506" s="206"/>
      <c r="AC506" s="187"/>
      <c r="AD506" s="186">
        <v>44812</v>
      </c>
    </row>
    <row r="507" spans="1:30">
      <c r="A507" s="302">
        <f>COUNTA($E$3:E507)</f>
        <v>505</v>
      </c>
      <c r="B507" s="302" t="s">
        <v>3890</v>
      </c>
      <c r="C507" s="302" t="s">
        <v>41</v>
      </c>
      <c r="D507" s="302" t="s">
        <v>49</v>
      </c>
      <c r="E507" s="302" t="s">
        <v>1088</v>
      </c>
      <c r="F507" s="301">
        <v>44811</v>
      </c>
      <c r="G507" s="301"/>
      <c r="H507" s="301"/>
      <c r="I507" s="301" t="s">
        <v>2</v>
      </c>
      <c r="J507" s="302" t="s">
        <v>1662</v>
      </c>
      <c r="K507" s="302"/>
      <c r="L507" s="14">
        <v>44816</v>
      </c>
      <c r="M507" t="s">
        <v>3919</v>
      </c>
      <c r="N507" s="179">
        <v>44811</v>
      </c>
      <c r="O507" s="178"/>
      <c r="Q507" t="s">
        <v>22</v>
      </c>
      <c r="T507" s="194"/>
      <c r="U507" s="194"/>
      <c r="V507" s="299"/>
      <c r="W507" s="200"/>
      <c r="X507" s="200"/>
      <c r="Y507" s="199"/>
      <c r="Z507" s="206"/>
      <c r="AA507" s="205"/>
      <c r="AB507" s="206"/>
      <c r="AC507" s="187"/>
      <c r="AD507" s="186">
        <v>44811</v>
      </c>
    </row>
    <row r="508" spans="1:30">
      <c r="A508" s="302">
        <f>COUNTA($E$3:E508)</f>
        <v>506</v>
      </c>
      <c r="B508" s="302" t="s">
        <v>3749</v>
      </c>
      <c r="C508" s="302" t="s">
        <v>3791</v>
      </c>
      <c r="D508" s="302" t="s">
        <v>38</v>
      </c>
      <c r="E508" s="302" t="s">
        <v>3750</v>
      </c>
      <c r="F508" s="301">
        <v>44783</v>
      </c>
      <c r="G508" s="301"/>
      <c r="H508" s="301">
        <v>44792</v>
      </c>
      <c r="I508" s="301" t="s">
        <v>2</v>
      </c>
      <c r="J508" s="302" t="s">
        <v>3790</v>
      </c>
      <c r="K508" s="302" t="s">
        <v>1287</v>
      </c>
      <c r="L508" s="14">
        <v>44816</v>
      </c>
      <c r="M508" t="s">
        <v>3911</v>
      </c>
      <c r="N508" s="179">
        <v>44817</v>
      </c>
      <c r="O508" s="178"/>
      <c r="Q508" t="s">
        <v>129</v>
      </c>
      <c r="T508" s="194"/>
      <c r="U508" s="194"/>
      <c r="V508" s="299"/>
      <c r="W508" s="200"/>
      <c r="X508" s="200"/>
      <c r="Y508" s="199"/>
      <c r="Z508" s="206"/>
      <c r="AA508" s="205"/>
      <c r="AB508" s="206"/>
      <c r="AC508" s="187"/>
      <c r="AD508" s="186">
        <v>44817</v>
      </c>
    </row>
    <row r="509" spans="1:30">
      <c r="A509" s="302">
        <f>COUNTA($E$3:E509)</f>
        <v>507</v>
      </c>
      <c r="B509" s="302" t="s">
        <v>3276</v>
      </c>
      <c r="C509" s="302" t="s">
        <v>2767</v>
      </c>
      <c r="D509" s="302" t="s">
        <v>16</v>
      </c>
      <c r="E509" s="302" t="s">
        <v>3277</v>
      </c>
      <c r="F509" s="301">
        <v>44729</v>
      </c>
      <c r="G509" s="301">
        <v>44792</v>
      </c>
      <c r="H509" s="301">
        <v>44753</v>
      </c>
      <c r="I509" s="301" t="s">
        <v>2</v>
      </c>
      <c r="J509" s="302" t="s">
        <v>3333</v>
      </c>
      <c r="K509" s="302" t="s">
        <v>1295</v>
      </c>
      <c r="L509" s="14">
        <v>44816</v>
      </c>
      <c r="M509" t="s">
        <v>3910</v>
      </c>
      <c r="N509" s="179">
        <v>44817</v>
      </c>
      <c r="O509" s="178"/>
      <c r="Q509" t="s">
        <v>129</v>
      </c>
      <c r="T509" s="194"/>
      <c r="U509" s="194"/>
      <c r="V509" s="299"/>
      <c r="W509" s="200"/>
      <c r="X509" s="200"/>
      <c r="Y509" s="199"/>
      <c r="Z509" s="206"/>
      <c r="AA509" s="205"/>
      <c r="AB509" s="206"/>
      <c r="AC509" s="187"/>
      <c r="AD509" s="186">
        <v>44817</v>
      </c>
    </row>
    <row r="510" spans="1:30">
      <c r="A510" s="302">
        <f>COUNTA($E$3:E510)</f>
        <v>508</v>
      </c>
      <c r="B510" s="302" t="s">
        <v>3146</v>
      </c>
      <c r="C510" s="302" t="s">
        <v>41</v>
      </c>
      <c r="D510" s="302" t="s">
        <v>1169</v>
      </c>
      <c r="E510" s="302" t="s">
        <v>3147</v>
      </c>
      <c r="F510" s="301">
        <v>44711</v>
      </c>
      <c r="G510" s="301"/>
      <c r="H510" s="301" t="s">
        <v>66</v>
      </c>
      <c r="I510" s="301" t="s">
        <v>2</v>
      </c>
      <c r="J510" s="302" t="s">
        <v>3241</v>
      </c>
      <c r="K510" s="302"/>
      <c r="L510" s="14">
        <v>44816</v>
      </c>
      <c r="M510" t="s">
        <v>3920</v>
      </c>
      <c r="N510" s="179">
        <v>44813</v>
      </c>
      <c r="O510" s="178"/>
      <c r="Q510" t="s">
        <v>22</v>
      </c>
      <c r="T510" s="194"/>
      <c r="U510" s="194"/>
      <c r="V510" s="299"/>
      <c r="W510" s="200"/>
      <c r="X510" s="200"/>
      <c r="Y510" s="199"/>
      <c r="Z510" s="206"/>
      <c r="AA510" s="205"/>
      <c r="AB510" s="206"/>
      <c r="AC510" s="187"/>
      <c r="AD510" s="186">
        <v>44813</v>
      </c>
    </row>
    <row r="511" spans="1:30">
      <c r="A511" s="302">
        <f>COUNTA($E$3:E511)</f>
        <v>509</v>
      </c>
      <c r="B511" s="302" t="s">
        <v>3117</v>
      </c>
      <c r="C511" s="302" t="s">
        <v>2370</v>
      </c>
      <c r="D511" s="302" t="s">
        <v>30</v>
      </c>
      <c r="E511" s="302" t="s">
        <v>2106</v>
      </c>
      <c r="F511" s="301">
        <v>44704</v>
      </c>
      <c r="G511" s="301"/>
      <c r="H511" s="301">
        <v>44714</v>
      </c>
      <c r="I511" s="301" t="s">
        <v>2</v>
      </c>
      <c r="J511" s="302" t="s">
        <v>2665</v>
      </c>
      <c r="K511" s="302"/>
      <c r="L511" s="14">
        <v>44816</v>
      </c>
      <c r="M511" t="s">
        <v>3921</v>
      </c>
      <c r="N511" s="179">
        <v>44816</v>
      </c>
      <c r="O511" s="178"/>
      <c r="Q511" t="s">
        <v>22</v>
      </c>
      <c r="T511" s="194"/>
      <c r="U511" s="194"/>
      <c r="V511" s="299"/>
      <c r="W511" s="200"/>
      <c r="X511" s="200"/>
      <c r="Y511" s="199"/>
      <c r="Z511" s="206"/>
      <c r="AA511" s="205"/>
      <c r="AB511" s="206"/>
      <c r="AC511" s="187"/>
      <c r="AD511" s="186">
        <v>44816</v>
      </c>
    </row>
    <row r="512" spans="1:30">
      <c r="A512" s="302">
        <f>COUNTA($E$3:E512)</f>
        <v>510</v>
      </c>
      <c r="B512" s="302" t="s">
        <v>3096</v>
      </c>
      <c r="C512" s="302" t="s">
        <v>1764</v>
      </c>
      <c r="D512" s="302" t="s">
        <v>19</v>
      </c>
      <c r="E512" s="302" t="s">
        <v>1765</v>
      </c>
      <c r="F512" s="301">
        <v>44704</v>
      </c>
      <c r="G512" s="301"/>
      <c r="H512" s="301">
        <v>44714</v>
      </c>
      <c r="I512" s="301" t="s">
        <v>2</v>
      </c>
      <c r="J512" s="302" t="s">
        <v>3097</v>
      </c>
      <c r="K512" s="302"/>
      <c r="L512" s="14">
        <v>44816</v>
      </c>
      <c r="M512" t="s">
        <v>3921</v>
      </c>
      <c r="N512" s="179">
        <v>44816</v>
      </c>
      <c r="O512" s="178"/>
      <c r="Q512" t="s">
        <v>22</v>
      </c>
      <c r="T512" s="194"/>
      <c r="U512" s="194"/>
      <c r="V512" s="299"/>
      <c r="W512" s="200"/>
      <c r="X512" s="200"/>
      <c r="Y512" s="199"/>
      <c r="Z512" s="206"/>
      <c r="AA512" s="205"/>
      <c r="AB512" s="206"/>
      <c r="AC512" s="187"/>
      <c r="AD512" s="186">
        <v>44816</v>
      </c>
    </row>
    <row r="513" spans="1:30">
      <c r="A513" s="302">
        <f>COUNTA($E$3:E513)</f>
        <v>511</v>
      </c>
      <c r="B513" s="302" t="s">
        <v>3888</v>
      </c>
      <c r="C513" s="302" t="s">
        <v>41</v>
      </c>
      <c r="D513" s="302" t="s">
        <v>1139</v>
      </c>
      <c r="E513" s="302" t="s">
        <v>3116</v>
      </c>
      <c r="F513" s="301">
        <v>44810</v>
      </c>
      <c r="G513" s="301"/>
      <c r="H513" s="301"/>
      <c r="I513" s="301" t="s">
        <v>3</v>
      </c>
      <c r="J513" s="302" t="s">
        <v>1649</v>
      </c>
      <c r="K513" s="302" t="s">
        <v>287</v>
      </c>
      <c r="L513" s="14">
        <v>44816</v>
      </c>
      <c r="M513" t="s">
        <v>3913</v>
      </c>
      <c r="N513" s="179">
        <v>44812</v>
      </c>
      <c r="O513" s="178"/>
      <c r="Q513" t="s">
        <v>22</v>
      </c>
      <c r="T513" s="194"/>
      <c r="U513" s="194"/>
      <c r="V513" s="299"/>
      <c r="W513" s="200"/>
      <c r="X513" s="200"/>
      <c r="Y513" s="199"/>
      <c r="Z513" s="206"/>
      <c r="AA513" s="205"/>
      <c r="AB513" s="206"/>
      <c r="AC513" s="187"/>
      <c r="AD513" s="186">
        <v>44812</v>
      </c>
    </row>
    <row r="514" spans="1:30">
      <c r="A514" s="302">
        <f>COUNTA($E$3:E514)</f>
        <v>512</v>
      </c>
      <c r="B514" s="302" t="s">
        <v>3881</v>
      </c>
      <c r="C514" s="302" t="s">
        <v>21</v>
      </c>
      <c r="D514" s="302" t="s">
        <v>34</v>
      </c>
      <c r="E514" s="302" t="s">
        <v>1682</v>
      </c>
      <c r="F514" s="301">
        <v>44809</v>
      </c>
      <c r="G514" s="301"/>
      <c r="H514" s="301"/>
      <c r="I514" s="301" t="s">
        <v>3</v>
      </c>
      <c r="J514" s="302" t="s">
        <v>1720</v>
      </c>
      <c r="K514" s="302" t="s">
        <v>1287</v>
      </c>
      <c r="L514" s="14">
        <v>44816</v>
      </c>
      <c r="M514" t="s">
        <v>3913</v>
      </c>
      <c r="N514" s="179">
        <v>44818</v>
      </c>
      <c r="O514" s="178"/>
      <c r="Q514" t="s">
        <v>129</v>
      </c>
      <c r="T514" s="194"/>
      <c r="U514" s="194"/>
      <c r="V514" s="299"/>
      <c r="W514" s="200"/>
      <c r="X514" s="200"/>
      <c r="Y514" s="199"/>
      <c r="Z514" s="206"/>
      <c r="AA514" s="205"/>
      <c r="AB514" s="206"/>
      <c r="AC514" s="187"/>
      <c r="AD514" s="186">
        <v>44818</v>
      </c>
    </row>
    <row r="515" spans="1:30">
      <c r="A515" s="302">
        <f>COUNTA($E$3:E515)</f>
        <v>513</v>
      </c>
      <c r="B515" s="302" t="s">
        <v>3855</v>
      </c>
      <c r="C515" s="302" t="s">
        <v>41</v>
      </c>
      <c r="D515" s="302" t="s">
        <v>2539</v>
      </c>
      <c r="E515" s="302" t="s">
        <v>3864</v>
      </c>
      <c r="F515" s="301">
        <v>44802</v>
      </c>
      <c r="G515" s="301"/>
      <c r="H515" s="301"/>
      <c r="I515" s="301" t="s">
        <v>1110</v>
      </c>
      <c r="J515" s="302" t="s">
        <v>1650</v>
      </c>
      <c r="K515" s="302" t="s">
        <v>2032</v>
      </c>
      <c r="L515" s="14">
        <v>44809</v>
      </c>
      <c r="M515" t="s">
        <v>3858</v>
      </c>
      <c r="N515" s="179">
        <v>44804</v>
      </c>
      <c r="O515" s="178"/>
      <c r="Q515" t="s">
        <v>22</v>
      </c>
      <c r="T515" s="194"/>
      <c r="U515" s="194"/>
      <c r="V515" s="299"/>
      <c r="W515" s="200"/>
      <c r="X515" s="200"/>
      <c r="Y515" s="199"/>
      <c r="Z515" s="206"/>
      <c r="AA515" s="205"/>
      <c r="AB515" s="206"/>
      <c r="AC515" s="187"/>
      <c r="AD515" s="186">
        <v>44804</v>
      </c>
    </row>
    <row r="516" spans="1:30">
      <c r="A516" s="302">
        <f>COUNTA($E$3:E516)</f>
        <v>514</v>
      </c>
      <c r="B516" s="302" t="s">
        <v>3857</v>
      </c>
      <c r="C516" s="302" t="s">
        <v>3868</v>
      </c>
      <c r="D516" s="302" t="s">
        <v>38</v>
      </c>
      <c r="E516" s="302" t="s">
        <v>3869</v>
      </c>
      <c r="F516" s="301">
        <v>44802</v>
      </c>
      <c r="G516" s="301"/>
      <c r="H516" s="301"/>
      <c r="I516" s="301" t="s">
        <v>3</v>
      </c>
      <c r="J516" s="302" t="s">
        <v>17</v>
      </c>
      <c r="K516" s="302" t="s">
        <v>33</v>
      </c>
      <c r="L516" s="14">
        <v>44809</v>
      </c>
      <c r="M516" t="s">
        <v>3879</v>
      </c>
      <c r="N516" s="179">
        <v>44809</v>
      </c>
      <c r="O516" s="178"/>
      <c r="Q516" t="s">
        <v>129</v>
      </c>
      <c r="T516" s="194"/>
      <c r="U516" s="194"/>
      <c r="V516" s="299"/>
      <c r="W516" s="200"/>
      <c r="X516" s="200"/>
      <c r="Y516" s="199"/>
      <c r="Z516" s="206"/>
      <c r="AA516" s="205"/>
      <c r="AB516" s="206"/>
      <c r="AC516" s="187"/>
      <c r="AD516" s="186">
        <v>44809</v>
      </c>
    </row>
    <row r="517" spans="1:30">
      <c r="A517" s="302">
        <f>COUNTA($E$3:E517)</f>
        <v>515</v>
      </c>
      <c r="B517" s="302" t="s">
        <v>3852</v>
      </c>
      <c r="C517" s="302" t="s">
        <v>2370</v>
      </c>
      <c r="D517" s="302" t="s">
        <v>56</v>
      </c>
      <c r="E517" s="302" t="s">
        <v>2697</v>
      </c>
      <c r="F517" s="301">
        <v>44802</v>
      </c>
      <c r="G517" s="301"/>
      <c r="H517" s="301"/>
      <c r="I517" s="301" t="s">
        <v>3</v>
      </c>
      <c r="J517" s="302" t="s">
        <v>1649</v>
      </c>
      <c r="K517" s="302" t="s">
        <v>1294</v>
      </c>
      <c r="L517" s="14">
        <v>44809</v>
      </c>
      <c r="M517" t="s">
        <v>3878</v>
      </c>
      <c r="N517" s="179">
        <v>44802</v>
      </c>
      <c r="O517" s="178"/>
      <c r="Q517" t="s">
        <v>22</v>
      </c>
      <c r="T517" s="194"/>
      <c r="U517" s="194"/>
      <c r="V517" s="299"/>
      <c r="W517" s="200"/>
      <c r="X517" s="200"/>
      <c r="Y517" s="199"/>
      <c r="Z517" s="206"/>
      <c r="AA517" s="205"/>
      <c r="AB517" s="206"/>
      <c r="AC517" s="187"/>
      <c r="AD517" s="186">
        <v>44802</v>
      </c>
    </row>
    <row r="518" spans="1:30">
      <c r="A518" s="302">
        <f>COUNTA($E$3:E518)</f>
        <v>516</v>
      </c>
      <c r="B518" s="302" t="s">
        <v>3856</v>
      </c>
      <c r="C518" s="302" t="s">
        <v>41</v>
      </c>
      <c r="D518" s="302" t="s">
        <v>56</v>
      </c>
      <c r="E518" s="302" t="s">
        <v>3865</v>
      </c>
      <c r="F518" s="301">
        <v>44802</v>
      </c>
      <c r="G518" s="301"/>
      <c r="H518" s="301"/>
      <c r="I518" s="301" t="s">
        <v>3</v>
      </c>
      <c r="J518" s="302" t="s">
        <v>1649</v>
      </c>
      <c r="K518" s="302" t="s">
        <v>287</v>
      </c>
      <c r="L518" s="14">
        <v>44809</v>
      </c>
      <c r="M518" t="s">
        <v>3858</v>
      </c>
      <c r="N518" s="179">
        <v>44804</v>
      </c>
      <c r="O518" s="178"/>
      <c r="Q518" t="s">
        <v>22</v>
      </c>
      <c r="T518" s="194"/>
      <c r="U518" s="194"/>
      <c r="V518" s="299"/>
      <c r="W518" s="200"/>
      <c r="X518" s="200"/>
      <c r="Y518" s="199"/>
      <c r="Z518" s="206"/>
      <c r="AA518" s="205"/>
      <c r="AB518" s="206"/>
      <c r="AC518" s="187"/>
      <c r="AD518" s="186">
        <v>44804</v>
      </c>
    </row>
    <row r="519" spans="1:30">
      <c r="A519" s="302">
        <f>COUNTA($E$3:E519)</f>
        <v>517</v>
      </c>
      <c r="B519" s="302" t="s">
        <v>3825</v>
      </c>
      <c r="C519" s="302" t="s">
        <v>40</v>
      </c>
      <c r="D519" s="302" t="s">
        <v>30</v>
      </c>
      <c r="E519" s="302" t="s">
        <v>1645</v>
      </c>
      <c r="F519" s="301">
        <v>44797.684392000003</v>
      </c>
      <c r="G519" s="301"/>
      <c r="H519" s="301"/>
      <c r="I519" s="301" t="s">
        <v>3</v>
      </c>
      <c r="J519" s="302" t="s">
        <v>1485</v>
      </c>
      <c r="K519" s="302" t="s">
        <v>1295</v>
      </c>
      <c r="L519" s="14">
        <v>44809</v>
      </c>
      <c r="M519" t="s">
        <v>3858</v>
      </c>
      <c r="N519" s="179">
        <v>44844</v>
      </c>
      <c r="O519" s="178"/>
      <c r="Q519" t="s">
        <v>129</v>
      </c>
      <c r="T519" s="194"/>
      <c r="U519" s="194"/>
      <c r="V519" s="299"/>
      <c r="W519" s="200"/>
      <c r="X519" s="200"/>
      <c r="Y519" s="199"/>
      <c r="Z519" s="206"/>
      <c r="AA519" s="205"/>
      <c r="AB519" s="206"/>
      <c r="AC519" s="187"/>
      <c r="AD519" s="186">
        <v>44844</v>
      </c>
    </row>
    <row r="520" spans="1:30">
      <c r="A520" s="302">
        <f>COUNTA($E$3:E520)</f>
        <v>518</v>
      </c>
      <c r="B520" s="302" t="s">
        <v>3819</v>
      </c>
      <c r="C520" s="302" t="s">
        <v>1865</v>
      </c>
      <c r="D520" s="302" t="s">
        <v>16</v>
      </c>
      <c r="E520" s="302" t="s">
        <v>1866</v>
      </c>
      <c r="F520" s="301">
        <v>44797.580871999999</v>
      </c>
      <c r="G520" s="301"/>
      <c r="H520" s="301"/>
      <c r="I520" s="301" t="s">
        <v>3</v>
      </c>
      <c r="J520" s="302" t="s">
        <v>1485</v>
      </c>
      <c r="K520" s="302" t="s">
        <v>1295</v>
      </c>
      <c r="L520" s="14">
        <v>44809</v>
      </c>
      <c r="M520" t="s">
        <v>3858</v>
      </c>
      <c r="N520" s="179">
        <v>44839</v>
      </c>
      <c r="O520" s="178"/>
      <c r="Q520" t="s">
        <v>129</v>
      </c>
      <c r="T520" s="194"/>
      <c r="U520" s="194"/>
      <c r="V520" s="299"/>
      <c r="W520" s="200"/>
      <c r="X520" s="200"/>
      <c r="Y520" s="199"/>
      <c r="Z520" s="206"/>
      <c r="AA520" s="205"/>
      <c r="AB520" s="206"/>
      <c r="AC520" s="187"/>
      <c r="AD520" s="186">
        <v>44839</v>
      </c>
    </row>
    <row r="521" spans="1:30">
      <c r="A521" s="302">
        <f>COUNTA($E$3:E521)</f>
        <v>519</v>
      </c>
      <c r="B521" s="302" t="s">
        <v>3815</v>
      </c>
      <c r="C521" s="302" t="s">
        <v>41</v>
      </c>
      <c r="D521" s="302" t="s">
        <v>3816</v>
      </c>
      <c r="E521" s="302" t="s">
        <v>3817</v>
      </c>
      <c r="F521" s="301">
        <v>44795</v>
      </c>
      <c r="G521" s="301"/>
      <c r="H521" s="301"/>
      <c r="I521" s="301" t="s">
        <v>3</v>
      </c>
      <c r="J521" s="302" t="s">
        <v>3850</v>
      </c>
      <c r="K521" s="302" t="s">
        <v>1180</v>
      </c>
      <c r="L521" s="14">
        <v>44809</v>
      </c>
      <c r="M521" t="s">
        <v>3859</v>
      </c>
      <c r="N521" s="179">
        <v>44809</v>
      </c>
      <c r="O521" s="178"/>
      <c r="Q521" t="s">
        <v>129</v>
      </c>
      <c r="T521" s="194"/>
      <c r="U521" s="194"/>
      <c r="V521" s="299"/>
      <c r="W521" s="200"/>
      <c r="X521" s="200"/>
      <c r="Y521" s="199"/>
      <c r="Z521" s="206"/>
      <c r="AA521" s="205"/>
      <c r="AB521" s="206"/>
      <c r="AC521" s="187"/>
      <c r="AD521" s="186">
        <v>44809</v>
      </c>
    </row>
    <row r="522" spans="1:30">
      <c r="A522" s="302">
        <f>COUNTA($E$3:E522)</f>
        <v>520</v>
      </c>
      <c r="B522" s="302" t="s">
        <v>3820</v>
      </c>
      <c r="C522" s="302" t="s">
        <v>1106</v>
      </c>
      <c r="D522" s="302" t="s">
        <v>45</v>
      </c>
      <c r="E522" s="302" t="s">
        <v>2828</v>
      </c>
      <c r="F522" s="301">
        <v>44797</v>
      </c>
      <c r="G522" s="301"/>
      <c r="H522" s="301"/>
      <c r="I522" s="301" t="s">
        <v>4</v>
      </c>
      <c r="J522" s="302" t="s">
        <v>1093</v>
      </c>
      <c r="K522" s="302" t="s">
        <v>1296</v>
      </c>
      <c r="L522" s="14">
        <v>44802</v>
      </c>
      <c r="M522" t="s">
        <v>3836</v>
      </c>
      <c r="N522" s="179">
        <v>44839</v>
      </c>
      <c r="O522" s="178"/>
      <c r="Q522" t="s">
        <v>129</v>
      </c>
      <c r="T522" s="194"/>
      <c r="U522" s="194"/>
      <c r="V522" s="299"/>
      <c r="W522" s="200"/>
      <c r="X522" s="200"/>
      <c r="Y522" s="199"/>
      <c r="Z522" s="206"/>
      <c r="AA522" s="205"/>
      <c r="AB522" s="206"/>
      <c r="AC522" s="187"/>
      <c r="AD522" s="186">
        <v>44839</v>
      </c>
    </row>
    <row r="523" spans="1:30">
      <c r="A523" s="302">
        <f>COUNTA($E$3:E523)</f>
        <v>521</v>
      </c>
      <c r="B523" s="302" t="s">
        <v>3827</v>
      </c>
      <c r="C523" s="302" t="s">
        <v>3828</v>
      </c>
      <c r="D523" s="302" t="s">
        <v>19</v>
      </c>
      <c r="E523" s="302" t="s">
        <v>3696</v>
      </c>
      <c r="F523" s="301">
        <v>44797</v>
      </c>
      <c r="G523" s="301"/>
      <c r="H523" s="301"/>
      <c r="I523" s="301" t="s">
        <v>2</v>
      </c>
      <c r="J523" s="302" t="s">
        <v>1664</v>
      </c>
      <c r="K523" s="302"/>
      <c r="L523" s="14">
        <v>44802</v>
      </c>
      <c r="M523" t="s">
        <v>3848</v>
      </c>
      <c r="N523" s="173">
        <v>44797</v>
      </c>
      <c r="O523" s="178"/>
      <c r="Q523" t="s">
        <v>129</v>
      </c>
      <c r="T523" s="194"/>
      <c r="U523" s="194"/>
      <c r="V523" s="299"/>
      <c r="W523" s="200"/>
      <c r="X523" s="200"/>
      <c r="Y523" s="199"/>
      <c r="Z523" s="206"/>
      <c r="AA523" s="205"/>
      <c r="AB523" s="206"/>
      <c r="AC523" s="187"/>
      <c r="AD523" s="186">
        <v>44797</v>
      </c>
    </row>
    <row r="524" spans="1:30">
      <c r="A524" s="302">
        <f>COUNTA($E$3:E524)</f>
        <v>522</v>
      </c>
      <c r="B524" s="302" t="s">
        <v>3793</v>
      </c>
      <c r="C524" s="302" t="s">
        <v>1279</v>
      </c>
      <c r="D524" s="302" t="s">
        <v>16</v>
      </c>
      <c r="E524" s="302" t="s">
        <v>3794</v>
      </c>
      <c r="F524" s="301">
        <v>44792.4600310069</v>
      </c>
      <c r="G524" s="301"/>
      <c r="H524" s="301"/>
      <c r="I524" s="301" t="s">
        <v>2</v>
      </c>
      <c r="J524" s="302" t="s">
        <v>3835</v>
      </c>
      <c r="K524" s="302"/>
      <c r="L524" s="14">
        <v>44802</v>
      </c>
      <c r="M524" t="s">
        <v>2954</v>
      </c>
      <c r="N524" s="173">
        <v>44809</v>
      </c>
      <c r="O524" s="178"/>
      <c r="Q524" t="s">
        <v>129</v>
      </c>
      <c r="T524" s="194"/>
      <c r="U524" s="194"/>
      <c r="V524" s="299"/>
      <c r="W524" s="200"/>
      <c r="X524" s="200"/>
      <c r="Y524" s="199"/>
      <c r="Z524" s="206"/>
      <c r="AA524" s="205"/>
      <c r="AB524" s="206"/>
      <c r="AC524" s="187"/>
      <c r="AD524" s="186">
        <v>44809</v>
      </c>
    </row>
    <row r="525" spans="1:30">
      <c r="A525" s="302">
        <f>COUNTA($E$3:E525)</f>
        <v>523</v>
      </c>
      <c r="B525" s="302" t="s">
        <v>3748</v>
      </c>
      <c r="C525" s="302" t="s">
        <v>41</v>
      </c>
      <c r="D525" s="302" t="s">
        <v>49</v>
      </c>
      <c r="E525" s="302" t="s">
        <v>2719</v>
      </c>
      <c r="F525" s="301">
        <v>44783</v>
      </c>
      <c r="G525" s="301"/>
      <c r="H525" s="301" t="s">
        <v>66</v>
      </c>
      <c r="I525" s="301" t="s">
        <v>2</v>
      </c>
      <c r="J525" s="302" t="s">
        <v>1664</v>
      </c>
      <c r="K525" s="302"/>
      <c r="L525" s="14">
        <v>44802</v>
      </c>
      <c r="M525" t="s">
        <v>3836</v>
      </c>
      <c r="N525" s="173">
        <v>44798</v>
      </c>
      <c r="O525" s="178"/>
      <c r="Q525" t="s">
        <v>22</v>
      </c>
      <c r="T525" s="194"/>
      <c r="U525" s="194"/>
      <c r="V525" s="299"/>
      <c r="W525" s="200"/>
      <c r="X525" s="200"/>
      <c r="Y525" s="199"/>
      <c r="Z525" s="206"/>
      <c r="AA525" s="205"/>
      <c r="AB525" s="206"/>
      <c r="AC525" s="187"/>
      <c r="AD525" s="186">
        <v>44798</v>
      </c>
    </row>
    <row r="526" spans="1:30">
      <c r="A526" s="302">
        <f>COUNTA($E$3:E526)</f>
        <v>524</v>
      </c>
      <c r="B526" s="302" t="s">
        <v>3582</v>
      </c>
      <c r="C526" s="302" t="s">
        <v>41</v>
      </c>
      <c r="D526" s="302" t="s">
        <v>25</v>
      </c>
      <c r="E526" s="302" t="s">
        <v>3583</v>
      </c>
      <c r="F526" s="301">
        <v>44768</v>
      </c>
      <c r="G526" s="301">
        <v>44784</v>
      </c>
      <c r="H526" s="301" t="s">
        <v>66</v>
      </c>
      <c r="I526" s="301" t="s">
        <v>2</v>
      </c>
      <c r="J526" s="302" t="s">
        <v>3634</v>
      </c>
      <c r="K526" s="302"/>
      <c r="L526" s="14">
        <v>44802</v>
      </c>
      <c r="M526" t="s">
        <v>3838</v>
      </c>
      <c r="N526" s="173">
        <v>44797</v>
      </c>
      <c r="O526" s="178"/>
      <c r="Q526" t="s">
        <v>129</v>
      </c>
      <c r="T526" s="194"/>
      <c r="U526" s="194"/>
      <c r="V526" s="299"/>
      <c r="W526" s="200"/>
      <c r="X526" s="200"/>
      <c r="Y526" s="199"/>
      <c r="Z526" s="206"/>
      <c r="AA526" s="205"/>
      <c r="AB526" s="206"/>
      <c r="AC526" s="187"/>
      <c r="AD526" s="186">
        <v>44797</v>
      </c>
    </row>
    <row r="527" spans="1:30">
      <c r="A527" s="302">
        <f>COUNTA($E$3:E527)</f>
        <v>525</v>
      </c>
      <c r="B527" s="302" t="s">
        <v>3514</v>
      </c>
      <c r="C527" s="302" t="s">
        <v>1197</v>
      </c>
      <c r="D527" s="302" t="s">
        <v>38</v>
      </c>
      <c r="E527" s="302" t="s">
        <v>3526</v>
      </c>
      <c r="F527" s="301">
        <v>44755</v>
      </c>
      <c r="G527" s="301">
        <v>44792</v>
      </c>
      <c r="H527" s="301">
        <v>44760</v>
      </c>
      <c r="I527" s="301" t="s">
        <v>2</v>
      </c>
      <c r="J527" s="302" t="s">
        <v>3527</v>
      </c>
      <c r="K527" s="302"/>
      <c r="L527" s="14">
        <v>44802</v>
      </c>
      <c r="M527" t="s">
        <v>3845</v>
      </c>
      <c r="N527" s="173">
        <v>44803</v>
      </c>
      <c r="O527" s="178"/>
      <c r="Q527" t="s">
        <v>22</v>
      </c>
      <c r="T527" s="194"/>
      <c r="U527" s="194"/>
      <c r="V527" s="299"/>
      <c r="W527" s="200"/>
      <c r="X527" s="200"/>
      <c r="Y527" s="199"/>
      <c r="Z527" s="206"/>
      <c r="AA527" s="205"/>
      <c r="AB527" s="206"/>
      <c r="AC527" s="187"/>
      <c r="AD527" s="186">
        <v>44803</v>
      </c>
    </row>
    <row r="528" spans="1:30">
      <c r="A528" s="302">
        <f>COUNTA($E$3:E528)</f>
        <v>526</v>
      </c>
      <c r="B528" s="302" t="s">
        <v>3524</v>
      </c>
      <c r="C528" s="302" t="s">
        <v>3296</v>
      </c>
      <c r="D528" s="302" t="s">
        <v>36</v>
      </c>
      <c r="E528" s="302" t="s">
        <v>3525</v>
      </c>
      <c r="F528" s="301">
        <v>44754</v>
      </c>
      <c r="G528" s="301">
        <v>44792</v>
      </c>
      <c r="H528" s="301">
        <v>44768</v>
      </c>
      <c r="I528" s="301" t="s">
        <v>2</v>
      </c>
      <c r="J528" s="302" t="s">
        <v>1671</v>
      </c>
      <c r="K528" s="302"/>
      <c r="L528" s="14">
        <v>44802</v>
      </c>
      <c r="M528" t="s">
        <v>3844</v>
      </c>
      <c r="N528" s="173">
        <v>44813</v>
      </c>
      <c r="O528" s="178"/>
      <c r="Q528" t="s">
        <v>129</v>
      </c>
      <c r="T528" s="194"/>
      <c r="U528" s="194"/>
      <c r="V528" s="299"/>
      <c r="W528" s="200"/>
      <c r="X528" s="200"/>
      <c r="Y528" s="199"/>
      <c r="Z528" s="206"/>
      <c r="AA528" s="205"/>
      <c r="AB528" s="206"/>
      <c r="AC528" s="187"/>
      <c r="AD528" s="186">
        <v>44813</v>
      </c>
    </row>
    <row r="529" spans="1:30">
      <c r="A529" s="302">
        <f>COUNTA($E$3:E529)</f>
        <v>527</v>
      </c>
      <c r="B529" s="302" t="s">
        <v>3811</v>
      </c>
      <c r="C529" s="302" t="s">
        <v>21</v>
      </c>
      <c r="D529" s="302" t="s">
        <v>23</v>
      </c>
      <c r="E529" s="302" t="s">
        <v>1653</v>
      </c>
      <c r="F529" s="301">
        <v>44795</v>
      </c>
      <c r="G529" s="301"/>
      <c r="H529" s="301"/>
      <c r="I529" s="301" t="s">
        <v>3</v>
      </c>
      <c r="J529" s="302" t="s">
        <v>1485</v>
      </c>
      <c r="K529" s="302" t="s">
        <v>1296</v>
      </c>
      <c r="L529" s="14">
        <v>44802</v>
      </c>
      <c r="M529" t="s">
        <v>3838</v>
      </c>
      <c r="N529" s="173">
        <v>44797</v>
      </c>
      <c r="O529" s="178"/>
      <c r="Q529" t="s">
        <v>129</v>
      </c>
      <c r="T529" s="194"/>
      <c r="U529" s="194"/>
      <c r="V529" s="299"/>
      <c r="W529" s="200"/>
      <c r="X529" s="200"/>
      <c r="Y529" s="199"/>
      <c r="Z529" s="206"/>
      <c r="AA529" s="205"/>
      <c r="AB529" s="206"/>
      <c r="AC529" s="187"/>
      <c r="AD529" s="186">
        <v>44797</v>
      </c>
    </row>
    <row r="530" spans="1:30">
      <c r="A530" s="302">
        <f>COUNTA($E$3:E530)</f>
        <v>528</v>
      </c>
      <c r="B530" s="302" t="s">
        <v>3807</v>
      </c>
      <c r="C530" s="302" t="s">
        <v>41</v>
      </c>
      <c r="D530" s="302" t="s">
        <v>30</v>
      </c>
      <c r="E530" s="302" t="s">
        <v>2982</v>
      </c>
      <c r="F530" s="301">
        <v>44795</v>
      </c>
      <c r="G530" s="301"/>
      <c r="H530" s="301"/>
      <c r="I530" s="301" t="s">
        <v>3</v>
      </c>
      <c r="J530" s="302" t="s">
        <v>1485</v>
      </c>
      <c r="K530" s="302" t="s">
        <v>1294</v>
      </c>
      <c r="L530" s="14">
        <v>44802</v>
      </c>
      <c r="M530" t="s">
        <v>3837</v>
      </c>
      <c r="N530" s="173">
        <v>44844</v>
      </c>
      <c r="O530" s="178"/>
      <c r="Q530" t="s">
        <v>22</v>
      </c>
      <c r="T530" s="194"/>
      <c r="U530" s="194"/>
      <c r="V530" s="299"/>
      <c r="W530" s="200"/>
      <c r="X530" s="200"/>
      <c r="Y530" s="199"/>
      <c r="Z530" s="206"/>
      <c r="AA530" s="205"/>
      <c r="AB530" s="206"/>
      <c r="AC530" s="187"/>
      <c r="AD530" s="186">
        <v>44844</v>
      </c>
    </row>
    <row r="531" spans="1:30">
      <c r="A531" s="302">
        <f>COUNTA($E$3:E531)</f>
        <v>529</v>
      </c>
      <c r="B531" s="302" t="s">
        <v>3806</v>
      </c>
      <c r="C531" s="302" t="s">
        <v>41</v>
      </c>
      <c r="D531" s="302" t="s">
        <v>1103</v>
      </c>
      <c r="E531" s="302" t="s">
        <v>1206</v>
      </c>
      <c r="F531" s="301">
        <v>44795</v>
      </c>
      <c r="G531" s="301"/>
      <c r="H531" s="301"/>
      <c r="I531" s="301" t="s">
        <v>3</v>
      </c>
      <c r="J531" s="302" t="s">
        <v>1212</v>
      </c>
      <c r="K531" s="302" t="s">
        <v>103</v>
      </c>
      <c r="L531" s="14">
        <v>44802</v>
      </c>
      <c r="M531" t="s">
        <v>3836</v>
      </c>
      <c r="N531" s="173">
        <v>44798</v>
      </c>
      <c r="O531" s="178"/>
      <c r="Q531" t="s">
        <v>22</v>
      </c>
      <c r="T531" s="194"/>
      <c r="U531" s="194"/>
      <c r="V531" s="299"/>
      <c r="W531" s="200"/>
      <c r="X531" s="200"/>
      <c r="Y531" s="199"/>
      <c r="Z531" s="206"/>
      <c r="AA531" s="205"/>
      <c r="AB531" s="206"/>
      <c r="AC531" s="187"/>
      <c r="AD531" s="186">
        <v>44798</v>
      </c>
    </row>
    <row r="532" spans="1:30">
      <c r="A532" s="302">
        <f>COUNTA($E$3:E532)</f>
        <v>530</v>
      </c>
      <c r="B532" s="302" t="s">
        <v>3798</v>
      </c>
      <c r="C532" s="302" t="s">
        <v>1752</v>
      </c>
      <c r="D532" s="302" t="s">
        <v>49</v>
      </c>
      <c r="E532" s="302" t="s">
        <v>1753</v>
      </c>
      <c r="F532" s="301">
        <v>44792.689569398099</v>
      </c>
      <c r="G532" s="301"/>
      <c r="H532" s="301"/>
      <c r="I532" s="301" t="s">
        <v>3</v>
      </c>
      <c r="J532" s="302" t="s">
        <v>3842</v>
      </c>
      <c r="K532" s="302"/>
      <c r="L532" s="14">
        <v>44802</v>
      </c>
      <c r="M532" t="s">
        <v>3847</v>
      </c>
      <c r="N532" s="173">
        <v>44832</v>
      </c>
      <c r="O532" s="178"/>
      <c r="Q532" t="s">
        <v>22</v>
      </c>
      <c r="T532" s="194"/>
      <c r="U532" s="194"/>
      <c r="V532" s="299"/>
      <c r="W532" s="200"/>
      <c r="X532" s="200"/>
      <c r="Y532" s="199"/>
      <c r="Z532" s="206"/>
      <c r="AA532" s="205"/>
      <c r="AB532" s="206"/>
      <c r="AC532" s="187"/>
      <c r="AD532" s="186">
        <v>44832</v>
      </c>
    </row>
    <row r="533" spans="1:30">
      <c r="A533" s="302">
        <f>COUNTA($E$3:E533)</f>
        <v>531</v>
      </c>
      <c r="B533" s="302" t="s">
        <v>3783</v>
      </c>
      <c r="C533" s="302" t="s">
        <v>21</v>
      </c>
      <c r="D533" s="302" t="s">
        <v>30</v>
      </c>
      <c r="E533" s="302" t="s">
        <v>2640</v>
      </c>
      <c r="F533" s="301">
        <v>44790.8249084954</v>
      </c>
      <c r="G533" s="301"/>
      <c r="H533" s="301"/>
      <c r="I533" s="301" t="s">
        <v>3</v>
      </c>
      <c r="J533" s="302" t="s">
        <v>3834</v>
      </c>
      <c r="K533" s="302"/>
      <c r="L533" s="14">
        <v>44802</v>
      </c>
      <c r="M533" t="s">
        <v>3836</v>
      </c>
      <c r="N533" s="173">
        <v>44802</v>
      </c>
      <c r="O533" s="178"/>
      <c r="Q533" t="s">
        <v>129</v>
      </c>
      <c r="T533" s="194"/>
      <c r="U533" s="194"/>
      <c r="V533" s="299"/>
      <c r="W533" s="200"/>
      <c r="X533" s="200"/>
      <c r="Y533" s="199"/>
      <c r="Z533" s="206"/>
      <c r="AA533" s="205"/>
      <c r="AB533" s="206"/>
      <c r="AC533" s="187"/>
      <c r="AD533" s="186">
        <v>44802</v>
      </c>
    </row>
    <row r="534" spans="1:30">
      <c r="A534" s="302">
        <f>COUNTA($E$3:E534)</f>
        <v>532</v>
      </c>
      <c r="B534" s="302" t="s">
        <v>3782</v>
      </c>
      <c r="C534" s="302" t="s">
        <v>21</v>
      </c>
      <c r="D534" s="302" t="s">
        <v>30</v>
      </c>
      <c r="E534" s="302" t="s">
        <v>2023</v>
      </c>
      <c r="F534" s="301">
        <v>44790.4673330324</v>
      </c>
      <c r="G534" s="301"/>
      <c r="H534" s="301"/>
      <c r="I534" s="301" t="s">
        <v>3</v>
      </c>
      <c r="J534" s="302" t="s">
        <v>2435</v>
      </c>
      <c r="K534" s="302" t="s">
        <v>1295</v>
      </c>
      <c r="L534" s="14">
        <v>44802</v>
      </c>
      <c r="M534" t="s">
        <v>3836</v>
      </c>
      <c r="N534" s="173">
        <v>44802</v>
      </c>
      <c r="O534" s="178"/>
      <c r="Q534" t="s">
        <v>129</v>
      </c>
      <c r="T534" s="194"/>
      <c r="U534" s="194"/>
      <c r="V534" s="299"/>
      <c r="W534" s="200"/>
      <c r="X534" s="200"/>
      <c r="Y534" s="199"/>
      <c r="Z534" s="206"/>
      <c r="AA534" s="205"/>
      <c r="AB534" s="206"/>
      <c r="AC534" s="187"/>
      <c r="AD534" s="186">
        <v>44802</v>
      </c>
    </row>
    <row r="535" spans="1:30">
      <c r="A535" s="302">
        <f>COUNTA($E$3:E535)</f>
        <v>533</v>
      </c>
      <c r="B535" s="302" t="s">
        <v>3632</v>
      </c>
      <c r="C535" s="302" t="s">
        <v>1253</v>
      </c>
      <c r="D535" s="302" t="s">
        <v>124</v>
      </c>
      <c r="E535" s="302" t="s">
        <v>123</v>
      </c>
      <c r="F535" s="301">
        <v>44775</v>
      </c>
      <c r="G535" s="301">
        <v>44784</v>
      </c>
      <c r="H535" s="301"/>
      <c r="I535" s="301" t="s">
        <v>3</v>
      </c>
      <c r="J535" s="302" t="s">
        <v>1666</v>
      </c>
      <c r="K535" s="302"/>
      <c r="L535" s="14">
        <v>44802</v>
      </c>
      <c r="M535" t="s">
        <v>3846</v>
      </c>
      <c r="N535" s="173">
        <v>44797</v>
      </c>
      <c r="O535" s="178"/>
      <c r="Q535" t="s">
        <v>129</v>
      </c>
      <c r="T535" s="194"/>
      <c r="U535" s="194"/>
      <c r="V535" s="299"/>
      <c r="W535" s="200"/>
      <c r="X535" s="200"/>
      <c r="Y535" s="199"/>
      <c r="Z535" s="206"/>
      <c r="AA535" s="205"/>
      <c r="AB535" s="206"/>
      <c r="AC535" s="187"/>
      <c r="AD535" s="186">
        <v>44797</v>
      </c>
    </row>
    <row r="536" spans="1:30">
      <c r="A536" s="302">
        <f>COUNTA($E$3:E536)</f>
        <v>534</v>
      </c>
      <c r="B536" s="302" t="s">
        <v>3789</v>
      </c>
      <c r="C536" s="302" t="s">
        <v>41</v>
      </c>
      <c r="D536" s="302" t="s">
        <v>56</v>
      </c>
      <c r="E536" s="302" t="s">
        <v>3068</v>
      </c>
      <c r="F536" s="301">
        <v>44790</v>
      </c>
      <c r="G536" s="301"/>
      <c r="H536" s="301"/>
      <c r="I536" s="301"/>
      <c r="J536" s="302"/>
      <c r="K536" s="302"/>
      <c r="L536" s="14">
        <v>44795</v>
      </c>
      <c r="M536" t="s">
        <v>3805</v>
      </c>
      <c r="N536" s="173">
        <v>44795</v>
      </c>
      <c r="O536" s="178"/>
      <c r="Q536" t="s">
        <v>22</v>
      </c>
      <c r="T536" s="194"/>
      <c r="U536" s="194"/>
      <c r="V536" s="299"/>
      <c r="W536" s="200"/>
      <c r="X536" s="200"/>
      <c r="Y536" s="199"/>
      <c r="Z536" s="206"/>
      <c r="AA536" s="205"/>
      <c r="AB536" s="206"/>
      <c r="AC536" s="187"/>
      <c r="AD536" s="186">
        <v>44795</v>
      </c>
    </row>
    <row r="537" spans="1:30">
      <c r="A537" s="302">
        <f>COUNTA($E$3:E537)</f>
        <v>535</v>
      </c>
      <c r="B537" s="302" t="s">
        <v>3788</v>
      </c>
      <c r="C537" s="302" t="s">
        <v>41</v>
      </c>
      <c r="D537" s="302" t="s">
        <v>1124</v>
      </c>
      <c r="E537" s="302" t="s">
        <v>1138</v>
      </c>
      <c r="F537" s="301">
        <v>44790</v>
      </c>
      <c r="G537" s="301"/>
      <c r="H537" s="301"/>
      <c r="I537" s="301" t="s">
        <v>1110</v>
      </c>
      <c r="J537" s="302" t="s">
        <v>1650</v>
      </c>
      <c r="K537" s="302"/>
      <c r="L537" s="14">
        <v>44795</v>
      </c>
      <c r="M537" t="s">
        <v>3804</v>
      </c>
      <c r="N537" s="173">
        <v>44795</v>
      </c>
      <c r="O537" s="178"/>
      <c r="Q537" t="s">
        <v>22</v>
      </c>
      <c r="T537" s="194"/>
      <c r="U537" s="194"/>
      <c r="V537" s="299"/>
      <c r="W537" s="200"/>
      <c r="X537" s="200"/>
      <c r="Y537" s="199"/>
      <c r="Z537" s="206"/>
      <c r="AA537" s="205"/>
      <c r="AB537" s="206"/>
      <c r="AC537" s="187"/>
      <c r="AD537" s="186">
        <v>44795</v>
      </c>
    </row>
    <row r="538" spans="1:30">
      <c r="A538" s="302">
        <f>COUNTA($E$3:E538)</f>
        <v>536</v>
      </c>
      <c r="B538" s="302" t="s">
        <v>3726</v>
      </c>
      <c r="C538" s="302" t="s">
        <v>41</v>
      </c>
      <c r="D538" s="302" t="s">
        <v>1125</v>
      </c>
      <c r="E538" s="302" t="s">
        <v>3002</v>
      </c>
      <c r="F538" s="301">
        <v>44778.4730280324</v>
      </c>
      <c r="G538" s="301"/>
      <c r="H538" s="301"/>
      <c r="I538" s="301" t="s">
        <v>2</v>
      </c>
      <c r="J538" s="302" t="s">
        <v>2435</v>
      </c>
      <c r="K538" s="302" t="s">
        <v>20</v>
      </c>
      <c r="L538" s="14">
        <v>44795</v>
      </c>
      <c r="O538" s="178"/>
      <c r="Q538" t="s">
        <v>129</v>
      </c>
      <c r="T538" s="194"/>
      <c r="U538" s="194"/>
      <c r="V538" s="299"/>
      <c r="W538" s="200"/>
      <c r="X538" s="200"/>
      <c r="Y538" s="199"/>
      <c r="Z538" s="206"/>
      <c r="AA538" s="205"/>
      <c r="AB538" s="206"/>
      <c r="AC538" s="187"/>
      <c r="AD538" s="186"/>
    </row>
    <row r="539" spans="1:30">
      <c r="A539" s="302">
        <f>COUNTA($E$3:E539)</f>
        <v>537</v>
      </c>
      <c r="B539" s="302" t="s">
        <v>3615</v>
      </c>
      <c r="C539" s="302" t="s">
        <v>3616</v>
      </c>
      <c r="D539" s="302" t="s">
        <v>51</v>
      </c>
      <c r="E539" s="302" t="s">
        <v>3617</v>
      </c>
      <c r="F539" s="301">
        <v>44764</v>
      </c>
      <c r="G539" s="301"/>
      <c r="H539" s="301">
        <v>44781</v>
      </c>
      <c r="I539" s="301" t="s">
        <v>2</v>
      </c>
      <c r="J539" s="302" t="s">
        <v>1930</v>
      </c>
      <c r="K539" s="302" t="s">
        <v>287</v>
      </c>
      <c r="L539" s="14">
        <v>44795</v>
      </c>
      <c r="M539" t="s">
        <v>3801</v>
      </c>
      <c r="N539" s="173">
        <v>44795</v>
      </c>
      <c r="O539" s="178"/>
      <c r="Q539" t="s">
        <v>22</v>
      </c>
      <c r="T539" s="194"/>
      <c r="U539" s="194"/>
      <c r="V539" s="299"/>
      <c r="W539" s="200"/>
      <c r="X539" s="200"/>
      <c r="Y539" s="199"/>
      <c r="Z539" s="206"/>
      <c r="AA539" s="205"/>
      <c r="AB539" s="206"/>
      <c r="AC539" s="187"/>
      <c r="AD539" s="186">
        <v>44795</v>
      </c>
    </row>
    <row r="540" spans="1:30">
      <c r="A540" s="302">
        <f>COUNTA($E$3:E540)</f>
        <v>538</v>
      </c>
      <c r="B540" s="302" t="s">
        <v>3795</v>
      </c>
      <c r="C540" s="302" t="s">
        <v>41</v>
      </c>
      <c r="D540" s="302" t="s">
        <v>31</v>
      </c>
      <c r="E540" s="302" t="s">
        <v>3111</v>
      </c>
      <c r="F540" s="301">
        <v>44792</v>
      </c>
      <c r="G540" s="301"/>
      <c r="H540" s="301"/>
      <c r="I540" s="301" t="s">
        <v>3</v>
      </c>
      <c r="J540" s="302" t="s">
        <v>1093</v>
      </c>
      <c r="K540" s="302" t="s">
        <v>2032</v>
      </c>
      <c r="L540" s="14">
        <v>44795</v>
      </c>
      <c r="M540" t="s">
        <v>3802</v>
      </c>
      <c r="N540" s="173">
        <v>44844</v>
      </c>
      <c r="O540" s="178"/>
      <c r="Q540" t="s">
        <v>22</v>
      </c>
      <c r="T540" s="194"/>
      <c r="U540" s="194"/>
      <c r="V540" s="299"/>
      <c r="W540" s="200"/>
      <c r="X540" s="200"/>
      <c r="Y540" s="199"/>
      <c r="Z540" s="206"/>
      <c r="AA540" s="205"/>
      <c r="AB540" s="206"/>
      <c r="AC540" s="187"/>
      <c r="AD540" s="186">
        <v>44844</v>
      </c>
    </row>
    <row r="541" spans="1:30">
      <c r="A541" s="302">
        <f>COUNTA($E$3:E541)</f>
        <v>539</v>
      </c>
      <c r="B541" s="302" t="s">
        <v>3772</v>
      </c>
      <c r="C541" s="302" t="s">
        <v>1197</v>
      </c>
      <c r="D541" s="302" t="s">
        <v>38</v>
      </c>
      <c r="E541" s="302" t="s">
        <v>1222</v>
      </c>
      <c r="F541" s="301">
        <v>44785</v>
      </c>
      <c r="G541" s="301"/>
      <c r="H541" s="301"/>
      <c r="I541" s="301" t="s">
        <v>3</v>
      </c>
      <c r="J541" s="302" t="s">
        <v>3773</v>
      </c>
      <c r="K541" s="302"/>
      <c r="L541" s="14">
        <v>44795</v>
      </c>
      <c r="M541" t="s">
        <v>3803</v>
      </c>
      <c r="N541" s="173">
        <v>44803</v>
      </c>
      <c r="O541" s="178"/>
      <c r="Q541" t="s">
        <v>129</v>
      </c>
      <c r="T541" s="194"/>
      <c r="U541" s="194"/>
      <c r="V541" s="299"/>
      <c r="W541" s="200"/>
      <c r="X541" s="200"/>
      <c r="Y541" s="199"/>
      <c r="Z541" s="206"/>
      <c r="AA541" s="205"/>
      <c r="AB541" s="206"/>
      <c r="AC541" s="187"/>
      <c r="AD541" s="186">
        <v>44803</v>
      </c>
    </row>
    <row r="542" spans="1:30">
      <c r="A542" s="302">
        <f>COUNTA($E$3:E542)</f>
        <v>540</v>
      </c>
      <c r="B542" s="302" t="s">
        <v>3736</v>
      </c>
      <c r="C542" s="302" t="s">
        <v>37</v>
      </c>
      <c r="D542" s="302" t="s">
        <v>34</v>
      </c>
      <c r="E542" s="302" t="s">
        <v>1807</v>
      </c>
      <c r="F542" s="301">
        <v>44781</v>
      </c>
      <c r="G542" s="301"/>
      <c r="H542" s="301"/>
      <c r="I542" s="301" t="s">
        <v>2</v>
      </c>
      <c r="J542" s="302" t="s">
        <v>17</v>
      </c>
      <c r="K542" s="302" t="s">
        <v>125</v>
      </c>
      <c r="L542" s="14">
        <v>44788</v>
      </c>
      <c r="N542" s="173">
        <v>45051</v>
      </c>
      <c r="O542" s="178"/>
      <c r="Q542" t="s">
        <v>129</v>
      </c>
      <c r="T542" s="194"/>
      <c r="U542" s="194"/>
      <c r="V542" s="299"/>
      <c r="W542" s="200"/>
      <c r="X542" s="200"/>
      <c r="Y542" s="199"/>
      <c r="Z542" s="206"/>
      <c r="AA542" s="205"/>
      <c r="AB542" s="206"/>
      <c r="AC542" s="187"/>
      <c r="AD542" s="186">
        <v>45051</v>
      </c>
    </row>
    <row r="543" spans="1:30">
      <c r="A543" s="302">
        <f>COUNTA($E$3:E543)</f>
        <v>541</v>
      </c>
      <c r="B543" s="302" t="s">
        <v>3592</v>
      </c>
      <c r="C543" s="302" t="s">
        <v>41</v>
      </c>
      <c r="D543" s="302" t="s">
        <v>32</v>
      </c>
      <c r="E543" s="302" t="s">
        <v>2695</v>
      </c>
      <c r="F543" s="301">
        <v>44769</v>
      </c>
      <c r="G543" s="301"/>
      <c r="H543" s="301" t="s">
        <v>66</v>
      </c>
      <c r="I543" s="301" t="s">
        <v>2</v>
      </c>
      <c r="J543" s="302" t="s">
        <v>3593</v>
      </c>
      <c r="K543" s="302" t="s">
        <v>287</v>
      </c>
      <c r="L543" s="14">
        <v>44788</v>
      </c>
      <c r="M543" t="s">
        <v>3755</v>
      </c>
      <c r="N543" s="173">
        <v>44788</v>
      </c>
      <c r="O543" s="178"/>
      <c r="Q543" t="s">
        <v>22</v>
      </c>
      <c r="T543" s="194"/>
      <c r="U543" s="194"/>
      <c r="V543" s="299"/>
      <c r="W543" s="200"/>
      <c r="X543" s="200"/>
      <c r="Y543" s="199"/>
      <c r="Z543" s="206"/>
      <c r="AA543" s="205"/>
      <c r="AB543" s="206"/>
      <c r="AC543" s="187"/>
      <c r="AD543" s="186">
        <v>44788</v>
      </c>
    </row>
    <row r="544" spans="1:30">
      <c r="A544" s="302">
        <f>COUNTA($E$3:E544)</f>
        <v>542</v>
      </c>
      <c r="B544" s="302" t="s">
        <v>3568</v>
      </c>
      <c r="C544" s="302" t="s">
        <v>1113</v>
      </c>
      <c r="D544" s="302" t="s">
        <v>16</v>
      </c>
      <c r="E544" s="302" t="s">
        <v>3569</v>
      </c>
      <c r="F544" s="301">
        <v>44764</v>
      </c>
      <c r="G544" s="301"/>
      <c r="H544" s="301" t="s">
        <v>55</v>
      </c>
      <c r="I544" s="301" t="s">
        <v>2</v>
      </c>
      <c r="J544" s="302" t="s">
        <v>17</v>
      </c>
      <c r="K544" s="302" t="s">
        <v>287</v>
      </c>
      <c r="L544" s="14">
        <v>44788</v>
      </c>
      <c r="M544" t="s">
        <v>3758</v>
      </c>
      <c r="N544" s="173">
        <v>44788</v>
      </c>
      <c r="O544" s="178"/>
      <c r="Q544" t="s">
        <v>22</v>
      </c>
      <c r="T544" s="194"/>
      <c r="U544" s="194"/>
      <c r="V544" s="299"/>
      <c r="W544" s="200"/>
      <c r="X544" s="200"/>
      <c r="Y544" s="199"/>
      <c r="Z544" s="206"/>
      <c r="AA544" s="205"/>
      <c r="AB544" s="206"/>
      <c r="AC544" s="187"/>
      <c r="AD544" s="186">
        <v>44788</v>
      </c>
    </row>
    <row r="545" spans="1:30">
      <c r="A545" s="302">
        <f>COUNTA($E$3:E545)</f>
        <v>543</v>
      </c>
      <c r="B545" s="302" t="s">
        <v>3494</v>
      </c>
      <c r="C545" s="302" t="s">
        <v>37</v>
      </c>
      <c r="D545" s="302" t="s">
        <v>34</v>
      </c>
      <c r="E545" s="302" t="s">
        <v>1107</v>
      </c>
      <c r="F545" s="301">
        <v>44754.6527670949</v>
      </c>
      <c r="G545" s="301"/>
      <c r="H545" s="301"/>
      <c r="I545" s="301" t="s">
        <v>2</v>
      </c>
      <c r="J545" s="302" t="s">
        <v>17</v>
      </c>
      <c r="K545" s="302" t="s">
        <v>1274</v>
      </c>
      <c r="L545" s="14">
        <v>44788</v>
      </c>
      <c r="M545" t="s">
        <v>3757</v>
      </c>
      <c r="N545" s="173">
        <v>44827</v>
      </c>
      <c r="O545" s="178"/>
      <c r="Q545" t="s">
        <v>129</v>
      </c>
      <c r="T545" s="194"/>
      <c r="U545" s="194"/>
      <c r="V545" s="299"/>
      <c r="W545" s="200"/>
      <c r="X545" s="200"/>
      <c r="Y545" s="199"/>
      <c r="Z545" s="206"/>
      <c r="AA545" s="205"/>
      <c r="AB545" s="206"/>
      <c r="AC545" s="187"/>
      <c r="AD545" s="186">
        <v>44827</v>
      </c>
    </row>
    <row r="546" spans="1:30">
      <c r="A546" s="302">
        <f>COUNTA($E$3:E546)</f>
        <v>544</v>
      </c>
      <c r="B546" s="302" t="s">
        <v>3155</v>
      </c>
      <c r="C546" s="302" t="s">
        <v>21</v>
      </c>
      <c r="D546" s="302" t="s">
        <v>34</v>
      </c>
      <c r="E546" s="302" t="s">
        <v>3156</v>
      </c>
      <c r="F546" s="301">
        <v>44713</v>
      </c>
      <c r="G546" s="301"/>
      <c r="H546" s="301" t="s">
        <v>55</v>
      </c>
      <c r="I546" s="301" t="s">
        <v>2</v>
      </c>
      <c r="J546" s="302" t="s">
        <v>1657</v>
      </c>
      <c r="K546" s="302" t="s">
        <v>1296</v>
      </c>
      <c r="L546" s="14">
        <v>44788</v>
      </c>
      <c r="M546" t="s">
        <v>3764</v>
      </c>
      <c r="N546" s="173">
        <v>44795</v>
      </c>
      <c r="O546" s="178"/>
      <c r="Q546" t="s">
        <v>129</v>
      </c>
      <c r="T546" s="194"/>
      <c r="U546" s="194"/>
      <c r="V546" s="299"/>
      <c r="W546" s="200"/>
      <c r="X546" s="200"/>
      <c r="Y546" s="199"/>
      <c r="Z546" s="206"/>
      <c r="AA546" s="205"/>
      <c r="AB546" s="206"/>
      <c r="AC546" s="187"/>
      <c r="AD546" s="186">
        <v>44795</v>
      </c>
    </row>
    <row r="547" spans="1:30">
      <c r="A547" s="302">
        <f>COUNTA($E$3:E547)</f>
        <v>545</v>
      </c>
      <c r="B547" s="302" t="s">
        <v>3745</v>
      </c>
      <c r="C547" s="302" t="s">
        <v>2370</v>
      </c>
      <c r="D547" s="302" t="s">
        <v>1123</v>
      </c>
      <c r="E547" s="302" t="s">
        <v>1638</v>
      </c>
      <c r="F547" s="301">
        <v>44782</v>
      </c>
      <c r="G547" s="301"/>
      <c r="H547" s="301"/>
      <c r="I547" s="301" t="s">
        <v>3</v>
      </c>
      <c r="J547" s="302" t="s">
        <v>3477</v>
      </c>
      <c r="K547" s="302" t="s">
        <v>1294</v>
      </c>
      <c r="L547" s="14">
        <v>44788</v>
      </c>
      <c r="M547" t="s">
        <v>3758</v>
      </c>
      <c r="N547" s="173">
        <v>44784</v>
      </c>
      <c r="O547" s="178"/>
      <c r="Q547" t="s">
        <v>22</v>
      </c>
      <c r="T547" s="194"/>
      <c r="U547" s="194"/>
      <c r="V547" s="299"/>
      <c r="W547" s="200"/>
      <c r="X547" s="200"/>
      <c r="Y547" s="199"/>
      <c r="Z547" s="206"/>
      <c r="AA547" s="205"/>
      <c r="AB547" s="206"/>
      <c r="AC547" s="187"/>
      <c r="AD547" s="186">
        <v>44784</v>
      </c>
    </row>
    <row r="548" spans="1:30">
      <c r="A548" s="302">
        <f>COUNTA($E$3:E548)</f>
        <v>546</v>
      </c>
      <c r="B548" s="302" t="s">
        <v>3739</v>
      </c>
      <c r="C548" s="302" t="s">
        <v>41</v>
      </c>
      <c r="D548" s="302" t="s">
        <v>51</v>
      </c>
      <c r="E548" s="302" t="s">
        <v>3740</v>
      </c>
      <c r="F548" s="301">
        <v>44782</v>
      </c>
      <c r="G548" s="301"/>
      <c r="H548" s="301"/>
      <c r="I548" s="301" t="s">
        <v>3</v>
      </c>
      <c r="J548" s="302" t="s">
        <v>459</v>
      </c>
      <c r="K548" s="302" t="s">
        <v>2032</v>
      </c>
      <c r="L548" s="14">
        <v>44788</v>
      </c>
      <c r="M548" t="s">
        <v>3758</v>
      </c>
      <c r="N548" s="173">
        <v>44788</v>
      </c>
      <c r="O548" s="178"/>
      <c r="Q548" t="s">
        <v>22</v>
      </c>
      <c r="T548" s="194"/>
      <c r="U548" s="194"/>
      <c r="V548" s="299"/>
      <c r="W548" s="200"/>
      <c r="X548" s="200"/>
      <c r="Y548" s="199"/>
      <c r="Z548" s="206"/>
      <c r="AA548" s="205"/>
      <c r="AB548" s="206"/>
      <c r="AC548" s="187"/>
      <c r="AD548" s="186">
        <v>44788</v>
      </c>
    </row>
    <row r="549" spans="1:30">
      <c r="A549" s="302">
        <f>COUNTA($E$3:E549)</f>
        <v>547</v>
      </c>
      <c r="B549" s="302" t="s">
        <v>3737</v>
      </c>
      <c r="C549" s="302" t="s">
        <v>2767</v>
      </c>
      <c r="D549" s="302" t="s">
        <v>30</v>
      </c>
      <c r="E549" s="302" t="s">
        <v>3738</v>
      </c>
      <c r="F549" s="301">
        <v>44781</v>
      </c>
      <c r="G549" s="301"/>
      <c r="H549" s="301"/>
      <c r="I549" s="301" t="s">
        <v>3</v>
      </c>
      <c r="J549" s="302" t="s">
        <v>2153</v>
      </c>
      <c r="K549" s="302" t="s">
        <v>125</v>
      </c>
      <c r="L549" s="14">
        <v>44788</v>
      </c>
      <c r="M549" t="s">
        <v>3880</v>
      </c>
      <c r="N549" s="173">
        <v>44789</v>
      </c>
      <c r="O549" s="178"/>
      <c r="Q549" t="s">
        <v>129</v>
      </c>
      <c r="T549" s="194"/>
      <c r="U549" s="194"/>
      <c r="V549" s="299"/>
      <c r="W549" s="200"/>
      <c r="X549" s="200"/>
      <c r="Y549" s="199"/>
      <c r="Z549" s="206"/>
      <c r="AA549" s="205"/>
      <c r="AB549" s="206"/>
      <c r="AC549" s="187"/>
      <c r="AD549" s="186">
        <v>44789</v>
      </c>
    </row>
    <row r="550" spans="1:30">
      <c r="A550" s="302">
        <f>COUNTA($E$3:E550)</f>
        <v>548</v>
      </c>
      <c r="B550" s="302" t="s">
        <v>3723</v>
      </c>
      <c r="C550" s="302" t="s">
        <v>41</v>
      </c>
      <c r="D550" s="302" t="s">
        <v>51</v>
      </c>
      <c r="E550" s="302" t="s">
        <v>3024</v>
      </c>
      <c r="F550" s="301">
        <v>44777.755847685199</v>
      </c>
      <c r="G550" s="301"/>
      <c r="H550" s="301"/>
      <c r="I550" s="301" t="s">
        <v>3</v>
      </c>
      <c r="J550" s="302" t="s">
        <v>1677</v>
      </c>
      <c r="K550" s="302" t="s">
        <v>1295</v>
      </c>
      <c r="L550" s="14">
        <v>44788</v>
      </c>
      <c r="M550" t="s">
        <v>3755</v>
      </c>
      <c r="N550" s="173">
        <v>44788</v>
      </c>
      <c r="O550" s="178"/>
      <c r="Q550" t="s">
        <v>129</v>
      </c>
      <c r="T550" s="194"/>
      <c r="U550" s="194"/>
      <c r="V550" s="299"/>
      <c r="W550" s="200"/>
      <c r="X550" s="200"/>
      <c r="Y550" s="199"/>
      <c r="Z550" s="206"/>
      <c r="AA550" s="205"/>
      <c r="AB550" s="206"/>
      <c r="AC550" s="187"/>
      <c r="AD550" s="186">
        <v>44788</v>
      </c>
    </row>
    <row r="551" spans="1:30">
      <c r="A551" s="302">
        <f>COUNTA($E$3:E551)</f>
        <v>549</v>
      </c>
      <c r="B551" s="302" t="s">
        <v>3722</v>
      </c>
      <c r="C551" s="302" t="s">
        <v>40</v>
      </c>
      <c r="D551" s="302" t="s">
        <v>51</v>
      </c>
      <c r="E551" s="302" t="s">
        <v>1694</v>
      </c>
      <c r="F551" s="301">
        <v>44777</v>
      </c>
      <c r="G551" s="301"/>
      <c r="H551" s="301"/>
      <c r="I551" s="301" t="s">
        <v>3</v>
      </c>
      <c r="J551" s="302" t="s">
        <v>1649</v>
      </c>
      <c r="K551" s="302" t="s">
        <v>33</v>
      </c>
      <c r="L551" s="14">
        <v>44788</v>
      </c>
      <c r="M551" t="s">
        <v>3759</v>
      </c>
      <c r="N551" s="173">
        <v>44788</v>
      </c>
      <c r="O551" s="178"/>
      <c r="Q551" t="s">
        <v>129</v>
      </c>
      <c r="T551" s="194"/>
      <c r="U551" s="194"/>
      <c r="V551" s="299"/>
      <c r="W551" s="200"/>
      <c r="X551" s="200"/>
      <c r="Y551" s="199"/>
      <c r="Z551" s="206"/>
      <c r="AA551" s="205"/>
      <c r="AB551" s="206"/>
      <c r="AC551" s="187"/>
      <c r="AD551" s="186">
        <v>44788</v>
      </c>
    </row>
    <row r="552" spans="1:30">
      <c r="A552" s="302">
        <f>COUNTA($E$3:E552)</f>
        <v>550</v>
      </c>
      <c r="B552" s="302" t="s">
        <v>3719</v>
      </c>
      <c r="C552" s="302" t="s">
        <v>1171</v>
      </c>
      <c r="D552" s="302" t="s">
        <v>19</v>
      </c>
      <c r="E552" s="302" t="s">
        <v>3720</v>
      </c>
      <c r="F552" s="301">
        <v>44777</v>
      </c>
      <c r="G552" s="301"/>
      <c r="H552" s="301">
        <v>44777</v>
      </c>
      <c r="I552" s="301" t="s">
        <v>3</v>
      </c>
      <c r="J552" s="302" t="s">
        <v>1934</v>
      </c>
      <c r="K552" s="302" t="s">
        <v>1294</v>
      </c>
      <c r="L552" s="14">
        <v>44788</v>
      </c>
      <c r="M552" t="s">
        <v>3760</v>
      </c>
      <c r="N552" s="173">
        <v>44788</v>
      </c>
      <c r="O552" s="178"/>
      <c r="Q552" t="s">
        <v>22</v>
      </c>
      <c r="T552" s="194"/>
      <c r="U552" s="194"/>
      <c r="V552" s="299"/>
      <c r="W552" s="200"/>
      <c r="X552" s="200"/>
      <c r="Y552" s="199"/>
      <c r="Z552" s="206"/>
      <c r="AA552" s="205"/>
      <c r="AB552" s="206"/>
      <c r="AC552" s="187"/>
      <c r="AD552" s="186">
        <v>44788</v>
      </c>
    </row>
    <row r="553" spans="1:30">
      <c r="A553" s="302">
        <f>COUNTA($E$3:E553)</f>
        <v>551</v>
      </c>
      <c r="B553" s="302" t="s">
        <v>3716</v>
      </c>
      <c r="C553" s="302" t="s">
        <v>41</v>
      </c>
      <c r="D553" s="302" t="s">
        <v>1103</v>
      </c>
      <c r="E553" s="302" t="s">
        <v>3717</v>
      </c>
      <c r="F553" s="301">
        <v>44784.675908969897</v>
      </c>
      <c r="G553" s="301"/>
      <c r="H553" s="301"/>
      <c r="I553" s="301" t="s">
        <v>3</v>
      </c>
      <c r="J553" s="302" t="s">
        <v>3718</v>
      </c>
      <c r="K553" s="302" t="s">
        <v>1294</v>
      </c>
      <c r="L553" s="14">
        <v>44788</v>
      </c>
      <c r="M553" t="s">
        <v>3758</v>
      </c>
      <c r="N553" s="173">
        <v>44788</v>
      </c>
      <c r="O553" s="178"/>
      <c r="Q553" t="s">
        <v>22</v>
      </c>
      <c r="T553" s="194"/>
      <c r="U553" s="194"/>
      <c r="V553" s="299"/>
      <c r="W553" s="200"/>
      <c r="X553" s="200"/>
      <c r="Y553" s="199"/>
      <c r="Z553" s="206"/>
      <c r="AA553" s="205"/>
      <c r="AB553" s="206"/>
      <c r="AC553" s="187"/>
      <c r="AD553" s="186">
        <v>44788</v>
      </c>
    </row>
    <row r="554" spans="1:30">
      <c r="A554" s="302">
        <f>COUNTA($E$3:E554)</f>
        <v>552</v>
      </c>
      <c r="B554" s="302" t="s">
        <v>3633</v>
      </c>
      <c r="C554" s="302" t="s">
        <v>21</v>
      </c>
      <c r="D554" s="302" t="s">
        <v>34</v>
      </c>
      <c r="E554" s="302" t="s">
        <v>2059</v>
      </c>
      <c r="F554" s="301">
        <v>44776</v>
      </c>
      <c r="G554" s="301"/>
      <c r="H554" s="301"/>
      <c r="I554" s="301" t="s">
        <v>3</v>
      </c>
      <c r="J554" s="302" t="s">
        <v>17</v>
      </c>
      <c r="K554" s="302" t="s">
        <v>101</v>
      </c>
      <c r="L554" s="14">
        <v>44788</v>
      </c>
      <c r="M554" t="s">
        <v>3728</v>
      </c>
      <c r="N554" s="173">
        <v>44782</v>
      </c>
      <c r="O554" s="178"/>
      <c r="Q554" t="s">
        <v>129</v>
      </c>
      <c r="T554" s="194"/>
      <c r="U554" s="194"/>
      <c r="V554" s="299"/>
      <c r="W554" s="200"/>
      <c r="X554" s="200"/>
      <c r="Y554" s="199"/>
      <c r="Z554" s="206"/>
      <c r="AA554" s="205"/>
      <c r="AB554" s="206"/>
      <c r="AC554" s="187"/>
      <c r="AD554" s="186">
        <v>44782</v>
      </c>
    </row>
    <row r="555" spans="1:30">
      <c r="A555" s="302">
        <f>COUNTA($E$3:E555)</f>
        <v>553</v>
      </c>
      <c r="B555" s="302" t="s">
        <v>3628</v>
      </c>
      <c r="C555" s="302" t="s">
        <v>41</v>
      </c>
      <c r="D555" s="302" t="s">
        <v>1201</v>
      </c>
      <c r="E555" s="302" t="s">
        <v>3629</v>
      </c>
      <c r="F555" s="301">
        <v>44774</v>
      </c>
      <c r="G555" s="301"/>
      <c r="H555" s="301" t="s">
        <v>66</v>
      </c>
      <c r="I555" s="301" t="s">
        <v>3</v>
      </c>
      <c r="J555" s="302" t="s">
        <v>1666</v>
      </c>
      <c r="K555" s="302" t="s">
        <v>1295</v>
      </c>
      <c r="L555" s="14">
        <v>44788</v>
      </c>
      <c r="M555" t="s">
        <v>3756</v>
      </c>
      <c r="N555" s="173">
        <v>44819</v>
      </c>
      <c r="O555" s="178"/>
      <c r="Q555" t="s">
        <v>129</v>
      </c>
      <c r="T555" s="194"/>
      <c r="U555" s="194"/>
      <c r="V555" s="299"/>
      <c r="W555" s="200"/>
      <c r="X555" s="200"/>
      <c r="Y555" s="199"/>
      <c r="Z555" s="206"/>
      <c r="AA555" s="205"/>
      <c r="AB555" s="206"/>
      <c r="AC555" s="187"/>
      <c r="AD555" s="186">
        <v>44819</v>
      </c>
    </row>
    <row r="556" spans="1:30">
      <c r="A556" s="302">
        <f>COUNTA($E$3:E556)</f>
        <v>554</v>
      </c>
      <c r="B556" s="302" t="s">
        <v>3721</v>
      </c>
      <c r="C556" s="302" t="s">
        <v>37</v>
      </c>
      <c r="D556" s="302" t="s">
        <v>30</v>
      </c>
      <c r="E556" s="302" t="s">
        <v>1289</v>
      </c>
      <c r="F556" s="301">
        <v>44777</v>
      </c>
      <c r="G556" s="301"/>
      <c r="H556" s="301"/>
      <c r="I556" s="301" t="s">
        <v>2</v>
      </c>
      <c r="J556" s="302" t="s">
        <v>2656</v>
      </c>
      <c r="K556" s="302" t="s">
        <v>1120</v>
      </c>
      <c r="L556" s="14">
        <v>44781</v>
      </c>
      <c r="M556" t="s">
        <v>3732</v>
      </c>
      <c r="N556" s="173">
        <v>44782</v>
      </c>
      <c r="O556" s="178"/>
      <c r="Q556" t="s">
        <v>129</v>
      </c>
      <c r="T556" s="194"/>
      <c r="U556" s="194"/>
      <c r="V556" s="299"/>
      <c r="W556" s="200"/>
      <c r="X556" s="200"/>
      <c r="Y556" s="199"/>
      <c r="Z556" s="206"/>
      <c r="AA556" s="205"/>
      <c r="AB556" s="206"/>
      <c r="AC556" s="187"/>
      <c r="AD556" s="186">
        <v>44782</v>
      </c>
    </row>
    <row r="557" spans="1:30">
      <c r="A557" s="302">
        <f>COUNTA($E$3:E557)</f>
        <v>555</v>
      </c>
      <c r="B557" s="302" t="s">
        <v>3631</v>
      </c>
      <c r="C557" s="302" t="s">
        <v>41</v>
      </c>
      <c r="D557" s="302" t="s">
        <v>16</v>
      </c>
      <c r="E557" s="302" t="s">
        <v>1203</v>
      </c>
      <c r="F557" s="301">
        <v>44775</v>
      </c>
      <c r="G557" s="301"/>
      <c r="H557" s="301"/>
      <c r="I557" s="301" t="s">
        <v>2</v>
      </c>
      <c r="J557" s="302" t="s">
        <v>1664</v>
      </c>
      <c r="K557" s="302" t="s">
        <v>1287</v>
      </c>
      <c r="L557" s="14">
        <v>44781</v>
      </c>
      <c r="N557" s="173">
        <v>44781</v>
      </c>
      <c r="O557" s="178"/>
      <c r="Q557" t="s">
        <v>129</v>
      </c>
      <c r="T557" s="194"/>
      <c r="U557" s="194"/>
      <c r="V557" s="299"/>
      <c r="W557" s="200"/>
      <c r="X557" s="200"/>
      <c r="Y557" s="199"/>
      <c r="Z557" s="206"/>
      <c r="AA557" s="205"/>
      <c r="AB557" s="206"/>
      <c r="AC557" s="187"/>
      <c r="AD557" s="186">
        <v>44781</v>
      </c>
    </row>
    <row r="558" spans="1:30">
      <c r="A558" s="302">
        <f>COUNTA($E$3:E558)</f>
        <v>556</v>
      </c>
      <c r="B558" s="302" t="s">
        <v>3570</v>
      </c>
      <c r="C558" s="302" t="s">
        <v>1113</v>
      </c>
      <c r="D558" s="302" t="s">
        <v>58</v>
      </c>
      <c r="E558" s="302" t="s">
        <v>3571</v>
      </c>
      <c r="F558" s="301">
        <v>44764</v>
      </c>
      <c r="G558" s="301"/>
      <c r="H558" s="301"/>
      <c r="I558" s="301" t="s">
        <v>2</v>
      </c>
      <c r="J558" s="302" t="s">
        <v>17</v>
      </c>
      <c r="K558" s="302" t="s">
        <v>1294</v>
      </c>
      <c r="L558" s="14">
        <v>44781</v>
      </c>
      <c r="M558" t="s">
        <v>3727</v>
      </c>
      <c r="N558" s="173">
        <v>44781</v>
      </c>
      <c r="O558" s="178"/>
      <c r="Q558" t="s">
        <v>22</v>
      </c>
      <c r="T558" s="194"/>
      <c r="U558" s="194"/>
      <c r="V558" s="299"/>
      <c r="W558" s="200"/>
      <c r="X558" s="200"/>
      <c r="Y558" s="199"/>
      <c r="Z558" s="206"/>
      <c r="AA558" s="205"/>
      <c r="AB558" s="206"/>
      <c r="AC558" s="187"/>
      <c r="AD558" s="186">
        <v>44781</v>
      </c>
    </row>
    <row r="559" spans="1:30">
      <c r="A559" s="302">
        <f>COUNTA($E$3:E559)</f>
        <v>557</v>
      </c>
      <c r="B559" s="302" t="s">
        <v>3484</v>
      </c>
      <c r="C559" s="302" t="s">
        <v>41</v>
      </c>
      <c r="D559" s="302" t="s">
        <v>32</v>
      </c>
      <c r="E559" s="302" t="s">
        <v>1282</v>
      </c>
      <c r="F559" s="301">
        <v>44749</v>
      </c>
      <c r="G559" s="301"/>
      <c r="H559" s="301" t="s">
        <v>66</v>
      </c>
      <c r="I559" s="301" t="s">
        <v>2</v>
      </c>
      <c r="J559" s="302" t="s">
        <v>17</v>
      </c>
      <c r="K559" s="302" t="s">
        <v>2032</v>
      </c>
      <c r="L559" s="14">
        <v>44781</v>
      </c>
      <c r="M559" t="s">
        <v>3734</v>
      </c>
      <c r="N559" s="173">
        <v>44785</v>
      </c>
      <c r="O559" s="178"/>
      <c r="Q559" t="s">
        <v>129</v>
      </c>
      <c r="T559" s="194"/>
      <c r="U559" s="194"/>
      <c r="V559" s="299"/>
      <c r="W559" s="200"/>
      <c r="X559" s="200"/>
      <c r="Y559" s="199"/>
      <c r="Z559" s="206"/>
      <c r="AA559" s="205"/>
      <c r="AB559" s="206"/>
      <c r="AC559" s="187"/>
      <c r="AD559" s="186">
        <v>44785</v>
      </c>
    </row>
    <row r="560" spans="1:30">
      <c r="A560" s="302">
        <f>COUNTA($E$3:E560)</f>
        <v>558</v>
      </c>
      <c r="B560" s="302" t="s">
        <v>3448</v>
      </c>
      <c r="C560" s="302" t="s">
        <v>41</v>
      </c>
      <c r="D560" s="302" t="s">
        <v>16</v>
      </c>
      <c r="E560" s="302" t="s">
        <v>3449</v>
      </c>
      <c r="F560" s="301">
        <v>44743</v>
      </c>
      <c r="G560" s="301"/>
      <c r="H560" s="301" t="s">
        <v>66</v>
      </c>
      <c r="I560" s="301" t="s">
        <v>2</v>
      </c>
      <c r="J560" s="302" t="s">
        <v>1875</v>
      </c>
      <c r="K560" s="302" t="s">
        <v>1295</v>
      </c>
      <c r="L560" s="14">
        <v>44781</v>
      </c>
      <c r="M560" t="s">
        <v>3733</v>
      </c>
      <c r="N560" s="173">
        <v>44785</v>
      </c>
      <c r="O560" s="178"/>
      <c r="Q560" t="s">
        <v>129</v>
      </c>
      <c r="T560" s="194"/>
      <c r="U560" s="194"/>
      <c r="V560" s="299"/>
      <c r="W560" s="200"/>
      <c r="X560" s="200"/>
      <c r="Y560" s="199"/>
      <c r="Z560" s="206"/>
      <c r="AA560" s="205"/>
      <c r="AB560" s="206"/>
      <c r="AC560" s="187"/>
      <c r="AD560" s="186">
        <v>44785</v>
      </c>
    </row>
    <row r="561" spans="1:30">
      <c r="A561" s="302">
        <f>COUNTA($E$3:E561)</f>
        <v>559</v>
      </c>
      <c r="B561" s="302" t="s">
        <v>3630</v>
      </c>
      <c r="C561" s="302" t="s">
        <v>2370</v>
      </c>
      <c r="D561" s="302" t="s">
        <v>1220</v>
      </c>
      <c r="E561" s="302" t="s">
        <v>1221</v>
      </c>
      <c r="F561" s="301">
        <v>44774</v>
      </c>
      <c r="G561" s="301"/>
      <c r="H561" s="301"/>
      <c r="I561" s="301" t="s">
        <v>3</v>
      </c>
      <c r="J561" s="302" t="s">
        <v>1649</v>
      </c>
      <c r="K561" s="302" t="s">
        <v>2032</v>
      </c>
      <c r="L561" s="14">
        <v>44781</v>
      </c>
      <c r="M561" t="s">
        <v>3731</v>
      </c>
      <c r="N561" s="173">
        <v>44781</v>
      </c>
      <c r="O561" s="178"/>
      <c r="Q561" t="s">
        <v>22</v>
      </c>
      <c r="T561" s="194"/>
      <c r="U561" s="194"/>
      <c r="V561" s="299"/>
      <c r="W561" s="200"/>
      <c r="X561" s="200"/>
      <c r="Y561" s="199"/>
      <c r="Z561" s="206"/>
      <c r="AA561" s="205"/>
      <c r="AB561" s="206"/>
      <c r="AC561" s="187"/>
      <c r="AD561" s="186">
        <v>44781</v>
      </c>
    </row>
    <row r="562" spans="1:30">
      <c r="A562" s="302">
        <f>COUNTA($E$3:E562)</f>
        <v>560</v>
      </c>
      <c r="B562" s="302" t="s">
        <v>3600</v>
      </c>
      <c r="C562" s="302" t="s">
        <v>21</v>
      </c>
      <c r="D562" s="302" t="s">
        <v>34</v>
      </c>
      <c r="E562" s="302" t="s">
        <v>1682</v>
      </c>
      <c r="F562" s="301">
        <v>44769</v>
      </c>
      <c r="G562" s="301"/>
      <c r="H562" s="301"/>
      <c r="I562" s="301" t="s">
        <v>3</v>
      </c>
      <c r="J562" s="302" t="s">
        <v>1760</v>
      </c>
      <c r="K562" s="302" t="s">
        <v>1089</v>
      </c>
      <c r="L562" s="14">
        <v>44781</v>
      </c>
      <c r="M562" t="s">
        <v>3613</v>
      </c>
      <c r="N562" s="173">
        <v>44795</v>
      </c>
      <c r="O562" s="178"/>
      <c r="Q562" t="s">
        <v>129</v>
      </c>
      <c r="T562" s="194"/>
      <c r="U562" s="194"/>
      <c r="V562" s="299"/>
      <c r="W562" s="200"/>
      <c r="X562" s="200"/>
      <c r="Y562" s="199"/>
      <c r="Z562" s="206"/>
      <c r="AA562" s="205"/>
      <c r="AB562" s="206"/>
      <c r="AC562" s="187"/>
      <c r="AD562" s="186">
        <v>44795</v>
      </c>
    </row>
    <row r="563" spans="1:30">
      <c r="A563" s="302">
        <f>COUNTA($E$3:E563)</f>
        <v>561</v>
      </c>
      <c r="B563" s="302" t="s">
        <v>3598</v>
      </c>
      <c r="C563" s="302" t="s">
        <v>44</v>
      </c>
      <c r="D563" s="302" t="s">
        <v>1129</v>
      </c>
      <c r="E563" s="302" t="s">
        <v>1812</v>
      </c>
      <c r="F563" s="301">
        <v>44769.734977</v>
      </c>
      <c r="G563" s="301"/>
      <c r="H563" s="301"/>
      <c r="I563" s="301" t="s">
        <v>3</v>
      </c>
      <c r="J563" s="302" t="s">
        <v>1485</v>
      </c>
      <c r="K563" s="302" t="s">
        <v>1295</v>
      </c>
      <c r="L563" s="14">
        <v>44781</v>
      </c>
      <c r="M563" t="s">
        <v>3730</v>
      </c>
      <c r="N563" s="173">
        <v>44781</v>
      </c>
      <c r="O563" s="178"/>
      <c r="Q563" t="s">
        <v>129</v>
      </c>
      <c r="T563" s="194"/>
      <c r="U563" s="194"/>
      <c r="V563" s="299"/>
      <c r="W563" s="200"/>
      <c r="X563" s="200"/>
      <c r="Y563" s="199"/>
      <c r="Z563" s="206"/>
      <c r="AA563" s="205"/>
      <c r="AB563" s="206"/>
      <c r="AC563" s="187"/>
      <c r="AD563" s="186">
        <v>44781</v>
      </c>
    </row>
    <row r="564" spans="1:30">
      <c r="A564" s="302">
        <f>COUNTA($E$3:E564)</f>
        <v>562</v>
      </c>
      <c r="B564" s="302" t="s">
        <v>3596</v>
      </c>
      <c r="C564" s="302" t="s">
        <v>41</v>
      </c>
      <c r="D564" s="302" t="s">
        <v>3179</v>
      </c>
      <c r="E564" s="302" t="s">
        <v>3597</v>
      </c>
      <c r="F564" s="301">
        <v>44769.734281999998</v>
      </c>
      <c r="G564" s="301"/>
      <c r="H564" s="301"/>
      <c r="I564" s="301" t="s">
        <v>3</v>
      </c>
      <c r="J564" s="302" t="s">
        <v>1485</v>
      </c>
      <c r="K564" s="302" t="s">
        <v>1274</v>
      </c>
      <c r="L564" s="14">
        <v>44781</v>
      </c>
      <c r="M564" t="s">
        <v>3729</v>
      </c>
      <c r="N564" s="173">
        <v>44781</v>
      </c>
      <c r="O564" s="178"/>
      <c r="Q564" t="s">
        <v>129</v>
      </c>
      <c r="T564" s="194"/>
      <c r="U564" s="194"/>
      <c r="V564" s="299"/>
      <c r="W564" s="200"/>
      <c r="X564" s="200"/>
      <c r="Y564" s="199"/>
      <c r="Z564" s="206"/>
      <c r="AA564" s="205"/>
      <c r="AB564" s="206"/>
      <c r="AC564" s="187"/>
      <c r="AD564" s="186">
        <v>44781</v>
      </c>
    </row>
    <row r="565" spans="1:30">
      <c r="A565" s="302">
        <f>COUNTA($E$3:E565)</f>
        <v>563</v>
      </c>
      <c r="B565" s="302" t="s">
        <v>3577</v>
      </c>
      <c r="C565" s="302" t="s">
        <v>109</v>
      </c>
      <c r="D565" s="302" t="s">
        <v>58</v>
      </c>
      <c r="E565" s="302" t="s">
        <v>3578</v>
      </c>
      <c r="F565" s="301">
        <v>44769</v>
      </c>
      <c r="G565" s="301"/>
      <c r="H565" s="301"/>
      <c r="I565" s="301" t="s">
        <v>3</v>
      </c>
      <c r="J565" s="302" t="s">
        <v>2570</v>
      </c>
      <c r="K565" s="302" t="s">
        <v>33</v>
      </c>
      <c r="L565" s="14">
        <v>44781</v>
      </c>
      <c r="M565" t="s">
        <v>3728</v>
      </c>
      <c r="N565" s="173">
        <v>44781</v>
      </c>
      <c r="O565" s="178"/>
      <c r="Q565" t="s">
        <v>129</v>
      </c>
      <c r="T565" s="194"/>
      <c r="U565" s="194"/>
      <c r="V565" s="299"/>
      <c r="W565" s="200"/>
      <c r="X565" s="200"/>
      <c r="Y565" s="199"/>
      <c r="Z565" s="206"/>
      <c r="AA565" s="205"/>
      <c r="AB565" s="206"/>
      <c r="AC565" s="187"/>
      <c r="AD565" s="186">
        <v>44781</v>
      </c>
    </row>
    <row r="566" spans="1:30">
      <c r="A566" s="302">
        <f>COUNTA($E$3:E566)</f>
        <v>564</v>
      </c>
      <c r="B566" s="302" t="s">
        <v>2940</v>
      </c>
      <c r="C566" s="302" t="s">
        <v>44</v>
      </c>
      <c r="D566" s="302" t="s">
        <v>2941</v>
      </c>
      <c r="E566" s="302" t="s">
        <v>163</v>
      </c>
      <c r="F566" s="301">
        <v>44676</v>
      </c>
      <c r="G566" s="301"/>
      <c r="H566" s="301" t="s">
        <v>66</v>
      </c>
      <c r="I566" s="301" t="s">
        <v>3</v>
      </c>
      <c r="J566" s="302" t="s">
        <v>1664</v>
      </c>
      <c r="K566" s="302" t="s">
        <v>20</v>
      </c>
      <c r="L566" s="14">
        <v>44781</v>
      </c>
      <c r="N566" s="173">
        <v>44781</v>
      </c>
      <c r="O566" s="178"/>
      <c r="Q566" t="s">
        <v>129</v>
      </c>
      <c r="T566" s="194"/>
      <c r="U566" s="194"/>
      <c r="V566" s="299"/>
      <c r="W566" s="200"/>
      <c r="X566" s="200"/>
      <c r="Y566" s="199"/>
      <c r="Z566" s="206"/>
      <c r="AA566" s="205"/>
      <c r="AB566" s="206"/>
      <c r="AC566" s="187"/>
      <c r="AD566" s="186">
        <v>44781</v>
      </c>
    </row>
    <row r="567" spans="1:30">
      <c r="A567" s="302">
        <f>COUNTA($E$3:E567)</f>
        <v>565</v>
      </c>
      <c r="B567" s="302" t="s">
        <v>3590</v>
      </c>
      <c r="C567" s="302" t="s">
        <v>41</v>
      </c>
      <c r="D567" s="302" t="s">
        <v>49</v>
      </c>
      <c r="E567" s="302" t="s">
        <v>1143</v>
      </c>
      <c r="F567" s="301">
        <v>44769</v>
      </c>
      <c r="G567" s="301"/>
      <c r="H567" s="301"/>
      <c r="I567" s="301" t="s">
        <v>1110</v>
      </c>
      <c r="J567" s="302" t="s">
        <v>1485</v>
      </c>
      <c r="K567" s="302" t="s">
        <v>53</v>
      </c>
      <c r="L567" s="14">
        <v>44774</v>
      </c>
      <c r="M567" t="s">
        <v>3608</v>
      </c>
      <c r="N567" s="173">
        <v>44785</v>
      </c>
      <c r="O567" s="178"/>
      <c r="Q567" t="s">
        <v>129</v>
      </c>
      <c r="T567" s="194"/>
      <c r="U567" s="194"/>
      <c r="V567" s="299"/>
      <c r="W567" s="200"/>
      <c r="X567" s="200"/>
      <c r="Y567" s="199"/>
      <c r="Z567" s="206"/>
      <c r="AA567" s="205"/>
      <c r="AB567" s="206"/>
      <c r="AC567" s="187"/>
      <c r="AD567" s="186">
        <v>44785</v>
      </c>
    </row>
    <row r="568" spans="1:30">
      <c r="A568" s="302">
        <f>COUNTA($E$3:E568)</f>
        <v>566</v>
      </c>
      <c r="B568" s="302" t="s">
        <v>3601</v>
      </c>
      <c r="C568" s="302" t="s">
        <v>57</v>
      </c>
      <c r="D568" s="302" t="s">
        <v>16</v>
      </c>
      <c r="E568" s="302" t="s">
        <v>2893</v>
      </c>
      <c r="F568" s="301">
        <v>44769</v>
      </c>
      <c r="G568" s="301"/>
      <c r="H568" s="301"/>
      <c r="I568" s="301" t="s">
        <v>2</v>
      </c>
      <c r="J568" s="302" t="s">
        <v>2894</v>
      </c>
      <c r="K568" s="302" t="s">
        <v>24</v>
      </c>
      <c r="L568" s="14">
        <v>44774</v>
      </c>
      <c r="M568" t="s">
        <v>3606</v>
      </c>
      <c r="N568" s="173">
        <v>44774</v>
      </c>
      <c r="O568" s="178"/>
      <c r="Q568" t="s">
        <v>22</v>
      </c>
      <c r="T568" s="194"/>
      <c r="U568" s="194"/>
      <c r="V568" s="299"/>
      <c r="W568" s="200"/>
      <c r="X568" s="200"/>
      <c r="Y568" s="199"/>
      <c r="Z568" s="206"/>
      <c r="AA568" s="205"/>
      <c r="AB568" s="206"/>
      <c r="AC568" s="187"/>
      <c r="AD568" s="186">
        <v>44774</v>
      </c>
    </row>
    <row r="569" spans="1:30">
      <c r="A569" s="302">
        <f>COUNTA($E$3:E569)</f>
        <v>567</v>
      </c>
      <c r="B569" s="302" t="s">
        <v>3574</v>
      </c>
      <c r="C569" s="302" t="s">
        <v>57</v>
      </c>
      <c r="D569" s="302" t="s">
        <v>34</v>
      </c>
      <c r="E569" s="302" t="s">
        <v>2902</v>
      </c>
      <c r="F569" s="301">
        <v>44767</v>
      </c>
      <c r="G569" s="301"/>
      <c r="H569" s="301"/>
      <c r="I569" s="301" t="s">
        <v>2</v>
      </c>
      <c r="J569" s="302" t="s">
        <v>2903</v>
      </c>
      <c r="K569" s="302" t="s">
        <v>1294</v>
      </c>
      <c r="L569" s="14">
        <v>44774</v>
      </c>
      <c r="M569" t="s">
        <v>3604</v>
      </c>
      <c r="N569" s="173">
        <v>44774</v>
      </c>
      <c r="O569" s="178"/>
      <c r="Q569" t="s">
        <v>22</v>
      </c>
      <c r="T569" s="194"/>
      <c r="U569" s="194"/>
      <c r="V569" s="299"/>
      <c r="W569" s="200"/>
      <c r="X569" s="200"/>
      <c r="Y569" s="199"/>
      <c r="Z569" s="206"/>
      <c r="AA569" s="205"/>
      <c r="AB569" s="206"/>
      <c r="AC569" s="187"/>
      <c r="AD569" s="186">
        <v>44774</v>
      </c>
    </row>
    <row r="570" spans="1:30">
      <c r="A570" s="302">
        <f>COUNTA($E$3:E570)</f>
        <v>568</v>
      </c>
      <c r="B570" s="302" t="s">
        <v>3555</v>
      </c>
      <c r="C570" s="302" t="s">
        <v>37</v>
      </c>
      <c r="D570" s="302" t="s">
        <v>30</v>
      </c>
      <c r="E570" s="302" t="s">
        <v>3367</v>
      </c>
      <c r="F570" s="301">
        <v>44762.540179189797</v>
      </c>
      <c r="G570" s="301"/>
      <c r="H570" s="301"/>
      <c r="I570" s="301" t="s">
        <v>2</v>
      </c>
      <c r="J570" s="302" t="s">
        <v>1659</v>
      </c>
      <c r="K570" s="302"/>
      <c r="L570" s="14">
        <v>44774</v>
      </c>
      <c r="M570" t="s">
        <v>3621</v>
      </c>
      <c r="N570" s="173">
        <v>44782</v>
      </c>
      <c r="O570" s="178"/>
      <c r="Q570" t="s">
        <v>129</v>
      </c>
      <c r="T570" s="194"/>
      <c r="U570" s="194"/>
      <c r="V570" s="299"/>
      <c r="W570" s="200"/>
      <c r="X570" s="200"/>
      <c r="Y570" s="199"/>
      <c r="Z570" s="206"/>
      <c r="AA570" s="205"/>
      <c r="AB570" s="206"/>
      <c r="AC570" s="187"/>
      <c r="AD570" s="186">
        <v>44782</v>
      </c>
    </row>
    <row r="571" spans="1:30">
      <c r="A571" s="302">
        <f>COUNTA($E$3:E571)</f>
        <v>569</v>
      </c>
      <c r="B571" s="302" t="s">
        <v>2748</v>
      </c>
      <c r="C571" s="302" t="s">
        <v>37</v>
      </c>
      <c r="D571" s="302" t="s">
        <v>30</v>
      </c>
      <c r="E571" s="302" t="s">
        <v>2749</v>
      </c>
      <c r="F571" s="301">
        <v>44651</v>
      </c>
      <c r="G571" s="301"/>
      <c r="H571" s="301">
        <v>44691</v>
      </c>
      <c r="I571" s="301" t="s">
        <v>2</v>
      </c>
      <c r="J571" s="302" t="s">
        <v>1662</v>
      </c>
      <c r="K571" s="302" t="s">
        <v>1274</v>
      </c>
      <c r="L571" s="14">
        <v>44774</v>
      </c>
      <c r="N571" s="173">
        <v>45021</v>
      </c>
      <c r="O571" s="178"/>
      <c r="Q571" t="s">
        <v>129</v>
      </c>
      <c r="T571" s="194"/>
      <c r="U571" s="194"/>
      <c r="V571" s="299"/>
      <c r="W571" s="200"/>
      <c r="X571" s="200"/>
      <c r="Y571" s="199"/>
      <c r="Z571" s="206"/>
      <c r="AA571" s="205"/>
      <c r="AB571" s="206"/>
      <c r="AC571" s="187"/>
      <c r="AD571" s="186">
        <v>45021</v>
      </c>
    </row>
    <row r="572" spans="1:30">
      <c r="A572" s="302">
        <f>COUNTA($E$3:E572)</f>
        <v>570</v>
      </c>
      <c r="B572" s="302" t="s">
        <v>2633</v>
      </c>
      <c r="C572" s="302" t="s">
        <v>37</v>
      </c>
      <c r="D572" s="302" t="s">
        <v>30</v>
      </c>
      <c r="E572" s="302" t="s">
        <v>2634</v>
      </c>
      <c r="F572" s="301">
        <v>44636</v>
      </c>
      <c r="G572" s="301"/>
      <c r="H572" s="301">
        <v>44658</v>
      </c>
      <c r="I572" s="301" t="s">
        <v>2</v>
      </c>
      <c r="J572" s="302" t="s">
        <v>2705</v>
      </c>
      <c r="K572" s="302" t="s">
        <v>1296</v>
      </c>
      <c r="L572" s="14">
        <v>44774</v>
      </c>
      <c r="M572" t="s">
        <v>3604</v>
      </c>
      <c r="N572" s="173">
        <v>44774</v>
      </c>
      <c r="O572" s="178"/>
      <c r="Q572" t="s">
        <v>129</v>
      </c>
      <c r="T572" s="194"/>
      <c r="U572" s="194"/>
      <c r="V572" s="299"/>
      <c r="W572" s="200"/>
      <c r="X572" s="200"/>
      <c r="Y572" s="199"/>
      <c r="Z572" s="206"/>
      <c r="AA572" s="205"/>
      <c r="AB572" s="206"/>
      <c r="AC572" s="187"/>
      <c r="AD572" s="186">
        <v>44774</v>
      </c>
    </row>
    <row r="573" spans="1:30">
      <c r="A573" s="302">
        <f>COUNTA($E$3:E573)</f>
        <v>571</v>
      </c>
      <c r="B573" s="302" t="s">
        <v>2620</v>
      </c>
      <c r="C573" s="302" t="s">
        <v>1106</v>
      </c>
      <c r="D573" s="302" t="s">
        <v>58</v>
      </c>
      <c r="E573" s="302" t="s">
        <v>2621</v>
      </c>
      <c r="F573" s="301">
        <v>44634</v>
      </c>
      <c r="G573" s="301"/>
      <c r="H573" s="301">
        <v>44636</v>
      </c>
      <c r="I573" s="301" t="s">
        <v>2</v>
      </c>
      <c r="J573" s="302" t="s">
        <v>2622</v>
      </c>
      <c r="K573" s="302" t="s">
        <v>1295</v>
      </c>
      <c r="L573" s="14">
        <v>44774</v>
      </c>
      <c r="M573" t="s">
        <v>3603</v>
      </c>
      <c r="N573" s="173">
        <v>44760</v>
      </c>
      <c r="O573" s="178"/>
      <c r="Q573" t="s">
        <v>129</v>
      </c>
      <c r="T573" s="194"/>
      <c r="U573" s="194"/>
      <c r="V573" s="299"/>
      <c r="W573" s="200"/>
      <c r="X573" s="200"/>
      <c r="Y573" s="199"/>
      <c r="Z573" s="206"/>
      <c r="AA573" s="205"/>
      <c r="AB573" s="206"/>
      <c r="AC573" s="187"/>
      <c r="AD573" s="186">
        <v>44760</v>
      </c>
    </row>
    <row r="574" spans="1:30">
      <c r="A574" s="302">
        <f>COUNTA($E$3:E574)</f>
        <v>572</v>
      </c>
      <c r="B574" s="302" t="s">
        <v>2479</v>
      </c>
      <c r="C574" s="302" t="s">
        <v>2370</v>
      </c>
      <c r="D574" s="302" t="s">
        <v>1207</v>
      </c>
      <c r="E574" s="302" t="s">
        <v>1269</v>
      </c>
      <c r="F574" s="301">
        <v>44599</v>
      </c>
      <c r="G574" s="301"/>
      <c r="H574" s="301">
        <v>44603</v>
      </c>
      <c r="I574" s="301" t="s">
        <v>2</v>
      </c>
      <c r="J574" s="302" t="s">
        <v>2480</v>
      </c>
      <c r="K574" s="302" t="s">
        <v>287</v>
      </c>
      <c r="L574" s="14">
        <v>44774</v>
      </c>
      <c r="M574" t="s">
        <v>3602</v>
      </c>
      <c r="N574" s="173">
        <v>44774</v>
      </c>
      <c r="O574" s="178"/>
      <c r="Q574" t="s">
        <v>22</v>
      </c>
      <c r="T574" s="194"/>
      <c r="U574" s="194"/>
      <c r="V574" s="299"/>
      <c r="W574" s="200"/>
      <c r="X574" s="200"/>
      <c r="Y574" s="199"/>
      <c r="Z574" s="206"/>
      <c r="AA574" s="205"/>
      <c r="AB574" s="206"/>
      <c r="AC574" s="187"/>
      <c r="AD574" s="186">
        <v>44774</v>
      </c>
    </row>
    <row r="575" spans="1:30">
      <c r="A575" s="302">
        <f>COUNTA($E$3:E575)</f>
        <v>573</v>
      </c>
      <c r="B575" s="302" t="s">
        <v>3558</v>
      </c>
      <c r="C575" s="302" t="s">
        <v>21</v>
      </c>
      <c r="D575" s="302" t="s">
        <v>30</v>
      </c>
      <c r="E575" s="302" t="s">
        <v>3033</v>
      </c>
      <c r="F575" s="301">
        <v>44763.76489583333</v>
      </c>
      <c r="G575" s="301"/>
      <c r="H575" s="301"/>
      <c r="I575" s="301" t="s">
        <v>3</v>
      </c>
      <c r="J575" s="302" t="s">
        <v>1485</v>
      </c>
      <c r="K575" s="302" t="s">
        <v>1296</v>
      </c>
      <c r="L575" s="14">
        <v>44774</v>
      </c>
      <c r="M575" t="s">
        <v>3604</v>
      </c>
      <c r="N575" s="173">
        <v>44769</v>
      </c>
      <c r="O575" s="178"/>
      <c r="Q575" t="s">
        <v>129</v>
      </c>
      <c r="T575" s="194"/>
      <c r="U575" s="194"/>
      <c r="V575" s="299"/>
      <c r="W575" s="200"/>
      <c r="X575" s="200"/>
      <c r="Y575" s="199"/>
      <c r="Z575" s="206"/>
      <c r="AA575" s="205"/>
      <c r="AB575" s="206"/>
      <c r="AC575" s="187"/>
      <c r="AD575" s="186">
        <v>44769</v>
      </c>
    </row>
    <row r="576" spans="1:30">
      <c r="A576" s="302">
        <f>COUNTA($E$3:E576)</f>
        <v>574</v>
      </c>
      <c r="B576" s="302" t="s">
        <v>3274</v>
      </c>
      <c r="C576" s="302" t="s">
        <v>41</v>
      </c>
      <c r="D576" s="302" t="s">
        <v>1115</v>
      </c>
      <c r="E576" s="302" t="s">
        <v>3275</v>
      </c>
      <c r="F576" s="301">
        <v>44729</v>
      </c>
      <c r="G576" s="301"/>
      <c r="H576" s="301"/>
      <c r="I576" s="301" t="s">
        <v>3</v>
      </c>
      <c r="J576" s="302" t="s">
        <v>1666</v>
      </c>
      <c r="K576" s="302" t="s">
        <v>1295</v>
      </c>
      <c r="L576" s="14">
        <v>44774</v>
      </c>
      <c r="M576" t="s">
        <v>3604</v>
      </c>
      <c r="N576" s="173">
        <v>44774</v>
      </c>
      <c r="O576" s="178"/>
      <c r="Q576" t="s">
        <v>129</v>
      </c>
      <c r="T576" s="194"/>
      <c r="U576" s="194"/>
      <c r="V576" s="299"/>
      <c r="W576" s="200"/>
      <c r="X576" s="200"/>
      <c r="Y576" s="199"/>
      <c r="Z576" s="206"/>
      <c r="AA576" s="205"/>
      <c r="AB576" s="206"/>
      <c r="AC576" s="187"/>
      <c r="AD576" s="186">
        <v>44774</v>
      </c>
    </row>
    <row r="577" spans="1:30">
      <c r="A577" s="302">
        <f>COUNTA($E$3:E577)</f>
        <v>575</v>
      </c>
      <c r="B577" s="302" t="s">
        <v>3588</v>
      </c>
      <c r="C577" s="302" t="s">
        <v>41</v>
      </c>
      <c r="D577" s="302" t="s">
        <v>1181</v>
      </c>
      <c r="E577" s="302" t="s">
        <v>3589</v>
      </c>
      <c r="F577" s="301">
        <v>44769</v>
      </c>
      <c r="G577" s="301"/>
      <c r="H577" s="301"/>
      <c r="I577" s="301" t="s">
        <v>4</v>
      </c>
      <c r="J577" s="302" t="s">
        <v>2281</v>
      </c>
      <c r="K577" s="302" t="s">
        <v>53</v>
      </c>
      <c r="L577" s="14">
        <v>44774</v>
      </c>
      <c r="M577" t="s">
        <v>3608</v>
      </c>
      <c r="N577" s="173">
        <v>44774</v>
      </c>
      <c r="O577" s="178"/>
      <c r="Q577" t="s">
        <v>129</v>
      </c>
      <c r="T577" s="194"/>
      <c r="U577" s="194"/>
      <c r="V577" s="299"/>
      <c r="W577" s="200"/>
      <c r="X577" s="200"/>
      <c r="Y577" s="199"/>
      <c r="Z577" s="206"/>
      <c r="AA577" s="205"/>
      <c r="AB577" s="206"/>
      <c r="AC577" s="187"/>
      <c r="AD577" s="186">
        <v>44774</v>
      </c>
    </row>
    <row r="578" spans="1:30">
      <c r="A578" s="302">
        <f>COUNTA($E$3:E578)</f>
        <v>576</v>
      </c>
      <c r="B578" s="302" t="s">
        <v>3561</v>
      </c>
      <c r="C578" s="302" t="s">
        <v>37</v>
      </c>
      <c r="D578" s="302" t="s">
        <v>34</v>
      </c>
      <c r="E578" s="302" t="s">
        <v>3286</v>
      </c>
      <c r="F578" s="301">
        <v>44768</v>
      </c>
      <c r="G578" s="301"/>
      <c r="H578" s="301">
        <v>44748</v>
      </c>
      <c r="I578" s="301" t="s">
        <v>4</v>
      </c>
      <c r="J578" s="302" t="s">
        <v>1093</v>
      </c>
      <c r="K578" s="302"/>
      <c r="L578" s="14">
        <v>44774</v>
      </c>
      <c r="M578" t="s">
        <v>3605</v>
      </c>
      <c r="N578" s="173">
        <v>45000</v>
      </c>
      <c r="O578" s="178"/>
      <c r="Q578" t="s">
        <v>129</v>
      </c>
      <c r="T578" s="194"/>
      <c r="U578" s="194"/>
      <c r="V578" s="299"/>
      <c r="W578" s="200"/>
      <c r="X578" s="200"/>
      <c r="Y578" s="199"/>
      <c r="Z578" s="206"/>
      <c r="AA578" s="205"/>
      <c r="AB578" s="206"/>
      <c r="AC578" s="187"/>
      <c r="AD578" s="186">
        <v>45000</v>
      </c>
    </row>
    <row r="579" spans="1:30">
      <c r="A579" s="302">
        <f>COUNTA($E$3:E579)</f>
        <v>577</v>
      </c>
      <c r="B579" s="302" t="s">
        <v>3575</v>
      </c>
      <c r="C579" s="302" t="s">
        <v>37</v>
      </c>
      <c r="D579" s="302" t="s">
        <v>30</v>
      </c>
      <c r="E579" s="302" t="s">
        <v>3372</v>
      </c>
      <c r="F579" s="301">
        <v>44768</v>
      </c>
      <c r="G579" s="301"/>
      <c r="H579" s="301"/>
      <c r="I579" s="301" t="s">
        <v>2</v>
      </c>
      <c r="J579" s="302" t="s">
        <v>1659</v>
      </c>
      <c r="K579" s="302"/>
      <c r="L579" s="14">
        <v>44774</v>
      </c>
      <c r="M579" t="s">
        <v>3607</v>
      </c>
      <c r="N579" s="173">
        <v>45021</v>
      </c>
      <c r="O579" s="178"/>
      <c r="Q579" t="s">
        <v>129</v>
      </c>
      <c r="T579" s="194"/>
      <c r="U579" s="194"/>
      <c r="V579" s="299"/>
      <c r="W579" s="200"/>
      <c r="X579" s="200"/>
      <c r="Y579" s="199"/>
      <c r="Z579" s="206"/>
      <c r="AA579" s="205"/>
      <c r="AB579" s="206"/>
      <c r="AC579" s="187"/>
      <c r="AD579" s="186">
        <v>45021</v>
      </c>
    </row>
    <row r="580" spans="1:30">
      <c r="A580" s="302">
        <f>COUNTA($E$3:E580)</f>
        <v>578</v>
      </c>
      <c r="B580" s="302" t="s">
        <v>3557</v>
      </c>
      <c r="C580" s="302" t="s">
        <v>37</v>
      </c>
      <c r="D580" s="302" t="s">
        <v>34</v>
      </c>
      <c r="E580" s="302" t="s">
        <v>3374</v>
      </c>
      <c r="F580" s="301">
        <v>44762</v>
      </c>
      <c r="G580" s="301"/>
      <c r="H580" s="301"/>
      <c r="I580" s="301" t="s">
        <v>2</v>
      </c>
      <c r="J580" s="302" t="s">
        <v>1667</v>
      </c>
      <c r="K580" s="302" t="s">
        <v>20</v>
      </c>
      <c r="L580" s="14">
        <v>44765</v>
      </c>
      <c r="O580" s="178"/>
      <c r="Q580" t="s">
        <v>129</v>
      </c>
      <c r="T580" s="194"/>
      <c r="U580" s="194"/>
      <c r="V580" s="299"/>
      <c r="W580" s="200"/>
      <c r="X580" s="200"/>
      <c r="Y580" s="199"/>
      <c r="Z580" s="206"/>
      <c r="AA580" s="205"/>
      <c r="AB580" s="206"/>
      <c r="AC580" s="187"/>
      <c r="AD580" s="186"/>
    </row>
    <row r="581" spans="1:30">
      <c r="A581" s="302">
        <f>COUNTA($E$3:E581)</f>
        <v>579</v>
      </c>
      <c r="B581" s="302" t="s">
        <v>3556</v>
      </c>
      <c r="C581" s="302" t="s">
        <v>37</v>
      </c>
      <c r="D581" s="302" t="s">
        <v>34</v>
      </c>
      <c r="E581" s="302" t="s">
        <v>1263</v>
      </c>
      <c r="F581" s="301">
        <v>44762.540179189797</v>
      </c>
      <c r="G581" s="301"/>
      <c r="H581" s="301"/>
      <c r="I581" s="301" t="s">
        <v>2</v>
      </c>
      <c r="J581" s="302" t="s">
        <v>1485</v>
      </c>
      <c r="K581" s="302" t="s">
        <v>103</v>
      </c>
      <c r="L581" s="14">
        <v>44765</v>
      </c>
      <c r="O581" s="178"/>
      <c r="Q581" t="s">
        <v>129</v>
      </c>
      <c r="T581" s="194"/>
      <c r="U581" s="194"/>
      <c r="V581" s="299"/>
      <c r="W581" s="200"/>
      <c r="X581" s="200"/>
      <c r="Y581" s="199"/>
      <c r="Z581" s="206"/>
      <c r="AA581" s="205"/>
      <c r="AB581" s="206"/>
      <c r="AC581" s="187"/>
      <c r="AD581" s="186"/>
    </row>
    <row r="582" spans="1:30">
      <c r="A582" s="302">
        <f>COUNTA($E$3:E582)</f>
        <v>580</v>
      </c>
      <c r="B582" s="302" t="s">
        <v>3544</v>
      </c>
      <c r="C582" s="302" t="s">
        <v>37</v>
      </c>
      <c r="D582" s="302" t="s">
        <v>30</v>
      </c>
      <c r="E582" s="302" t="s">
        <v>1122</v>
      </c>
      <c r="F582" s="301">
        <v>44760</v>
      </c>
      <c r="G582" s="301"/>
      <c r="H582" s="301"/>
      <c r="I582" s="301" t="s">
        <v>2</v>
      </c>
      <c r="J582" s="302" t="s">
        <v>3545</v>
      </c>
      <c r="K582" s="302" t="s">
        <v>125</v>
      </c>
      <c r="L582" s="14">
        <v>44765</v>
      </c>
      <c r="O582" s="178"/>
      <c r="Q582" t="s">
        <v>129</v>
      </c>
      <c r="T582" s="194"/>
      <c r="U582" s="194"/>
      <c r="V582" s="299"/>
      <c r="W582" s="200"/>
      <c r="X582" s="200"/>
      <c r="Y582" s="199"/>
      <c r="Z582" s="206"/>
      <c r="AA582" s="205"/>
      <c r="AB582" s="206"/>
      <c r="AC582" s="187"/>
      <c r="AD582" s="186"/>
    </row>
    <row r="583" spans="1:30">
      <c r="A583" s="302">
        <f>COUNTA($E$3:E583)</f>
        <v>581</v>
      </c>
      <c r="B583" s="302" t="s">
        <v>3266</v>
      </c>
      <c r="C583" s="302" t="s">
        <v>57</v>
      </c>
      <c r="D583" s="302" t="s">
        <v>1103</v>
      </c>
      <c r="E583" s="302" t="s">
        <v>2899</v>
      </c>
      <c r="F583" s="301">
        <v>44763.559566631899</v>
      </c>
      <c r="G583" s="301"/>
      <c r="H583" s="301">
        <v>44676</v>
      </c>
      <c r="I583" s="301" t="s">
        <v>2</v>
      </c>
      <c r="J583" s="302" t="s">
        <v>2900</v>
      </c>
      <c r="K583" s="302" t="s">
        <v>1294</v>
      </c>
      <c r="L583" s="14">
        <v>44765</v>
      </c>
      <c r="M583" t="s">
        <v>3565</v>
      </c>
      <c r="N583" s="173">
        <v>44765</v>
      </c>
      <c r="O583" s="178"/>
      <c r="Q583" t="s">
        <v>22</v>
      </c>
      <c r="T583" s="194"/>
      <c r="U583" s="194"/>
      <c r="V583" s="299"/>
      <c r="W583" s="200"/>
      <c r="X583" s="200"/>
      <c r="Y583" s="199"/>
      <c r="Z583" s="206"/>
      <c r="AA583" s="205"/>
      <c r="AB583" s="206"/>
      <c r="AC583" s="187"/>
      <c r="AD583" s="186">
        <v>44765</v>
      </c>
    </row>
    <row r="584" spans="1:30">
      <c r="A584" s="302">
        <f>COUNTA($E$3:E584)</f>
        <v>582</v>
      </c>
      <c r="B584" s="302" t="s">
        <v>3173</v>
      </c>
      <c r="C584" s="302" t="s">
        <v>3041</v>
      </c>
      <c r="D584" s="302" t="s">
        <v>16</v>
      </c>
      <c r="E584" s="302" t="s">
        <v>3174</v>
      </c>
      <c r="F584" s="301">
        <v>44714</v>
      </c>
      <c r="G584" s="301"/>
      <c r="H584" s="301"/>
      <c r="I584" s="301" t="s">
        <v>2</v>
      </c>
      <c r="J584" s="302" t="s">
        <v>1724</v>
      </c>
      <c r="K584" s="302" t="s">
        <v>1296</v>
      </c>
      <c r="L584" s="14">
        <v>44765</v>
      </c>
      <c r="M584" t="s">
        <v>3564</v>
      </c>
      <c r="N584" s="173">
        <v>44768</v>
      </c>
      <c r="O584" s="178"/>
      <c r="Q584" t="s">
        <v>129</v>
      </c>
      <c r="T584" s="194"/>
      <c r="U584" s="194"/>
      <c r="V584" s="299"/>
      <c r="W584" s="200"/>
      <c r="X584" s="200"/>
      <c r="Y584" s="199"/>
      <c r="Z584" s="206"/>
      <c r="AA584" s="205"/>
      <c r="AB584" s="206"/>
      <c r="AC584" s="187"/>
      <c r="AD584" s="186">
        <v>44768</v>
      </c>
    </row>
    <row r="585" spans="1:30">
      <c r="A585" s="302">
        <f>COUNTA($E$3:E585)</f>
        <v>583</v>
      </c>
      <c r="B585" s="302" t="s">
        <v>3171</v>
      </c>
      <c r="C585" s="302" t="s">
        <v>3041</v>
      </c>
      <c r="D585" s="302" t="s">
        <v>16</v>
      </c>
      <c r="E585" s="302" t="s">
        <v>3172</v>
      </c>
      <c r="F585" s="301">
        <v>44714</v>
      </c>
      <c r="G585" s="301"/>
      <c r="H585" s="301"/>
      <c r="I585" s="301" t="s">
        <v>2</v>
      </c>
      <c r="J585" s="302" t="s">
        <v>1724</v>
      </c>
      <c r="K585" s="302" t="s">
        <v>1287</v>
      </c>
      <c r="L585" s="14">
        <v>44765</v>
      </c>
      <c r="M585" t="s">
        <v>3619</v>
      </c>
      <c r="N585" s="173">
        <v>44768</v>
      </c>
      <c r="O585" s="178"/>
      <c r="Q585" t="s">
        <v>129</v>
      </c>
      <c r="T585" s="194"/>
      <c r="U585" s="194"/>
      <c r="V585" s="299"/>
      <c r="W585" s="200"/>
      <c r="X585" s="200"/>
      <c r="Y585" s="199"/>
      <c r="Z585" s="206"/>
      <c r="AA585" s="205"/>
      <c r="AB585" s="206"/>
      <c r="AC585" s="187"/>
      <c r="AD585" s="186">
        <v>44768</v>
      </c>
    </row>
    <row r="586" spans="1:30">
      <c r="A586" s="302">
        <f>COUNTA($E$3:E586)</f>
        <v>584</v>
      </c>
      <c r="B586" s="302" t="s">
        <v>3104</v>
      </c>
      <c r="C586" s="302" t="s">
        <v>297</v>
      </c>
      <c r="D586" s="302" t="s">
        <v>3105</v>
      </c>
      <c r="E586" s="302" t="s">
        <v>3106</v>
      </c>
      <c r="F586" s="301">
        <v>44704</v>
      </c>
      <c r="G586" s="301"/>
      <c r="H586" s="301">
        <v>44711</v>
      </c>
      <c r="I586" s="301" t="s">
        <v>2</v>
      </c>
      <c r="J586" s="302" t="s">
        <v>3107</v>
      </c>
      <c r="K586" s="302" t="s">
        <v>24</v>
      </c>
      <c r="L586" s="14">
        <v>44765</v>
      </c>
      <c r="M586" t="s">
        <v>1761</v>
      </c>
      <c r="N586" s="173">
        <v>44765</v>
      </c>
      <c r="O586" s="178"/>
      <c r="Q586" t="s">
        <v>22</v>
      </c>
      <c r="T586" s="194"/>
      <c r="U586" s="194"/>
      <c r="V586" s="299"/>
      <c r="W586" s="200"/>
      <c r="X586" s="200"/>
      <c r="Y586" s="199"/>
      <c r="Z586" s="206"/>
      <c r="AA586" s="205"/>
      <c r="AB586" s="206"/>
      <c r="AC586" s="187"/>
      <c r="AD586" s="186">
        <v>44765</v>
      </c>
    </row>
    <row r="587" spans="1:30">
      <c r="A587" s="302">
        <f>COUNTA($E$3:E587)</f>
        <v>585</v>
      </c>
      <c r="B587" s="302" t="s">
        <v>2832</v>
      </c>
      <c r="C587" s="302" t="s">
        <v>71</v>
      </c>
      <c r="D587" s="302" t="s">
        <v>1080</v>
      </c>
      <c r="E587" s="302" t="s">
        <v>2833</v>
      </c>
      <c r="F587" s="301">
        <v>44666</v>
      </c>
      <c r="G587" s="301"/>
      <c r="H587" s="301"/>
      <c r="I587" s="301" t="s">
        <v>2</v>
      </c>
      <c r="J587" s="302" t="s">
        <v>17</v>
      </c>
      <c r="K587" s="302" t="s">
        <v>287</v>
      </c>
      <c r="L587" s="14">
        <v>44765</v>
      </c>
      <c r="M587" t="s">
        <v>3562</v>
      </c>
      <c r="N587" s="173">
        <v>44771</v>
      </c>
      <c r="O587" s="178"/>
      <c r="Q587" t="s">
        <v>129</v>
      </c>
      <c r="T587" s="194"/>
      <c r="U587" s="194"/>
      <c r="V587" s="299"/>
      <c r="W587" s="200"/>
      <c r="X587" s="200"/>
      <c r="Y587" s="199"/>
      <c r="Z587" s="206"/>
      <c r="AA587" s="205"/>
      <c r="AB587" s="206"/>
      <c r="AC587" s="187"/>
      <c r="AD587" s="186">
        <v>44771</v>
      </c>
    </row>
    <row r="588" spans="1:30">
      <c r="A588" s="302">
        <f>COUNTA($E$3:E588)</f>
        <v>586</v>
      </c>
      <c r="B588" s="302" t="s">
        <v>3551</v>
      </c>
      <c r="C588" s="302" t="s">
        <v>1171</v>
      </c>
      <c r="D588" s="302" t="s">
        <v>31</v>
      </c>
      <c r="E588" s="302" t="s">
        <v>3552</v>
      </c>
      <c r="F588" s="301">
        <v>44762</v>
      </c>
      <c r="G588" s="301"/>
      <c r="H588" s="301"/>
      <c r="I588" s="301" t="s">
        <v>3</v>
      </c>
      <c r="J588" s="302" t="s">
        <v>1485</v>
      </c>
      <c r="K588" s="302" t="s">
        <v>24</v>
      </c>
      <c r="L588" s="14">
        <v>44765</v>
      </c>
      <c r="M588" t="s">
        <v>3567</v>
      </c>
      <c r="N588" s="173">
        <v>44765</v>
      </c>
      <c r="O588" s="178"/>
      <c r="Q588" t="s">
        <v>22</v>
      </c>
      <c r="T588" s="194"/>
      <c r="U588" s="194"/>
      <c r="V588" s="299"/>
      <c r="W588" s="200"/>
      <c r="X588" s="200"/>
      <c r="Y588" s="199"/>
      <c r="Z588" s="206"/>
      <c r="AA588" s="205"/>
      <c r="AB588" s="206"/>
      <c r="AC588" s="187"/>
      <c r="AD588" s="186">
        <v>44765</v>
      </c>
    </row>
    <row r="589" spans="1:30">
      <c r="A589" s="302">
        <f>COUNTA($E$3:E589)</f>
        <v>587</v>
      </c>
      <c r="B589" s="302" t="s">
        <v>3546</v>
      </c>
      <c r="C589" s="302" t="s">
        <v>41</v>
      </c>
      <c r="D589" s="302" t="s">
        <v>30</v>
      </c>
      <c r="E589" s="302" t="s">
        <v>2970</v>
      </c>
      <c r="F589" s="301">
        <v>44760</v>
      </c>
      <c r="G589" s="301"/>
      <c r="H589" s="301"/>
      <c r="I589" s="301" t="s">
        <v>3</v>
      </c>
      <c r="J589" s="302" t="s">
        <v>1485</v>
      </c>
      <c r="K589" s="302" t="s">
        <v>1294</v>
      </c>
      <c r="L589" s="14">
        <v>44765</v>
      </c>
      <c r="M589" t="s">
        <v>3566</v>
      </c>
      <c r="N589" s="173">
        <v>44765</v>
      </c>
      <c r="O589" s="178"/>
      <c r="Q589" t="s">
        <v>22</v>
      </c>
      <c r="T589" s="194"/>
      <c r="U589" s="194"/>
      <c r="V589" s="299"/>
      <c r="W589" s="200"/>
      <c r="X589" s="200"/>
      <c r="Y589" s="199"/>
      <c r="Z589" s="206"/>
      <c r="AA589" s="205"/>
      <c r="AB589" s="206"/>
      <c r="AC589" s="187"/>
      <c r="AD589" s="186">
        <v>44765</v>
      </c>
    </row>
    <row r="590" spans="1:30">
      <c r="A590" s="302">
        <f>COUNTA($E$3:E590)</f>
        <v>588</v>
      </c>
      <c r="B590" s="302" t="s">
        <v>3543</v>
      </c>
      <c r="C590" s="302" t="s">
        <v>41</v>
      </c>
      <c r="D590" s="302" t="s">
        <v>30</v>
      </c>
      <c r="E590" s="302" t="s">
        <v>2982</v>
      </c>
      <c r="F590" s="301">
        <v>44760</v>
      </c>
      <c r="G590" s="301"/>
      <c r="H590" s="301"/>
      <c r="I590" s="301" t="s">
        <v>3</v>
      </c>
      <c r="J590" s="302" t="s">
        <v>1485</v>
      </c>
      <c r="K590" s="302" t="s">
        <v>1294</v>
      </c>
      <c r="L590" s="14">
        <v>44765</v>
      </c>
      <c r="M590" t="s">
        <v>3566</v>
      </c>
      <c r="N590" s="173">
        <v>44765</v>
      </c>
      <c r="O590" s="178"/>
      <c r="Q590" t="s">
        <v>22</v>
      </c>
      <c r="T590" s="194"/>
      <c r="U590" s="194"/>
      <c r="V590" s="299"/>
      <c r="W590" s="200"/>
      <c r="X590" s="200"/>
      <c r="Y590" s="199"/>
      <c r="Z590" s="206"/>
      <c r="AA590" s="205"/>
      <c r="AB590" s="206"/>
      <c r="AC590" s="187"/>
      <c r="AD590" s="186">
        <v>44765</v>
      </c>
    </row>
    <row r="591" spans="1:30">
      <c r="A591" s="302">
        <f>COUNTA($E$3:E591)</f>
        <v>589</v>
      </c>
      <c r="B591" s="302" t="s">
        <v>3026</v>
      </c>
      <c r="C591" s="302" t="s">
        <v>21</v>
      </c>
      <c r="D591" s="302" t="s">
        <v>30</v>
      </c>
      <c r="E591" s="302" t="s">
        <v>2023</v>
      </c>
      <c r="F591" s="301">
        <v>44692</v>
      </c>
      <c r="G591" s="301"/>
      <c r="H591" s="301">
        <v>44701</v>
      </c>
      <c r="I591" s="301" t="s">
        <v>3</v>
      </c>
      <c r="J591" s="302" t="s">
        <v>1723</v>
      </c>
      <c r="K591" s="302" t="s">
        <v>1296</v>
      </c>
      <c r="L591" s="14">
        <v>44765</v>
      </c>
      <c r="M591" t="s">
        <v>3562</v>
      </c>
      <c r="N591" s="173">
        <v>44742</v>
      </c>
      <c r="O591" s="178"/>
      <c r="Q591" t="s">
        <v>129</v>
      </c>
      <c r="T591" s="194"/>
      <c r="U591" s="194"/>
      <c r="V591" s="299"/>
      <c r="W591" s="200"/>
      <c r="X591" s="200"/>
      <c r="Y591" s="199"/>
      <c r="Z591" s="206"/>
      <c r="AA591" s="205"/>
      <c r="AB591" s="206"/>
      <c r="AC591" s="187"/>
      <c r="AD591" s="186">
        <v>44742</v>
      </c>
    </row>
    <row r="592" spans="1:30">
      <c r="A592" s="302">
        <f>COUNTA($E$3:E592)</f>
        <v>590</v>
      </c>
      <c r="B592" s="302" t="s">
        <v>3495</v>
      </c>
      <c r="C592" s="302" t="s">
        <v>37</v>
      </c>
      <c r="D592" s="302" t="s">
        <v>34</v>
      </c>
      <c r="E592" s="302" t="s">
        <v>1844</v>
      </c>
      <c r="F592" s="301">
        <v>44749.543322858801</v>
      </c>
      <c r="G592" s="301"/>
      <c r="H592" s="301"/>
      <c r="I592" s="301"/>
      <c r="J592" s="302" t="s">
        <v>1212</v>
      </c>
      <c r="K592" s="302" t="s">
        <v>1274</v>
      </c>
      <c r="L592" s="14">
        <v>44757</v>
      </c>
      <c r="M592" t="s">
        <v>3534</v>
      </c>
      <c r="N592" s="173">
        <v>44760</v>
      </c>
      <c r="O592" s="178"/>
      <c r="Q592" t="s">
        <v>129</v>
      </c>
      <c r="T592" s="194"/>
      <c r="U592" s="194"/>
      <c r="V592" s="299"/>
      <c r="W592" s="200"/>
      <c r="X592" s="200"/>
      <c r="Y592" s="199"/>
      <c r="Z592" s="206"/>
      <c r="AA592" s="205"/>
      <c r="AB592" s="206"/>
      <c r="AC592" s="187"/>
      <c r="AD592" s="186">
        <v>44760</v>
      </c>
    </row>
    <row r="593" spans="1:30">
      <c r="A593" s="302">
        <f>COUNTA($E$3:E593)</f>
        <v>591</v>
      </c>
      <c r="B593" s="302" t="s">
        <v>3020</v>
      </c>
      <c r="C593" s="302" t="s">
        <v>3021</v>
      </c>
      <c r="D593" s="302" t="s">
        <v>1080</v>
      </c>
      <c r="E593" s="302" t="s">
        <v>3022</v>
      </c>
      <c r="F593" s="301">
        <v>44691</v>
      </c>
      <c r="G593" s="301"/>
      <c r="H593" s="301"/>
      <c r="I593" s="301" t="s">
        <v>2</v>
      </c>
      <c r="J593" s="302" t="s">
        <v>17</v>
      </c>
      <c r="K593" s="302" t="s">
        <v>24</v>
      </c>
      <c r="L593" s="14">
        <v>44757</v>
      </c>
      <c r="M593" t="s">
        <v>3056</v>
      </c>
      <c r="N593" s="173">
        <v>44764</v>
      </c>
      <c r="O593" s="178"/>
      <c r="Q593" t="s">
        <v>22</v>
      </c>
      <c r="T593" s="194"/>
      <c r="U593" s="194"/>
      <c r="V593" s="299"/>
      <c r="W593" s="200"/>
      <c r="X593" s="200"/>
      <c r="Y593" s="199"/>
      <c r="Z593" s="206"/>
      <c r="AA593" s="205"/>
      <c r="AB593" s="206"/>
      <c r="AC593" s="187"/>
      <c r="AD593" s="186">
        <v>44764</v>
      </c>
    </row>
    <row r="594" spans="1:30">
      <c r="A594" s="302">
        <f>COUNTA($E$3:E594)</f>
        <v>592</v>
      </c>
      <c r="B594" s="302" t="s">
        <v>3508</v>
      </c>
      <c r="C594" s="302" t="s">
        <v>37</v>
      </c>
      <c r="D594" s="302" t="s">
        <v>30</v>
      </c>
      <c r="E594" s="302" t="s">
        <v>3370</v>
      </c>
      <c r="F594" s="301">
        <v>44754</v>
      </c>
      <c r="G594" s="301"/>
      <c r="H594" s="301"/>
      <c r="I594" s="301" t="s">
        <v>2</v>
      </c>
      <c r="J594" s="302" t="s">
        <v>2234</v>
      </c>
      <c r="K594" s="302" t="s">
        <v>20</v>
      </c>
      <c r="L594" s="14">
        <v>44757</v>
      </c>
      <c r="M594" t="s">
        <v>3535</v>
      </c>
      <c r="N594" s="173">
        <v>44760</v>
      </c>
      <c r="O594" s="178"/>
      <c r="Q594" t="s">
        <v>129</v>
      </c>
      <c r="T594" s="194"/>
      <c r="U594" s="194"/>
      <c r="V594" s="299"/>
      <c r="W594" s="200"/>
      <c r="X594" s="200"/>
      <c r="Y594" s="199"/>
      <c r="Z594" s="206"/>
      <c r="AA594" s="205"/>
      <c r="AB594" s="206"/>
      <c r="AC594" s="187"/>
      <c r="AD594" s="186">
        <v>44760</v>
      </c>
    </row>
    <row r="595" spans="1:30">
      <c r="A595" s="302">
        <f>COUNTA($E$3:E595)</f>
        <v>593</v>
      </c>
      <c r="B595" s="302" t="s">
        <v>3509</v>
      </c>
      <c r="C595" s="302" t="s">
        <v>37</v>
      </c>
      <c r="D595" s="302" t="s">
        <v>30</v>
      </c>
      <c r="E595" s="302" t="s">
        <v>3371</v>
      </c>
      <c r="F595" s="301">
        <v>44754</v>
      </c>
      <c r="G595" s="301"/>
      <c r="H595" s="301"/>
      <c r="I595" s="301" t="s">
        <v>2</v>
      </c>
      <c r="J595" s="302" t="s">
        <v>2234</v>
      </c>
      <c r="K595" s="302" t="s">
        <v>20</v>
      </c>
      <c r="L595" s="14">
        <v>44757</v>
      </c>
      <c r="M595" t="s">
        <v>3535</v>
      </c>
      <c r="N595" s="173">
        <v>45021</v>
      </c>
      <c r="O595" s="178"/>
      <c r="Q595" t="s">
        <v>129</v>
      </c>
      <c r="T595" s="194"/>
      <c r="U595" s="194"/>
      <c r="V595" s="299"/>
      <c r="W595" s="200"/>
      <c r="X595" s="200"/>
      <c r="Y595" s="199"/>
      <c r="Z595" s="206"/>
      <c r="AA595" s="205"/>
      <c r="AB595" s="206"/>
      <c r="AC595" s="187"/>
      <c r="AD595" s="186">
        <v>45021</v>
      </c>
    </row>
    <row r="596" spans="1:30">
      <c r="A596" s="302">
        <f>COUNTA($E$3:E596)</f>
        <v>594</v>
      </c>
      <c r="B596" s="302" t="s">
        <v>3429</v>
      </c>
      <c r="C596" s="302" t="s">
        <v>41</v>
      </c>
      <c r="D596" s="302" t="s">
        <v>58</v>
      </c>
      <c r="E596" s="302" t="s">
        <v>1173</v>
      </c>
      <c r="F596" s="301">
        <v>44741</v>
      </c>
      <c r="G596" s="301"/>
      <c r="H596" s="301"/>
      <c r="I596" s="301" t="s">
        <v>2</v>
      </c>
      <c r="J596" s="302" t="s">
        <v>1485</v>
      </c>
      <c r="K596" s="302" t="s">
        <v>1296</v>
      </c>
      <c r="L596" s="14">
        <v>44757</v>
      </c>
      <c r="M596" t="s">
        <v>3541</v>
      </c>
      <c r="N596" s="173">
        <v>44757</v>
      </c>
      <c r="O596" s="178"/>
      <c r="Q596" t="s">
        <v>129</v>
      </c>
      <c r="T596" s="194"/>
      <c r="U596" s="194"/>
      <c r="V596" s="299"/>
      <c r="W596" s="200"/>
      <c r="X596" s="200"/>
      <c r="Y596" s="199"/>
      <c r="Z596" s="206"/>
      <c r="AA596" s="205"/>
      <c r="AB596" s="206"/>
      <c r="AC596" s="187"/>
      <c r="AD596" s="186">
        <v>44757</v>
      </c>
    </row>
    <row r="597" spans="1:30">
      <c r="A597" s="302">
        <f>COUNTA($E$3:E597)</f>
        <v>595</v>
      </c>
      <c r="B597" s="302" t="s">
        <v>3510</v>
      </c>
      <c r="C597" s="302" t="s">
        <v>37</v>
      </c>
      <c r="D597" s="302" t="s">
        <v>34</v>
      </c>
      <c r="E597" s="302" t="s">
        <v>3379</v>
      </c>
      <c r="F597" s="301">
        <v>44753</v>
      </c>
      <c r="G597" s="301"/>
      <c r="H597" s="301"/>
      <c r="I597" s="301" t="s">
        <v>2</v>
      </c>
      <c r="J597" s="302" t="s">
        <v>3522</v>
      </c>
      <c r="K597" s="302" t="s">
        <v>103</v>
      </c>
      <c r="L597" s="14">
        <v>44757</v>
      </c>
      <c r="O597" s="178"/>
      <c r="Q597" t="s">
        <v>129</v>
      </c>
      <c r="T597" s="194"/>
      <c r="U597" s="194"/>
      <c r="V597" s="299"/>
      <c r="W597" s="200"/>
      <c r="X597" s="200"/>
      <c r="Y597" s="199"/>
      <c r="Z597" s="206"/>
      <c r="AA597" s="205"/>
      <c r="AB597" s="206"/>
      <c r="AC597" s="187"/>
      <c r="AD597" s="186"/>
    </row>
    <row r="598" spans="1:30">
      <c r="A598" s="302">
        <f>COUNTA($E$3:E598)</f>
        <v>596</v>
      </c>
      <c r="B598" s="302" t="s">
        <v>3518</v>
      </c>
      <c r="C598" s="302" t="s">
        <v>37</v>
      </c>
      <c r="D598" s="302" t="s">
        <v>30</v>
      </c>
      <c r="E598" s="302" t="s">
        <v>1109</v>
      </c>
      <c r="F598" s="301">
        <v>44755</v>
      </c>
      <c r="G598" s="301"/>
      <c r="H598" s="301"/>
      <c r="I598" s="301" t="s">
        <v>2</v>
      </c>
      <c r="J598" s="302" t="s">
        <v>1702</v>
      </c>
      <c r="K598" s="302" t="s">
        <v>24</v>
      </c>
      <c r="L598" s="14">
        <v>44757</v>
      </c>
      <c r="O598" s="178"/>
      <c r="Q598" t="s">
        <v>129</v>
      </c>
      <c r="T598" s="194"/>
      <c r="U598" s="194"/>
      <c r="V598" s="299"/>
      <c r="W598" s="200"/>
      <c r="X598" s="200"/>
      <c r="Y598" s="199"/>
      <c r="Z598" s="206"/>
      <c r="AA598" s="205"/>
      <c r="AB598" s="206"/>
      <c r="AC598" s="187"/>
      <c r="AD598" s="186"/>
    </row>
    <row r="599" spans="1:30">
      <c r="A599" s="302">
        <f>COUNTA($E$3:E599)</f>
        <v>597</v>
      </c>
      <c r="B599" s="302" t="s">
        <v>2747</v>
      </c>
      <c r="C599" s="302" t="s">
        <v>37</v>
      </c>
      <c r="D599" s="302" t="s">
        <v>34</v>
      </c>
      <c r="E599" s="302" t="s">
        <v>1646</v>
      </c>
      <c r="F599" s="301">
        <v>44651</v>
      </c>
      <c r="G599" s="301"/>
      <c r="H599" s="301">
        <v>44656</v>
      </c>
      <c r="I599" s="301" t="s">
        <v>2</v>
      </c>
      <c r="J599" s="302" t="s">
        <v>1485</v>
      </c>
      <c r="K599" s="302" t="s">
        <v>1287</v>
      </c>
      <c r="L599" s="14">
        <v>44757</v>
      </c>
      <c r="M599" t="s">
        <v>3540</v>
      </c>
      <c r="N599" s="173">
        <v>45021</v>
      </c>
      <c r="O599" s="178"/>
      <c r="Q599" t="s">
        <v>129</v>
      </c>
      <c r="T599" s="194"/>
      <c r="U599" s="194"/>
      <c r="V599" s="299"/>
      <c r="W599" s="200"/>
      <c r="X599" s="200"/>
      <c r="Y599" s="199"/>
      <c r="Z599" s="206"/>
      <c r="AA599" s="205"/>
      <c r="AB599" s="206"/>
      <c r="AC599" s="187"/>
      <c r="AD599" s="186">
        <v>45021</v>
      </c>
    </row>
    <row r="600" spans="1:30">
      <c r="A600" s="302">
        <f>COUNTA($E$3:E600)</f>
        <v>598</v>
      </c>
      <c r="B600" s="302" t="s">
        <v>3492</v>
      </c>
      <c r="C600" s="302" t="s">
        <v>37</v>
      </c>
      <c r="D600" s="302" t="s">
        <v>30</v>
      </c>
      <c r="E600" s="302" t="s">
        <v>3493</v>
      </c>
      <c r="F600" s="301">
        <v>44749.541262615698</v>
      </c>
      <c r="G600" s="301"/>
      <c r="H600" s="301"/>
      <c r="I600" s="301" t="s">
        <v>3</v>
      </c>
      <c r="J600" s="302" t="s">
        <v>1720</v>
      </c>
      <c r="K600" s="302" t="s">
        <v>1295</v>
      </c>
      <c r="L600" s="14">
        <v>44757</v>
      </c>
      <c r="M600" t="s">
        <v>3534</v>
      </c>
      <c r="N600" s="173">
        <v>44760</v>
      </c>
      <c r="O600" s="178"/>
      <c r="Q600" t="s">
        <v>129</v>
      </c>
      <c r="T600" s="194"/>
      <c r="U600" s="194"/>
      <c r="V600" s="299"/>
      <c r="W600" s="200"/>
      <c r="X600" s="200"/>
      <c r="Y600" s="199"/>
      <c r="Z600" s="206"/>
      <c r="AA600" s="205"/>
      <c r="AB600" s="206"/>
      <c r="AC600" s="187"/>
      <c r="AD600" s="186">
        <v>44760</v>
      </c>
    </row>
    <row r="601" spans="1:30">
      <c r="A601" s="302">
        <f>COUNTA($E$3:E601)</f>
        <v>599</v>
      </c>
      <c r="B601" s="302" t="s">
        <v>3480</v>
      </c>
      <c r="C601" s="302" t="s">
        <v>21</v>
      </c>
      <c r="D601" s="302" t="s">
        <v>30</v>
      </c>
      <c r="E601" s="302" t="s">
        <v>1252</v>
      </c>
      <c r="F601" s="301">
        <v>44748.802232523201</v>
      </c>
      <c r="G601" s="301"/>
      <c r="H601" s="301"/>
      <c r="I601" s="301" t="s">
        <v>3</v>
      </c>
      <c r="J601" s="302" t="s">
        <v>1720</v>
      </c>
      <c r="K601" s="302" t="s">
        <v>1295</v>
      </c>
      <c r="L601" s="14">
        <v>44757</v>
      </c>
      <c r="M601" t="s">
        <v>3534</v>
      </c>
      <c r="N601" s="173">
        <v>44769</v>
      </c>
      <c r="O601" s="178"/>
      <c r="Q601" t="s">
        <v>129</v>
      </c>
      <c r="T601" s="194"/>
      <c r="U601" s="194"/>
      <c r="V601" s="299"/>
      <c r="W601" s="200"/>
      <c r="X601" s="200"/>
      <c r="Y601" s="199"/>
      <c r="Z601" s="206"/>
      <c r="AA601" s="205"/>
      <c r="AB601" s="206"/>
      <c r="AC601" s="187"/>
      <c r="AD601" s="186">
        <v>44769</v>
      </c>
    </row>
    <row r="602" spans="1:30">
      <c r="A602" s="302">
        <f>COUNTA($E$3:E602)</f>
        <v>600</v>
      </c>
      <c r="B602" s="302" t="s">
        <v>3481</v>
      </c>
      <c r="C602" s="302" t="s">
        <v>21</v>
      </c>
      <c r="D602" s="302" t="s">
        <v>1169</v>
      </c>
      <c r="E602" s="302" t="s">
        <v>1170</v>
      </c>
      <c r="F602" s="301">
        <v>44748</v>
      </c>
      <c r="G602" s="301"/>
      <c r="H602" s="301"/>
      <c r="I602" s="301" t="s">
        <v>3</v>
      </c>
      <c r="J602" s="302" t="s">
        <v>1666</v>
      </c>
      <c r="K602" s="302" t="s">
        <v>1296</v>
      </c>
      <c r="L602" s="14">
        <v>44757</v>
      </c>
      <c r="M602" t="s">
        <v>3534</v>
      </c>
      <c r="N602" s="173">
        <v>44754</v>
      </c>
      <c r="O602" s="178"/>
      <c r="Q602" t="s">
        <v>129</v>
      </c>
      <c r="T602" s="194"/>
      <c r="U602" s="194"/>
      <c r="V602" s="299"/>
      <c r="W602" s="200"/>
      <c r="X602" s="200"/>
      <c r="Y602" s="199"/>
      <c r="Z602" s="206"/>
      <c r="AA602" s="205"/>
      <c r="AB602" s="206"/>
      <c r="AC602" s="187"/>
      <c r="AD602" s="186">
        <v>44754</v>
      </c>
    </row>
    <row r="603" spans="1:30">
      <c r="A603" s="302">
        <f>COUNTA($E$3:E603)</f>
        <v>601</v>
      </c>
      <c r="B603" s="302" t="s">
        <v>3483</v>
      </c>
      <c r="C603" s="302" t="s">
        <v>41</v>
      </c>
      <c r="D603" s="302" t="s">
        <v>34</v>
      </c>
      <c r="E603" s="302" t="s">
        <v>2461</v>
      </c>
      <c r="F603" s="301">
        <v>44749.503326539401</v>
      </c>
      <c r="G603" s="301"/>
      <c r="H603" s="301"/>
      <c r="I603" s="301" t="s">
        <v>3</v>
      </c>
      <c r="J603" s="302" t="s">
        <v>1720</v>
      </c>
      <c r="K603" s="302" t="s">
        <v>1295</v>
      </c>
      <c r="L603" s="14">
        <v>44757</v>
      </c>
      <c r="M603" t="s">
        <v>3534</v>
      </c>
      <c r="N603" s="173">
        <v>44757</v>
      </c>
      <c r="O603" s="178"/>
      <c r="Q603" t="s">
        <v>129</v>
      </c>
      <c r="T603" s="194"/>
      <c r="U603" s="194"/>
      <c r="V603" s="299"/>
      <c r="W603" s="200"/>
      <c r="X603" s="200"/>
      <c r="Y603" s="199"/>
      <c r="Z603" s="206"/>
      <c r="AA603" s="205"/>
      <c r="AB603" s="206"/>
      <c r="AC603" s="187"/>
      <c r="AD603" s="186">
        <v>44757</v>
      </c>
    </row>
    <row r="604" spans="1:30">
      <c r="A604" s="302">
        <f>COUNTA($E$3:E604)</f>
        <v>602</v>
      </c>
      <c r="B604" s="302" t="s">
        <v>3485</v>
      </c>
      <c r="C604" s="302" t="s">
        <v>37</v>
      </c>
      <c r="D604" s="302" t="s">
        <v>34</v>
      </c>
      <c r="E604" s="302" t="s">
        <v>3237</v>
      </c>
      <c r="F604" s="301">
        <v>44749.529483206003</v>
      </c>
      <c r="G604" s="301"/>
      <c r="H604" s="301"/>
      <c r="I604" s="301" t="s">
        <v>3</v>
      </c>
      <c r="J604" s="302" t="s">
        <v>1779</v>
      </c>
      <c r="K604" s="302" t="s">
        <v>1295</v>
      </c>
      <c r="L604" s="14">
        <v>44757</v>
      </c>
      <c r="M604" t="s">
        <v>3534</v>
      </c>
      <c r="N604" s="173">
        <v>44760</v>
      </c>
      <c r="O604" s="178"/>
      <c r="Q604" t="s">
        <v>129</v>
      </c>
      <c r="T604" s="194"/>
      <c r="U604" s="194"/>
      <c r="V604" s="299"/>
      <c r="W604" s="200"/>
      <c r="X604" s="200"/>
      <c r="Y604" s="199"/>
      <c r="Z604" s="206"/>
      <c r="AA604" s="205"/>
      <c r="AB604" s="206"/>
      <c r="AC604" s="187"/>
      <c r="AD604" s="186">
        <v>44760</v>
      </c>
    </row>
    <row r="605" spans="1:30">
      <c r="A605" s="302">
        <f>COUNTA($E$3:E605)</f>
        <v>603</v>
      </c>
      <c r="B605" s="302" t="s">
        <v>3486</v>
      </c>
      <c r="C605" s="302" t="s">
        <v>37</v>
      </c>
      <c r="D605" s="302" t="s">
        <v>30</v>
      </c>
      <c r="E605" s="302" t="s">
        <v>3487</v>
      </c>
      <c r="F605" s="301">
        <v>44749.531642222202</v>
      </c>
      <c r="G605" s="301"/>
      <c r="H605" s="301"/>
      <c r="I605" s="301" t="s">
        <v>3</v>
      </c>
      <c r="J605" s="302" t="s">
        <v>3531</v>
      </c>
      <c r="K605" s="302" t="s">
        <v>1295</v>
      </c>
      <c r="L605" s="14">
        <v>44757</v>
      </c>
      <c r="M605" t="s">
        <v>3534</v>
      </c>
      <c r="N605" s="173">
        <v>44760</v>
      </c>
      <c r="O605" s="178"/>
      <c r="Q605" t="s">
        <v>129</v>
      </c>
      <c r="T605" s="194"/>
      <c r="U605" s="194"/>
      <c r="V605" s="299"/>
      <c r="W605" s="200"/>
      <c r="X605" s="200"/>
      <c r="Y605" s="199"/>
      <c r="Z605" s="206"/>
      <c r="AA605" s="205"/>
      <c r="AB605" s="206"/>
      <c r="AC605" s="187"/>
      <c r="AD605" s="186">
        <v>44760</v>
      </c>
    </row>
    <row r="606" spans="1:30">
      <c r="A606" s="302">
        <f>COUNTA($E$3:E606)</f>
        <v>604</v>
      </c>
      <c r="B606" s="302" t="s">
        <v>3507</v>
      </c>
      <c r="C606" s="302" t="s">
        <v>37</v>
      </c>
      <c r="D606" s="302" t="s">
        <v>1704</v>
      </c>
      <c r="E606" s="302" t="s">
        <v>1705</v>
      </c>
      <c r="F606" s="301">
        <v>44753</v>
      </c>
      <c r="G606" s="301"/>
      <c r="H606" s="301"/>
      <c r="I606" s="301" t="s">
        <v>4</v>
      </c>
      <c r="J606" s="302" t="s">
        <v>1708</v>
      </c>
      <c r="K606" s="302" t="s">
        <v>1287</v>
      </c>
      <c r="L606" s="14">
        <v>44757</v>
      </c>
      <c r="M606" t="s">
        <v>3534</v>
      </c>
      <c r="N606" s="173">
        <v>44760</v>
      </c>
      <c r="O606" s="178"/>
      <c r="Q606" t="s">
        <v>129</v>
      </c>
      <c r="T606" s="194"/>
      <c r="U606" s="194"/>
      <c r="V606" s="299"/>
      <c r="W606" s="200"/>
      <c r="X606" s="200"/>
      <c r="Y606" s="199"/>
      <c r="Z606" s="206"/>
      <c r="AA606" s="205"/>
      <c r="AB606" s="206"/>
      <c r="AC606" s="187"/>
      <c r="AD606" s="186">
        <v>44760</v>
      </c>
    </row>
    <row r="607" spans="1:30">
      <c r="A607" s="302">
        <f>COUNTA($E$3:E607)</f>
        <v>605</v>
      </c>
      <c r="B607" s="302" t="s">
        <v>3511</v>
      </c>
      <c r="C607" s="302" t="s">
        <v>37</v>
      </c>
      <c r="D607" s="302" t="s">
        <v>27</v>
      </c>
      <c r="E607" s="302" t="s">
        <v>1947</v>
      </c>
      <c r="F607" s="301">
        <v>44754</v>
      </c>
      <c r="G607" s="301"/>
      <c r="H607" s="301"/>
      <c r="I607" s="301" t="s">
        <v>4</v>
      </c>
      <c r="J607" s="302" t="s">
        <v>1093</v>
      </c>
      <c r="K607" s="302" t="s">
        <v>1287</v>
      </c>
      <c r="L607" s="14">
        <v>44757</v>
      </c>
      <c r="M607" t="s">
        <v>3534</v>
      </c>
      <c r="N607" s="173">
        <v>44760</v>
      </c>
      <c r="O607" s="178"/>
      <c r="Q607" t="s">
        <v>129</v>
      </c>
      <c r="T607" s="194"/>
      <c r="U607" s="194"/>
      <c r="V607" s="299"/>
      <c r="W607" s="200"/>
      <c r="X607" s="200"/>
      <c r="Y607" s="199"/>
      <c r="Z607" s="206"/>
      <c r="AA607" s="205"/>
      <c r="AB607" s="206"/>
      <c r="AC607" s="187"/>
      <c r="AD607" s="186">
        <v>44760</v>
      </c>
    </row>
    <row r="608" spans="1:30">
      <c r="A608" s="302">
        <f>COUNTA($E$3:E608)</f>
        <v>606</v>
      </c>
      <c r="B608" s="302" t="s">
        <v>3490</v>
      </c>
      <c r="C608" s="302" t="s">
        <v>37</v>
      </c>
      <c r="D608" s="302" t="s">
        <v>30</v>
      </c>
      <c r="E608" s="302" t="s">
        <v>3491</v>
      </c>
      <c r="F608" s="301">
        <v>44749.540311712997</v>
      </c>
      <c r="G608" s="301"/>
      <c r="H608" s="301"/>
      <c r="I608" s="301" t="s">
        <v>4</v>
      </c>
      <c r="J608" s="302" t="s">
        <v>459</v>
      </c>
      <c r="K608" s="302" t="s">
        <v>1295</v>
      </c>
      <c r="L608" s="14">
        <v>44757</v>
      </c>
      <c r="M608" t="s">
        <v>3534</v>
      </c>
      <c r="N608" s="173">
        <v>44760</v>
      </c>
      <c r="O608" s="178"/>
      <c r="Q608" t="s">
        <v>129</v>
      </c>
      <c r="T608" s="194"/>
      <c r="U608" s="194"/>
      <c r="V608" s="299"/>
      <c r="W608" s="200"/>
      <c r="X608" s="200"/>
      <c r="Y608" s="199"/>
      <c r="Z608" s="206"/>
      <c r="AA608" s="205"/>
      <c r="AB608" s="206"/>
      <c r="AC608" s="187"/>
      <c r="AD608" s="186">
        <v>44760</v>
      </c>
    </row>
    <row r="609" spans="1:30">
      <c r="A609" s="302">
        <f>COUNTA($E$3:E609)</f>
        <v>607</v>
      </c>
      <c r="B609" s="302" t="s">
        <v>3461</v>
      </c>
      <c r="C609" s="302" t="s">
        <v>37</v>
      </c>
      <c r="D609" s="302" t="s">
        <v>30</v>
      </c>
      <c r="E609" s="302" t="s">
        <v>1248</v>
      </c>
      <c r="F609" s="301">
        <v>44747</v>
      </c>
      <c r="G609" s="301"/>
      <c r="H609" s="301"/>
      <c r="I609" s="301"/>
      <c r="J609" s="302" t="s">
        <v>3465</v>
      </c>
      <c r="K609" s="302" t="s">
        <v>1287</v>
      </c>
      <c r="L609" s="14">
        <v>44753</v>
      </c>
      <c r="O609" s="178"/>
      <c r="Q609" t="s">
        <v>129</v>
      </c>
      <c r="T609" s="194"/>
      <c r="U609" s="194"/>
      <c r="V609" s="299"/>
      <c r="W609" s="200"/>
      <c r="X609" s="200"/>
      <c r="Y609" s="199"/>
      <c r="Z609" s="206"/>
      <c r="AA609" s="205"/>
      <c r="AB609" s="206"/>
      <c r="AC609" s="187"/>
      <c r="AD609" s="186"/>
    </row>
    <row r="610" spans="1:30">
      <c r="A610" s="302">
        <f>COUNTA($E$3:E610)</f>
        <v>608</v>
      </c>
      <c r="B610" s="302" t="s">
        <v>3435</v>
      </c>
      <c r="C610" s="302" t="s">
        <v>37</v>
      </c>
      <c r="D610" s="302" t="s">
        <v>30</v>
      </c>
      <c r="E610" s="302" t="s">
        <v>1227</v>
      </c>
      <c r="F610" s="301">
        <v>44742</v>
      </c>
      <c r="G610" s="301"/>
      <c r="H610" s="301"/>
      <c r="I610" s="301" t="s">
        <v>2</v>
      </c>
      <c r="J610" s="302" t="s">
        <v>2234</v>
      </c>
      <c r="K610" s="302" t="s">
        <v>24</v>
      </c>
      <c r="L610" s="14">
        <v>44753</v>
      </c>
      <c r="M610" t="s">
        <v>3498</v>
      </c>
      <c r="N610" s="173">
        <v>44760</v>
      </c>
      <c r="O610" s="178"/>
      <c r="Q610" t="s">
        <v>129</v>
      </c>
      <c r="T610" s="194"/>
      <c r="U610" s="194"/>
      <c r="V610" s="299"/>
      <c r="W610" s="200"/>
      <c r="X610" s="200"/>
      <c r="Y610" s="199"/>
      <c r="Z610" s="206"/>
      <c r="AA610" s="205"/>
      <c r="AB610" s="206"/>
      <c r="AC610" s="187"/>
      <c r="AD610" s="186">
        <v>44760</v>
      </c>
    </row>
    <row r="611" spans="1:30">
      <c r="A611" s="302">
        <f>COUNTA($E$3:E611)</f>
        <v>609</v>
      </c>
      <c r="B611" s="302" t="s">
        <v>3130</v>
      </c>
      <c r="C611" s="302" t="s">
        <v>1119</v>
      </c>
      <c r="D611" s="302" t="s">
        <v>38</v>
      </c>
      <c r="E611" s="302" t="s">
        <v>3131</v>
      </c>
      <c r="F611" s="301">
        <v>44707</v>
      </c>
      <c r="G611" s="301">
        <v>44728</v>
      </c>
      <c r="H611" s="301">
        <v>44718</v>
      </c>
      <c r="I611" s="301" t="s">
        <v>2</v>
      </c>
      <c r="J611" s="302" t="s">
        <v>1679</v>
      </c>
      <c r="K611" s="302" t="s">
        <v>33</v>
      </c>
      <c r="L611" s="14">
        <v>44753</v>
      </c>
      <c r="M611" t="s">
        <v>3470</v>
      </c>
      <c r="N611" s="173">
        <v>44754</v>
      </c>
      <c r="O611" s="178"/>
      <c r="Q611" t="s">
        <v>129</v>
      </c>
      <c r="T611" s="194"/>
      <c r="U611" s="194"/>
      <c r="V611" s="299"/>
      <c r="W611" s="200"/>
      <c r="X611" s="200"/>
      <c r="Y611" s="199"/>
      <c r="Z611" s="206"/>
      <c r="AA611" s="205"/>
      <c r="AB611" s="206"/>
      <c r="AC611" s="187"/>
      <c r="AD611" s="186">
        <v>44754</v>
      </c>
    </row>
    <row r="612" spans="1:30">
      <c r="A612" s="302">
        <f>COUNTA($E$3:E612)</f>
        <v>610</v>
      </c>
      <c r="B612" s="302" t="s">
        <v>3424</v>
      </c>
      <c r="C612" s="302" t="s">
        <v>37</v>
      </c>
      <c r="D612" s="302" t="s">
        <v>30</v>
      </c>
      <c r="E612" s="302" t="s">
        <v>1669</v>
      </c>
      <c r="F612" s="301">
        <v>44739</v>
      </c>
      <c r="G612" s="301"/>
      <c r="H612" s="301"/>
      <c r="I612" s="301" t="s">
        <v>2</v>
      </c>
      <c r="J612" s="302" t="s">
        <v>1485</v>
      </c>
      <c r="K612" s="302" t="s">
        <v>3504</v>
      </c>
      <c r="L612" s="14">
        <v>44753</v>
      </c>
      <c r="M612" t="s">
        <v>3473</v>
      </c>
      <c r="N612" s="173">
        <v>44907</v>
      </c>
      <c r="O612" s="178"/>
      <c r="Q612" t="s">
        <v>129</v>
      </c>
      <c r="T612" s="194"/>
      <c r="U612" s="194"/>
      <c r="V612" s="299"/>
      <c r="W612" s="200"/>
      <c r="X612" s="200"/>
      <c r="Y612" s="199"/>
      <c r="Z612" s="206"/>
      <c r="AA612" s="205"/>
      <c r="AB612" s="206"/>
      <c r="AC612" s="187"/>
      <c r="AD612" s="186">
        <v>44907</v>
      </c>
    </row>
    <row r="613" spans="1:30">
      <c r="A613" s="302">
        <f>COUNTA($E$3:E613)</f>
        <v>611</v>
      </c>
      <c r="B613" s="302" t="s">
        <v>3432</v>
      </c>
      <c r="C613" s="302" t="s">
        <v>1113</v>
      </c>
      <c r="D613" s="302" t="s">
        <v>64</v>
      </c>
      <c r="E613" s="302" t="s">
        <v>3093</v>
      </c>
      <c r="F613" s="301">
        <v>44742</v>
      </c>
      <c r="G613" s="301"/>
      <c r="H613" s="301"/>
      <c r="I613" s="301" t="s">
        <v>2</v>
      </c>
      <c r="J613" s="302" t="s">
        <v>17</v>
      </c>
      <c r="K613" s="302" t="s">
        <v>24</v>
      </c>
      <c r="L613" s="14">
        <v>44753</v>
      </c>
      <c r="M613" t="s">
        <v>3498</v>
      </c>
      <c r="N613" s="173">
        <v>44769</v>
      </c>
      <c r="O613" s="178"/>
      <c r="Q613" t="s">
        <v>22</v>
      </c>
      <c r="T613" s="194"/>
      <c r="U613" s="194"/>
      <c r="V613" s="299"/>
      <c r="W613" s="200"/>
      <c r="X613" s="200"/>
      <c r="Y613" s="199"/>
      <c r="Z613" s="206"/>
      <c r="AA613" s="205"/>
      <c r="AB613" s="206"/>
      <c r="AC613" s="187"/>
      <c r="AD613" s="186">
        <v>44769</v>
      </c>
    </row>
    <row r="614" spans="1:30">
      <c r="A614" s="302">
        <f>COUNTA($E$3:E614)</f>
        <v>612</v>
      </c>
      <c r="B614" s="302" t="s">
        <v>3433</v>
      </c>
      <c r="C614" s="302" t="s">
        <v>1113</v>
      </c>
      <c r="D614" s="302" t="s">
        <v>64</v>
      </c>
      <c r="E614" s="302" t="s">
        <v>1728</v>
      </c>
      <c r="F614" s="301">
        <v>44742</v>
      </c>
      <c r="G614" s="301"/>
      <c r="H614" s="301"/>
      <c r="I614" s="301" t="s">
        <v>2</v>
      </c>
      <c r="J614" s="302" t="s">
        <v>1747</v>
      </c>
      <c r="K614" s="302" t="s">
        <v>20</v>
      </c>
      <c r="L614" s="14">
        <v>44753</v>
      </c>
      <c r="M614" t="s">
        <v>3497</v>
      </c>
      <c r="N614" s="173">
        <v>44769</v>
      </c>
      <c r="O614" s="178"/>
      <c r="Q614" t="s">
        <v>22</v>
      </c>
      <c r="T614" s="194"/>
      <c r="U614" s="194"/>
      <c r="V614" s="299"/>
      <c r="W614" s="200"/>
      <c r="X614" s="200"/>
      <c r="Y614" s="199"/>
      <c r="Z614" s="206"/>
      <c r="AA614" s="205"/>
      <c r="AB614" s="206"/>
      <c r="AC614" s="187"/>
      <c r="AD614" s="186">
        <v>44769</v>
      </c>
    </row>
    <row r="615" spans="1:30">
      <c r="A615" s="302">
        <f>COUNTA($E$3:E615)</f>
        <v>613</v>
      </c>
      <c r="B615" s="302" t="s">
        <v>3434</v>
      </c>
      <c r="C615" s="302" t="s">
        <v>37</v>
      </c>
      <c r="D615" s="302" t="s">
        <v>30</v>
      </c>
      <c r="E615" s="302" t="s">
        <v>3365</v>
      </c>
      <c r="F615" s="301">
        <v>44742.557962962965</v>
      </c>
      <c r="G615" s="301"/>
      <c r="H615" s="301"/>
      <c r="I615" s="301" t="s">
        <v>2</v>
      </c>
      <c r="J615" s="302" t="s">
        <v>1670</v>
      </c>
      <c r="K615" s="302" t="s">
        <v>20</v>
      </c>
      <c r="L615" s="14">
        <v>44753</v>
      </c>
      <c r="N615" s="173">
        <v>45122</v>
      </c>
      <c r="O615" s="178"/>
      <c r="Q615" t="s">
        <v>129</v>
      </c>
      <c r="T615" s="194"/>
      <c r="U615" s="194"/>
      <c r="V615" s="299"/>
      <c r="W615" s="200"/>
      <c r="X615" s="200"/>
      <c r="Y615" s="199"/>
      <c r="Z615" s="206"/>
      <c r="AA615" s="205"/>
      <c r="AB615" s="206"/>
      <c r="AC615" s="187"/>
      <c r="AD615" s="186"/>
    </row>
    <row r="616" spans="1:30">
      <c r="A616" s="302">
        <f>COUNTA($E$3:E616)</f>
        <v>614</v>
      </c>
      <c r="B616" s="302" t="s">
        <v>3458</v>
      </c>
      <c r="C616" s="302" t="s">
        <v>37</v>
      </c>
      <c r="D616" s="302" t="s">
        <v>34</v>
      </c>
      <c r="E616" s="302" t="s">
        <v>1676</v>
      </c>
      <c r="F616" s="301">
        <v>44747</v>
      </c>
      <c r="G616" s="301"/>
      <c r="H616" s="301"/>
      <c r="I616" s="301" t="s">
        <v>2</v>
      </c>
      <c r="J616" s="302" t="s">
        <v>1485</v>
      </c>
      <c r="K616" s="302" t="s">
        <v>1089</v>
      </c>
      <c r="L616" s="14">
        <v>44753</v>
      </c>
      <c r="N616" s="173">
        <v>45158</v>
      </c>
      <c r="O616" s="178"/>
      <c r="Q616" t="s">
        <v>129</v>
      </c>
      <c r="T616" s="194"/>
      <c r="U616" s="194"/>
      <c r="V616" s="299"/>
      <c r="W616" s="200"/>
      <c r="X616" s="200"/>
      <c r="Y616" s="199"/>
      <c r="Z616" s="206"/>
      <c r="AA616" s="205"/>
      <c r="AB616" s="206"/>
      <c r="AC616" s="187"/>
      <c r="AD616" s="186"/>
    </row>
    <row r="617" spans="1:30">
      <c r="A617" s="302">
        <f>COUNTA($E$3:E617)</f>
        <v>615</v>
      </c>
      <c r="B617" s="302" t="s">
        <v>3502</v>
      </c>
      <c r="C617" s="302" t="s">
        <v>37</v>
      </c>
      <c r="D617" s="302" t="s">
        <v>34</v>
      </c>
      <c r="E617" s="302" t="s">
        <v>1963</v>
      </c>
      <c r="F617" s="301">
        <v>44750</v>
      </c>
      <c r="G617" s="301"/>
      <c r="H617" s="301"/>
      <c r="I617" s="301" t="s">
        <v>3</v>
      </c>
      <c r="J617" s="302" t="s">
        <v>2070</v>
      </c>
      <c r="K617" s="302" t="s">
        <v>33</v>
      </c>
      <c r="L617" s="14">
        <v>44753</v>
      </c>
      <c r="N617" s="173">
        <v>45051</v>
      </c>
      <c r="O617" s="178"/>
      <c r="Q617" t="s">
        <v>129</v>
      </c>
      <c r="T617" s="194"/>
      <c r="U617" s="194"/>
      <c r="V617" s="299"/>
      <c r="W617" s="200"/>
      <c r="X617" s="200"/>
      <c r="Y617" s="199"/>
      <c r="Z617" s="206"/>
      <c r="AA617" s="205"/>
      <c r="AB617" s="206"/>
      <c r="AC617" s="187"/>
      <c r="AD617" s="186">
        <v>45051</v>
      </c>
    </row>
    <row r="618" spans="1:30">
      <c r="A618" s="302">
        <f>COUNTA($E$3:E618)</f>
        <v>616</v>
      </c>
      <c r="B618" s="302" t="s">
        <v>3014</v>
      </c>
      <c r="C618" s="302" t="s">
        <v>41</v>
      </c>
      <c r="D618" s="302" t="s">
        <v>32</v>
      </c>
      <c r="E618" s="302" t="s">
        <v>1159</v>
      </c>
      <c r="F618" s="301">
        <v>44690</v>
      </c>
      <c r="G618" s="301"/>
      <c r="H618" s="301"/>
      <c r="I618" s="301" t="s">
        <v>3</v>
      </c>
      <c r="J618" s="302" t="s">
        <v>3015</v>
      </c>
      <c r="K618" s="302"/>
      <c r="L618" s="14">
        <v>44753</v>
      </c>
      <c r="M618" t="s">
        <v>3505</v>
      </c>
      <c r="N618" s="173">
        <v>44770</v>
      </c>
      <c r="O618" s="178"/>
      <c r="Q618" t="s">
        <v>22</v>
      </c>
      <c r="T618" s="194"/>
      <c r="U618" s="194"/>
      <c r="V618" s="299"/>
      <c r="W618" s="200"/>
      <c r="X618" s="200"/>
      <c r="Y618" s="199"/>
      <c r="Z618" s="206"/>
      <c r="AA618" s="205"/>
      <c r="AB618" s="206"/>
      <c r="AC618" s="187"/>
      <c r="AD618" s="186">
        <v>44770</v>
      </c>
    </row>
    <row r="619" spans="1:30">
      <c r="A619" s="302">
        <f>COUNTA($E$3:E619)</f>
        <v>617</v>
      </c>
      <c r="B619" s="302" t="s">
        <v>4238</v>
      </c>
      <c r="C619" s="302" t="s">
        <v>21</v>
      </c>
      <c r="D619" s="302" t="s">
        <v>30</v>
      </c>
      <c r="E619" s="302" t="s">
        <v>2786</v>
      </c>
      <c r="F619" s="301">
        <v>44746</v>
      </c>
      <c r="G619" s="301"/>
      <c r="H619" s="301"/>
      <c r="I619" s="301" t="s">
        <v>3</v>
      </c>
      <c r="J619" s="302" t="s">
        <v>1212</v>
      </c>
      <c r="K619" s="302" t="s">
        <v>101</v>
      </c>
      <c r="L619" s="14">
        <v>44753</v>
      </c>
      <c r="M619" t="s">
        <v>4239</v>
      </c>
      <c r="N619" s="173">
        <v>44756</v>
      </c>
      <c r="O619" s="178"/>
      <c r="Q619" t="s">
        <v>129</v>
      </c>
      <c r="T619" s="194"/>
      <c r="U619" s="194"/>
      <c r="V619" s="299"/>
      <c r="W619" s="200"/>
      <c r="X619" s="200"/>
      <c r="Y619" s="199"/>
      <c r="Z619" s="206"/>
      <c r="AA619" s="205"/>
      <c r="AB619" s="206"/>
      <c r="AC619" s="187"/>
      <c r="AD619" s="186">
        <v>44756</v>
      </c>
    </row>
    <row r="620" spans="1:30">
      <c r="A620" s="302">
        <f>COUNTA($E$3:E620)</f>
        <v>618</v>
      </c>
      <c r="B620" s="302" t="s">
        <v>3460</v>
      </c>
      <c r="C620" s="302" t="s">
        <v>3466</v>
      </c>
      <c r="D620" s="302" t="s">
        <v>30</v>
      </c>
      <c r="E620" s="302" t="s">
        <v>3467</v>
      </c>
      <c r="F620" s="301">
        <v>44747</v>
      </c>
      <c r="G620" s="301"/>
      <c r="H620" s="301"/>
      <c r="I620" s="301" t="s">
        <v>3</v>
      </c>
      <c r="J620" s="302" t="s">
        <v>1643</v>
      </c>
      <c r="K620" s="302"/>
      <c r="L620" s="14">
        <v>44753</v>
      </c>
      <c r="M620" t="s">
        <v>3472</v>
      </c>
      <c r="N620" s="173">
        <v>44753</v>
      </c>
      <c r="O620" s="178"/>
      <c r="Q620" t="s">
        <v>22</v>
      </c>
      <c r="T620" s="194"/>
      <c r="U620" s="194"/>
      <c r="V620" s="299"/>
      <c r="W620" s="200"/>
      <c r="X620" s="200"/>
      <c r="Y620" s="199"/>
      <c r="Z620" s="206"/>
      <c r="AA620" s="205"/>
      <c r="AB620" s="206"/>
      <c r="AC620" s="187"/>
      <c r="AD620" s="186">
        <v>44753</v>
      </c>
    </row>
    <row r="621" spans="1:30">
      <c r="A621" s="302">
        <f>COUNTA($E$3:E621)</f>
        <v>619</v>
      </c>
      <c r="B621" s="302" t="s">
        <v>3475</v>
      </c>
      <c r="C621" s="302" t="s">
        <v>297</v>
      </c>
      <c r="D621" s="302" t="s">
        <v>3105</v>
      </c>
      <c r="E621" s="302" t="s">
        <v>3476</v>
      </c>
      <c r="F621" s="301">
        <v>44748</v>
      </c>
      <c r="G621" s="301"/>
      <c r="H621" s="301"/>
      <c r="I621" s="301" t="s">
        <v>3</v>
      </c>
      <c r="J621" s="302" t="s">
        <v>3477</v>
      </c>
      <c r="K621" s="302"/>
      <c r="L621" s="14">
        <v>44753</v>
      </c>
      <c r="M621" t="s">
        <v>3500</v>
      </c>
      <c r="N621" s="173">
        <v>44753</v>
      </c>
      <c r="O621" s="178"/>
      <c r="Q621" t="s">
        <v>22</v>
      </c>
      <c r="T621" s="194"/>
      <c r="U621" s="194"/>
      <c r="V621" s="299"/>
      <c r="W621" s="200"/>
      <c r="X621" s="200"/>
      <c r="Y621" s="199"/>
      <c r="Z621" s="206"/>
      <c r="AA621" s="205"/>
      <c r="AB621" s="206"/>
      <c r="AC621" s="187"/>
      <c r="AD621" s="186">
        <v>44753</v>
      </c>
    </row>
    <row r="622" spans="1:30">
      <c r="A622" s="302">
        <f>COUNTA($E$3:E622)</f>
        <v>620</v>
      </c>
      <c r="B622" s="302" t="s">
        <v>3421</v>
      </c>
      <c r="C622" s="302" t="s">
        <v>41</v>
      </c>
      <c r="D622" s="302" t="s">
        <v>1080</v>
      </c>
      <c r="E622" s="302" t="s">
        <v>3422</v>
      </c>
      <c r="F622" s="301">
        <v>44739</v>
      </c>
      <c r="G622" s="301"/>
      <c r="H622" s="301"/>
      <c r="I622" s="301" t="s">
        <v>3</v>
      </c>
      <c r="J622" s="302" t="s">
        <v>17</v>
      </c>
      <c r="K622" s="302" t="s">
        <v>33</v>
      </c>
      <c r="L622" s="14">
        <v>44753</v>
      </c>
      <c r="N622" s="173">
        <v>44753</v>
      </c>
      <c r="O622" s="178"/>
      <c r="Q622" t="s">
        <v>22</v>
      </c>
      <c r="T622" s="194"/>
      <c r="U622" s="194"/>
      <c r="V622" s="299"/>
      <c r="W622" s="200"/>
      <c r="X622" s="200"/>
      <c r="Y622" s="199"/>
      <c r="Z622" s="206"/>
      <c r="AA622" s="205"/>
      <c r="AB622" s="206"/>
      <c r="AC622" s="187"/>
      <c r="AD622" s="186">
        <v>44753</v>
      </c>
    </row>
    <row r="623" spans="1:30">
      <c r="A623" s="302">
        <f>COUNTA($E$3:E623)</f>
        <v>621</v>
      </c>
      <c r="B623" s="302" t="s">
        <v>3307</v>
      </c>
      <c r="C623" s="302" t="s">
        <v>41</v>
      </c>
      <c r="D623" s="302" t="s">
        <v>1124</v>
      </c>
      <c r="E623" s="302" t="s">
        <v>3308</v>
      </c>
      <c r="F623" s="301">
        <v>44733</v>
      </c>
      <c r="G623" s="301"/>
      <c r="H623" s="301"/>
      <c r="I623" s="301" t="s">
        <v>3</v>
      </c>
      <c r="J623" s="302" t="s">
        <v>1652</v>
      </c>
      <c r="K623" s="302" t="s">
        <v>20</v>
      </c>
      <c r="L623" s="14">
        <v>44753</v>
      </c>
      <c r="M623" t="s">
        <v>3501</v>
      </c>
      <c r="N623" s="173">
        <v>44753</v>
      </c>
      <c r="O623" s="178"/>
      <c r="Q623" t="s">
        <v>22</v>
      </c>
      <c r="T623" s="194"/>
      <c r="U623" s="194"/>
      <c r="V623" s="299"/>
      <c r="W623" s="200"/>
      <c r="X623" s="200"/>
      <c r="Y623" s="199"/>
      <c r="Z623" s="206"/>
      <c r="AA623" s="205"/>
      <c r="AB623" s="206"/>
      <c r="AC623" s="187"/>
      <c r="AD623" s="186">
        <v>44753</v>
      </c>
    </row>
    <row r="624" spans="1:30">
      <c r="A624" s="302">
        <f>COUNTA($E$3:E624)</f>
        <v>622</v>
      </c>
      <c r="B624" s="302" t="s">
        <v>3482</v>
      </c>
      <c r="C624" s="302" t="s">
        <v>21</v>
      </c>
      <c r="D624" s="302" t="s">
        <v>25</v>
      </c>
      <c r="E624" s="302" t="s">
        <v>298</v>
      </c>
      <c r="F624" s="301">
        <v>44748</v>
      </c>
      <c r="G624" s="301"/>
      <c r="H624" s="301"/>
      <c r="I624" s="301" t="s">
        <v>3</v>
      </c>
      <c r="J624" s="302" t="s">
        <v>1649</v>
      </c>
      <c r="K624" s="302" t="s">
        <v>1089</v>
      </c>
      <c r="L624" s="14">
        <v>44753</v>
      </c>
      <c r="M624" t="s">
        <v>3503</v>
      </c>
      <c r="N624" s="173">
        <v>44754</v>
      </c>
      <c r="O624" s="178"/>
      <c r="Q624" t="s">
        <v>129</v>
      </c>
      <c r="T624" s="194"/>
      <c r="U624" s="194"/>
      <c r="V624" s="299"/>
      <c r="W624" s="200"/>
      <c r="X624" s="200"/>
      <c r="Y624" s="199"/>
      <c r="Z624" s="206"/>
      <c r="AA624" s="205"/>
      <c r="AB624" s="206"/>
      <c r="AC624" s="187"/>
      <c r="AD624" s="186">
        <v>44754</v>
      </c>
    </row>
    <row r="625" spans="1:30">
      <c r="A625" s="302">
        <f>COUNTA($E$3:E625)</f>
        <v>623</v>
      </c>
      <c r="B625" s="302" t="s">
        <v>3445</v>
      </c>
      <c r="C625" s="302" t="s">
        <v>3446</v>
      </c>
      <c r="D625" s="302" t="s">
        <v>36</v>
      </c>
      <c r="E625" s="302" t="s">
        <v>3447</v>
      </c>
      <c r="F625" s="301">
        <v>44743</v>
      </c>
      <c r="G625" s="301"/>
      <c r="H625" s="301"/>
      <c r="I625" s="301" t="s">
        <v>3</v>
      </c>
      <c r="J625" s="302" t="s">
        <v>1760</v>
      </c>
      <c r="K625" s="302" t="s">
        <v>33</v>
      </c>
      <c r="L625" s="14">
        <v>44753</v>
      </c>
      <c r="M625" t="s">
        <v>3499</v>
      </c>
      <c r="N625" s="173">
        <v>44768</v>
      </c>
      <c r="O625" s="178"/>
      <c r="Q625" t="s">
        <v>129</v>
      </c>
      <c r="T625" s="194"/>
      <c r="U625" s="194"/>
      <c r="V625" s="299"/>
      <c r="W625" s="200"/>
      <c r="X625" s="200"/>
      <c r="Y625" s="199"/>
      <c r="Z625" s="206"/>
      <c r="AA625" s="205"/>
      <c r="AB625" s="206"/>
      <c r="AC625" s="187"/>
      <c r="AD625" s="186">
        <v>44768</v>
      </c>
    </row>
    <row r="626" spans="1:30">
      <c r="A626" s="302">
        <f>COUNTA($E$3:E626)</f>
        <v>624</v>
      </c>
      <c r="B626" s="302" t="s">
        <v>3426</v>
      </c>
      <c r="C626" s="302" t="s">
        <v>37</v>
      </c>
      <c r="D626" s="302" t="s">
        <v>30</v>
      </c>
      <c r="E626" s="302" t="s">
        <v>3376</v>
      </c>
      <c r="F626" s="301">
        <v>44741</v>
      </c>
      <c r="G626" s="301"/>
      <c r="H626" s="301"/>
      <c r="I626" s="301" t="s">
        <v>2</v>
      </c>
      <c r="J626" s="302" t="s">
        <v>3427</v>
      </c>
      <c r="K626" s="302" t="s">
        <v>287</v>
      </c>
      <c r="L626" s="14">
        <v>44745</v>
      </c>
      <c r="M626" t="s">
        <v>3452</v>
      </c>
      <c r="N626" s="173">
        <v>44754</v>
      </c>
      <c r="O626" s="178"/>
      <c r="Q626" t="s">
        <v>129</v>
      </c>
      <c r="T626" s="194"/>
      <c r="U626" s="194"/>
      <c r="V626" s="299"/>
      <c r="W626" s="200"/>
      <c r="X626" s="200"/>
      <c r="Y626" s="199"/>
      <c r="Z626" s="206"/>
      <c r="AA626" s="205"/>
      <c r="AB626" s="206"/>
      <c r="AC626" s="187"/>
      <c r="AD626" s="186">
        <v>44754</v>
      </c>
    </row>
    <row r="627" spans="1:30">
      <c r="A627" s="302">
        <f>COUNTA($E$3:E627)</f>
        <v>625</v>
      </c>
      <c r="B627" s="302" t="s">
        <v>3425</v>
      </c>
      <c r="C627" s="302" t="s">
        <v>37</v>
      </c>
      <c r="D627" s="302" t="s">
        <v>34</v>
      </c>
      <c r="E627" s="302" t="s">
        <v>296</v>
      </c>
      <c r="F627" s="301">
        <v>44740</v>
      </c>
      <c r="G627" s="301"/>
      <c r="H627" s="301"/>
      <c r="I627" s="301" t="s">
        <v>2</v>
      </c>
      <c r="J627" s="302" t="s">
        <v>1667</v>
      </c>
      <c r="K627" s="302" t="s">
        <v>1287</v>
      </c>
      <c r="L627" s="14">
        <v>44745</v>
      </c>
      <c r="M627" t="s">
        <v>3451</v>
      </c>
      <c r="N627" s="173">
        <v>44768</v>
      </c>
      <c r="O627" s="178"/>
      <c r="Q627" t="s">
        <v>129</v>
      </c>
      <c r="T627" s="194"/>
      <c r="U627" s="194"/>
      <c r="V627" s="299"/>
      <c r="W627" s="200"/>
      <c r="X627" s="200"/>
      <c r="Y627" s="199"/>
      <c r="Z627" s="206"/>
      <c r="AA627" s="205"/>
      <c r="AB627" s="206"/>
      <c r="AC627" s="187"/>
      <c r="AD627" s="186">
        <v>44768</v>
      </c>
    </row>
    <row r="628" spans="1:30">
      <c r="A628" s="302">
        <f>COUNTA($E$3:E628)</f>
        <v>626</v>
      </c>
      <c r="B628" s="302" t="s">
        <v>3423</v>
      </c>
      <c r="C628" s="302" t="s">
        <v>37</v>
      </c>
      <c r="D628" s="302" t="s">
        <v>34</v>
      </c>
      <c r="E628" s="302" t="s">
        <v>3366</v>
      </c>
      <c r="F628" s="301">
        <v>44739</v>
      </c>
      <c r="G628" s="301"/>
      <c r="H628" s="301"/>
      <c r="I628" s="301" t="s">
        <v>2</v>
      </c>
      <c r="J628" s="302" t="s">
        <v>1723</v>
      </c>
      <c r="K628" s="302" t="s">
        <v>1295</v>
      </c>
      <c r="L628" s="14">
        <v>44745</v>
      </c>
      <c r="N628" s="173">
        <v>45051</v>
      </c>
      <c r="O628" s="178"/>
      <c r="Q628" t="s">
        <v>129</v>
      </c>
      <c r="T628" s="194"/>
      <c r="U628" s="194"/>
      <c r="V628" s="299"/>
      <c r="W628" s="200"/>
      <c r="X628" s="200"/>
      <c r="Y628" s="199"/>
      <c r="Z628" s="206"/>
      <c r="AA628" s="205"/>
      <c r="AB628" s="206"/>
      <c r="AC628" s="187"/>
      <c r="AD628" s="186">
        <v>45051</v>
      </c>
    </row>
    <row r="629" spans="1:30">
      <c r="A629" s="302">
        <f>COUNTA($E$3:E629)</f>
        <v>627</v>
      </c>
      <c r="B629" s="302" t="s">
        <v>3420</v>
      </c>
      <c r="C629" s="302" t="s">
        <v>37</v>
      </c>
      <c r="D629" s="302" t="s">
        <v>34</v>
      </c>
      <c r="E629" s="302" t="s">
        <v>3369</v>
      </c>
      <c r="F629" s="301">
        <v>44739</v>
      </c>
      <c r="G629" s="301"/>
      <c r="H629" s="301"/>
      <c r="I629" s="301" t="s">
        <v>2</v>
      </c>
      <c r="J629" s="302" t="s">
        <v>1667</v>
      </c>
      <c r="K629" s="302" t="s">
        <v>1294</v>
      </c>
      <c r="L629" s="14">
        <v>44745</v>
      </c>
      <c r="M629" t="s">
        <v>3450</v>
      </c>
      <c r="N629" s="173">
        <v>44876</v>
      </c>
      <c r="O629" s="178"/>
      <c r="Q629" t="s">
        <v>129</v>
      </c>
      <c r="T629" s="194"/>
      <c r="U629" s="194"/>
      <c r="V629" s="299"/>
      <c r="W629" s="200"/>
      <c r="X629" s="200"/>
      <c r="Y629" s="199"/>
      <c r="Z629" s="206"/>
      <c r="AA629" s="205"/>
      <c r="AB629" s="206"/>
      <c r="AC629" s="187"/>
      <c r="AD629" s="186">
        <v>44876</v>
      </c>
    </row>
    <row r="630" spans="1:30">
      <c r="A630" s="302">
        <f>COUNTA($E$3:E630)</f>
        <v>628</v>
      </c>
      <c r="B630" s="302" t="s">
        <v>3418</v>
      </c>
      <c r="C630" s="302" t="s">
        <v>37</v>
      </c>
      <c r="D630" s="302" t="s">
        <v>34</v>
      </c>
      <c r="E630" s="302" t="s">
        <v>3375</v>
      </c>
      <c r="F630" s="301">
        <v>44739</v>
      </c>
      <c r="G630" s="301"/>
      <c r="H630" s="301"/>
      <c r="I630" s="301" t="s">
        <v>2</v>
      </c>
      <c r="J630" s="302" t="s">
        <v>3419</v>
      </c>
      <c r="K630" s="302" t="s">
        <v>1294</v>
      </c>
      <c r="L630" s="14">
        <v>44745</v>
      </c>
      <c r="M630" t="s">
        <v>3450</v>
      </c>
      <c r="N630" s="173">
        <v>44907</v>
      </c>
      <c r="O630" s="178"/>
      <c r="Q630" t="s">
        <v>129</v>
      </c>
      <c r="T630" s="194"/>
      <c r="U630" s="194"/>
      <c r="V630" s="299"/>
      <c r="W630" s="200"/>
      <c r="X630" s="200"/>
      <c r="Y630" s="199"/>
      <c r="Z630" s="206"/>
      <c r="AA630" s="205"/>
      <c r="AB630" s="206"/>
      <c r="AC630" s="187"/>
      <c r="AD630" s="186">
        <v>44907</v>
      </c>
    </row>
    <row r="631" spans="1:30">
      <c r="A631" s="302">
        <f>COUNTA($E$3:E631)</f>
        <v>629</v>
      </c>
      <c r="B631" s="302" t="s">
        <v>3287</v>
      </c>
      <c r="C631" s="302" t="s">
        <v>37</v>
      </c>
      <c r="D631" s="302" t="s">
        <v>30</v>
      </c>
      <c r="E631" s="302" t="s">
        <v>3288</v>
      </c>
      <c r="F631" s="301">
        <v>44735</v>
      </c>
      <c r="G631" s="301"/>
      <c r="H631" s="301"/>
      <c r="I631" s="301" t="s">
        <v>2</v>
      </c>
      <c r="J631" s="302" t="s">
        <v>1875</v>
      </c>
      <c r="K631" s="302" t="s">
        <v>2032</v>
      </c>
      <c r="L631" s="14">
        <v>44745</v>
      </c>
      <c r="O631" s="178"/>
      <c r="Q631" t="s">
        <v>129</v>
      </c>
      <c r="T631" s="194"/>
      <c r="U631" s="194"/>
      <c r="V631" s="299"/>
      <c r="W631" s="200"/>
      <c r="X631" s="200"/>
      <c r="Y631" s="199"/>
      <c r="Z631" s="206"/>
      <c r="AA631" s="205"/>
      <c r="AB631" s="206"/>
      <c r="AC631" s="187"/>
      <c r="AD631" s="186"/>
    </row>
    <row r="632" spans="1:30">
      <c r="A632" s="302">
        <f>COUNTA($E$3:E632)</f>
        <v>630</v>
      </c>
      <c r="B632" s="302" t="s">
        <v>3314</v>
      </c>
      <c r="C632" s="302" t="s">
        <v>21</v>
      </c>
      <c r="D632" s="302" t="s">
        <v>30</v>
      </c>
      <c r="E632" s="302" t="s">
        <v>3315</v>
      </c>
      <c r="F632" s="301">
        <v>44735.567478587996</v>
      </c>
      <c r="G632" s="301"/>
      <c r="H632" s="301"/>
      <c r="I632" s="301" t="s">
        <v>3</v>
      </c>
      <c r="J632" s="302" t="s">
        <v>3430</v>
      </c>
      <c r="K632" s="302" t="s">
        <v>1296</v>
      </c>
      <c r="L632" s="14">
        <v>44745</v>
      </c>
      <c r="M632" t="s">
        <v>3437</v>
      </c>
      <c r="N632" s="173">
        <v>44742</v>
      </c>
      <c r="O632" s="178"/>
      <c r="Q632" t="s">
        <v>129</v>
      </c>
      <c r="T632" s="194"/>
      <c r="U632" s="194"/>
      <c r="V632" s="299"/>
      <c r="W632" s="200"/>
      <c r="X632" s="200"/>
      <c r="Y632" s="199"/>
      <c r="Z632" s="206"/>
      <c r="AA632" s="205"/>
      <c r="AB632" s="206"/>
      <c r="AC632" s="187"/>
      <c r="AD632" s="186">
        <v>44742</v>
      </c>
    </row>
    <row r="633" spans="1:30">
      <c r="A633" s="302">
        <f>COUNTA($E$3:E633)</f>
        <v>631</v>
      </c>
      <c r="B633" s="302" t="s">
        <v>3313</v>
      </c>
      <c r="C633" s="302" t="s">
        <v>21</v>
      </c>
      <c r="D633" s="302" t="s">
        <v>30</v>
      </c>
      <c r="E633" s="302" t="s">
        <v>3030</v>
      </c>
      <c r="F633" s="301">
        <v>44733</v>
      </c>
      <c r="G633" s="301"/>
      <c r="H633" s="301">
        <v>44745</v>
      </c>
      <c r="I633" s="301" t="s">
        <v>3</v>
      </c>
      <c r="J633" s="302" t="s">
        <v>3132</v>
      </c>
      <c r="K633" s="302" t="s">
        <v>1089</v>
      </c>
      <c r="L633" s="14">
        <v>44745</v>
      </c>
      <c r="N633" s="173">
        <v>44747</v>
      </c>
      <c r="O633" s="178"/>
      <c r="Q633" t="s">
        <v>129</v>
      </c>
      <c r="T633" s="194"/>
      <c r="U633" s="194"/>
      <c r="V633" s="299"/>
      <c r="W633" s="200"/>
      <c r="X633" s="200"/>
      <c r="Y633" s="199"/>
      <c r="Z633" s="206"/>
      <c r="AA633" s="205"/>
      <c r="AB633" s="206"/>
      <c r="AC633" s="187"/>
      <c r="AD633" s="186">
        <v>44747</v>
      </c>
    </row>
    <row r="634" spans="1:30">
      <c r="A634" s="302">
        <f>COUNTA($E$3:E634)</f>
        <v>632</v>
      </c>
      <c r="B634" s="302" t="s">
        <v>3428</v>
      </c>
      <c r="C634" s="302" t="s">
        <v>37</v>
      </c>
      <c r="D634" s="302" t="s">
        <v>45</v>
      </c>
      <c r="E634" s="302" t="s">
        <v>1663</v>
      </c>
      <c r="F634" s="301">
        <v>46926</v>
      </c>
      <c r="G634" s="301"/>
      <c r="H634" s="301"/>
      <c r="I634" s="301" t="s">
        <v>4</v>
      </c>
      <c r="J634" s="302" t="s">
        <v>1834</v>
      </c>
      <c r="K634" s="302" t="s">
        <v>1089</v>
      </c>
      <c r="L634" s="14">
        <v>44745</v>
      </c>
      <c r="M634" t="s">
        <v>3453</v>
      </c>
      <c r="N634" s="173">
        <v>44742</v>
      </c>
      <c r="O634" s="178"/>
      <c r="Q634" t="s">
        <v>129</v>
      </c>
      <c r="T634" s="194"/>
      <c r="U634" s="194"/>
      <c r="V634" s="299"/>
      <c r="W634" s="200"/>
      <c r="X634" s="200"/>
      <c r="Y634" s="199"/>
      <c r="Z634" s="206"/>
      <c r="AA634" s="205"/>
      <c r="AB634" s="206"/>
      <c r="AC634" s="187"/>
      <c r="AD634" s="186">
        <v>44742</v>
      </c>
    </row>
    <row r="635" spans="1:30">
      <c r="A635" s="302">
        <f>COUNTA($E$3:E635)</f>
        <v>633</v>
      </c>
      <c r="B635" s="302" t="s">
        <v>2755</v>
      </c>
      <c r="C635" s="302" t="s">
        <v>37</v>
      </c>
      <c r="D635" s="302" t="s">
        <v>45</v>
      </c>
      <c r="E635" s="302" t="s">
        <v>2756</v>
      </c>
      <c r="F635" s="301">
        <v>44655</v>
      </c>
      <c r="G635" s="301"/>
      <c r="H635" s="301">
        <v>44658</v>
      </c>
      <c r="I635" s="301" t="s">
        <v>4</v>
      </c>
      <c r="J635" s="302" t="s">
        <v>1639</v>
      </c>
      <c r="K635" s="302" t="s">
        <v>1287</v>
      </c>
      <c r="L635" s="14">
        <v>44745</v>
      </c>
      <c r="M635" t="s">
        <v>3436</v>
      </c>
      <c r="N635" s="173">
        <v>44747</v>
      </c>
      <c r="O635" s="178"/>
      <c r="Q635" t="s">
        <v>129</v>
      </c>
      <c r="T635" s="194"/>
      <c r="U635" s="194"/>
      <c r="V635" s="299"/>
      <c r="W635" s="200"/>
      <c r="X635" s="200"/>
      <c r="Y635" s="199"/>
      <c r="Z635" s="206"/>
      <c r="AA635" s="205"/>
      <c r="AB635" s="206"/>
      <c r="AC635" s="187"/>
      <c r="AD635" s="186">
        <v>44747</v>
      </c>
    </row>
    <row r="636" spans="1:30">
      <c r="A636" s="302">
        <f>COUNTA($E$3:E636)</f>
        <v>634</v>
      </c>
      <c r="B636" s="302" t="s">
        <v>3318</v>
      </c>
      <c r="C636" s="302" t="s">
        <v>21</v>
      </c>
      <c r="D636" s="302" t="s">
        <v>30</v>
      </c>
      <c r="E636" s="302" t="s">
        <v>3033</v>
      </c>
      <c r="F636" s="301">
        <v>44735.558014467599</v>
      </c>
      <c r="G636" s="301"/>
      <c r="H636" s="301"/>
      <c r="I636" s="301" t="s">
        <v>3</v>
      </c>
      <c r="J636" s="302"/>
      <c r="K636" s="302" t="s">
        <v>3347</v>
      </c>
      <c r="L636" s="14">
        <v>44739</v>
      </c>
      <c r="M636" t="s">
        <v>3341</v>
      </c>
      <c r="N636" s="173">
        <v>44742</v>
      </c>
      <c r="O636" s="178"/>
      <c r="Q636" t="s">
        <v>129</v>
      </c>
      <c r="T636" s="194"/>
      <c r="U636" s="194"/>
      <c r="V636" s="299"/>
      <c r="W636" s="200"/>
      <c r="X636" s="200"/>
      <c r="Y636" s="199"/>
      <c r="Z636" s="206"/>
      <c r="AA636" s="205"/>
      <c r="AB636" s="206"/>
      <c r="AC636" s="187"/>
      <c r="AD636" s="186">
        <v>44742</v>
      </c>
    </row>
    <row r="637" spans="1:30">
      <c r="A637" s="302">
        <f>COUNTA($E$3:E637)</f>
        <v>635</v>
      </c>
      <c r="B637" s="302" t="s">
        <v>3322</v>
      </c>
      <c r="C637" s="302" t="s">
        <v>37</v>
      </c>
      <c r="D637" s="302" t="s">
        <v>34</v>
      </c>
      <c r="E637" s="302" t="s">
        <v>1782</v>
      </c>
      <c r="F637" s="301">
        <v>44734</v>
      </c>
      <c r="G637" s="301"/>
      <c r="H637" s="301"/>
      <c r="I637" s="301" t="s">
        <v>2</v>
      </c>
      <c r="J637" s="302" t="s">
        <v>17</v>
      </c>
      <c r="K637" s="302" t="s">
        <v>287</v>
      </c>
      <c r="L637" s="14">
        <v>44739</v>
      </c>
      <c r="O637" s="178"/>
      <c r="Q637" t="s">
        <v>129</v>
      </c>
      <c r="T637" s="194"/>
      <c r="U637" s="194"/>
      <c r="V637" s="299"/>
      <c r="W637" s="200"/>
      <c r="X637" s="200"/>
      <c r="Y637" s="199"/>
      <c r="Z637" s="206"/>
      <c r="AA637" s="205"/>
      <c r="AB637" s="206"/>
      <c r="AC637" s="187"/>
      <c r="AD637" s="186"/>
    </row>
    <row r="638" spans="1:30">
      <c r="A638" s="302">
        <f>COUNTA($E$3:E638)</f>
        <v>636</v>
      </c>
      <c r="B638" s="302" t="s">
        <v>3273</v>
      </c>
      <c r="C638" s="302" t="s">
        <v>41</v>
      </c>
      <c r="D638" s="302" t="s">
        <v>25</v>
      </c>
      <c r="E638" s="302" t="s">
        <v>1199</v>
      </c>
      <c r="F638" s="301">
        <v>44729</v>
      </c>
      <c r="G638" s="301"/>
      <c r="H638" s="301"/>
      <c r="I638" s="301" t="s">
        <v>2</v>
      </c>
      <c r="J638" s="302" t="s">
        <v>1678</v>
      </c>
      <c r="K638" s="302" t="s">
        <v>1296</v>
      </c>
      <c r="L638" s="14">
        <v>44739</v>
      </c>
      <c r="M638" t="s">
        <v>3345</v>
      </c>
      <c r="N638" s="173">
        <v>44769</v>
      </c>
      <c r="O638" s="178"/>
      <c r="Q638" t="s">
        <v>129</v>
      </c>
      <c r="T638" s="194"/>
      <c r="U638" s="194"/>
      <c r="V638" s="299"/>
      <c r="W638" s="200"/>
      <c r="X638" s="200"/>
      <c r="Y638" s="199"/>
      <c r="Z638" s="206"/>
      <c r="AA638" s="205"/>
      <c r="AB638" s="206"/>
      <c r="AC638" s="187"/>
      <c r="AD638" s="186">
        <v>44769</v>
      </c>
    </row>
    <row r="639" spans="1:30">
      <c r="A639" s="302">
        <f>COUNTA($E$3:E639)</f>
        <v>637</v>
      </c>
      <c r="B639" s="302" t="s">
        <v>2986</v>
      </c>
      <c r="C639" s="302" t="s">
        <v>286</v>
      </c>
      <c r="D639" s="302" t="s">
        <v>34</v>
      </c>
      <c r="E639" s="302" t="s">
        <v>2987</v>
      </c>
      <c r="F639" s="301">
        <v>44686</v>
      </c>
      <c r="G639" s="301"/>
      <c r="H639" s="301"/>
      <c r="I639" s="301" t="s">
        <v>2</v>
      </c>
      <c r="J639" s="302" t="s">
        <v>1679</v>
      </c>
      <c r="K639" s="302" t="s">
        <v>1295</v>
      </c>
      <c r="L639" s="14">
        <v>44739</v>
      </c>
      <c r="M639" t="s">
        <v>3338</v>
      </c>
      <c r="N639" s="173">
        <v>44739</v>
      </c>
      <c r="O639" s="178"/>
      <c r="Q639" t="s">
        <v>129</v>
      </c>
      <c r="T639" s="194"/>
      <c r="U639" s="194"/>
      <c r="V639" s="299"/>
      <c r="W639" s="200"/>
      <c r="X639" s="200"/>
      <c r="Y639" s="199"/>
      <c r="Z639" s="206"/>
      <c r="AA639" s="205"/>
      <c r="AB639" s="206"/>
      <c r="AC639" s="187"/>
      <c r="AD639" s="186">
        <v>44739</v>
      </c>
    </row>
    <row r="640" spans="1:30">
      <c r="A640" s="302">
        <f>COUNTA($E$3:E640)</f>
        <v>638</v>
      </c>
      <c r="B640" s="302" t="s">
        <v>2689</v>
      </c>
      <c r="C640" s="302" t="s">
        <v>41</v>
      </c>
      <c r="D640" s="302" t="s">
        <v>16</v>
      </c>
      <c r="E640" s="302" t="s">
        <v>2690</v>
      </c>
      <c r="F640" s="301">
        <v>44642</v>
      </c>
      <c r="G640" s="301"/>
      <c r="H640" s="301"/>
      <c r="I640" s="301" t="s">
        <v>2</v>
      </c>
      <c r="J640" s="302" t="s">
        <v>2655</v>
      </c>
      <c r="K640" s="302" t="s">
        <v>1294</v>
      </c>
      <c r="L640" s="14">
        <v>44739</v>
      </c>
      <c r="M640" t="s">
        <v>3337</v>
      </c>
      <c r="N640" s="173">
        <v>44739</v>
      </c>
      <c r="O640" s="178"/>
      <c r="Q640" t="s">
        <v>22</v>
      </c>
      <c r="T640" s="194"/>
      <c r="U640" s="194"/>
      <c r="V640" s="299"/>
      <c r="W640" s="200"/>
      <c r="X640" s="200"/>
      <c r="Y640" s="199"/>
      <c r="Z640" s="206"/>
      <c r="AA640" s="205"/>
      <c r="AB640" s="206"/>
      <c r="AC640" s="187"/>
      <c r="AD640" s="186">
        <v>44739</v>
      </c>
    </row>
    <row r="641" spans="1:30">
      <c r="A641" s="302">
        <f>COUNTA($E$3:E641)</f>
        <v>639</v>
      </c>
      <c r="B641" s="302" t="s">
        <v>2578</v>
      </c>
      <c r="C641" s="302" t="s">
        <v>1196</v>
      </c>
      <c r="D641" s="302" t="s">
        <v>36</v>
      </c>
      <c r="E641" s="302" t="s">
        <v>2579</v>
      </c>
      <c r="F641" s="301">
        <v>44622</v>
      </c>
      <c r="G641" s="301">
        <v>44725</v>
      </c>
      <c r="H641" s="301">
        <v>44628</v>
      </c>
      <c r="I641" s="301" t="s">
        <v>2</v>
      </c>
      <c r="J641" s="302" t="s">
        <v>1485</v>
      </c>
      <c r="K641" s="302" t="s">
        <v>287</v>
      </c>
      <c r="L641" s="14">
        <v>44739</v>
      </c>
      <c r="M641" t="s">
        <v>3336</v>
      </c>
      <c r="N641" s="173">
        <v>44739</v>
      </c>
      <c r="O641" s="178"/>
      <c r="Q641" t="s">
        <v>22</v>
      </c>
      <c r="T641" s="194"/>
      <c r="U641" s="194"/>
      <c r="V641" s="299"/>
      <c r="W641" s="200"/>
      <c r="X641" s="200"/>
      <c r="Y641" s="199"/>
      <c r="Z641" s="206"/>
      <c r="AA641" s="205"/>
      <c r="AB641" s="206"/>
      <c r="AC641" s="187"/>
      <c r="AD641" s="186">
        <v>44739</v>
      </c>
    </row>
    <row r="642" spans="1:30">
      <c r="A642" s="302">
        <f>COUNTA($E$3:E642)</f>
        <v>640</v>
      </c>
      <c r="B642" s="302" t="s">
        <v>3320</v>
      </c>
      <c r="C642" s="302" t="s">
        <v>105</v>
      </c>
      <c r="D642" s="302" t="s">
        <v>1124</v>
      </c>
      <c r="E642" s="302" t="s">
        <v>3321</v>
      </c>
      <c r="F642" s="301">
        <v>44733</v>
      </c>
      <c r="G642" s="301"/>
      <c r="H642" s="301"/>
      <c r="I642" s="301" t="s">
        <v>3</v>
      </c>
      <c r="J642" s="302" t="s">
        <v>1485</v>
      </c>
      <c r="K642" s="302" t="s">
        <v>1294</v>
      </c>
      <c r="L642" s="14">
        <v>44739</v>
      </c>
      <c r="M642" t="s">
        <v>3342</v>
      </c>
      <c r="N642" s="173">
        <v>44739</v>
      </c>
      <c r="O642" s="178"/>
      <c r="Q642" t="s">
        <v>22</v>
      </c>
      <c r="T642" s="194"/>
      <c r="U642" s="194"/>
      <c r="V642" s="299"/>
      <c r="W642" s="200"/>
      <c r="X642" s="200"/>
      <c r="Y642" s="199"/>
      <c r="Z642" s="206"/>
      <c r="AA642" s="205"/>
      <c r="AB642" s="206"/>
      <c r="AC642" s="187"/>
      <c r="AD642" s="186">
        <v>44739</v>
      </c>
    </row>
    <row r="643" spans="1:30">
      <c r="A643" s="302">
        <f>COUNTA($E$3:E643)</f>
        <v>641</v>
      </c>
      <c r="B643" s="302" t="s">
        <v>3305</v>
      </c>
      <c r="C643" s="302" t="s">
        <v>41</v>
      </c>
      <c r="D643" s="302" t="s">
        <v>51</v>
      </c>
      <c r="E643" s="302" t="s">
        <v>3306</v>
      </c>
      <c r="F643" s="301">
        <v>44733</v>
      </c>
      <c r="G643" s="301"/>
      <c r="H643" s="301"/>
      <c r="I643" s="301" t="s">
        <v>3</v>
      </c>
      <c r="J643" s="302" t="s">
        <v>1649</v>
      </c>
      <c r="K643" s="302" t="s">
        <v>1295</v>
      </c>
      <c r="L643" s="14">
        <v>44739</v>
      </c>
      <c r="M643" t="s">
        <v>3341</v>
      </c>
      <c r="N643" s="173">
        <v>44739</v>
      </c>
      <c r="O643" s="178"/>
      <c r="Q643" t="s">
        <v>129</v>
      </c>
      <c r="T643" s="194"/>
      <c r="U643" s="194"/>
      <c r="V643" s="299"/>
      <c r="W643" s="200"/>
      <c r="X643" s="200"/>
      <c r="Y643" s="199"/>
      <c r="Z643" s="206"/>
      <c r="AA643" s="205"/>
      <c r="AB643" s="206"/>
      <c r="AC643" s="187"/>
      <c r="AD643" s="186">
        <v>44739</v>
      </c>
    </row>
    <row r="644" spans="1:30">
      <c r="A644" s="302">
        <f>COUNTA($E$3:E644)</f>
        <v>642</v>
      </c>
      <c r="B644" s="302" t="s">
        <v>3258</v>
      </c>
      <c r="C644" s="302" t="s">
        <v>21</v>
      </c>
      <c r="D644" s="302" t="s">
        <v>30</v>
      </c>
      <c r="E644" s="302" t="s">
        <v>3028</v>
      </c>
      <c r="F644" s="301">
        <v>44726.538195532397</v>
      </c>
      <c r="G644" s="301"/>
      <c r="H644" s="301"/>
      <c r="I644" s="301" t="s">
        <v>3</v>
      </c>
      <c r="J644" s="302" t="s">
        <v>3132</v>
      </c>
      <c r="K644" s="302" t="s">
        <v>1295</v>
      </c>
      <c r="L644" s="14">
        <v>44739</v>
      </c>
      <c r="M644" t="s">
        <v>3341</v>
      </c>
      <c r="N644" s="173">
        <v>44712</v>
      </c>
      <c r="O644" s="178"/>
      <c r="Q644" t="s">
        <v>129</v>
      </c>
      <c r="T644" s="194"/>
      <c r="U644" s="194"/>
      <c r="V644" s="299"/>
      <c r="W644" s="200"/>
      <c r="X644" s="200"/>
      <c r="Y644" s="199"/>
      <c r="Z644" s="206"/>
      <c r="AA644" s="205"/>
      <c r="AB644" s="206"/>
      <c r="AC644" s="187"/>
      <c r="AD644" s="186">
        <v>44712</v>
      </c>
    </row>
    <row r="645" spans="1:30">
      <c r="A645" s="302">
        <f>COUNTA($E$3:E645)</f>
        <v>643</v>
      </c>
      <c r="B645" s="302" t="s">
        <v>3154</v>
      </c>
      <c r="C645" s="302" t="s">
        <v>21</v>
      </c>
      <c r="D645" s="302" t="s">
        <v>30</v>
      </c>
      <c r="E645" s="302" t="s">
        <v>2569</v>
      </c>
      <c r="F645" s="301">
        <v>44714.523193900503</v>
      </c>
      <c r="G645" s="301"/>
      <c r="H645" s="301"/>
      <c r="I645" s="301" t="s">
        <v>3</v>
      </c>
      <c r="J645" s="302" t="s">
        <v>1724</v>
      </c>
      <c r="K645" s="302" t="s">
        <v>1295</v>
      </c>
      <c r="L645" s="14">
        <v>44739</v>
      </c>
      <c r="M645" t="s">
        <v>3339</v>
      </c>
      <c r="N645" s="173">
        <v>44732</v>
      </c>
      <c r="O645" s="178"/>
      <c r="Q645" t="s">
        <v>129</v>
      </c>
      <c r="T645" s="194"/>
      <c r="U645" s="194"/>
      <c r="V645" s="299"/>
      <c r="W645" s="200"/>
      <c r="X645" s="200"/>
      <c r="Y645" s="199"/>
      <c r="Z645" s="206"/>
      <c r="AA645" s="205"/>
      <c r="AB645" s="206"/>
      <c r="AC645" s="187"/>
      <c r="AD645" s="186">
        <v>44732</v>
      </c>
    </row>
    <row r="646" spans="1:30">
      <c r="A646" s="302">
        <f>COUNTA($E$3:E646)</f>
        <v>644</v>
      </c>
      <c r="B646" s="302" t="s">
        <v>2891</v>
      </c>
      <c r="C646" s="302" t="s">
        <v>65</v>
      </c>
      <c r="D646" s="302" t="s">
        <v>1103</v>
      </c>
      <c r="E646" s="302" t="s">
        <v>2420</v>
      </c>
      <c r="F646" s="301">
        <v>44672</v>
      </c>
      <c r="G646" s="301"/>
      <c r="H646" s="301">
        <v>44676</v>
      </c>
      <c r="I646" s="301" t="s">
        <v>3</v>
      </c>
      <c r="J646" s="302" t="s">
        <v>1212</v>
      </c>
      <c r="K646" s="302" t="s">
        <v>2032</v>
      </c>
      <c r="L646" s="14">
        <v>44739</v>
      </c>
      <c r="M646" t="s">
        <v>3346</v>
      </c>
      <c r="N646" s="173">
        <v>44739</v>
      </c>
      <c r="O646" s="178"/>
      <c r="Q646" t="s">
        <v>22</v>
      </c>
      <c r="T646" s="194"/>
      <c r="U646" s="194"/>
      <c r="V646" s="299"/>
      <c r="W646" s="200"/>
      <c r="X646" s="200"/>
      <c r="Y646" s="199"/>
      <c r="Z646" s="206"/>
      <c r="AA646" s="205"/>
      <c r="AB646" s="206"/>
      <c r="AC646" s="187"/>
      <c r="AD646" s="186">
        <v>44739</v>
      </c>
    </row>
    <row r="647" spans="1:30">
      <c r="A647" s="302">
        <f>COUNTA($E$3:E647)</f>
        <v>645</v>
      </c>
      <c r="B647" s="302" t="s">
        <v>3265</v>
      </c>
      <c r="C647" s="302" t="s">
        <v>1279</v>
      </c>
      <c r="D647" s="302" t="s">
        <v>1103</v>
      </c>
      <c r="E647" s="302" t="s">
        <v>2770</v>
      </c>
      <c r="F647" s="301">
        <v>44728</v>
      </c>
      <c r="G647" s="301"/>
      <c r="H647" s="301">
        <v>44729</v>
      </c>
      <c r="I647" s="301" t="s">
        <v>2</v>
      </c>
      <c r="J647" s="302" t="s">
        <v>2202</v>
      </c>
      <c r="K647" s="302" t="s">
        <v>1102</v>
      </c>
      <c r="L647" s="14">
        <v>44729</v>
      </c>
      <c r="N647" s="173">
        <v>44840</v>
      </c>
      <c r="O647" s="178"/>
      <c r="Q647" t="s">
        <v>129</v>
      </c>
      <c r="T647" s="194"/>
      <c r="U647" s="194"/>
      <c r="V647" s="299"/>
      <c r="W647" s="200"/>
      <c r="X647" s="200"/>
      <c r="Y647" s="199"/>
      <c r="Z647" s="206"/>
      <c r="AA647" s="205"/>
      <c r="AB647" s="206"/>
      <c r="AC647" s="187"/>
      <c r="AD647" s="186">
        <v>44840</v>
      </c>
    </row>
    <row r="648" spans="1:30">
      <c r="A648" s="302">
        <f>COUNTA($E$3:E648)</f>
        <v>646</v>
      </c>
      <c r="B648" s="302" t="s">
        <v>3222</v>
      </c>
      <c r="C648" s="302" t="s">
        <v>37</v>
      </c>
      <c r="D648" s="302" t="s">
        <v>34</v>
      </c>
      <c r="E648" s="302" t="s">
        <v>3223</v>
      </c>
      <c r="F648" s="301">
        <v>44719</v>
      </c>
      <c r="G648" s="301"/>
      <c r="H648" s="301">
        <v>44728</v>
      </c>
      <c r="I648" s="301" t="s">
        <v>2</v>
      </c>
      <c r="J648" s="302" t="s">
        <v>1662</v>
      </c>
      <c r="K648" s="302" t="s">
        <v>1296</v>
      </c>
      <c r="L648" s="14">
        <v>44729</v>
      </c>
      <c r="M648" t="s">
        <v>1759</v>
      </c>
      <c r="O648" s="178"/>
      <c r="Q648" t="s">
        <v>129</v>
      </c>
      <c r="T648" s="194"/>
      <c r="U648" s="194"/>
      <c r="V648" s="299"/>
      <c r="W648" s="200"/>
      <c r="X648" s="200"/>
      <c r="Y648" s="199"/>
      <c r="Z648" s="206"/>
      <c r="AA648" s="205"/>
      <c r="AB648" s="206"/>
      <c r="AC648" s="187"/>
      <c r="AD648" s="186"/>
    </row>
    <row r="649" spans="1:30">
      <c r="A649" s="302">
        <f>COUNTA($E$3:E649)</f>
        <v>647</v>
      </c>
      <c r="B649" s="302" t="s">
        <v>3125</v>
      </c>
      <c r="C649" s="302" t="s">
        <v>41</v>
      </c>
      <c r="D649" s="302" t="s">
        <v>16</v>
      </c>
      <c r="E649" s="302" t="s">
        <v>1188</v>
      </c>
      <c r="F649" s="301">
        <v>44707</v>
      </c>
      <c r="G649" s="301"/>
      <c r="H649" s="301"/>
      <c r="I649" s="301" t="s">
        <v>2</v>
      </c>
      <c r="J649" s="302" t="s">
        <v>1093</v>
      </c>
      <c r="K649" s="302" t="s">
        <v>24</v>
      </c>
      <c r="L649" s="14">
        <v>44729</v>
      </c>
      <c r="M649" t="s">
        <v>3268</v>
      </c>
      <c r="N649" s="173">
        <v>44729</v>
      </c>
      <c r="O649" s="178"/>
      <c r="Q649" t="s">
        <v>22</v>
      </c>
      <c r="T649" s="194"/>
      <c r="U649" s="194"/>
      <c r="V649" s="299"/>
      <c r="W649" s="200"/>
      <c r="X649" s="200"/>
      <c r="Y649" s="199"/>
      <c r="Z649" s="206"/>
      <c r="AA649" s="205"/>
      <c r="AB649" s="206"/>
      <c r="AC649" s="187"/>
      <c r="AD649" s="186">
        <v>44729</v>
      </c>
    </row>
    <row r="650" spans="1:30">
      <c r="A650" s="302">
        <f>COUNTA($E$3:E650)</f>
        <v>648</v>
      </c>
      <c r="B650" s="302" t="s">
        <v>3249</v>
      </c>
      <c r="C650" s="302" t="s">
        <v>37</v>
      </c>
      <c r="D650" s="302" t="s">
        <v>34</v>
      </c>
      <c r="E650" s="302" t="s">
        <v>3262</v>
      </c>
      <c r="F650" s="301">
        <v>44726</v>
      </c>
      <c r="G650" s="301"/>
      <c r="H650" s="301"/>
      <c r="I650" s="301" t="s">
        <v>3</v>
      </c>
      <c r="J650" s="302" t="s">
        <v>1968</v>
      </c>
      <c r="K650" s="302" t="s">
        <v>1296</v>
      </c>
      <c r="L650" s="14">
        <v>44729</v>
      </c>
      <c r="M650" t="s">
        <v>3272</v>
      </c>
      <c r="N650" s="173">
        <v>44740</v>
      </c>
      <c r="O650" s="178"/>
      <c r="Q650" t="s">
        <v>129</v>
      </c>
      <c r="T650" s="194"/>
      <c r="U650" s="194"/>
      <c r="V650" s="299"/>
      <c r="W650" s="200"/>
      <c r="X650" s="200"/>
      <c r="Y650" s="199"/>
      <c r="Z650" s="206"/>
      <c r="AA650" s="205"/>
      <c r="AB650" s="206"/>
      <c r="AC650" s="187"/>
      <c r="AD650" s="186">
        <v>44740</v>
      </c>
    </row>
    <row r="651" spans="1:30">
      <c r="A651" s="302">
        <f>COUNTA($E$3:E651)</f>
        <v>649</v>
      </c>
      <c r="B651" s="302" t="s">
        <v>3250</v>
      </c>
      <c r="C651" s="302" t="s">
        <v>37</v>
      </c>
      <c r="D651" s="302" t="s">
        <v>34</v>
      </c>
      <c r="E651" s="302" t="s">
        <v>2731</v>
      </c>
      <c r="F651" s="301">
        <v>44726</v>
      </c>
      <c r="G651" s="301"/>
      <c r="H651" s="301"/>
      <c r="I651" s="301" t="s">
        <v>3</v>
      </c>
      <c r="J651" s="302" t="s">
        <v>1808</v>
      </c>
      <c r="K651" s="302" t="s">
        <v>1296</v>
      </c>
      <c r="L651" s="14">
        <v>44729</v>
      </c>
      <c r="M651" t="s">
        <v>3272</v>
      </c>
      <c r="N651" s="173">
        <v>44748</v>
      </c>
      <c r="O651" s="178"/>
      <c r="Q651" t="s">
        <v>129</v>
      </c>
      <c r="T651" s="194"/>
      <c r="U651" s="194"/>
      <c r="V651" s="299"/>
      <c r="W651" s="200"/>
      <c r="X651" s="200"/>
      <c r="Y651" s="199"/>
      <c r="Z651" s="206"/>
      <c r="AA651" s="205"/>
      <c r="AB651" s="206"/>
      <c r="AC651" s="187"/>
      <c r="AD651" s="186">
        <v>44748</v>
      </c>
    </row>
    <row r="652" spans="1:30">
      <c r="A652" s="302">
        <f>COUNTA($E$3:E652)</f>
        <v>650</v>
      </c>
      <c r="B652" s="302" t="s">
        <v>3248</v>
      </c>
      <c r="C652" s="302" t="s">
        <v>37</v>
      </c>
      <c r="D652" s="302" t="s">
        <v>30</v>
      </c>
      <c r="E652" s="302" t="s">
        <v>3259</v>
      </c>
      <c r="F652" s="301">
        <v>44725</v>
      </c>
      <c r="G652" s="301"/>
      <c r="H652" s="301"/>
      <c r="I652" s="301" t="s">
        <v>3</v>
      </c>
      <c r="J652" s="302" t="s">
        <v>3260</v>
      </c>
      <c r="K652" s="302" t="s">
        <v>1296</v>
      </c>
      <c r="L652" s="14">
        <v>44729</v>
      </c>
      <c r="M652" t="s">
        <v>3272</v>
      </c>
      <c r="N652" s="173">
        <v>44748</v>
      </c>
      <c r="O652" s="178"/>
      <c r="Q652" t="s">
        <v>129</v>
      </c>
      <c r="T652" s="194"/>
      <c r="U652" s="194"/>
      <c r="V652" s="299"/>
      <c r="W652" s="200"/>
      <c r="X652" s="200"/>
      <c r="Y652" s="199"/>
      <c r="Z652" s="206"/>
      <c r="AA652" s="205"/>
      <c r="AB652" s="206"/>
      <c r="AC652" s="187"/>
      <c r="AD652" s="186">
        <v>44748</v>
      </c>
    </row>
    <row r="653" spans="1:30">
      <c r="A653" s="302">
        <f>COUNTA($E$3:E653)</f>
        <v>651</v>
      </c>
      <c r="B653" s="302" t="s">
        <v>3257</v>
      </c>
      <c r="C653" s="302" t="s">
        <v>21</v>
      </c>
      <c r="D653" s="302" t="s">
        <v>1142</v>
      </c>
      <c r="E653" s="302" t="s">
        <v>1204</v>
      </c>
      <c r="F653" s="301">
        <v>44725.669222083299</v>
      </c>
      <c r="G653" s="301"/>
      <c r="H653" s="301"/>
      <c r="I653" s="301" t="s">
        <v>3</v>
      </c>
      <c r="J653" s="302" t="s">
        <v>3282</v>
      </c>
      <c r="K653" s="302"/>
      <c r="L653" s="14">
        <v>44729</v>
      </c>
      <c r="M653" t="s">
        <v>3284</v>
      </c>
      <c r="N653" s="173">
        <v>44732</v>
      </c>
      <c r="O653" s="178"/>
      <c r="Q653" t="s">
        <v>129</v>
      </c>
      <c r="T653" s="194"/>
      <c r="U653" s="194"/>
      <c r="V653" s="299"/>
      <c r="W653" s="200"/>
      <c r="X653" s="200"/>
      <c r="Y653" s="199"/>
      <c r="Z653" s="206"/>
      <c r="AA653" s="205"/>
      <c r="AB653" s="206"/>
      <c r="AC653" s="187"/>
      <c r="AD653" s="186">
        <v>44732</v>
      </c>
    </row>
    <row r="654" spans="1:30">
      <c r="A654" s="302">
        <f>COUNTA($E$3:E654)</f>
        <v>652</v>
      </c>
      <c r="B654" s="302" t="s">
        <v>3247</v>
      </c>
      <c r="C654" s="302" t="s">
        <v>21</v>
      </c>
      <c r="D654" s="302" t="s">
        <v>2539</v>
      </c>
      <c r="E654" s="302" t="s">
        <v>3256</v>
      </c>
      <c r="F654" s="301">
        <v>44725</v>
      </c>
      <c r="G654" s="301"/>
      <c r="H654" s="301"/>
      <c r="I654" s="301" t="s">
        <v>3</v>
      </c>
      <c r="J654" s="302" t="s">
        <v>1212</v>
      </c>
      <c r="K654" s="302" t="s">
        <v>1274</v>
      </c>
      <c r="L654" s="14">
        <v>44729</v>
      </c>
      <c r="M654" t="s">
        <v>3271</v>
      </c>
      <c r="N654" s="173">
        <v>44727</v>
      </c>
      <c r="O654" s="178"/>
      <c r="Q654" t="s">
        <v>129</v>
      </c>
      <c r="T654" s="194"/>
      <c r="U654" s="194"/>
      <c r="V654" s="299"/>
      <c r="W654" s="200"/>
      <c r="X654" s="200"/>
      <c r="Y654" s="199"/>
      <c r="Z654" s="206"/>
      <c r="AA654" s="205"/>
      <c r="AB654" s="206"/>
      <c r="AC654" s="187"/>
      <c r="AD654" s="186">
        <v>44727</v>
      </c>
    </row>
    <row r="655" spans="1:30">
      <c r="A655" s="302">
        <f>COUNTA($E$3:E655)</f>
        <v>653</v>
      </c>
      <c r="B655" s="302" t="s">
        <v>3219</v>
      </c>
      <c r="C655" s="302" t="s">
        <v>37</v>
      </c>
      <c r="D655" s="302" t="s">
        <v>34</v>
      </c>
      <c r="E655" s="302" t="s">
        <v>2443</v>
      </c>
      <c r="F655" s="301">
        <v>44719</v>
      </c>
      <c r="G655" s="301"/>
      <c r="H655" s="301"/>
      <c r="I655" s="301" t="s">
        <v>3</v>
      </c>
      <c r="J655" s="302" t="s">
        <v>1666</v>
      </c>
      <c r="K655" s="302"/>
      <c r="L655" s="14">
        <v>44729</v>
      </c>
      <c r="M655" t="s">
        <v>3270</v>
      </c>
      <c r="N655" s="173">
        <v>44726</v>
      </c>
      <c r="O655" s="178"/>
      <c r="Q655" t="s">
        <v>129</v>
      </c>
      <c r="T655" s="194"/>
      <c r="U655" s="194"/>
      <c r="V655" s="299"/>
      <c r="W655" s="200"/>
      <c r="X655" s="200"/>
      <c r="Y655" s="199"/>
      <c r="Z655" s="206"/>
      <c r="AA655" s="205"/>
      <c r="AB655" s="206"/>
      <c r="AC655" s="187"/>
      <c r="AD655" s="186">
        <v>44726</v>
      </c>
    </row>
    <row r="656" spans="1:30">
      <c r="A656" s="302">
        <f>COUNTA($E$3:E656)</f>
        <v>654</v>
      </c>
      <c r="B656" s="302" t="s">
        <v>3217</v>
      </c>
      <c r="C656" s="302" t="s">
        <v>37</v>
      </c>
      <c r="D656" s="302" t="s">
        <v>34</v>
      </c>
      <c r="E656" s="302" t="s">
        <v>3218</v>
      </c>
      <c r="F656" s="301">
        <v>44719</v>
      </c>
      <c r="G656" s="301"/>
      <c r="H656" s="301"/>
      <c r="I656" s="301" t="s">
        <v>3</v>
      </c>
      <c r="J656" s="302" t="s">
        <v>1666</v>
      </c>
      <c r="K656" s="302" t="s">
        <v>1274</v>
      </c>
      <c r="L656" s="14">
        <v>44729</v>
      </c>
      <c r="M656" t="s">
        <v>3269</v>
      </c>
      <c r="N656" s="173">
        <v>44726</v>
      </c>
      <c r="O656" s="178"/>
      <c r="Q656" t="s">
        <v>129</v>
      </c>
      <c r="T656" s="194"/>
      <c r="U656" s="194"/>
      <c r="V656" s="299"/>
      <c r="W656" s="200"/>
      <c r="X656" s="200"/>
      <c r="Y656" s="199"/>
      <c r="Z656" s="206"/>
      <c r="AA656" s="205"/>
      <c r="AB656" s="206"/>
      <c r="AC656" s="187"/>
      <c r="AD656" s="186">
        <v>44726</v>
      </c>
    </row>
    <row r="657" spans="1:30">
      <c r="A657" s="302">
        <f>COUNTA($E$3:E657)</f>
        <v>655</v>
      </c>
      <c r="B657" s="302" t="s">
        <v>3161</v>
      </c>
      <c r="C657" s="302" t="s">
        <v>21</v>
      </c>
      <c r="D657" s="302" t="s">
        <v>3071</v>
      </c>
      <c r="E657" s="302" t="s">
        <v>3162</v>
      </c>
      <c r="F657" s="301">
        <v>44713.523259409703</v>
      </c>
      <c r="G657" s="301"/>
      <c r="H657" s="301"/>
      <c r="I657" s="301" t="s">
        <v>3</v>
      </c>
      <c r="J657" s="302" t="s">
        <v>1652</v>
      </c>
      <c r="K657" s="302"/>
      <c r="L657" s="14">
        <v>44729</v>
      </c>
      <c r="M657" t="s">
        <v>3285</v>
      </c>
      <c r="N657" s="173">
        <v>44727</v>
      </c>
      <c r="O657" s="178"/>
      <c r="Q657" t="s">
        <v>129</v>
      </c>
      <c r="T657" s="194"/>
      <c r="U657" s="194"/>
      <c r="V657" s="299"/>
      <c r="W657" s="200"/>
      <c r="X657" s="200"/>
      <c r="Y657" s="199"/>
      <c r="Z657" s="206"/>
      <c r="AA657" s="205"/>
      <c r="AB657" s="206"/>
      <c r="AC657" s="187"/>
      <c r="AD657" s="186">
        <v>44727</v>
      </c>
    </row>
    <row r="658" spans="1:30">
      <c r="A658" s="302">
        <f>COUNTA($E$3:E658)</f>
        <v>656</v>
      </c>
      <c r="B658" s="302" t="s">
        <v>3207</v>
      </c>
      <c r="C658" s="302" t="s">
        <v>2370</v>
      </c>
      <c r="D658" s="302" t="s">
        <v>1220</v>
      </c>
      <c r="E658" s="302" t="s">
        <v>1221</v>
      </c>
      <c r="F658" s="301">
        <v>44719</v>
      </c>
      <c r="G658" s="301"/>
      <c r="H658" s="301"/>
      <c r="I658" s="301" t="s">
        <v>2</v>
      </c>
      <c r="J658" s="302" t="s">
        <v>2532</v>
      </c>
      <c r="K658" s="302" t="s">
        <v>1294</v>
      </c>
      <c r="L658" s="14">
        <v>44728</v>
      </c>
      <c r="M658" t="s">
        <v>3251</v>
      </c>
      <c r="N658" s="173">
        <v>44727</v>
      </c>
      <c r="O658" s="178"/>
      <c r="Q658" t="s">
        <v>22</v>
      </c>
      <c r="T658" s="194"/>
      <c r="U658" s="194"/>
      <c r="V658" s="299"/>
      <c r="W658" s="200"/>
      <c r="X658" s="200"/>
      <c r="Y658" s="199"/>
      <c r="Z658" s="206"/>
      <c r="AA658" s="205"/>
      <c r="AB658" s="206"/>
      <c r="AC658" s="187"/>
      <c r="AD658" s="186">
        <v>44727</v>
      </c>
    </row>
    <row r="659" spans="1:30">
      <c r="A659" s="302">
        <f>COUNTA($E$3:E659)</f>
        <v>657</v>
      </c>
      <c r="B659" s="302" t="s">
        <v>3000</v>
      </c>
      <c r="C659" s="302" t="s">
        <v>41</v>
      </c>
      <c r="D659" s="302" t="s">
        <v>1103</v>
      </c>
      <c r="E659" s="302" t="s">
        <v>1104</v>
      </c>
      <c r="F659" s="301">
        <v>44686</v>
      </c>
      <c r="G659" s="301"/>
      <c r="H659" s="301"/>
      <c r="I659" s="301" t="s">
        <v>2</v>
      </c>
      <c r="J659" s="302" t="s">
        <v>1485</v>
      </c>
      <c r="K659" s="302" t="s">
        <v>1287</v>
      </c>
      <c r="L659" s="14">
        <v>44728</v>
      </c>
      <c r="M659" t="s">
        <v>3251</v>
      </c>
      <c r="N659" s="173">
        <v>44729</v>
      </c>
      <c r="O659" s="178"/>
      <c r="Q659" t="s">
        <v>129</v>
      </c>
      <c r="T659" s="194"/>
      <c r="U659" s="194"/>
      <c r="V659" s="299"/>
      <c r="W659" s="200"/>
      <c r="X659" s="200"/>
      <c r="Y659" s="199"/>
      <c r="Z659" s="206"/>
      <c r="AA659" s="205"/>
      <c r="AB659" s="206"/>
      <c r="AC659" s="187"/>
      <c r="AD659" s="186">
        <v>44729</v>
      </c>
    </row>
    <row r="660" spans="1:30">
      <c r="A660" s="302">
        <f>COUNTA($E$3:E660)</f>
        <v>658</v>
      </c>
      <c r="B660" s="302" t="s">
        <v>3236</v>
      </c>
      <c r="C660" s="302" t="s">
        <v>37</v>
      </c>
      <c r="D660" s="302" t="s">
        <v>34</v>
      </c>
      <c r="E660" s="302" t="s">
        <v>3237</v>
      </c>
      <c r="F660" s="301">
        <v>44721</v>
      </c>
      <c r="G660" s="301"/>
      <c r="H660" s="301"/>
      <c r="I660" s="301" t="s">
        <v>3</v>
      </c>
      <c r="J660" s="302" t="s">
        <v>1485</v>
      </c>
      <c r="K660" s="302" t="s">
        <v>1274</v>
      </c>
      <c r="L660" s="14">
        <v>44728</v>
      </c>
      <c r="M660" t="s">
        <v>3251</v>
      </c>
      <c r="N660" s="173">
        <v>44721</v>
      </c>
      <c r="O660" s="178"/>
      <c r="Q660" t="s">
        <v>129</v>
      </c>
      <c r="T660" s="194"/>
      <c r="U660" s="194"/>
      <c r="V660" s="299"/>
      <c r="W660" s="200"/>
      <c r="X660" s="200"/>
      <c r="Y660" s="199"/>
      <c r="Z660" s="206"/>
      <c r="AA660" s="205"/>
      <c r="AB660" s="206"/>
      <c r="AC660" s="187"/>
      <c r="AD660" s="186">
        <v>44721</v>
      </c>
    </row>
    <row r="661" spans="1:30">
      <c r="A661" s="302">
        <f>COUNTA($E$3:E661)</f>
        <v>659</v>
      </c>
      <c r="B661" s="302" t="s">
        <v>3235</v>
      </c>
      <c r="C661" s="302" t="s">
        <v>37</v>
      </c>
      <c r="D661" s="302" t="s">
        <v>34</v>
      </c>
      <c r="E661" s="302" t="s">
        <v>2035</v>
      </c>
      <c r="F661" s="301">
        <v>44721</v>
      </c>
      <c r="G661" s="301"/>
      <c r="H661" s="301"/>
      <c r="I661" s="301" t="s">
        <v>3</v>
      </c>
      <c r="J661" s="302" t="s">
        <v>1649</v>
      </c>
      <c r="K661" s="302"/>
      <c r="L661" s="14">
        <v>44728</v>
      </c>
      <c r="M661" t="s">
        <v>3251</v>
      </c>
      <c r="N661" s="173">
        <v>44721</v>
      </c>
      <c r="O661" s="178"/>
      <c r="Q661" t="s">
        <v>129</v>
      </c>
      <c r="T661" s="194"/>
      <c r="U661" s="194"/>
      <c r="V661" s="299"/>
      <c r="W661" s="200"/>
      <c r="X661" s="200"/>
      <c r="Y661" s="199"/>
      <c r="Z661" s="206"/>
      <c r="AA661" s="205"/>
      <c r="AB661" s="206"/>
      <c r="AC661" s="187"/>
      <c r="AD661" s="186">
        <v>44721</v>
      </c>
    </row>
    <row r="662" spans="1:30">
      <c r="A662" s="302">
        <f>COUNTA($E$3:E662)</f>
        <v>660</v>
      </c>
      <c r="B662" s="302" t="s">
        <v>3226</v>
      </c>
      <c r="C662" s="302" t="s">
        <v>37</v>
      </c>
      <c r="D662" s="302" t="s">
        <v>34</v>
      </c>
      <c r="E662" s="302" t="s">
        <v>3227</v>
      </c>
      <c r="F662" s="301">
        <v>44719</v>
      </c>
      <c r="G662" s="301"/>
      <c r="H662" s="301"/>
      <c r="I662" s="301" t="s">
        <v>3</v>
      </c>
      <c r="J662" s="302" t="s">
        <v>1666</v>
      </c>
      <c r="K662" s="302" t="s">
        <v>1295</v>
      </c>
      <c r="L662" s="14">
        <v>44728</v>
      </c>
      <c r="M662" t="s">
        <v>3251</v>
      </c>
      <c r="N662" s="173">
        <v>44721</v>
      </c>
      <c r="O662" s="178"/>
      <c r="Q662" t="s">
        <v>129</v>
      </c>
      <c r="T662" s="194"/>
      <c r="U662" s="194"/>
      <c r="V662" s="299"/>
      <c r="W662" s="200"/>
      <c r="X662" s="200"/>
      <c r="Y662" s="199"/>
      <c r="Z662" s="206"/>
      <c r="AA662" s="205"/>
      <c r="AB662" s="206"/>
      <c r="AC662" s="187"/>
      <c r="AD662" s="186">
        <v>44721</v>
      </c>
    </row>
    <row r="663" spans="1:30">
      <c r="A663" s="302">
        <f>COUNTA($E$3:E663)</f>
        <v>661</v>
      </c>
      <c r="B663" s="302" t="s">
        <v>3209</v>
      </c>
      <c r="C663" s="302" t="s">
        <v>21</v>
      </c>
      <c r="D663" s="302" t="s">
        <v>34</v>
      </c>
      <c r="E663" s="302" t="s">
        <v>3035</v>
      </c>
      <c r="F663" s="301">
        <v>44719</v>
      </c>
      <c r="G663" s="301"/>
      <c r="H663" s="301"/>
      <c r="I663" s="301" t="s">
        <v>3</v>
      </c>
      <c r="J663" s="302" t="s">
        <v>1657</v>
      </c>
      <c r="K663" s="302" t="s">
        <v>1274</v>
      </c>
      <c r="L663" s="14">
        <v>44728</v>
      </c>
      <c r="M663" t="s">
        <v>3251</v>
      </c>
      <c r="N663" s="173">
        <v>44727</v>
      </c>
      <c r="O663" s="178"/>
      <c r="Q663" t="s">
        <v>129</v>
      </c>
      <c r="T663" s="194"/>
      <c r="U663" s="194"/>
      <c r="V663" s="299"/>
      <c r="W663" s="200"/>
      <c r="X663" s="200"/>
      <c r="Y663" s="199"/>
      <c r="Z663" s="206"/>
      <c r="AA663" s="205"/>
      <c r="AB663" s="206"/>
      <c r="AC663" s="187"/>
      <c r="AD663" s="186">
        <v>44727</v>
      </c>
    </row>
    <row r="664" spans="1:30">
      <c r="A664" s="302">
        <f>COUNTA($E$3:E664)</f>
        <v>662</v>
      </c>
      <c r="B664" s="302" t="s">
        <v>3208</v>
      </c>
      <c r="C664" s="302" t="s">
        <v>44</v>
      </c>
      <c r="D664" s="302" t="s">
        <v>45</v>
      </c>
      <c r="E664" s="302" t="s">
        <v>176</v>
      </c>
      <c r="F664" s="301">
        <v>44719</v>
      </c>
      <c r="G664" s="301"/>
      <c r="H664" s="301"/>
      <c r="I664" s="301" t="s">
        <v>3</v>
      </c>
      <c r="J664" s="302" t="s">
        <v>1750</v>
      </c>
      <c r="K664" s="302" t="s">
        <v>1274</v>
      </c>
      <c r="L664" s="14">
        <v>44728</v>
      </c>
      <c r="M664" t="s">
        <v>3251</v>
      </c>
      <c r="N664" s="173">
        <v>44729</v>
      </c>
      <c r="O664" s="178"/>
      <c r="Q664" t="s">
        <v>129</v>
      </c>
      <c r="T664" s="194"/>
      <c r="U664" s="194"/>
      <c r="V664" s="299"/>
      <c r="W664" s="200"/>
      <c r="X664" s="200"/>
      <c r="Y664" s="199"/>
      <c r="Z664" s="206"/>
      <c r="AA664" s="205"/>
      <c r="AB664" s="206"/>
      <c r="AC664" s="187"/>
      <c r="AD664" s="186">
        <v>44729</v>
      </c>
    </row>
    <row r="665" spans="1:30">
      <c r="A665" s="302">
        <f>COUNTA($E$3:E665)</f>
        <v>663</v>
      </c>
      <c r="B665" s="302" t="s">
        <v>3193</v>
      </c>
      <c r="C665" s="302" t="s">
        <v>41</v>
      </c>
      <c r="D665" s="302" t="s">
        <v>34</v>
      </c>
      <c r="E665" s="302" t="s">
        <v>1923</v>
      </c>
      <c r="F665" s="301">
        <v>44715</v>
      </c>
      <c r="G665" s="301"/>
      <c r="H665" s="301"/>
      <c r="I665" s="301" t="s">
        <v>3</v>
      </c>
      <c r="J665" s="302" t="s">
        <v>1720</v>
      </c>
      <c r="K665" s="302" t="s">
        <v>1296</v>
      </c>
      <c r="L665" s="14">
        <v>44728</v>
      </c>
      <c r="M665" t="s">
        <v>3252</v>
      </c>
      <c r="N665" s="173">
        <v>44729</v>
      </c>
      <c r="O665" s="178"/>
      <c r="Q665" t="s">
        <v>129</v>
      </c>
      <c r="T665" s="194"/>
      <c r="U665" s="194"/>
      <c r="V665" s="299"/>
      <c r="W665" s="200"/>
      <c r="X665" s="200"/>
      <c r="Y665" s="199"/>
      <c r="Z665" s="206"/>
      <c r="AA665" s="205"/>
      <c r="AB665" s="206"/>
      <c r="AC665" s="187"/>
      <c r="AD665" s="186">
        <v>44729</v>
      </c>
    </row>
    <row r="666" spans="1:30">
      <c r="A666" s="302">
        <f>COUNTA($E$3:E666)</f>
        <v>664</v>
      </c>
      <c r="B666" s="302" t="s">
        <v>3148</v>
      </c>
      <c r="C666" s="302" t="s">
        <v>2675</v>
      </c>
      <c r="D666" s="302" t="s">
        <v>38</v>
      </c>
      <c r="E666" s="302" t="s">
        <v>2676</v>
      </c>
      <c r="F666" s="301">
        <v>44712.6843972801</v>
      </c>
      <c r="G666" s="301"/>
      <c r="H666" s="301"/>
      <c r="I666" s="301" t="s">
        <v>3</v>
      </c>
      <c r="J666" s="302" t="s">
        <v>3242</v>
      </c>
      <c r="K666" s="302" t="s">
        <v>1296</v>
      </c>
      <c r="L666" s="14">
        <v>44728</v>
      </c>
      <c r="M666" t="s">
        <v>3251</v>
      </c>
      <c r="N666" s="173">
        <v>44727</v>
      </c>
      <c r="O666" s="178"/>
      <c r="Q666" t="s">
        <v>129</v>
      </c>
      <c r="T666" s="194"/>
      <c r="U666" s="194"/>
      <c r="V666" s="299"/>
      <c r="W666" s="200"/>
      <c r="X666" s="200"/>
      <c r="Y666" s="199"/>
      <c r="Z666" s="206"/>
      <c r="AA666" s="205"/>
      <c r="AB666" s="206"/>
      <c r="AC666" s="187"/>
      <c r="AD666" s="186">
        <v>44727</v>
      </c>
    </row>
    <row r="667" spans="1:30">
      <c r="A667" s="302">
        <f>COUNTA($E$3:E667)</f>
        <v>665</v>
      </c>
      <c r="B667" s="302" t="s">
        <v>2649</v>
      </c>
      <c r="C667" s="302" t="s">
        <v>2370</v>
      </c>
      <c r="D667" s="302" t="s">
        <v>34</v>
      </c>
      <c r="E667" s="302" t="s">
        <v>2650</v>
      </c>
      <c r="F667" s="301">
        <v>44636</v>
      </c>
      <c r="G667" s="301"/>
      <c r="H667" s="301">
        <v>44638</v>
      </c>
      <c r="I667" s="301" t="s">
        <v>2</v>
      </c>
      <c r="J667" s="302" t="s">
        <v>2666</v>
      </c>
      <c r="K667" s="302" t="s">
        <v>24</v>
      </c>
      <c r="L667" s="14">
        <v>44715</v>
      </c>
      <c r="M667" t="s">
        <v>3185</v>
      </c>
      <c r="N667" s="173">
        <v>44727</v>
      </c>
      <c r="O667" s="178"/>
      <c r="Q667" t="s">
        <v>22</v>
      </c>
      <c r="T667" s="194"/>
      <c r="U667" s="194"/>
      <c r="V667" s="299"/>
      <c r="W667" s="200"/>
      <c r="X667" s="200"/>
      <c r="Y667" s="199"/>
      <c r="Z667" s="206"/>
      <c r="AA667" s="205"/>
      <c r="AB667" s="206"/>
      <c r="AC667" s="187"/>
      <c r="AD667" s="186">
        <v>44727</v>
      </c>
    </row>
    <row r="668" spans="1:30">
      <c r="A668" s="302">
        <f>COUNTA($E$3:E668)</f>
        <v>666</v>
      </c>
      <c r="B668" s="302" t="s">
        <v>3192</v>
      </c>
      <c r="C668" s="302" t="s">
        <v>41</v>
      </c>
      <c r="D668" s="302" t="s">
        <v>45</v>
      </c>
      <c r="E668" s="302" t="s">
        <v>1215</v>
      </c>
      <c r="F668" s="301">
        <v>44714</v>
      </c>
      <c r="G668" s="301"/>
      <c r="H668" s="301"/>
      <c r="I668" s="301" t="s">
        <v>3</v>
      </c>
      <c r="J668" s="302" t="s">
        <v>1834</v>
      </c>
      <c r="K668" s="302" t="s">
        <v>33</v>
      </c>
      <c r="L668" s="14">
        <v>44715</v>
      </c>
      <c r="M668" t="s">
        <v>3189</v>
      </c>
      <c r="N668" s="173">
        <v>44729</v>
      </c>
      <c r="O668" s="178"/>
      <c r="Q668" t="s">
        <v>129</v>
      </c>
      <c r="T668" s="194"/>
      <c r="U668" s="194"/>
      <c r="V668" s="299"/>
      <c r="W668" s="200"/>
      <c r="X668" s="200"/>
      <c r="Y668" s="199"/>
      <c r="Z668" s="206"/>
      <c r="AA668" s="205"/>
      <c r="AB668" s="206"/>
      <c r="AC668" s="187"/>
      <c r="AD668" s="186">
        <v>44729</v>
      </c>
    </row>
    <row r="669" spans="1:30">
      <c r="A669" s="302">
        <f>COUNTA($E$3:E669)</f>
        <v>667</v>
      </c>
      <c r="B669" s="302" t="s">
        <v>3175</v>
      </c>
      <c r="C669" s="302" t="s">
        <v>3041</v>
      </c>
      <c r="D669" s="302" t="s">
        <v>58</v>
      </c>
      <c r="E669" s="302" t="s">
        <v>3176</v>
      </c>
      <c r="F669" s="301">
        <v>44714</v>
      </c>
      <c r="G669" s="301"/>
      <c r="H669" s="301"/>
      <c r="I669" s="301" t="s">
        <v>3</v>
      </c>
      <c r="J669" s="302" t="s">
        <v>1677</v>
      </c>
      <c r="K669" s="302" t="s">
        <v>125</v>
      </c>
      <c r="L669" s="14">
        <v>44715</v>
      </c>
      <c r="N669" s="173">
        <v>44715</v>
      </c>
      <c r="O669" s="178"/>
      <c r="Q669" t="s">
        <v>129</v>
      </c>
      <c r="T669" s="194"/>
      <c r="U669" s="194"/>
      <c r="V669" s="299"/>
      <c r="W669" s="200"/>
      <c r="X669" s="200"/>
      <c r="Y669" s="199"/>
      <c r="Z669" s="206"/>
      <c r="AA669" s="205"/>
      <c r="AB669" s="206"/>
      <c r="AC669" s="187"/>
      <c r="AD669" s="186">
        <v>44715</v>
      </c>
    </row>
    <row r="670" spans="1:30">
      <c r="A670" s="302">
        <f>COUNTA($E$3:E670)</f>
        <v>668</v>
      </c>
      <c r="B670" s="302" t="s">
        <v>3170</v>
      </c>
      <c r="C670" s="302" t="s">
        <v>21</v>
      </c>
      <c r="D670" s="302" t="s">
        <v>25</v>
      </c>
      <c r="E670" s="302" t="s">
        <v>298</v>
      </c>
      <c r="F670" s="301">
        <v>44713</v>
      </c>
      <c r="G670" s="301"/>
      <c r="H670" s="301"/>
      <c r="I670" s="301" t="s">
        <v>3</v>
      </c>
      <c r="J670" s="302" t="s">
        <v>1649</v>
      </c>
      <c r="K670" s="302" t="s">
        <v>1296</v>
      </c>
      <c r="L670" s="14">
        <v>44715</v>
      </c>
      <c r="M670" t="s">
        <v>3196</v>
      </c>
      <c r="N670" s="173">
        <v>44714</v>
      </c>
      <c r="O670" s="178"/>
      <c r="Q670" t="s">
        <v>129</v>
      </c>
      <c r="T670" s="194"/>
      <c r="U670" s="194"/>
      <c r="V670" s="299"/>
      <c r="W670" s="200"/>
      <c r="X670" s="200"/>
      <c r="Y670" s="199"/>
      <c r="Z670" s="206"/>
      <c r="AA670" s="205"/>
      <c r="AB670" s="206"/>
      <c r="AC670" s="187"/>
      <c r="AD670" s="186">
        <v>44714</v>
      </c>
    </row>
    <row r="671" spans="1:30">
      <c r="A671" s="302">
        <f>COUNTA($E$3:E671)</f>
        <v>669</v>
      </c>
      <c r="B671" s="302" t="s">
        <v>3163</v>
      </c>
      <c r="C671" s="302" t="s">
        <v>21</v>
      </c>
      <c r="D671" s="302" t="s">
        <v>30</v>
      </c>
      <c r="E671" s="302" t="s">
        <v>1252</v>
      </c>
      <c r="F671" s="301">
        <v>44713</v>
      </c>
      <c r="G671" s="301"/>
      <c r="H671" s="301"/>
      <c r="I671" s="301" t="s">
        <v>3</v>
      </c>
      <c r="J671" s="302" t="s">
        <v>1778</v>
      </c>
      <c r="K671" s="302" t="s">
        <v>1287</v>
      </c>
      <c r="L671" s="14">
        <v>44715</v>
      </c>
      <c r="M671" t="s">
        <v>3197</v>
      </c>
      <c r="N671" s="173">
        <v>44714</v>
      </c>
      <c r="O671" s="178"/>
      <c r="Q671" t="s">
        <v>129</v>
      </c>
      <c r="T671" s="194"/>
      <c r="U671" s="194"/>
      <c r="V671" s="299"/>
      <c r="W671" s="200"/>
      <c r="X671" s="200"/>
      <c r="Y671" s="199"/>
      <c r="Z671" s="206"/>
      <c r="AA671" s="205"/>
      <c r="AB671" s="206"/>
      <c r="AC671" s="187"/>
      <c r="AD671" s="186">
        <v>44714</v>
      </c>
    </row>
    <row r="672" spans="1:30">
      <c r="A672" s="302">
        <f>COUNTA($E$3:E672)</f>
        <v>670</v>
      </c>
      <c r="B672" s="302" t="s">
        <v>3151</v>
      </c>
      <c r="C672" s="302" t="s">
        <v>109</v>
      </c>
      <c r="D672" s="302" t="s">
        <v>16</v>
      </c>
      <c r="E672" s="302" t="s">
        <v>1130</v>
      </c>
      <c r="F672" s="301">
        <v>44712</v>
      </c>
      <c r="G672" s="301"/>
      <c r="H672" s="301"/>
      <c r="I672" s="301" t="s">
        <v>3</v>
      </c>
      <c r="J672" s="302" t="s">
        <v>1760</v>
      </c>
      <c r="K672" s="302" t="s">
        <v>1296</v>
      </c>
      <c r="L672" s="14">
        <v>44715</v>
      </c>
      <c r="M672" t="s">
        <v>3196</v>
      </c>
      <c r="N672" s="173">
        <v>44714</v>
      </c>
      <c r="O672" s="178"/>
      <c r="Q672" t="s">
        <v>129</v>
      </c>
      <c r="T672" s="194"/>
      <c r="U672" s="194"/>
      <c r="V672" s="299"/>
      <c r="W672" s="200"/>
      <c r="X672" s="200"/>
      <c r="Y672" s="199"/>
      <c r="Z672" s="206"/>
      <c r="AA672" s="205"/>
      <c r="AB672" s="206"/>
      <c r="AC672" s="187"/>
      <c r="AD672" s="186">
        <v>44714</v>
      </c>
    </row>
    <row r="673" spans="1:30">
      <c r="A673" s="302">
        <f>COUNTA($E$3:E673)</f>
        <v>671</v>
      </c>
      <c r="B673" s="302" t="s">
        <v>3032</v>
      </c>
      <c r="C673" s="302" t="s">
        <v>21</v>
      </c>
      <c r="D673" s="302" t="s">
        <v>30</v>
      </c>
      <c r="E673" s="302" t="s">
        <v>3033</v>
      </c>
      <c r="F673" s="301">
        <v>44692.744837962964</v>
      </c>
      <c r="G673" s="301"/>
      <c r="H673" s="301"/>
      <c r="I673" s="301" t="s">
        <v>3</v>
      </c>
      <c r="J673" s="302" t="s">
        <v>3132</v>
      </c>
      <c r="K673" s="302"/>
      <c r="L673" s="14">
        <v>44715</v>
      </c>
      <c r="M673" t="s">
        <v>3190</v>
      </c>
      <c r="N673" s="173">
        <v>44712</v>
      </c>
      <c r="O673" s="178"/>
      <c r="Q673" t="s">
        <v>129</v>
      </c>
      <c r="T673" s="194"/>
      <c r="U673" s="194"/>
      <c r="V673" s="299"/>
      <c r="W673" s="200"/>
      <c r="X673" s="200"/>
      <c r="Y673" s="199"/>
      <c r="Z673" s="206"/>
      <c r="AA673" s="205"/>
      <c r="AB673" s="206"/>
      <c r="AC673" s="187"/>
      <c r="AD673" s="186">
        <v>44712</v>
      </c>
    </row>
    <row r="674" spans="1:30">
      <c r="A674" s="302">
        <f>COUNTA($E$3:E674)</f>
        <v>672</v>
      </c>
      <c r="B674" s="302" t="s">
        <v>3031</v>
      </c>
      <c r="C674" s="302" t="s">
        <v>21</v>
      </c>
      <c r="D674" s="302" t="s">
        <v>1142</v>
      </c>
      <c r="E674" s="302" t="s">
        <v>1204</v>
      </c>
      <c r="F674" s="301">
        <v>44692.744259259256</v>
      </c>
      <c r="G674" s="301"/>
      <c r="H674" s="301"/>
      <c r="I674" s="301" t="s">
        <v>3</v>
      </c>
      <c r="J674" s="302" t="s">
        <v>3089</v>
      </c>
      <c r="K674" s="302"/>
      <c r="L674" s="14">
        <v>44715</v>
      </c>
      <c r="M674" t="s">
        <v>3190</v>
      </c>
      <c r="N674" s="173">
        <v>44712</v>
      </c>
      <c r="O674" s="178"/>
      <c r="Q674" t="s">
        <v>129</v>
      </c>
      <c r="T674" s="194"/>
      <c r="U674" s="194"/>
      <c r="V674" s="299"/>
      <c r="W674" s="200"/>
      <c r="X674" s="200"/>
      <c r="Y674" s="199"/>
      <c r="Z674" s="206"/>
      <c r="AA674" s="205"/>
      <c r="AB674" s="206"/>
      <c r="AC674" s="187"/>
      <c r="AD674" s="186">
        <v>44712</v>
      </c>
    </row>
    <row r="675" spans="1:30">
      <c r="A675" s="302">
        <f>COUNTA($E$3:E675)</f>
        <v>673</v>
      </c>
      <c r="B675" s="302" t="s">
        <v>3027</v>
      </c>
      <c r="C675" s="302" t="s">
        <v>21</v>
      </c>
      <c r="D675" s="302" t="s">
        <v>30</v>
      </c>
      <c r="E675" s="302" t="s">
        <v>3028</v>
      </c>
      <c r="F675" s="301">
        <v>44692.742835648147</v>
      </c>
      <c r="G675" s="301"/>
      <c r="H675" s="301"/>
      <c r="I675" s="301" t="s">
        <v>3</v>
      </c>
      <c r="J675" s="302" t="s">
        <v>3132</v>
      </c>
      <c r="K675" s="302"/>
      <c r="L675" s="14">
        <v>44715</v>
      </c>
      <c r="M675" t="s">
        <v>3190</v>
      </c>
      <c r="N675" s="173">
        <v>44706</v>
      </c>
      <c r="O675" s="178"/>
      <c r="Q675" t="s">
        <v>129</v>
      </c>
      <c r="T675" s="194"/>
      <c r="U675" s="194"/>
      <c r="V675" s="299"/>
      <c r="W675" s="200"/>
      <c r="X675" s="200"/>
      <c r="Y675" s="199"/>
      <c r="Z675" s="206"/>
      <c r="AA675" s="205"/>
      <c r="AB675" s="206"/>
      <c r="AC675" s="187"/>
      <c r="AD675" s="186">
        <v>44706</v>
      </c>
    </row>
    <row r="676" spans="1:30">
      <c r="A676" s="302">
        <f>COUNTA($E$3:E676)</f>
        <v>674</v>
      </c>
      <c r="B676" s="302" t="s">
        <v>2979</v>
      </c>
      <c r="C676" s="302" t="s">
        <v>2977</v>
      </c>
      <c r="D676" s="302" t="s">
        <v>25</v>
      </c>
      <c r="E676" s="302" t="s">
        <v>2980</v>
      </c>
      <c r="F676" s="301">
        <v>44685</v>
      </c>
      <c r="G676" s="301"/>
      <c r="H676" s="301"/>
      <c r="I676" s="301" t="s">
        <v>3</v>
      </c>
      <c r="J676" s="302" t="s">
        <v>1212</v>
      </c>
      <c r="K676" s="302" t="s">
        <v>1296</v>
      </c>
      <c r="L676" s="14">
        <v>44715</v>
      </c>
      <c r="M676" t="s">
        <v>3189</v>
      </c>
      <c r="N676" s="173">
        <v>44727</v>
      </c>
      <c r="O676" s="178"/>
      <c r="Q676" t="s">
        <v>129</v>
      </c>
      <c r="T676" s="194"/>
      <c r="U676" s="194"/>
      <c r="V676" s="299"/>
      <c r="W676" s="200"/>
      <c r="X676" s="200"/>
      <c r="Y676" s="199"/>
      <c r="Z676" s="206"/>
      <c r="AA676" s="205"/>
      <c r="AB676" s="206"/>
      <c r="AC676" s="187"/>
      <c r="AD676" s="186">
        <v>44727</v>
      </c>
    </row>
    <row r="677" spans="1:30">
      <c r="A677" s="302">
        <f>COUNTA($E$3:E677)</f>
        <v>675</v>
      </c>
      <c r="B677" s="302" t="s">
        <v>3108</v>
      </c>
      <c r="C677" s="302" t="s">
        <v>41</v>
      </c>
      <c r="D677" s="302" t="s">
        <v>1264</v>
      </c>
      <c r="E677" s="302" t="s">
        <v>3109</v>
      </c>
      <c r="F677" s="301">
        <v>44704</v>
      </c>
      <c r="G677" s="301"/>
      <c r="H677" s="301"/>
      <c r="I677" s="301" t="s">
        <v>1110</v>
      </c>
      <c r="J677" s="302" t="s">
        <v>1668</v>
      </c>
      <c r="K677" s="302" t="s">
        <v>1287</v>
      </c>
      <c r="L677" s="14">
        <v>44708</v>
      </c>
      <c r="M677" t="s">
        <v>3138</v>
      </c>
      <c r="N677" s="173">
        <v>44729</v>
      </c>
      <c r="O677" s="178"/>
      <c r="Q677" t="s">
        <v>129</v>
      </c>
      <c r="T677" s="194"/>
      <c r="U677" s="194"/>
      <c r="V677" s="299"/>
      <c r="W677" s="200"/>
      <c r="X677" s="200"/>
      <c r="Y677" s="199"/>
      <c r="Z677" s="206"/>
      <c r="AA677" s="205"/>
      <c r="AB677" s="206"/>
      <c r="AC677" s="187"/>
      <c r="AD677" s="186">
        <v>44729</v>
      </c>
    </row>
    <row r="678" spans="1:30">
      <c r="A678" s="302">
        <f>COUNTA($E$3:E678)</f>
        <v>676</v>
      </c>
      <c r="B678" s="302" t="s">
        <v>3127</v>
      </c>
      <c r="C678" s="302" t="s">
        <v>41</v>
      </c>
      <c r="D678" s="302" t="s">
        <v>16</v>
      </c>
      <c r="E678" s="302" t="s">
        <v>1203</v>
      </c>
      <c r="F678" s="301">
        <v>44707</v>
      </c>
      <c r="G678" s="301"/>
      <c r="H678" s="301"/>
      <c r="I678" s="301" t="s">
        <v>2</v>
      </c>
      <c r="J678" s="302" t="s">
        <v>1687</v>
      </c>
      <c r="K678" s="302" t="s">
        <v>33</v>
      </c>
      <c r="L678" s="14">
        <v>44708</v>
      </c>
      <c r="M678" t="s">
        <v>3139</v>
      </c>
      <c r="N678" s="173">
        <v>44729</v>
      </c>
      <c r="O678" s="178"/>
      <c r="Q678" t="s">
        <v>129</v>
      </c>
      <c r="T678" s="194"/>
      <c r="U678" s="194"/>
      <c r="V678" s="299"/>
      <c r="W678" s="200"/>
      <c r="X678" s="200"/>
      <c r="Y678" s="199"/>
      <c r="Z678" s="206"/>
      <c r="AA678" s="205"/>
      <c r="AB678" s="206"/>
      <c r="AC678" s="187"/>
      <c r="AD678" s="186">
        <v>44729</v>
      </c>
    </row>
    <row r="679" spans="1:30">
      <c r="A679" s="302">
        <f>COUNTA($E$3:E679)</f>
        <v>677</v>
      </c>
      <c r="B679" s="302" t="s">
        <v>3114</v>
      </c>
      <c r="C679" s="302" t="s">
        <v>41</v>
      </c>
      <c r="D679" s="302" t="s">
        <v>30</v>
      </c>
      <c r="E679" s="302" t="s">
        <v>1722</v>
      </c>
      <c r="F679" s="301">
        <v>44704</v>
      </c>
      <c r="G679" s="301"/>
      <c r="H679" s="301"/>
      <c r="I679" s="301" t="s">
        <v>2</v>
      </c>
      <c r="J679" s="302" t="s">
        <v>2234</v>
      </c>
      <c r="K679" s="302" t="s">
        <v>1287</v>
      </c>
      <c r="L679" s="14">
        <v>44708</v>
      </c>
      <c r="M679" t="s">
        <v>3144</v>
      </c>
      <c r="N679" s="173">
        <v>44729</v>
      </c>
      <c r="O679" s="178"/>
      <c r="Q679" t="s">
        <v>129</v>
      </c>
      <c r="T679" s="194"/>
      <c r="U679" s="194"/>
      <c r="V679" s="299"/>
      <c r="W679" s="200"/>
      <c r="X679" s="200"/>
      <c r="Y679" s="199"/>
      <c r="Z679" s="206"/>
      <c r="AA679" s="205"/>
      <c r="AB679" s="206"/>
      <c r="AC679" s="187"/>
      <c r="AD679" s="186">
        <v>44729</v>
      </c>
    </row>
    <row r="680" spans="1:30">
      <c r="A680" s="302">
        <f>COUNTA($E$3:E680)</f>
        <v>678</v>
      </c>
      <c r="B680" s="302" t="s">
        <v>3112</v>
      </c>
      <c r="C680" s="302" t="s">
        <v>41</v>
      </c>
      <c r="D680" s="302" t="s">
        <v>1124</v>
      </c>
      <c r="E680" s="302" t="s">
        <v>1138</v>
      </c>
      <c r="F680" s="301">
        <v>44707.701129942099</v>
      </c>
      <c r="G680" s="301"/>
      <c r="H680" s="301"/>
      <c r="I680" s="301" t="s">
        <v>2</v>
      </c>
      <c r="J680" s="302" t="s">
        <v>3113</v>
      </c>
      <c r="K680" s="302" t="s">
        <v>103</v>
      </c>
      <c r="L680" s="14">
        <v>44708</v>
      </c>
      <c r="M680" t="s">
        <v>3143</v>
      </c>
      <c r="N680" s="173">
        <v>44729</v>
      </c>
      <c r="O680" s="178"/>
      <c r="Q680" t="s">
        <v>22</v>
      </c>
      <c r="T680" s="194"/>
      <c r="U680" s="194"/>
      <c r="V680" s="299"/>
      <c r="W680" s="200"/>
      <c r="X680" s="200"/>
      <c r="Y680" s="199"/>
      <c r="Z680" s="206"/>
      <c r="AA680" s="205"/>
      <c r="AB680" s="206"/>
      <c r="AC680" s="187"/>
      <c r="AD680" s="186">
        <v>44729</v>
      </c>
    </row>
    <row r="681" spans="1:30">
      <c r="A681" s="302">
        <f>COUNTA($E$3:E681)</f>
        <v>679</v>
      </c>
      <c r="B681" s="302" t="s">
        <v>3110</v>
      </c>
      <c r="C681" s="302" t="s">
        <v>41</v>
      </c>
      <c r="D681" s="302" t="s">
        <v>31</v>
      </c>
      <c r="E681" s="302" t="s">
        <v>3111</v>
      </c>
      <c r="F681" s="301">
        <v>44704</v>
      </c>
      <c r="G681" s="301"/>
      <c r="H681" s="301" t="s">
        <v>66</v>
      </c>
      <c r="I681" s="301" t="s">
        <v>2</v>
      </c>
      <c r="J681" s="302" t="s">
        <v>2061</v>
      </c>
      <c r="K681" s="302" t="s">
        <v>1294</v>
      </c>
      <c r="L681" s="14">
        <v>44708</v>
      </c>
      <c r="N681" s="173">
        <v>44729</v>
      </c>
      <c r="O681" s="178"/>
      <c r="Q681" t="s">
        <v>22</v>
      </c>
      <c r="T681" s="194"/>
      <c r="U681" s="194"/>
      <c r="V681" s="299"/>
      <c r="W681" s="200"/>
      <c r="X681" s="200"/>
      <c r="Y681" s="199"/>
      <c r="Z681" s="206"/>
      <c r="AA681" s="205"/>
      <c r="AB681" s="206"/>
      <c r="AC681" s="187"/>
      <c r="AD681" s="186">
        <v>44729</v>
      </c>
    </row>
    <row r="682" spans="1:30">
      <c r="A682" s="302">
        <f>COUNTA($E$3:E682)</f>
        <v>680</v>
      </c>
      <c r="B682" s="302" t="s">
        <v>3069</v>
      </c>
      <c r="C682" s="302" t="s">
        <v>40</v>
      </c>
      <c r="D682" s="302" t="s">
        <v>51</v>
      </c>
      <c r="E682" s="302" t="s">
        <v>1697</v>
      </c>
      <c r="F682" s="301">
        <v>44700</v>
      </c>
      <c r="G682" s="301"/>
      <c r="H682" s="301"/>
      <c r="I682" s="301" t="s">
        <v>2</v>
      </c>
      <c r="J682" s="302" t="s">
        <v>1746</v>
      </c>
      <c r="K682" s="302" t="s">
        <v>1294</v>
      </c>
      <c r="L682" s="14">
        <v>44708</v>
      </c>
      <c r="M682" t="s">
        <v>3136</v>
      </c>
      <c r="N682" s="173">
        <v>44729</v>
      </c>
      <c r="O682" s="178"/>
      <c r="Q682" t="s">
        <v>22</v>
      </c>
      <c r="T682" s="194"/>
      <c r="U682" s="194"/>
      <c r="V682" s="299"/>
      <c r="W682" s="200"/>
      <c r="X682" s="200"/>
      <c r="Y682" s="199"/>
      <c r="Z682" s="206"/>
      <c r="AA682" s="205"/>
      <c r="AB682" s="206"/>
      <c r="AC682" s="187"/>
      <c r="AD682" s="186">
        <v>44729</v>
      </c>
    </row>
    <row r="683" spans="1:30">
      <c r="A683" s="302">
        <f>COUNTA($E$3:E683)</f>
        <v>681</v>
      </c>
      <c r="B683" s="302" t="s">
        <v>2949</v>
      </c>
      <c r="C683" s="302" t="s">
        <v>2345</v>
      </c>
      <c r="D683" s="302" t="s">
        <v>16</v>
      </c>
      <c r="E683" s="302" t="s">
        <v>2377</v>
      </c>
      <c r="F683" s="301">
        <v>44678</v>
      </c>
      <c r="G683" s="301"/>
      <c r="H683" s="301" t="s">
        <v>55</v>
      </c>
      <c r="I683" s="301" t="s">
        <v>2</v>
      </c>
      <c r="J683" s="302" t="s">
        <v>1664</v>
      </c>
      <c r="K683" s="302" t="s">
        <v>1296</v>
      </c>
      <c r="L683" s="14">
        <v>44708</v>
      </c>
      <c r="M683" t="s">
        <v>3135</v>
      </c>
      <c r="N683" s="173">
        <v>44713</v>
      </c>
      <c r="O683" s="178"/>
      <c r="Q683" t="s">
        <v>129</v>
      </c>
      <c r="T683" s="194"/>
      <c r="U683" s="194"/>
      <c r="V683" s="299"/>
      <c r="W683" s="200"/>
      <c r="X683" s="200"/>
      <c r="Y683" s="199"/>
      <c r="Z683" s="206"/>
      <c r="AA683" s="205"/>
      <c r="AB683" s="206"/>
      <c r="AC683" s="187"/>
      <c r="AD683" s="186">
        <v>44713</v>
      </c>
    </row>
    <row r="684" spans="1:30">
      <c r="A684" s="302">
        <f>COUNTA($E$3:E684)</f>
        <v>682</v>
      </c>
      <c r="B684" s="302" t="s">
        <v>2925</v>
      </c>
      <c r="C684" s="302" t="s">
        <v>1197</v>
      </c>
      <c r="D684" s="302" t="s">
        <v>38</v>
      </c>
      <c r="E684" s="302" t="s">
        <v>1222</v>
      </c>
      <c r="F684" s="301">
        <v>44627</v>
      </c>
      <c r="G684" s="301"/>
      <c r="H684" s="301">
        <v>44575</v>
      </c>
      <c r="I684" s="301" t="s">
        <v>2</v>
      </c>
      <c r="J684" s="302" t="s">
        <v>1485</v>
      </c>
      <c r="K684" s="302" t="s">
        <v>1294</v>
      </c>
      <c r="L684" s="14">
        <v>44708</v>
      </c>
      <c r="M684" t="s">
        <v>3134</v>
      </c>
      <c r="N684" s="173">
        <v>44713</v>
      </c>
      <c r="O684" s="178"/>
      <c r="Q684" t="s">
        <v>22</v>
      </c>
      <c r="T684" s="194"/>
      <c r="U684" s="194"/>
      <c r="V684" s="299"/>
      <c r="W684" s="200"/>
      <c r="X684" s="200"/>
      <c r="Y684" s="199"/>
      <c r="Z684" s="206"/>
      <c r="AA684" s="205"/>
      <c r="AB684" s="206"/>
      <c r="AC684" s="187"/>
      <c r="AD684" s="186">
        <v>44713</v>
      </c>
    </row>
    <row r="685" spans="1:30">
      <c r="A685" s="302">
        <f>COUNTA($E$3:E685)</f>
        <v>683</v>
      </c>
      <c r="B685" s="302" t="s">
        <v>2802</v>
      </c>
      <c r="C685" s="302" t="s">
        <v>41</v>
      </c>
      <c r="D685" s="302" t="s">
        <v>34</v>
      </c>
      <c r="E685" s="302" t="s">
        <v>2803</v>
      </c>
      <c r="F685" s="301">
        <v>44664</v>
      </c>
      <c r="G685" s="301"/>
      <c r="H685" s="301" t="s">
        <v>66</v>
      </c>
      <c r="I685" s="301" t="s">
        <v>3</v>
      </c>
      <c r="J685" s="302" t="s">
        <v>1212</v>
      </c>
      <c r="K685" s="302" t="s">
        <v>103</v>
      </c>
      <c r="L685" s="14">
        <v>44708</v>
      </c>
      <c r="M685" t="s">
        <v>3133</v>
      </c>
      <c r="N685" s="173">
        <v>44729</v>
      </c>
      <c r="O685" s="178"/>
      <c r="Q685" t="s">
        <v>22</v>
      </c>
      <c r="T685" s="194"/>
      <c r="U685" s="194"/>
      <c r="V685" s="299"/>
      <c r="W685" s="200"/>
      <c r="X685" s="200"/>
      <c r="Y685" s="199"/>
      <c r="Z685" s="206"/>
      <c r="AA685" s="205"/>
      <c r="AB685" s="206"/>
      <c r="AC685" s="187"/>
      <c r="AD685" s="186">
        <v>44729</v>
      </c>
    </row>
    <row r="686" spans="1:30">
      <c r="A686" s="302">
        <f>COUNTA($E$3:E686)</f>
        <v>684</v>
      </c>
      <c r="B686" s="302" t="s">
        <v>3115</v>
      </c>
      <c r="C686" s="302" t="s">
        <v>41</v>
      </c>
      <c r="D686" s="302" t="s">
        <v>1139</v>
      </c>
      <c r="E686" s="302" t="s">
        <v>3116</v>
      </c>
      <c r="F686" s="301">
        <v>44704</v>
      </c>
      <c r="G686" s="301"/>
      <c r="H686" s="301"/>
      <c r="I686" s="301" t="s">
        <v>3</v>
      </c>
      <c r="J686" s="302" t="s">
        <v>1485</v>
      </c>
      <c r="K686" s="302" t="s">
        <v>2032</v>
      </c>
      <c r="L686" s="14">
        <v>44708</v>
      </c>
      <c r="M686" t="s">
        <v>3140</v>
      </c>
      <c r="N686" s="173">
        <v>44729</v>
      </c>
      <c r="O686" s="178"/>
      <c r="Q686" t="s">
        <v>22</v>
      </c>
      <c r="T686" s="194"/>
      <c r="U686" s="194"/>
      <c r="V686" s="299"/>
      <c r="W686" s="200"/>
      <c r="X686" s="200"/>
      <c r="Y686" s="199"/>
      <c r="Z686" s="206"/>
      <c r="AA686" s="205"/>
      <c r="AB686" s="206"/>
      <c r="AC686" s="187"/>
      <c r="AD686" s="186">
        <v>44729</v>
      </c>
    </row>
    <row r="687" spans="1:30">
      <c r="A687" s="302">
        <f>COUNTA($E$3:E687)</f>
        <v>685</v>
      </c>
      <c r="B687" s="302" t="s">
        <v>3102</v>
      </c>
      <c r="C687" s="302" t="s">
        <v>41</v>
      </c>
      <c r="D687" s="302" t="s">
        <v>1126</v>
      </c>
      <c r="E687" s="302" t="s">
        <v>3103</v>
      </c>
      <c r="F687" s="301">
        <v>44704</v>
      </c>
      <c r="G687" s="301"/>
      <c r="H687" s="301"/>
      <c r="I687" s="301" t="s">
        <v>3</v>
      </c>
      <c r="J687" s="302" t="s">
        <v>1668</v>
      </c>
      <c r="K687" s="302" t="s">
        <v>1287</v>
      </c>
      <c r="L687" s="14">
        <v>44708</v>
      </c>
      <c r="M687" t="s">
        <v>3138</v>
      </c>
      <c r="N687" s="173">
        <v>44729</v>
      </c>
      <c r="O687" s="178"/>
      <c r="Q687" t="s">
        <v>129</v>
      </c>
      <c r="T687" s="194"/>
      <c r="U687" s="194"/>
      <c r="V687" s="299"/>
      <c r="W687" s="200"/>
      <c r="X687" s="200"/>
      <c r="Y687" s="199"/>
      <c r="Z687" s="206"/>
      <c r="AA687" s="205"/>
      <c r="AB687" s="206"/>
      <c r="AC687" s="187"/>
      <c r="AD687" s="186">
        <v>44729</v>
      </c>
    </row>
    <row r="688" spans="1:30">
      <c r="A688" s="302">
        <f>COUNTA($E$3:E688)</f>
        <v>686</v>
      </c>
      <c r="B688" s="302" t="s">
        <v>3087</v>
      </c>
      <c r="C688" s="302" t="s">
        <v>41</v>
      </c>
      <c r="D688" s="302" t="s">
        <v>1139</v>
      </c>
      <c r="E688" s="302" t="s">
        <v>1140</v>
      </c>
      <c r="F688" s="301">
        <v>44701</v>
      </c>
      <c r="G688" s="301"/>
      <c r="H688" s="301"/>
      <c r="I688" s="301" t="s">
        <v>3</v>
      </c>
      <c r="J688" s="302" t="s">
        <v>17</v>
      </c>
      <c r="K688" s="302" t="s">
        <v>1287</v>
      </c>
      <c r="L688" s="14">
        <v>44708</v>
      </c>
      <c r="M688" t="s">
        <v>3137</v>
      </c>
      <c r="N688" s="173">
        <v>44729</v>
      </c>
      <c r="O688" s="178"/>
      <c r="Q688" t="s">
        <v>129</v>
      </c>
      <c r="T688" s="194"/>
      <c r="U688" s="194"/>
      <c r="V688" s="299"/>
      <c r="W688" s="200"/>
      <c r="X688" s="200"/>
      <c r="Y688" s="199"/>
      <c r="Z688" s="206"/>
      <c r="AA688" s="205"/>
      <c r="AB688" s="206"/>
      <c r="AC688" s="187"/>
      <c r="AD688" s="186">
        <v>44729</v>
      </c>
    </row>
    <row r="689" spans="1:30">
      <c r="A689" s="302">
        <f>COUNTA($E$3:E689)</f>
        <v>687</v>
      </c>
      <c r="B689" s="302" t="s">
        <v>3040</v>
      </c>
      <c r="C689" s="302" t="s">
        <v>3041</v>
      </c>
      <c r="D689" s="302" t="s">
        <v>104</v>
      </c>
      <c r="E689" s="302" t="s">
        <v>3042</v>
      </c>
      <c r="F689" s="301">
        <v>44693.506863425922</v>
      </c>
      <c r="G689" s="301"/>
      <c r="H689" s="301"/>
      <c r="I689" s="301" t="s">
        <v>3</v>
      </c>
      <c r="J689" s="302" t="s">
        <v>1212</v>
      </c>
      <c r="K689" s="302" t="s">
        <v>1295</v>
      </c>
      <c r="L689" s="14">
        <v>44708</v>
      </c>
      <c r="M689" t="s">
        <v>2959</v>
      </c>
      <c r="N689" s="173">
        <v>44712</v>
      </c>
      <c r="O689" s="178"/>
      <c r="Q689" t="s">
        <v>129</v>
      </c>
      <c r="T689" s="194"/>
      <c r="U689" s="194"/>
      <c r="V689" s="299"/>
      <c r="W689" s="200"/>
      <c r="X689" s="200"/>
      <c r="Y689" s="199"/>
      <c r="Z689" s="206"/>
      <c r="AA689" s="205"/>
      <c r="AB689" s="206"/>
      <c r="AC689" s="187"/>
      <c r="AD689" s="186">
        <v>44712</v>
      </c>
    </row>
    <row r="690" spans="1:30">
      <c r="A690" s="302">
        <f>COUNTA($E$3:E690)</f>
        <v>688</v>
      </c>
      <c r="B690" s="302" t="s">
        <v>3036</v>
      </c>
      <c r="C690" s="302" t="s">
        <v>21</v>
      </c>
      <c r="D690" s="302" t="s">
        <v>34</v>
      </c>
      <c r="E690" s="302" t="s">
        <v>2059</v>
      </c>
      <c r="F690" s="301">
        <v>44692.746712962966</v>
      </c>
      <c r="G690" s="301"/>
      <c r="H690" s="301"/>
      <c r="I690" s="301" t="s">
        <v>3</v>
      </c>
      <c r="J690" s="302" t="s">
        <v>2435</v>
      </c>
      <c r="K690" s="302" t="s">
        <v>1295</v>
      </c>
      <c r="L690" s="14">
        <v>44708</v>
      </c>
      <c r="M690" t="s">
        <v>3136</v>
      </c>
      <c r="N690" s="173">
        <v>44712</v>
      </c>
      <c r="O690" s="178"/>
      <c r="Q690" t="s">
        <v>129</v>
      </c>
      <c r="T690" s="194"/>
      <c r="U690" s="194"/>
      <c r="V690" s="299"/>
      <c r="W690" s="200"/>
      <c r="X690" s="200"/>
      <c r="Y690" s="199"/>
      <c r="Z690" s="206"/>
      <c r="AA690" s="205"/>
      <c r="AB690" s="206"/>
      <c r="AC690" s="187"/>
      <c r="AD690" s="186">
        <v>44712</v>
      </c>
    </row>
    <row r="691" spans="1:30">
      <c r="A691" s="302">
        <f>COUNTA($E$3:E691)</f>
        <v>689</v>
      </c>
      <c r="B691" s="302" t="s">
        <v>3067</v>
      </c>
      <c r="C691" s="302" t="s">
        <v>41</v>
      </c>
      <c r="D691" s="302" t="s">
        <v>56</v>
      </c>
      <c r="E691" s="302" t="s">
        <v>3068</v>
      </c>
      <c r="F691" s="301">
        <v>44699</v>
      </c>
      <c r="G691" s="301"/>
      <c r="H691" s="301"/>
      <c r="I691" s="301" t="s">
        <v>2</v>
      </c>
      <c r="J691" s="302" t="s">
        <v>1671</v>
      </c>
      <c r="K691" s="302" t="s">
        <v>33</v>
      </c>
      <c r="L691" s="14">
        <v>44701</v>
      </c>
      <c r="M691" t="s">
        <v>3084</v>
      </c>
      <c r="N691" s="173">
        <v>44701</v>
      </c>
      <c r="O691" s="178"/>
      <c r="Q691" t="s">
        <v>129</v>
      </c>
      <c r="T691" s="194"/>
      <c r="U691" s="194"/>
      <c r="V691" s="299"/>
      <c r="W691" s="200"/>
      <c r="X691" s="200"/>
      <c r="Y691" s="199"/>
      <c r="Z691" s="206"/>
      <c r="AA691" s="205"/>
      <c r="AB691" s="206"/>
      <c r="AC691" s="187"/>
      <c r="AD691" s="186">
        <v>44701</v>
      </c>
    </row>
    <row r="692" spans="1:30">
      <c r="A692" s="302">
        <f>COUNTA($E$3:E692)</f>
        <v>690</v>
      </c>
      <c r="B692" s="302" t="s">
        <v>3066</v>
      </c>
      <c r="C692" s="302" t="s">
        <v>41</v>
      </c>
      <c r="D692" s="302" t="s">
        <v>30</v>
      </c>
      <c r="E692" s="302" t="s">
        <v>1640</v>
      </c>
      <c r="F692" s="301">
        <v>44699</v>
      </c>
      <c r="G692" s="301"/>
      <c r="H692" s="301"/>
      <c r="I692" s="301" t="s">
        <v>2</v>
      </c>
      <c r="J692" s="302" t="s">
        <v>1671</v>
      </c>
      <c r="K692" s="302" t="s">
        <v>1089</v>
      </c>
      <c r="L692" s="14">
        <v>44701</v>
      </c>
      <c r="M692" t="s">
        <v>3084</v>
      </c>
      <c r="N692" s="173">
        <v>44702</v>
      </c>
      <c r="O692" s="178"/>
      <c r="Q692" t="s">
        <v>129</v>
      </c>
      <c r="T692" s="194"/>
      <c r="U692" s="194"/>
      <c r="V692" s="299"/>
      <c r="W692" s="200"/>
      <c r="X692" s="200"/>
      <c r="Y692" s="199"/>
      <c r="Z692" s="206"/>
      <c r="AA692" s="205"/>
      <c r="AB692" s="206"/>
      <c r="AC692" s="187"/>
      <c r="AD692" s="186">
        <v>44702</v>
      </c>
    </row>
    <row r="693" spans="1:30">
      <c r="A693" s="302">
        <f>COUNTA($E$3:E693)</f>
        <v>691</v>
      </c>
      <c r="B693" s="302" t="s">
        <v>3063</v>
      </c>
      <c r="C693" s="302" t="s">
        <v>41</v>
      </c>
      <c r="D693" s="302" t="s">
        <v>1123</v>
      </c>
      <c r="E693" s="302" t="s">
        <v>3064</v>
      </c>
      <c r="F693" s="301">
        <v>44698</v>
      </c>
      <c r="G693" s="301"/>
      <c r="H693" s="301"/>
      <c r="I693" s="301" t="s">
        <v>2</v>
      </c>
      <c r="J693" s="302" t="s">
        <v>17</v>
      </c>
      <c r="K693" s="302" t="s">
        <v>1287</v>
      </c>
      <c r="L693" s="14">
        <v>44701</v>
      </c>
      <c r="M693" t="s">
        <v>3091</v>
      </c>
      <c r="N693" s="173">
        <v>44703</v>
      </c>
      <c r="O693" s="178"/>
      <c r="Q693" t="s">
        <v>129</v>
      </c>
      <c r="T693" s="194"/>
      <c r="U693" s="194"/>
      <c r="V693" s="299"/>
      <c r="W693" s="200"/>
      <c r="X693" s="200"/>
      <c r="Y693" s="199"/>
      <c r="Z693" s="206"/>
      <c r="AA693" s="205"/>
      <c r="AB693" s="206"/>
      <c r="AC693" s="187"/>
      <c r="AD693" s="186">
        <v>44703</v>
      </c>
    </row>
    <row r="694" spans="1:30">
      <c r="A694" s="302">
        <f>COUNTA($E$3:E694)</f>
        <v>692</v>
      </c>
      <c r="B694" s="302" t="s">
        <v>3043</v>
      </c>
      <c r="C694" s="302" t="s">
        <v>41</v>
      </c>
      <c r="D694" s="302" t="s">
        <v>51</v>
      </c>
      <c r="E694" s="302" t="s">
        <v>1694</v>
      </c>
      <c r="F694" s="301">
        <v>44693</v>
      </c>
      <c r="G694" s="301"/>
      <c r="H694" s="301"/>
      <c r="I694" s="301" t="s">
        <v>2</v>
      </c>
      <c r="J694" s="302" t="s">
        <v>1485</v>
      </c>
      <c r="K694" s="302" t="s">
        <v>1294</v>
      </c>
      <c r="L694" s="14">
        <v>44701</v>
      </c>
      <c r="M694" t="s">
        <v>3083</v>
      </c>
      <c r="N694" s="173">
        <v>44704</v>
      </c>
      <c r="O694" s="178"/>
      <c r="Q694" t="s">
        <v>22</v>
      </c>
      <c r="T694" s="194"/>
      <c r="U694" s="194"/>
      <c r="V694" s="299"/>
      <c r="W694" s="200"/>
      <c r="X694" s="200"/>
      <c r="Y694" s="199"/>
      <c r="Z694" s="206"/>
      <c r="AA694" s="205"/>
      <c r="AB694" s="206"/>
      <c r="AC694" s="187"/>
      <c r="AD694" s="186">
        <v>44704</v>
      </c>
    </row>
    <row r="695" spans="1:30">
      <c r="A695" s="302">
        <f>COUNTA($E$3:E695)</f>
        <v>693</v>
      </c>
      <c r="B695" s="302" t="s">
        <v>2964</v>
      </c>
      <c r="C695" s="302" t="s">
        <v>41</v>
      </c>
      <c r="D695" s="302" t="s">
        <v>32</v>
      </c>
      <c r="E695" s="302" t="s">
        <v>1190</v>
      </c>
      <c r="F695" s="301">
        <v>44678</v>
      </c>
      <c r="G695" s="301"/>
      <c r="H695" s="301"/>
      <c r="I695" s="301" t="s">
        <v>2</v>
      </c>
      <c r="J695" s="302" t="s">
        <v>2435</v>
      </c>
      <c r="K695" s="302" t="s">
        <v>287</v>
      </c>
      <c r="L695" s="14">
        <v>44701</v>
      </c>
      <c r="M695" t="s">
        <v>3080</v>
      </c>
      <c r="N695" s="173">
        <v>44705</v>
      </c>
      <c r="O695" s="178"/>
      <c r="Q695" t="s">
        <v>22</v>
      </c>
      <c r="T695" s="194"/>
      <c r="U695" s="194"/>
      <c r="V695" s="299"/>
      <c r="W695" s="200"/>
      <c r="X695" s="200"/>
      <c r="Y695" s="199"/>
      <c r="Z695" s="206"/>
      <c r="AA695" s="205"/>
      <c r="AB695" s="206"/>
      <c r="AC695" s="187"/>
      <c r="AD695" s="186">
        <v>44705</v>
      </c>
    </row>
    <row r="696" spans="1:30">
      <c r="A696" s="302">
        <f>COUNTA($E$3:E696)</f>
        <v>694</v>
      </c>
      <c r="B696" s="302" t="s">
        <v>2494</v>
      </c>
      <c r="C696" s="302" t="s">
        <v>1106</v>
      </c>
      <c r="D696" s="302" t="s">
        <v>58</v>
      </c>
      <c r="E696" s="302" t="s">
        <v>2495</v>
      </c>
      <c r="F696" s="301">
        <v>44600</v>
      </c>
      <c r="G696" s="301"/>
      <c r="H696" s="301">
        <v>44627</v>
      </c>
      <c r="I696" s="301" t="s">
        <v>2</v>
      </c>
      <c r="J696" s="302" t="s">
        <v>2496</v>
      </c>
      <c r="K696" s="302" t="s">
        <v>1296</v>
      </c>
      <c r="L696" s="14">
        <v>44701</v>
      </c>
      <c r="M696" t="s">
        <v>3078</v>
      </c>
      <c r="N696" s="173">
        <v>44696</v>
      </c>
      <c r="O696" s="178"/>
      <c r="Q696" t="s">
        <v>129</v>
      </c>
      <c r="T696" s="194"/>
      <c r="U696" s="194"/>
      <c r="V696" s="299"/>
      <c r="W696" s="200"/>
      <c r="X696" s="200"/>
      <c r="Y696" s="199"/>
      <c r="Z696" s="206"/>
      <c r="AA696" s="205"/>
      <c r="AB696" s="206"/>
      <c r="AC696" s="187"/>
      <c r="AD696" s="186">
        <v>44696</v>
      </c>
    </row>
    <row r="697" spans="1:30">
      <c r="A697" s="302">
        <f>COUNTA($E$3:E697)</f>
        <v>695</v>
      </c>
      <c r="B697" s="302" t="s">
        <v>3085</v>
      </c>
      <c r="C697" s="302" t="s">
        <v>41</v>
      </c>
      <c r="D697" s="302" t="s">
        <v>34</v>
      </c>
      <c r="E697" s="302" t="s">
        <v>1923</v>
      </c>
      <c r="F697" s="301">
        <v>44700</v>
      </c>
      <c r="G697" s="301"/>
      <c r="H697" s="301"/>
      <c r="I697" s="301" t="s">
        <v>3</v>
      </c>
      <c r="J697" s="302" t="s">
        <v>3086</v>
      </c>
      <c r="K697" s="302" t="s">
        <v>1120</v>
      </c>
      <c r="L697" s="14">
        <v>44701</v>
      </c>
      <c r="M697" t="s">
        <v>3081</v>
      </c>
      <c r="N697" s="173">
        <v>44701</v>
      </c>
      <c r="O697" s="178"/>
      <c r="Q697" t="s">
        <v>129</v>
      </c>
      <c r="T697" s="194"/>
      <c r="U697" s="194"/>
      <c r="V697" s="299"/>
      <c r="W697" s="200"/>
      <c r="X697" s="200"/>
      <c r="Y697" s="199"/>
      <c r="Z697" s="206"/>
      <c r="AA697" s="205"/>
      <c r="AB697" s="206"/>
      <c r="AC697" s="187"/>
      <c r="AD697" s="186">
        <v>44701</v>
      </c>
    </row>
    <row r="698" spans="1:30">
      <c r="A698" s="302">
        <f>COUNTA($E$3:E698)</f>
        <v>696</v>
      </c>
      <c r="B698" s="302" t="s">
        <v>3074</v>
      </c>
      <c r="C698" s="302" t="s">
        <v>41</v>
      </c>
      <c r="D698" s="302" t="s">
        <v>19</v>
      </c>
      <c r="E698" s="302" t="s">
        <v>3075</v>
      </c>
      <c r="F698" s="301">
        <v>44700</v>
      </c>
      <c r="G698" s="301"/>
      <c r="H698" s="301"/>
      <c r="I698" s="301" t="s">
        <v>3</v>
      </c>
      <c r="J698" s="302" t="s">
        <v>2560</v>
      </c>
      <c r="K698" s="302" t="s">
        <v>103</v>
      </c>
      <c r="L698" s="14">
        <v>44701</v>
      </c>
      <c r="M698" t="s">
        <v>3954</v>
      </c>
      <c r="N698" s="173">
        <v>44813</v>
      </c>
      <c r="O698" s="178"/>
      <c r="Q698" t="s">
        <v>22</v>
      </c>
      <c r="T698" s="194"/>
      <c r="U698" s="194"/>
      <c r="V698" s="299"/>
      <c r="W698" s="200"/>
      <c r="X698" s="200"/>
      <c r="Y698" s="199"/>
      <c r="Z698" s="206"/>
      <c r="AA698" s="205"/>
      <c r="AB698" s="206"/>
      <c r="AC698" s="187"/>
      <c r="AD698" s="186">
        <v>44813</v>
      </c>
    </row>
    <row r="699" spans="1:30">
      <c r="A699" s="302">
        <f>COUNTA($E$3:E699)</f>
        <v>697</v>
      </c>
      <c r="B699" s="302" t="s">
        <v>3065</v>
      </c>
      <c r="C699" s="302" t="s">
        <v>286</v>
      </c>
      <c r="D699" s="302" t="s">
        <v>34</v>
      </c>
      <c r="E699" s="302" t="s">
        <v>1250</v>
      </c>
      <c r="F699" s="301">
        <v>44699</v>
      </c>
      <c r="G699" s="301"/>
      <c r="H699" s="301"/>
      <c r="I699" s="301" t="s">
        <v>3</v>
      </c>
      <c r="J699" s="302" t="s">
        <v>1485</v>
      </c>
      <c r="K699" s="302" t="s">
        <v>24</v>
      </c>
      <c r="L699" s="14">
        <v>44701</v>
      </c>
      <c r="M699" t="s">
        <v>3081</v>
      </c>
      <c r="N699" s="173">
        <v>44701</v>
      </c>
      <c r="O699" s="178"/>
      <c r="Q699" t="s">
        <v>22</v>
      </c>
      <c r="T699" s="194"/>
      <c r="U699" s="194"/>
      <c r="V699" s="299"/>
      <c r="W699" s="200"/>
      <c r="X699" s="200"/>
      <c r="Y699" s="199"/>
      <c r="Z699" s="206"/>
      <c r="AA699" s="205"/>
      <c r="AB699" s="206"/>
      <c r="AC699" s="187"/>
      <c r="AD699" s="186">
        <v>44701</v>
      </c>
    </row>
    <row r="700" spans="1:30">
      <c r="A700" s="302">
        <f>COUNTA($E$3:E700)</f>
        <v>698</v>
      </c>
      <c r="B700" s="302" t="s">
        <v>3061</v>
      </c>
      <c r="C700" s="302" t="s">
        <v>297</v>
      </c>
      <c r="D700" s="302" t="s">
        <v>56</v>
      </c>
      <c r="E700" s="302" t="s">
        <v>3062</v>
      </c>
      <c r="F700" s="301">
        <v>44697</v>
      </c>
      <c r="G700" s="301"/>
      <c r="H700" s="301"/>
      <c r="I700" s="301" t="s">
        <v>3</v>
      </c>
      <c r="J700" s="302" t="s">
        <v>1641</v>
      </c>
      <c r="K700" s="302" t="s">
        <v>1294</v>
      </c>
      <c r="L700" s="14">
        <v>44701</v>
      </c>
      <c r="M700" t="s">
        <v>3083</v>
      </c>
      <c r="N700" s="173">
        <v>44698</v>
      </c>
      <c r="O700" s="178"/>
      <c r="Q700" t="s">
        <v>22</v>
      </c>
      <c r="T700" s="194"/>
      <c r="U700" s="194"/>
      <c r="V700" s="299"/>
      <c r="W700" s="200"/>
      <c r="X700" s="200"/>
      <c r="Y700" s="199"/>
      <c r="Z700" s="206"/>
      <c r="AA700" s="205"/>
      <c r="AB700" s="206"/>
      <c r="AC700" s="187"/>
      <c r="AD700" s="186">
        <v>44698</v>
      </c>
    </row>
    <row r="701" spans="1:30">
      <c r="A701" s="302">
        <f>COUNTA($E$3:E701)</f>
        <v>699</v>
      </c>
      <c r="B701" s="302" t="s">
        <v>3038</v>
      </c>
      <c r="C701" s="302" t="s">
        <v>37</v>
      </c>
      <c r="D701" s="302" t="s">
        <v>30</v>
      </c>
      <c r="E701" s="302" t="s">
        <v>3039</v>
      </c>
      <c r="F701" s="301">
        <v>44692.747534722221</v>
      </c>
      <c r="G701" s="301"/>
      <c r="H701" s="301"/>
      <c r="I701" s="301" t="s">
        <v>3</v>
      </c>
      <c r="J701" s="302" t="s">
        <v>1249</v>
      </c>
      <c r="K701" s="302" t="s">
        <v>1274</v>
      </c>
      <c r="L701" s="14">
        <v>44701</v>
      </c>
      <c r="M701" t="s">
        <v>3083</v>
      </c>
      <c r="N701" s="173">
        <v>44718</v>
      </c>
      <c r="O701" s="178"/>
      <c r="Q701" t="s">
        <v>129</v>
      </c>
      <c r="T701" s="194"/>
      <c r="U701" s="194"/>
      <c r="V701" s="299"/>
      <c r="W701" s="200"/>
      <c r="X701" s="200"/>
      <c r="Y701" s="199"/>
      <c r="Z701" s="206"/>
      <c r="AA701" s="205"/>
      <c r="AB701" s="206"/>
      <c r="AC701" s="187"/>
      <c r="AD701" s="186">
        <v>44718</v>
      </c>
    </row>
    <row r="702" spans="1:30">
      <c r="A702" s="302">
        <f>COUNTA($E$3:E702)</f>
        <v>700</v>
      </c>
      <c r="B702" s="302" t="s">
        <v>3037</v>
      </c>
      <c r="C702" s="302" t="s">
        <v>37</v>
      </c>
      <c r="D702" s="302" t="s">
        <v>30</v>
      </c>
      <c r="E702" s="302" t="s">
        <v>2273</v>
      </c>
      <c r="F702" s="301">
        <v>44692.747106481482</v>
      </c>
      <c r="G702" s="301"/>
      <c r="H702" s="301"/>
      <c r="I702" s="301" t="s">
        <v>3</v>
      </c>
      <c r="J702" s="302" t="s">
        <v>1875</v>
      </c>
      <c r="K702" s="302" t="s">
        <v>1295</v>
      </c>
      <c r="L702" s="14">
        <v>44701</v>
      </c>
      <c r="M702" t="s">
        <v>3082</v>
      </c>
      <c r="N702" s="173">
        <v>44709</v>
      </c>
      <c r="O702" s="178"/>
      <c r="Q702" t="s">
        <v>129</v>
      </c>
      <c r="T702" s="194"/>
      <c r="U702" s="194"/>
      <c r="V702" s="299"/>
      <c r="W702" s="200"/>
      <c r="X702" s="200"/>
      <c r="Y702" s="199"/>
      <c r="Z702" s="206"/>
      <c r="AA702" s="205"/>
      <c r="AB702" s="206"/>
      <c r="AC702" s="187"/>
      <c r="AD702" s="186">
        <v>44709</v>
      </c>
    </row>
    <row r="703" spans="1:30">
      <c r="A703" s="302">
        <f>COUNTA($E$3:E703)</f>
        <v>701</v>
      </c>
      <c r="B703" s="302" t="s">
        <v>3034</v>
      </c>
      <c r="C703" s="302" t="s">
        <v>21</v>
      </c>
      <c r="D703" s="302" t="s">
        <v>34</v>
      </c>
      <c r="E703" s="302" t="s">
        <v>3035</v>
      </c>
      <c r="F703" s="301">
        <v>44692.746203703704</v>
      </c>
      <c r="G703" s="301"/>
      <c r="H703" s="301"/>
      <c r="I703" s="301" t="s">
        <v>3</v>
      </c>
      <c r="J703" s="302" t="s">
        <v>3076</v>
      </c>
      <c r="K703" s="302" t="s">
        <v>1274</v>
      </c>
      <c r="L703" s="14">
        <v>44701</v>
      </c>
      <c r="M703" t="s">
        <v>3080</v>
      </c>
      <c r="N703" s="173">
        <v>44700</v>
      </c>
      <c r="O703" s="178"/>
      <c r="Q703" t="s">
        <v>129</v>
      </c>
      <c r="T703" s="194"/>
      <c r="U703" s="194"/>
      <c r="V703" s="299"/>
      <c r="W703" s="200"/>
      <c r="X703" s="200"/>
      <c r="Y703" s="199"/>
      <c r="Z703" s="206"/>
      <c r="AA703" s="205"/>
      <c r="AB703" s="206"/>
      <c r="AC703" s="187"/>
      <c r="AD703" s="186">
        <v>44700</v>
      </c>
    </row>
    <row r="704" spans="1:30">
      <c r="A704" s="302">
        <f>COUNTA($E$3:E704)</f>
        <v>702</v>
      </c>
      <c r="B704" s="302" t="s">
        <v>2757</v>
      </c>
      <c r="C704" s="302" t="s">
        <v>37</v>
      </c>
      <c r="D704" s="302" t="s">
        <v>27</v>
      </c>
      <c r="E704" s="302" t="s">
        <v>2758</v>
      </c>
      <c r="F704" s="301">
        <v>44655</v>
      </c>
      <c r="G704" s="301"/>
      <c r="H704" s="301">
        <v>44658</v>
      </c>
      <c r="I704" s="301" t="s">
        <v>3</v>
      </c>
      <c r="J704" s="302" t="s">
        <v>1093</v>
      </c>
      <c r="K704" s="302" t="s">
        <v>1296</v>
      </c>
      <c r="L704" s="14">
        <v>44701</v>
      </c>
      <c r="N704" s="173">
        <v>44701</v>
      </c>
      <c r="O704" s="178"/>
      <c r="Q704" t="s">
        <v>129</v>
      </c>
      <c r="T704" s="194"/>
      <c r="U704" s="194"/>
      <c r="V704" s="299"/>
      <c r="W704" s="200"/>
      <c r="X704" s="200"/>
      <c r="Y704" s="199"/>
      <c r="Z704" s="206"/>
      <c r="AA704" s="205"/>
      <c r="AB704" s="206"/>
      <c r="AC704" s="187"/>
      <c r="AD704" s="186">
        <v>44701</v>
      </c>
    </row>
    <row r="705" spans="1:30">
      <c r="A705" s="302">
        <f>COUNTA($E$3:E705)</f>
        <v>703</v>
      </c>
      <c r="B705" s="302" t="s">
        <v>3003</v>
      </c>
      <c r="C705" s="302" t="s">
        <v>41</v>
      </c>
      <c r="D705" s="302" t="s">
        <v>45</v>
      </c>
      <c r="E705" s="302" t="s">
        <v>1955</v>
      </c>
      <c r="F705" s="301">
        <v>44687.089756944442</v>
      </c>
      <c r="G705" s="301"/>
      <c r="H705" s="301"/>
      <c r="I705" s="301"/>
      <c r="J705" s="302" t="s">
        <v>1707</v>
      </c>
      <c r="K705" s="302" t="s">
        <v>1296</v>
      </c>
      <c r="L705" s="14">
        <v>44697</v>
      </c>
      <c r="M705" t="s">
        <v>3045</v>
      </c>
      <c r="N705" s="173">
        <v>44701</v>
      </c>
      <c r="O705" s="178"/>
      <c r="Q705" t="s">
        <v>129</v>
      </c>
      <c r="T705" s="194"/>
      <c r="U705" s="194"/>
      <c r="V705" s="299"/>
      <c r="W705" s="200"/>
      <c r="X705" s="200"/>
      <c r="Y705" s="199"/>
      <c r="Z705" s="206"/>
      <c r="AA705" s="205"/>
      <c r="AB705" s="206"/>
      <c r="AC705" s="187"/>
      <c r="AD705" s="186">
        <v>44701</v>
      </c>
    </row>
    <row r="706" spans="1:30">
      <c r="A706" s="302">
        <f>COUNTA($E$3:E706)</f>
        <v>704</v>
      </c>
      <c r="B706" s="302" t="s">
        <v>3018</v>
      </c>
      <c r="C706" s="302" t="s">
        <v>44</v>
      </c>
      <c r="D706" s="302" t="s">
        <v>27</v>
      </c>
      <c r="E706" s="302" t="s">
        <v>3019</v>
      </c>
      <c r="F706" s="301">
        <v>44691.733912037038</v>
      </c>
      <c r="G706" s="301"/>
      <c r="H706" s="301"/>
      <c r="I706" s="301" t="s">
        <v>1110</v>
      </c>
      <c r="J706" s="302" t="s">
        <v>2194</v>
      </c>
      <c r="K706" s="302"/>
      <c r="L706" s="14">
        <v>44697</v>
      </c>
      <c r="M706" t="s">
        <v>3054</v>
      </c>
      <c r="N706" s="173">
        <v>44701</v>
      </c>
      <c r="O706" s="178"/>
      <c r="Q706" t="s">
        <v>129</v>
      </c>
      <c r="T706" s="194"/>
      <c r="U706" s="194"/>
      <c r="V706" s="299"/>
      <c r="W706" s="200"/>
      <c r="X706" s="200"/>
      <c r="Y706" s="199"/>
      <c r="Z706" s="206"/>
      <c r="AA706" s="205"/>
      <c r="AB706" s="206"/>
      <c r="AC706" s="187"/>
      <c r="AD706" s="186">
        <v>44701</v>
      </c>
    </row>
    <row r="707" spans="1:30">
      <c r="A707" s="302">
        <f>COUNTA($E$3:E707)</f>
        <v>705</v>
      </c>
      <c r="B707" s="302" t="s">
        <v>3047</v>
      </c>
      <c r="C707" s="302" t="s">
        <v>41</v>
      </c>
      <c r="D707" s="302" t="s">
        <v>56</v>
      </c>
      <c r="E707" s="302" t="s">
        <v>1229</v>
      </c>
      <c r="F707" s="301">
        <v>44693</v>
      </c>
      <c r="G707" s="301"/>
      <c r="H707" s="301"/>
      <c r="I707" s="301" t="s">
        <v>2</v>
      </c>
      <c r="J707" s="302" t="s">
        <v>1858</v>
      </c>
      <c r="K707" s="302" t="s">
        <v>33</v>
      </c>
      <c r="L707" s="14">
        <v>44697</v>
      </c>
      <c r="M707" t="s">
        <v>3055</v>
      </c>
      <c r="N707" s="173">
        <v>44701</v>
      </c>
      <c r="O707" s="178"/>
      <c r="Q707" t="s">
        <v>129</v>
      </c>
      <c r="T707" s="194"/>
      <c r="U707" s="194"/>
      <c r="V707" s="299"/>
      <c r="W707" s="200"/>
      <c r="X707" s="200"/>
      <c r="Y707" s="199"/>
      <c r="Z707" s="206"/>
      <c r="AA707" s="205"/>
      <c r="AB707" s="206"/>
      <c r="AC707" s="187"/>
      <c r="AD707" s="186">
        <v>44701</v>
      </c>
    </row>
    <row r="708" spans="1:30">
      <c r="A708" s="302">
        <f>COUNTA($E$3:E708)</f>
        <v>706</v>
      </c>
      <c r="B708" s="302" t="s">
        <v>3023</v>
      </c>
      <c r="C708" s="302" t="s">
        <v>41</v>
      </c>
      <c r="D708" s="302" t="s">
        <v>51</v>
      </c>
      <c r="E708" s="302" t="s">
        <v>3024</v>
      </c>
      <c r="F708" s="301">
        <v>44692</v>
      </c>
      <c r="G708" s="301"/>
      <c r="H708" s="301"/>
      <c r="I708" s="301" t="s">
        <v>2</v>
      </c>
      <c r="J708" s="302" t="s">
        <v>3025</v>
      </c>
      <c r="K708" s="302" t="s">
        <v>1294</v>
      </c>
      <c r="L708" s="14">
        <v>44697</v>
      </c>
      <c r="M708" t="s">
        <v>3045</v>
      </c>
      <c r="N708" s="173">
        <v>44701</v>
      </c>
      <c r="O708" s="178"/>
      <c r="Q708" t="s">
        <v>22</v>
      </c>
      <c r="T708" s="194"/>
      <c r="U708" s="194"/>
      <c r="V708" s="299"/>
      <c r="W708" s="200"/>
      <c r="X708" s="200"/>
      <c r="Y708" s="199"/>
      <c r="Z708" s="206"/>
      <c r="AA708" s="205"/>
      <c r="AB708" s="206"/>
      <c r="AC708" s="187"/>
      <c r="AD708" s="186">
        <v>44701</v>
      </c>
    </row>
    <row r="709" spans="1:30">
      <c r="A709" s="302">
        <f>COUNTA($E$3:E709)</f>
        <v>707</v>
      </c>
      <c r="B709" s="302" t="s">
        <v>3016</v>
      </c>
      <c r="C709" s="302" t="s">
        <v>2327</v>
      </c>
      <c r="D709" s="302" t="s">
        <v>56</v>
      </c>
      <c r="E709" s="302" t="s">
        <v>2328</v>
      </c>
      <c r="F709" s="301">
        <v>44690</v>
      </c>
      <c r="G709" s="301"/>
      <c r="H709" s="301"/>
      <c r="I709" s="301" t="s">
        <v>2</v>
      </c>
      <c r="J709" s="302" t="s">
        <v>17</v>
      </c>
      <c r="K709" s="302"/>
      <c r="L709" s="14">
        <v>44697</v>
      </c>
      <c r="O709" s="178"/>
      <c r="Q709" t="s">
        <v>129</v>
      </c>
      <c r="T709" s="194"/>
      <c r="U709" s="194"/>
      <c r="V709" s="299"/>
      <c r="W709" s="200"/>
      <c r="X709" s="200"/>
      <c r="Y709" s="199"/>
      <c r="Z709" s="206"/>
      <c r="AA709" s="205"/>
      <c r="AB709" s="206"/>
      <c r="AC709" s="187"/>
      <c r="AD709" s="186"/>
    </row>
    <row r="710" spans="1:30">
      <c r="A710" s="302">
        <f>COUNTA($E$3:E710)</f>
        <v>708</v>
      </c>
      <c r="B710" s="302" t="s">
        <v>3029</v>
      </c>
      <c r="C710" s="302" t="s">
        <v>21</v>
      </c>
      <c r="D710" s="302" t="s">
        <v>30</v>
      </c>
      <c r="E710" s="302" t="s">
        <v>3030</v>
      </c>
      <c r="F710" s="301">
        <v>44692.743449074071</v>
      </c>
      <c r="G710" s="301"/>
      <c r="H710" s="301"/>
      <c r="I710" s="301" t="s">
        <v>3</v>
      </c>
      <c r="J710" s="302" t="s">
        <v>3051</v>
      </c>
      <c r="K710" s="302" t="s">
        <v>1274</v>
      </c>
      <c r="L710" s="14">
        <v>44697</v>
      </c>
      <c r="M710" t="s">
        <v>3053</v>
      </c>
      <c r="N710" s="173">
        <v>44700</v>
      </c>
      <c r="O710" s="178"/>
      <c r="Q710" t="s">
        <v>129</v>
      </c>
      <c r="T710" s="194"/>
      <c r="U710" s="194"/>
      <c r="V710" s="299"/>
      <c r="W710" s="200"/>
      <c r="X710" s="200"/>
      <c r="Y710" s="199"/>
      <c r="Z710" s="206"/>
      <c r="AA710" s="205"/>
      <c r="AB710" s="206"/>
      <c r="AC710" s="187"/>
      <c r="AD710" s="186">
        <v>44700</v>
      </c>
    </row>
    <row r="711" spans="1:30">
      <c r="A711" s="302">
        <f>COUNTA($E$3:E711)</f>
        <v>709</v>
      </c>
      <c r="B711" s="302" t="s">
        <v>3017</v>
      </c>
      <c r="C711" s="302" t="s">
        <v>41</v>
      </c>
      <c r="D711" s="302" t="s">
        <v>23</v>
      </c>
      <c r="E711" s="302" t="s">
        <v>1272</v>
      </c>
      <c r="F711" s="301">
        <v>44691</v>
      </c>
      <c r="G711" s="301"/>
      <c r="H711" s="301"/>
      <c r="I711" s="301" t="s">
        <v>3</v>
      </c>
      <c r="J711" s="302" t="s">
        <v>1921</v>
      </c>
      <c r="K711" s="302" t="s">
        <v>2032</v>
      </c>
      <c r="L711" s="14">
        <v>44697</v>
      </c>
      <c r="M711" t="s">
        <v>3046</v>
      </c>
      <c r="N711" s="173">
        <v>44701</v>
      </c>
      <c r="O711" s="178"/>
      <c r="Q711" t="s">
        <v>22</v>
      </c>
      <c r="T711" s="194"/>
      <c r="U711" s="194"/>
      <c r="V711" s="299"/>
      <c r="W711" s="200"/>
      <c r="X711" s="200"/>
      <c r="Y711" s="199"/>
      <c r="Z711" s="206"/>
      <c r="AA711" s="205"/>
      <c r="AB711" s="206"/>
      <c r="AC711" s="187"/>
      <c r="AD711" s="186">
        <v>44701</v>
      </c>
    </row>
    <row r="712" spans="1:30">
      <c r="A712" s="302">
        <f>COUNTA($E$3:E712)</f>
        <v>710</v>
      </c>
      <c r="B712" s="302" t="s">
        <v>2526</v>
      </c>
      <c r="C712" s="302" t="s">
        <v>40</v>
      </c>
      <c r="D712" s="302" t="s">
        <v>1264</v>
      </c>
      <c r="E712" s="302" t="s">
        <v>2003</v>
      </c>
      <c r="F712" s="301">
        <v>44610</v>
      </c>
      <c r="G712" s="301"/>
      <c r="H712" s="301" t="s">
        <v>55</v>
      </c>
      <c r="I712" s="301" t="s">
        <v>4</v>
      </c>
      <c r="J712" s="302" t="s">
        <v>1093</v>
      </c>
      <c r="K712" s="302" t="s">
        <v>1287</v>
      </c>
      <c r="L712" s="14">
        <v>44697</v>
      </c>
      <c r="M712" t="s">
        <v>3044</v>
      </c>
      <c r="N712" s="173">
        <v>44700</v>
      </c>
      <c r="O712" s="178"/>
      <c r="Q712" t="s">
        <v>129</v>
      </c>
      <c r="T712" s="194"/>
      <c r="U712" s="194"/>
      <c r="V712" s="299"/>
      <c r="W712" s="200"/>
      <c r="X712" s="200"/>
      <c r="Y712" s="199"/>
      <c r="Z712" s="206"/>
      <c r="AA712" s="205"/>
      <c r="AB712" s="206"/>
      <c r="AC712" s="187"/>
      <c r="AD712" s="186">
        <v>44700</v>
      </c>
    </row>
    <row r="713" spans="1:30">
      <c r="A713" s="302">
        <f>COUNTA($E$3:E713)</f>
        <v>711</v>
      </c>
      <c r="B713" s="302" t="s">
        <v>2825</v>
      </c>
      <c r="C713" s="302" t="s">
        <v>1106</v>
      </c>
      <c r="D713" s="302" t="s">
        <v>1098</v>
      </c>
      <c r="E713" s="302" t="s">
        <v>2826</v>
      </c>
      <c r="F713" s="301">
        <v>44666.517303993103</v>
      </c>
      <c r="G713" s="301"/>
      <c r="H713" s="301"/>
      <c r="I713" s="301" t="s">
        <v>1110</v>
      </c>
      <c r="J713" s="302" t="s">
        <v>1093</v>
      </c>
      <c r="K713" s="302" t="s">
        <v>1287</v>
      </c>
      <c r="L713" s="14">
        <v>44689</v>
      </c>
      <c r="M713" t="s">
        <v>3008</v>
      </c>
      <c r="N713" s="173">
        <v>44679</v>
      </c>
      <c r="O713" s="178"/>
      <c r="Q713" t="s">
        <v>129</v>
      </c>
      <c r="T713" s="194"/>
      <c r="U713" s="194"/>
      <c r="V713" s="299"/>
      <c r="W713" s="200"/>
      <c r="X713" s="200"/>
      <c r="Y713" s="199"/>
      <c r="Z713" s="206"/>
      <c r="AA713" s="205"/>
      <c r="AB713" s="206"/>
      <c r="AC713" s="187"/>
      <c r="AD713" s="186">
        <v>44679</v>
      </c>
    </row>
    <row r="714" spans="1:30">
      <c r="A714" s="302">
        <f>COUNTA($E$3:E714)</f>
        <v>712</v>
      </c>
      <c r="B714" s="302" t="s">
        <v>2995</v>
      </c>
      <c r="C714" s="302" t="s">
        <v>2330</v>
      </c>
      <c r="D714" s="302" t="s">
        <v>1080</v>
      </c>
      <c r="E714" s="302" t="s">
        <v>2331</v>
      </c>
      <c r="F714" s="301">
        <v>44686</v>
      </c>
      <c r="G714" s="301"/>
      <c r="H714" s="301"/>
      <c r="I714" s="301" t="s">
        <v>2</v>
      </c>
      <c r="J714" s="302" t="s">
        <v>1723</v>
      </c>
      <c r="K714" s="302" t="s">
        <v>287</v>
      </c>
      <c r="L714" s="14">
        <v>44689</v>
      </c>
      <c r="M714" t="s">
        <v>3007</v>
      </c>
      <c r="N714" s="173">
        <v>44705</v>
      </c>
      <c r="O714" s="178"/>
      <c r="Q714" t="s">
        <v>22</v>
      </c>
      <c r="T714" s="194"/>
      <c r="U714" s="194"/>
      <c r="V714" s="299"/>
      <c r="W714" s="200"/>
      <c r="X714" s="200"/>
      <c r="Y714" s="199"/>
      <c r="Z714" s="206"/>
      <c r="AA714" s="205"/>
      <c r="AB714" s="206"/>
      <c r="AC714" s="187"/>
      <c r="AD714" s="186">
        <v>44705</v>
      </c>
    </row>
    <row r="715" spans="1:30">
      <c r="A715" s="302">
        <f>COUNTA($E$3:E715)</f>
        <v>713</v>
      </c>
      <c r="B715" s="302" t="s">
        <v>2971</v>
      </c>
      <c r="C715" s="302" t="s">
        <v>41</v>
      </c>
      <c r="D715" s="302" t="s">
        <v>30</v>
      </c>
      <c r="E715" s="302" t="s">
        <v>2970</v>
      </c>
      <c r="F715" s="301">
        <v>44678</v>
      </c>
      <c r="G715" s="301"/>
      <c r="H715" s="301"/>
      <c r="I715" s="301" t="s">
        <v>2</v>
      </c>
      <c r="J715" s="302" t="s">
        <v>2996</v>
      </c>
      <c r="K715" s="302" t="s">
        <v>1294</v>
      </c>
      <c r="L715" s="14">
        <v>44689</v>
      </c>
      <c r="M715" t="s">
        <v>3004</v>
      </c>
      <c r="N715" s="173">
        <v>44689</v>
      </c>
      <c r="O715" s="178"/>
      <c r="Q715" t="s">
        <v>22</v>
      </c>
      <c r="T715" s="194"/>
      <c r="U715" s="194"/>
      <c r="V715" s="299"/>
      <c r="W715" s="200"/>
      <c r="X715" s="200"/>
      <c r="Y715" s="199"/>
      <c r="Z715" s="206"/>
      <c r="AA715" s="205"/>
      <c r="AB715" s="206"/>
      <c r="AC715" s="187"/>
      <c r="AD715" s="186">
        <v>44689</v>
      </c>
    </row>
    <row r="716" spans="1:30">
      <c r="A716" s="302">
        <f>COUNTA($E$3:E716)</f>
        <v>714</v>
      </c>
      <c r="B716" s="302" t="s">
        <v>2993</v>
      </c>
      <c r="C716" s="302" t="s">
        <v>37</v>
      </c>
      <c r="D716" s="302" t="s">
        <v>30</v>
      </c>
      <c r="E716" s="302" t="s">
        <v>2994</v>
      </c>
      <c r="F716" s="301">
        <v>44686</v>
      </c>
      <c r="G716" s="301"/>
      <c r="H716" s="301"/>
      <c r="I716" s="301" t="s">
        <v>3</v>
      </c>
      <c r="J716" s="302" t="s">
        <v>1643</v>
      </c>
      <c r="K716" s="302" t="s">
        <v>1287</v>
      </c>
      <c r="L716" s="14">
        <v>44689</v>
      </c>
      <c r="M716" t="s">
        <v>3006</v>
      </c>
      <c r="N716" s="173">
        <v>44692</v>
      </c>
      <c r="O716" s="178"/>
      <c r="Q716" t="s">
        <v>129</v>
      </c>
      <c r="T716" s="194"/>
      <c r="U716" s="194"/>
      <c r="V716" s="299"/>
      <c r="W716" s="200"/>
      <c r="X716" s="200"/>
      <c r="Y716" s="199"/>
      <c r="Z716" s="206"/>
      <c r="AA716" s="205"/>
      <c r="AB716" s="206"/>
      <c r="AC716" s="187"/>
      <c r="AD716" s="186">
        <v>44692</v>
      </c>
    </row>
    <row r="717" spans="1:30">
      <c r="A717" s="302">
        <f>COUNTA($E$3:E717)</f>
        <v>715</v>
      </c>
      <c r="B717" s="302" t="s">
        <v>2985</v>
      </c>
      <c r="C717" s="302" t="s">
        <v>37</v>
      </c>
      <c r="D717" s="302" t="s">
        <v>30</v>
      </c>
      <c r="E717" s="302" t="s">
        <v>1288</v>
      </c>
      <c r="F717" s="301">
        <v>44685</v>
      </c>
      <c r="G717" s="301"/>
      <c r="H717" s="301"/>
      <c r="I717" s="301" t="s">
        <v>3</v>
      </c>
      <c r="J717" s="302" t="s">
        <v>1249</v>
      </c>
      <c r="K717" s="302" t="s">
        <v>1287</v>
      </c>
      <c r="L717" s="14">
        <v>44689</v>
      </c>
      <c r="M717" t="s">
        <v>3005</v>
      </c>
      <c r="N717" s="173">
        <v>44692</v>
      </c>
      <c r="O717" s="178"/>
      <c r="Q717" t="s">
        <v>129</v>
      </c>
      <c r="T717" s="194"/>
      <c r="U717" s="194"/>
      <c r="V717" s="299"/>
      <c r="W717" s="200"/>
      <c r="X717" s="200"/>
      <c r="Y717" s="199"/>
      <c r="Z717" s="206"/>
      <c r="AA717" s="205"/>
      <c r="AB717" s="206"/>
      <c r="AC717" s="187"/>
      <c r="AD717" s="186">
        <v>44692</v>
      </c>
    </row>
    <row r="718" spans="1:30">
      <c r="A718" s="302">
        <f>COUNTA($E$3:E718)</f>
        <v>716</v>
      </c>
      <c r="B718" s="302" t="s">
        <v>2984</v>
      </c>
      <c r="C718" s="302" t="s">
        <v>37</v>
      </c>
      <c r="D718" s="302" t="s">
        <v>34</v>
      </c>
      <c r="E718" s="302" t="s">
        <v>1107</v>
      </c>
      <c r="F718" s="301">
        <v>44685</v>
      </c>
      <c r="G718" s="301"/>
      <c r="H718" s="301"/>
      <c r="I718" s="301" t="s">
        <v>3</v>
      </c>
      <c r="J718" s="302" t="s">
        <v>1212</v>
      </c>
      <c r="K718" s="302" t="s">
        <v>1287</v>
      </c>
      <c r="L718" s="14">
        <v>44689</v>
      </c>
      <c r="M718" t="s">
        <v>3005</v>
      </c>
      <c r="N718" s="173">
        <v>44692</v>
      </c>
      <c r="O718" s="178"/>
      <c r="Q718" t="s">
        <v>129</v>
      </c>
      <c r="T718" s="194"/>
      <c r="U718" s="194"/>
      <c r="V718" s="299"/>
      <c r="W718" s="200"/>
      <c r="X718" s="200"/>
      <c r="Y718" s="199"/>
      <c r="Z718" s="206"/>
      <c r="AA718" s="205"/>
      <c r="AB718" s="206"/>
      <c r="AC718" s="187"/>
      <c r="AD718" s="186">
        <v>44692</v>
      </c>
    </row>
    <row r="719" spans="1:30">
      <c r="A719" s="302">
        <f>COUNTA($E$3:E719)</f>
        <v>717</v>
      </c>
      <c r="B719" s="302" t="s">
        <v>2983</v>
      </c>
      <c r="C719" s="302" t="s">
        <v>37</v>
      </c>
      <c r="D719" s="302" t="s">
        <v>34</v>
      </c>
      <c r="E719" s="302" t="s">
        <v>1844</v>
      </c>
      <c r="F719" s="301">
        <v>44685</v>
      </c>
      <c r="G719" s="301"/>
      <c r="H719" s="301"/>
      <c r="I719" s="301" t="s">
        <v>3</v>
      </c>
      <c r="J719" s="302" t="s">
        <v>1212</v>
      </c>
      <c r="K719" s="302" t="s">
        <v>1287</v>
      </c>
      <c r="L719" s="14">
        <v>44689</v>
      </c>
      <c r="M719" t="s">
        <v>3005</v>
      </c>
      <c r="N719" s="173">
        <v>44692</v>
      </c>
      <c r="O719" s="178"/>
      <c r="Q719" t="s">
        <v>129</v>
      </c>
      <c r="T719" s="194"/>
      <c r="U719" s="194"/>
      <c r="V719" s="299"/>
      <c r="W719" s="200"/>
      <c r="X719" s="200"/>
      <c r="Y719" s="199"/>
      <c r="Z719" s="206"/>
      <c r="AA719" s="205"/>
      <c r="AB719" s="206"/>
      <c r="AC719" s="187"/>
      <c r="AD719" s="186">
        <v>44692</v>
      </c>
    </row>
    <row r="720" spans="1:30">
      <c r="A720" s="302">
        <f>COUNTA($E$3:E720)</f>
        <v>718</v>
      </c>
      <c r="B720" s="302" t="s">
        <v>2981</v>
      </c>
      <c r="C720" s="302" t="s">
        <v>41</v>
      </c>
      <c r="D720" s="302" t="s">
        <v>30</v>
      </c>
      <c r="E720" s="302" t="s">
        <v>2982</v>
      </c>
      <c r="F720" s="301">
        <v>44685.742858796293</v>
      </c>
      <c r="G720" s="301"/>
      <c r="H720" s="301"/>
      <c r="I720" s="301" t="s">
        <v>3</v>
      </c>
      <c r="J720" s="302" t="s">
        <v>1212</v>
      </c>
      <c r="K720" s="302" t="s">
        <v>2032</v>
      </c>
      <c r="L720" s="14">
        <v>44689</v>
      </c>
      <c r="M720" t="s">
        <v>3009</v>
      </c>
      <c r="N720" s="173">
        <v>44701</v>
      </c>
      <c r="O720" s="178"/>
      <c r="Q720" t="s">
        <v>22</v>
      </c>
      <c r="T720" s="194"/>
      <c r="U720" s="194"/>
      <c r="V720" s="299"/>
      <c r="W720" s="200"/>
      <c r="X720" s="200"/>
      <c r="Y720" s="199"/>
      <c r="Z720" s="206"/>
      <c r="AA720" s="205"/>
      <c r="AB720" s="206"/>
      <c r="AC720" s="187"/>
      <c r="AD720" s="186">
        <v>44701</v>
      </c>
    </row>
    <row r="721" spans="1:30">
      <c r="A721" s="302">
        <f>COUNTA($E$3:E721)</f>
        <v>719</v>
      </c>
      <c r="B721" s="302" t="s">
        <v>2942</v>
      </c>
      <c r="C721" s="302" t="s">
        <v>44</v>
      </c>
      <c r="D721" s="302" t="s">
        <v>51</v>
      </c>
      <c r="E721" s="302" t="s">
        <v>259</v>
      </c>
      <c r="F721" s="301">
        <v>44676.793408888901</v>
      </c>
      <c r="G721" s="301"/>
      <c r="H721" s="301"/>
      <c r="I721" s="301" t="s">
        <v>3</v>
      </c>
      <c r="J721" s="302" t="s">
        <v>2963</v>
      </c>
      <c r="K721" s="302" t="s">
        <v>1295</v>
      </c>
      <c r="L721" s="14">
        <v>44689</v>
      </c>
      <c r="M721" t="s">
        <v>2998</v>
      </c>
      <c r="N721" s="173">
        <v>44701</v>
      </c>
      <c r="O721" s="178"/>
      <c r="Q721" t="s">
        <v>129</v>
      </c>
      <c r="T721" s="194"/>
      <c r="U721" s="194"/>
      <c r="V721" s="299"/>
      <c r="W721" s="200"/>
      <c r="X721" s="200"/>
      <c r="Y721" s="199"/>
      <c r="Z721" s="206"/>
      <c r="AA721" s="205"/>
      <c r="AB721" s="206"/>
      <c r="AC721" s="187"/>
      <c r="AD721" s="186">
        <v>44701</v>
      </c>
    </row>
    <row r="722" spans="1:30">
      <c r="A722" s="302">
        <f>COUNTA($E$3:E722)</f>
        <v>720</v>
      </c>
      <c r="B722" s="302" t="s">
        <v>2943</v>
      </c>
      <c r="C722" s="302" t="s">
        <v>2340</v>
      </c>
      <c r="D722" s="302" t="s">
        <v>2341</v>
      </c>
      <c r="E722" s="302" t="s">
        <v>2910</v>
      </c>
      <c r="F722" s="301">
        <v>44678</v>
      </c>
      <c r="G722" s="301"/>
      <c r="H722" s="301"/>
      <c r="I722" s="301" t="s">
        <v>2</v>
      </c>
      <c r="J722" s="302" t="s">
        <v>2944</v>
      </c>
      <c r="K722" s="302" t="s">
        <v>20</v>
      </c>
      <c r="L722" s="14">
        <v>44685</v>
      </c>
      <c r="M722" t="s">
        <v>2969</v>
      </c>
      <c r="N722" s="173">
        <v>44685</v>
      </c>
      <c r="O722" s="178"/>
      <c r="Q722" t="s">
        <v>22</v>
      </c>
      <c r="T722" s="194"/>
      <c r="U722" s="194"/>
      <c r="V722" s="299"/>
      <c r="W722" s="200"/>
      <c r="X722" s="200"/>
      <c r="Y722" s="199"/>
      <c r="Z722" s="206"/>
      <c r="AA722" s="205"/>
      <c r="AB722" s="206"/>
      <c r="AC722" s="187"/>
      <c r="AD722" s="186">
        <v>44685</v>
      </c>
    </row>
    <row r="723" spans="1:30">
      <c r="A723" s="302">
        <f>COUNTA($E$3:E723)</f>
        <v>721</v>
      </c>
      <c r="B723" s="302" t="s">
        <v>2939</v>
      </c>
      <c r="C723" s="302" t="s">
        <v>21</v>
      </c>
      <c r="D723" s="302" t="s">
        <v>23</v>
      </c>
      <c r="E723" s="302" t="s">
        <v>1653</v>
      </c>
      <c r="F723" s="301">
        <v>44676</v>
      </c>
      <c r="G723" s="301"/>
      <c r="H723" s="301"/>
      <c r="I723" s="301" t="s">
        <v>3</v>
      </c>
      <c r="J723" s="302" t="s">
        <v>1485</v>
      </c>
      <c r="K723" s="302" t="s">
        <v>1296</v>
      </c>
      <c r="L723" s="14">
        <v>44685</v>
      </c>
      <c r="M723" t="s">
        <v>2968</v>
      </c>
      <c r="N723" s="173">
        <v>44690</v>
      </c>
      <c r="O723" s="178"/>
      <c r="Q723" t="s">
        <v>129</v>
      </c>
      <c r="T723" s="194"/>
      <c r="U723" s="194"/>
      <c r="V723" s="299"/>
      <c r="W723" s="200"/>
      <c r="X723" s="200"/>
      <c r="Y723" s="199"/>
      <c r="Z723" s="206"/>
      <c r="AA723" s="205"/>
      <c r="AB723" s="206"/>
      <c r="AC723" s="187"/>
      <c r="AD723" s="186">
        <v>44690</v>
      </c>
    </row>
    <row r="724" spans="1:30">
      <c r="A724" s="302">
        <f>COUNTA($E$3:E724)</f>
        <v>722</v>
      </c>
      <c r="B724" s="302" t="s">
        <v>2938</v>
      </c>
      <c r="C724" s="302" t="s">
        <v>21</v>
      </c>
      <c r="D724" s="302" t="s">
        <v>34</v>
      </c>
      <c r="E724" s="302" t="s">
        <v>1256</v>
      </c>
      <c r="F724" s="301">
        <v>44676</v>
      </c>
      <c r="G724" s="301"/>
      <c r="H724" s="301"/>
      <c r="I724" s="301" t="s">
        <v>3</v>
      </c>
      <c r="J724" s="302" t="s">
        <v>1485</v>
      </c>
      <c r="K724" s="302" t="s">
        <v>1180</v>
      </c>
      <c r="L724" s="14">
        <v>44685</v>
      </c>
      <c r="M724" t="s">
        <v>2967</v>
      </c>
      <c r="N724" s="173">
        <v>44690</v>
      </c>
      <c r="O724" s="178"/>
      <c r="Q724" t="s">
        <v>129</v>
      </c>
      <c r="T724" s="194"/>
      <c r="U724" s="194"/>
      <c r="V724" s="299"/>
      <c r="W724" s="200"/>
      <c r="X724" s="200"/>
      <c r="Y724" s="199"/>
      <c r="Z724" s="206"/>
      <c r="AA724" s="205"/>
      <c r="AB724" s="206"/>
      <c r="AC724" s="187"/>
      <c r="AD724" s="186">
        <v>44690</v>
      </c>
    </row>
    <row r="725" spans="1:30">
      <c r="A725" s="302">
        <f>COUNTA($E$3:E725)</f>
        <v>723</v>
      </c>
      <c r="B725" s="302" t="s">
        <v>2937</v>
      </c>
      <c r="C725" s="302" t="s">
        <v>21</v>
      </c>
      <c r="D725" s="302" t="s">
        <v>30</v>
      </c>
      <c r="E725" s="302" t="s">
        <v>1252</v>
      </c>
      <c r="F725" s="301">
        <v>44676</v>
      </c>
      <c r="G725" s="301"/>
      <c r="H725" s="301"/>
      <c r="I725" s="301" t="s">
        <v>3</v>
      </c>
      <c r="J725" s="302" t="s">
        <v>1212</v>
      </c>
      <c r="K725" s="302" t="s">
        <v>1296</v>
      </c>
      <c r="L725" s="14">
        <v>44685</v>
      </c>
      <c r="M725" t="s">
        <v>2966</v>
      </c>
      <c r="N725" s="173">
        <v>44690</v>
      </c>
      <c r="O725" s="178"/>
      <c r="Q725" t="s">
        <v>129</v>
      </c>
      <c r="T725" s="194"/>
      <c r="U725" s="194"/>
      <c r="V725" s="299"/>
      <c r="W725" s="200"/>
      <c r="X725" s="200"/>
      <c r="Y725" s="199"/>
      <c r="Z725" s="206"/>
      <c r="AA725" s="205"/>
      <c r="AB725" s="206"/>
      <c r="AC725" s="187"/>
      <c r="AD725" s="186">
        <v>44690</v>
      </c>
    </row>
    <row r="726" spans="1:30">
      <c r="A726" s="302">
        <f>COUNTA($E$3:E726)</f>
        <v>724</v>
      </c>
      <c r="B726" s="302" t="s">
        <v>2935</v>
      </c>
      <c r="C726" s="302" t="s">
        <v>21</v>
      </c>
      <c r="D726" s="302" t="s">
        <v>30</v>
      </c>
      <c r="E726" s="302" t="s">
        <v>2704</v>
      </c>
      <c r="F726" s="301">
        <v>44676</v>
      </c>
      <c r="G726" s="301"/>
      <c r="H726" s="301"/>
      <c r="I726" s="301" t="s">
        <v>3</v>
      </c>
      <c r="J726" s="302" t="s">
        <v>2936</v>
      </c>
      <c r="K726" s="302" t="s">
        <v>1296</v>
      </c>
      <c r="L726" s="14">
        <v>44685</v>
      </c>
      <c r="M726" t="s">
        <v>2966</v>
      </c>
      <c r="N726" s="173">
        <v>44690</v>
      </c>
      <c r="O726" s="178"/>
      <c r="Q726" t="s">
        <v>129</v>
      </c>
      <c r="T726" s="194"/>
      <c r="U726" s="194"/>
      <c r="V726" s="299"/>
      <c r="W726" s="200"/>
      <c r="X726" s="200"/>
      <c r="Y726" s="199"/>
      <c r="Z726" s="206"/>
      <c r="AA726" s="205"/>
      <c r="AB726" s="206"/>
      <c r="AC726" s="187"/>
      <c r="AD726" s="186">
        <v>44690</v>
      </c>
    </row>
    <row r="727" spans="1:30">
      <c r="A727" s="302">
        <f>COUNTA($E$3:E727)</f>
        <v>725</v>
      </c>
      <c r="B727" s="302" t="s">
        <v>2930</v>
      </c>
      <c r="C727" s="302" t="s">
        <v>65</v>
      </c>
      <c r="D727" s="302" t="s">
        <v>31</v>
      </c>
      <c r="E727" s="302" t="s">
        <v>1226</v>
      </c>
      <c r="F727" s="301">
        <v>44676</v>
      </c>
      <c r="G727" s="301"/>
      <c r="H727" s="301"/>
      <c r="I727" s="301" t="s">
        <v>3</v>
      </c>
      <c r="J727" s="302" t="s">
        <v>2931</v>
      </c>
      <c r="K727" s="302" t="s">
        <v>1294</v>
      </c>
      <c r="L727" s="14">
        <v>44685</v>
      </c>
      <c r="M727" t="s">
        <v>2965</v>
      </c>
      <c r="N727" s="173">
        <v>44705</v>
      </c>
      <c r="O727" s="178"/>
      <c r="Q727" t="s">
        <v>22</v>
      </c>
      <c r="T727" s="194"/>
      <c r="U727" s="194"/>
      <c r="V727" s="299"/>
      <c r="W727" s="200"/>
      <c r="X727" s="200"/>
      <c r="Y727" s="199"/>
      <c r="Z727" s="206"/>
      <c r="AA727" s="205"/>
      <c r="AB727" s="206"/>
      <c r="AC727" s="187"/>
      <c r="AD727" s="186">
        <v>44705</v>
      </c>
    </row>
    <row r="728" spans="1:30">
      <c r="A728" s="302">
        <f>COUNTA($E$3:E728)</f>
        <v>726</v>
      </c>
      <c r="B728" s="302" t="s">
        <v>2880</v>
      </c>
      <c r="C728" s="302" t="s">
        <v>286</v>
      </c>
      <c r="D728" s="302" t="s">
        <v>34</v>
      </c>
      <c r="E728" s="302" t="s">
        <v>1250</v>
      </c>
      <c r="F728" s="301">
        <v>44672</v>
      </c>
      <c r="G728" s="301"/>
      <c r="H728" s="301"/>
      <c r="I728" s="301" t="s">
        <v>3</v>
      </c>
      <c r="J728" s="302" t="s">
        <v>1760</v>
      </c>
      <c r="K728" s="302" t="s">
        <v>2032</v>
      </c>
      <c r="L728" s="14">
        <v>44685</v>
      </c>
      <c r="M728" t="s">
        <v>2953</v>
      </c>
      <c r="N728" s="173">
        <v>44685</v>
      </c>
      <c r="O728" s="178"/>
      <c r="Q728" t="s">
        <v>22</v>
      </c>
      <c r="T728" s="194"/>
      <c r="U728" s="194"/>
      <c r="V728" s="299"/>
      <c r="W728" s="200"/>
      <c r="X728" s="200"/>
      <c r="Y728" s="199"/>
      <c r="Z728" s="206"/>
      <c r="AA728" s="205"/>
      <c r="AB728" s="206"/>
      <c r="AC728" s="187"/>
      <c r="AD728" s="186">
        <v>44685</v>
      </c>
    </row>
    <row r="729" spans="1:30">
      <c r="A729" s="302">
        <f>COUNTA($E$3:E729)</f>
        <v>727</v>
      </c>
      <c r="B729" s="302" t="s">
        <v>2945</v>
      </c>
      <c r="C729" s="302" t="s">
        <v>2431</v>
      </c>
      <c r="D729" s="302" t="s">
        <v>1098</v>
      </c>
      <c r="E729" s="302" t="s">
        <v>2432</v>
      </c>
      <c r="F729" s="301">
        <v>44678</v>
      </c>
      <c r="G729" s="301"/>
      <c r="H729" s="301"/>
      <c r="I729" s="301" t="s">
        <v>4</v>
      </c>
      <c r="J729" s="302" t="s">
        <v>1707</v>
      </c>
      <c r="K729" s="302" t="s">
        <v>287</v>
      </c>
      <c r="L729" s="14">
        <v>44685</v>
      </c>
      <c r="M729" t="s">
        <v>2969</v>
      </c>
      <c r="N729" s="173">
        <v>44691</v>
      </c>
      <c r="O729" s="178"/>
      <c r="Q729" t="s">
        <v>129</v>
      </c>
      <c r="T729" s="194"/>
      <c r="U729" s="194"/>
      <c r="V729" s="299"/>
      <c r="W729" s="200"/>
      <c r="X729" s="200"/>
      <c r="Y729" s="199"/>
      <c r="Z729" s="206"/>
      <c r="AA729" s="205"/>
      <c r="AB729" s="206"/>
      <c r="AC729" s="187"/>
      <c r="AD729" s="186">
        <v>44691</v>
      </c>
    </row>
    <row r="730" spans="1:30">
      <c r="A730" s="302">
        <f>COUNTA($E$3:E730)</f>
        <v>728</v>
      </c>
      <c r="B730" s="302" t="s">
        <v>2819</v>
      </c>
      <c r="C730" s="302" t="s">
        <v>44</v>
      </c>
      <c r="D730" s="302" t="s">
        <v>45</v>
      </c>
      <c r="E730" s="302" t="s">
        <v>2820</v>
      </c>
      <c r="F730" s="301">
        <v>44666</v>
      </c>
      <c r="G730" s="301"/>
      <c r="H730" s="301"/>
      <c r="I730" s="301" t="s">
        <v>1110</v>
      </c>
      <c r="J730" s="302" t="s">
        <v>2194</v>
      </c>
      <c r="K730" s="302" t="s">
        <v>1295</v>
      </c>
      <c r="L730" s="14">
        <v>44673</v>
      </c>
      <c r="M730" t="s">
        <v>2888</v>
      </c>
      <c r="N730" s="173">
        <v>44673</v>
      </c>
      <c r="O730" s="178"/>
      <c r="Q730" t="s">
        <v>129</v>
      </c>
      <c r="T730" s="194"/>
      <c r="U730" s="194"/>
      <c r="V730" s="299"/>
      <c r="W730" s="200"/>
      <c r="X730" s="200"/>
      <c r="Y730" s="199"/>
      <c r="Z730" s="206"/>
      <c r="AA730" s="205"/>
      <c r="AB730" s="206"/>
      <c r="AC730" s="187"/>
      <c r="AD730" s="186">
        <v>44673</v>
      </c>
    </row>
    <row r="731" spans="1:30">
      <c r="A731" s="302">
        <f>COUNTA($E$3:E731)</f>
        <v>729</v>
      </c>
      <c r="B731" s="302" t="s">
        <v>2836</v>
      </c>
      <c r="C731" s="302" t="s">
        <v>1804</v>
      </c>
      <c r="D731" s="302" t="s">
        <v>1805</v>
      </c>
      <c r="E731" s="302" t="s">
        <v>1806</v>
      </c>
      <c r="F731" s="301">
        <v>44669</v>
      </c>
      <c r="G731" s="301"/>
      <c r="H731" s="301"/>
      <c r="I731" s="301" t="s">
        <v>2</v>
      </c>
      <c r="J731" s="302" t="s">
        <v>1855</v>
      </c>
      <c r="K731" s="302" t="s">
        <v>24</v>
      </c>
      <c r="L731" s="14">
        <v>44673</v>
      </c>
      <c r="N731" s="173">
        <v>44701</v>
      </c>
      <c r="O731" s="178"/>
      <c r="Q731" t="s">
        <v>22</v>
      </c>
      <c r="T731" s="194"/>
      <c r="U731" s="194"/>
      <c r="V731" s="299"/>
      <c r="W731" s="200"/>
      <c r="X731" s="200"/>
      <c r="Y731" s="199"/>
      <c r="Z731" s="206"/>
      <c r="AA731" s="205"/>
      <c r="AB731" s="206"/>
      <c r="AC731" s="187"/>
      <c r="AD731" s="186">
        <v>44701</v>
      </c>
    </row>
    <row r="732" spans="1:30">
      <c r="A732" s="302">
        <f>COUNTA($E$3:E732)</f>
        <v>730</v>
      </c>
      <c r="B732" s="302" t="s">
        <v>2807</v>
      </c>
      <c r="C732" s="302" t="s">
        <v>41</v>
      </c>
      <c r="D732" s="302" t="s">
        <v>38</v>
      </c>
      <c r="E732" s="302" t="s">
        <v>2808</v>
      </c>
      <c r="F732" s="301">
        <v>44665.451366527799</v>
      </c>
      <c r="G732" s="301"/>
      <c r="H732" s="301"/>
      <c r="I732" s="301" t="s">
        <v>2</v>
      </c>
      <c r="J732" s="302" t="s">
        <v>2790</v>
      </c>
      <c r="K732" s="302" t="s">
        <v>2032</v>
      </c>
      <c r="L732" s="14">
        <v>44673</v>
      </c>
      <c r="M732" t="s">
        <v>2887</v>
      </c>
      <c r="N732" s="173">
        <v>44673</v>
      </c>
      <c r="O732" s="178"/>
      <c r="Q732" t="s">
        <v>22</v>
      </c>
      <c r="T732" s="194"/>
      <c r="U732" s="194"/>
      <c r="V732" s="299"/>
      <c r="W732" s="200"/>
      <c r="X732" s="200"/>
      <c r="Y732" s="199"/>
      <c r="Z732" s="206"/>
      <c r="AA732" s="205"/>
      <c r="AB732" s="206"/>
      <c r="AC732" s="187"/>
      <c r="AD732" s="186">
        <v>44673</v>
      </c>
    </row>
    <row r="733" spans="1:30">
      <c r="A733" s="302">
        <f>COUNTA($E$3:E733)</f>
        <v>731</v>
      </c>
      <c r="B733" s="302" t="s">
        <v>2481</v>
      </c>
      <c r="C733" s="302" t="s">
        <v>1077</v>
      </c>
      <c r="D733" s="302" t="s">
        <v>58</v>
      </c>
      <c r="E733" s="302" t="s">
        <v>2482</v>
      </c>
      <c r="F733" s="301">
        <v>44600</v>
      </c>
      <c r="G733" s="301"/>
      <c r="H733" s="301">
        <v>44602</v>
      </c>
      <c r="I733" s="301" t="s">
        <v>2</v>
      </c>
      <c r="J733" s="302" t="s">
        <v>1667</v>
      </c>
      <c r="K733" s="302" t="s">
        <v>1294</v>
      </c>
      <c r="L733" s="14">
        <v>44673</v>
      </c>
      <c r="M733" t="s">
        <v>2886</v>
      </c>
      <c r="N733" s="173">
        <v>44819</v>
      </c>
      <c r="O733" s="178"/>
      <c r="Q733" t="s">
        <v>22</v>
      </c>
      <c r="T733" s="194"/>
      <c r="U733" s="194"/>
      <c r="V733" s="299"/>
      <c r="W733" s="200"/>
      <c r="X733" s="200"/>
      <c r="Y733" s="199"/>
      <c r="Z733" s="206"/>
      <c r="AA733" s="205"/>
      <c r="AB733" s="206"/>
      <c r="AC733" s="187"/>
      <c r="AD733" s="186">
        <v>44819</v>
      </c>
    </row>
    <row r="734" spans="1:30">
      <c r="A734" s="302">
        <f>COUNTA($E$3:E734)</f>
        <v>732</v>
      </c>
      <c r="B734" s="302" t="s">
        <v>2873</v>
      </c>
      <c r="C734" s="302" t="s">
        <v>2400</v>
      </c>
      <c r="D734" s="302" t="s">
        <v>1124</v>
      </c>
      <c r="E734" s="302" t="s">
        <v>2874</v>
      </c>
      <c r="F734" s="301">
        <v>44672</v>
      </c>
      <c r="G734" s="301"/>
      <c r="H734" s="301"/>
      <c r="I734" s="301" t="s">
        <v>3</v>
      </c>
      <c r="J734" s="302" t="s">
        <v>2875</v>
      </c>
      <c r="K734" s="302" t="s">
        <v>1294</v>
      </c>
      <c r="L734" s="14">
        <v>44673</v>
      </c>
      <c r="M734" t="s">
        <v>2909</v>
      </c>
      <c r="N734" s="173">
        <v>44676</v>
      </c>
      <c r="O734" s="178"/>
      <c r="Q734" t="s">
        <v>22</v>
      </c>
      <c r="T734" s="194"/>
      <c r="U734" s="194"/>
      <c r="V734" s="299"/>
      <c r="W734" s="200"/>
      <c r="X734" s="200"/>
      <c r="Y734" s="199"/>
      <c r="Z734" s="206"/>
      <c r="AA734" s="205"/>
      <c r="AB734" s="206"/>
      <c r="AC734" s="187"/>
      <c r="AD734" s="186">
        <v>44676</v>
      </c>
    </row>
    <row r="735" spans="1:30">
      <c r="A735" s="302">
        <f>COUNTA($E$3:E735)</f>
        <v>733</v>
      </c>
      <c r="B735" s="302" t="s">
        <v>2851</v>
      </c>
      <c r="C735" s="302" t="s">
        <v>40</v>
      </c>
      <c r="D735" s="302" t="s">
        <v>1123</v>
      </c>
      <c r="E735" s="302" t="s">
        <v>2852</v>
      </c>
      <c r="F735" s="301">
        <v>44671</v>
      </c>
      <c r="G735" s="301"/>
      <c r="H735" s="301"/>
      <c r="I735" s="301" t="s">
        <v>3</v>
      </c>
      <c r="J735" s="302" t="s">
        <v>1485</v>
      </c>
      <c r="K735" s="302" t="s">
        <v>1296</v>
      </c>
      <c r="L735" s="14">
        <v>44673</v>
      </c>
      <c r="M735" t="s">
        <v>2909</v>
      </c>
      <c r="N735" s="173">
        <v>44676</v>
      </c>
      <c r="O735" s="178"/>
      <c r="Q735" t="s">
        <v>129</v>
      </c>
      <c r="T735" s="194"/>
      <c r="U735" s="194"/>
      <c r="V735" s="299"/>
      <c r="W735" s="200"/>
      <c r="X735" s="200"/>
      <c r="Y735" s="199"/>
      <c r="Z735" s="206"/>
      <c r="AA735" s="205"/>
      <c r="AB735" s="206"/>
      <c r="AC735" s="187"/>
      <c r="AD735" s="186">
        <v>44676</v>
      </c>
    </row>
    <row r="736" spans="1:30">
      <c r="A736" s="302">
        <f>COUNTA($E$3:E736)</f>
        <v>734</v>
      </c>
      <c r="B736" s="302" t="s">
        <v>2846</v>
      </c>
      <c r="C736" s="302" t="s">
        <v>1106</v>
      </c>
      <c r="D736" s="302" t="s">
        <v>16</v>
      </c>
      <c r="E736" s="302" t="s">
        <v>2847</v>
      </c>
      <c r="F736" s="301">
        <v>44670</v>
      </c>
      <c r="G736" s="301"/>
      <c r="H736" s="301"/>
      <c r="I736" s="301" t="s">
        <v>3</v>
      </c>
      <c r="J736" s="302" t="s">
        <v>2848</v>
      </c>
      <c r="K736" s="302" t="s">
        <v>1287</v>
      </c>
      <c r="L736" s="14">
        <v>44673</v>
      </c>
      <c r="M736" t="s">
        <v>2889</v>
      </c>
      <c r="N736" s="173">
        <v>44760</v>
      </c>
      <c r="O736" s="178"/>
      <c r="Q736" t="s">
        <v>129</v>
      </c>
      <c r="T736" s="194"/>
      <c r="U736" s="194"/>
      <c r="V736" s="299"/>
      <c r="W736" s="200"/>
      <c r="X736" s="200"/>
      <c r="Y736" s="199"/>
      <c r="Z736" s="206"/>
      <c r="AA736" s="205"/>
      <c r="AB736" s="206"/>
      <c r="AC736" s="187"/>
      <c r="AD736" s="186">
        <v>44760</v>
      </c>
    </row>
    <row r="737" spans="1:30">
      <c r="A737" s="302">
        <f>COUNTA($E$3:E737)</f>
        <v>735</v>
      </c>
      <c r="B737" s="302" t="s">
        <v>2822</v>
      </c>
      <c r="C737" s="302" t="s">
        <v>44</v>
      </c>
      <c r="D737" s="302" t="s">
        <v>34</v>
      </c>
      <c r="E737" s="302" t="s">
        <v>126</v>
      </c>
      <c r="F737" s="301">
        <v>44666.446438055602</v>
      </c>
      <c r="G737" s="301"/>
      <c r="H737" s="301"/>
      <c r="I737" s="301" t="s">
        <v>3</v>
      </c>
      <c r="J737" s="302" t="s">
        <v>1212</v>
      </c>
      <c r="K737" s="302" t="s">
        <v>1295</v>
      </c>
      <c r="L737" s="14">
        <v>44673</v>
      </c>
      <c r="M737" t="s">
        <v>2911</v>
      </c>
      <c r="N737" s="173">
        <v>44675</v>
      </c>
      <c r="O737" s="178"/>
      <c r="Q737" t="s">
        <v>129</v>
      </c>
      <c r="T737" s="194"/>
      <c r="U737" s="194"/>
      <c r="V737" s="299"/>
      <c r="W737" s="200"/>
      <c r="X737" s="200"/>
      <c r="Y737" s="199"/>
      <c r="Z737" s="206"/>
      <c r="AA737" s="205"/>
      <c r="AB737" s="206"/>
      <c r="AC737" s="187"/>
      <c r="AD737" s="186">
        <v>44675</v>
      </c>
    </row>
    <row r="738" spans="1:30">
      <c r="A738" s="302">
        <f>COUNTA($E$3:E738)</f>
        <v>736</v>
      </c>
      <c r="B738" s="302" t="s">
        <v>2849</v>
      </c>
      <c r="C738" s="302" t="s">
        <v>44</v>
      </c>
      <c r="D738" s="302" t="s">
        <v>45</v>
      </c>
      <c r="E738" s="302" t="s">
        <v>127</v>
      </c>
      <c r="F738" s="301">
        <v>44671</v>
      </c>
      <c r="G738" s="301"/>
      <c r="H738" s="301"/>
      <c r="I738" s="301" t="s">
        <v>4</v>
      </c>
      <c r="J738" s="302" t="s">
        <v>2850</v>
      </c>
      <c r="K738" s="302" t="s">
        <v>1295</v>
      </c>
      <c r="L738" s="14">
        <v>44673</v>
      </c>
      <c r="M738" t="s">
        <v>2890</v>
      </c>
      <c r="N738" s="173">
        <v>44675</v>
      </c>
      <c r="O738" s="178"/>
      <c r="Q738" t="s">
        <v>129</v>
      </c>
      <c r="T738" s="194"/>
      <c r="U738" s="194"/>
      <c r="V738" s="299"/>
      <c r="W738" s="200"/>
      <c r="X738" s="200"/>
      <c r="Y738" s="199"/>
      <c r="Z738" s="206"/>
      <c r="AA738" s="205"/>
      <c r="AB738" s="206"/>
      <c r="AC738" s="187"/>
      <c r="AD738" s="186">
        <v>44675</v>
      </c>
    </row>
    <row r="739" spans="1:30">
      <c r="A739" s="302">
        <f>COUNTA($E$3:E739)</f>
        <v>737</v>
      </c>
      <c r="B739" s="302" t="s">
        <v>2837</v>
      </c>
      <c r="C739" s="302" t="s">
        <v>37</v>
      </c>
      <c r="D739" s="302" t="s">
        <v>2838</v>
      </c>
      <c r="E739" s="302" t="s">
        <v>2839</v>
      </c>
      <c r="F739" s="301">
        <v>44672.624144000001</v>
      </c>
      <c r="G739" s="301"/>
      <c r="H739" s="301"/>
      <c r="I739" s="301" t="s">
        <v>4</v>
      </c>
      <c r="J739" s="302" t="s">
        <v>2840</v>
      </c>
      <c r="K739" s="302" t="s">
        <v>1287</v>
      </c>
      <c r="L739" s="14">
        <v>44673</v>
      </c>
      <c r="M739" t="s">
        <v>2889</v>
      </c>
      <c r="N739" s="173">
        <v>44803</v>
      </c>
      <c r="O739" s="178"/>
      <c r="Q739" t="s">
        <v>129</v>
      </c>
      <c r="T739" s="194"/>
      <c r="U739" s="194"/>
      <c r="V739" s="299"/>
      <c r="W739" s="200"/>
      <c r="X739" s="200"/>
      <c r="Y739" s="199"/>
      <c r="Z739" s="206"/>
      <c r="AA739" s="205"/>
      <c r="AB739" s="206"/>
      <c r="AC739" s="187"/>
      <c r="AD739" s="186">
        <v>44803</v>
      </c>
    </row>
    <row r="740" spans="1:30">
      <c r="A740" s="302">
        <f>COUNTA($E$3:E740)</f>
        <v>738</v>
      </c>
      <c r="B740" s="302" t="s">
        <v>2806</v>
      </c>
      <c r="C740" s="302" t="s">
        <v>44</v>
      </c>
      <c r="D740" s="302" t="s">
        <v>30</v>
      </c>
      <c r="E740" s="302" t="s">
        <v>110</v>
      </c>
      <c r="F740" s="301">
        <v>44665</v>
      </c>
      <c r="G740" s="301"/>
      <c r="H740" s="301"/>
      <c r="I740" s="301" t="s">
        <v>2</v>
      </c>
      <c r="J740" s="302" t="s">
        <v>2156</v>
      </c>
      <c r="K740" s="302" t="s">
        <v>20</v>
      </c>
      <c r="L740" s="14">
        <v>44666</v>
      </c>
      <c r="M740" t="s">
        <v>2818</v>
      </c>
      <c r="N740" s="173">
        <v>44666</v>
      </c>
      <c r="O740" s="178"/>
      <c r="Q740" t="s">
        <v>22</v>
      </c>
      <c r="T740" s="194"/>
      <c r="U740" s="194"/>
      <c r="V740" s="299"/>
      <c r="W740" s="200"/>
      <c r="X740" s="200"/>
      <c r="Y740" s="199"/>
      <c r="Z740" s="206"/>
      <c r="AA740" s="205"/>
      <c r="AB740" s="206"/>
      <c r="AC740" s="187"/>
      <c r="AD740" s="186">
        <v>44666</v>
      </c>
    </row>
    <row r="741" spans="1:30">
      <c r="A741" s="302">
        <f>COUNTA($E$3:E741)</f>
        <v>739</v>
      </c>
      <c r="B741" s="302" t="s">
        <v>2801</v>
      </c>
      <c r="C741" s="302" t="s">
        <v>41</v>
      </c>
      <c r="D741" s="302" t="s">
        <v>1124</v>
      </c>
      <c r="E741" s="302" t="s">
        <v>1184</v>
      </c>
      <c r="F741" s="301">
        <v>44664</v>
      </c>
      <c r="G741" s="301"/>
      <c r="H741" s="301"/>
      <c r="I741" s="301" t="s">
        <v>2</v>
      </c>
      <c r="J741" s="302" t="s">
        <v>1667</v>
      </c>
      <c r="K741" s="302" t="s">
        <v>33</v>
      </c>
      <c r="L741" s="14">
        <v>44666</v>
      </c>
      <c r="M741" t="s">
        <v>2817</v>
      </c>
      <c r="N741" s="173">
        <v>44666</v>
      </c>
      <c r="O741" s="178"/>
      <c r="Q741" t="s">
        <v>129</v>
      </c>
      <c r="T741" s="194"/>
      <c r="U741" s="194"/>
      <c r="V741" s="299"/>
      <c r="W741" s="200"/>
      <c r="X741" s="200"/>
      <c r="Y741" s="199"/>
      <c r="Z741" s="206"/>
      <c r="AA741" s="205"/>
      <c r="AB741" s="206"/>
      <c r="AC741" s="187"/>
      <c r="AD741" s="186">
        <v>44666</v>
      </c>
    </row>
    <row r="742" spans="1:30">
      <c r="A742" s="302">
        <f>COUNTA($E$3:E742)</f>
        <v>740</v>
      </c>
      <c r="B742" s="302" t="s">
        <v>2798</v>
      </c>
      <c r="C742" s="302" t="s">
        <v>1253</v>
      </c>
      <c r="D742" s="302" t="s">
        <v>124</v>
      </c>
      <c r="E742" s="302" t="s">
        <v>123</v>
      </c>
      <c r="F742" s="301">
        <v>44663</v>
      </c>
      <c r="G742" s="301"/>
      <c r="H742" s="301"/>
      <c r="I742" s="301" t="s">
        <v>2</v>
      </c>
      <c r="J742" s="302" t="s">
        <v>357</v>
      </c>
      <c r="K742" s="302" t="s">
        <v>125</v>
      </c>
      <c r="L742" s="14">
        <v>44666</v>
      </c>
      <c r="M742" t="s">
        <v>2816</v>
      </c>
      <c r="N742" s="173">
        <v>44729</v>
      </c>
      <c r="O742" s="178"/>
      <c r="Q742" t="s">
        <v>129</v>
      </c>
      <c r="T742" s="194"/>
      <c r="U742" s="194"/>
      <c r="V742" s="299"/>
      <c r="W742" s="200"/>
      <c r="X742" s="200"/>
      <c r="Y742" s="199"/>
      <c r="Z742" s="206"/>
      <c r="AA742" s="205"/>
      <c r="AB742" s="206"/>
      <c r="AC742" s="187"/>
      <c r="AD742" s="186">
        <v>44729</v>
      </c>
    </row>
    <row r="743" spans="1:30">
      <c r="A743" s="302">
        <f>COUNTA($E$3:E743)</f>
        <v>741</v>
      </c>
      <c r="B743" s="302" t="s">
        <v>2623</v>
      </c>
      <c r="C743" s="302" t="s">
        <v>2624</v>
      </c>
      <c r="D743" s="302" t="s">
        <v>16</v>
      </c>
      <c r="E743" s="302" t="s">
        <v>2625</v>
      </c>
      <c r="F743" s="301">
        <v>44635</v>
      </c>
      <c r="G743" s="301"/>
      <c r="H743" s="301">
        <v>44636</v>
      </c>
      <c r="I743" s="301" t="s">
        <v>2</v>
      </c>
      <c r="J743" s="302" t="s">
        <v>2626</v>
      </c>
      <c r="K743" s="302" t="s">
        <v>1295</v>
      </c>
      <c r="L743" s="14">
        <v>44666</v>
      </c>
      <c r="M743" t="s">
        <v>3954</v>
      </c>
      <c r="N743" s="173">
        <v>44672</v>
      </c>
      <c r="O743" s="178"/>
      <c r="Q743" t="s">
        <v>129</v>
      </c>
      <c r="T743" s="194"/>
      <c r="U743" s="194"/>
      <c r="V743" s="299"/>
      <c r="W743" s="200"/>
      <c r="X743" s="200"/>
      <c r="Y743" s="199"/>
      <c r="Z743" s="206"/>
      <c r="AA743" s="205"/>
      <c r="AB743" s="206"/>
      <c r="AC743" s="187"/>
      <c r="AD743" s="186">
        <v>44672</v>
      </c>
    </row>
    <row r="744" spans="1:30">
      <c r="A744" s="302">
        <f>COUNTA($E$3:E744)</f>
        <v>742</v>
      </c>
      <c r="B744" s="302" t="s">
        <v>2483</v>
      </c>
      <c r="C744" s="302" t="s">
        <v>2484</v>
      </c>
      <c r="D744" s="302" t="s">
        <v>64</v>
      </c>
      <c r="E744" s="302" t="s">
        <v>1160</v>
      </c>
      <c r="F744" s="301">
        <v>44600</v>
      </c>
      <c r="G744" s="301"/>
      <c r="H744" s="301">
        <v>44602</v>
      </c>
      <c r="I744" s="301" t="s">
        <v>2</v>
      </c>
      <c r="J744" s="302" t="s">
        <v>1485</v>
      </c>
      <c r="K744" s="302" t="s">
        <v>1294</v>
      </c>
      <c r="L744" s="14">
        <v>44666</v>
      </c>
      <c r="M744" t="s">
        <v>2810</v>
      </c>
      <c r="N744" s="173">
        <v>44705</v>
      </c>
      <c r="O744" s="178"/>
      <c r="Q744" t="s">
        <v>22</v>
      </c>
      <c r="T744" s="194"/>
      <c r="U744" s="194"/>
      <c r="V744" s="299"/>
      <c r="W744" s="200"/>
      <c r="X744" s="200"/>
      <c r="Y744" s="199"/>
      <c r="Z744" s="206"/>
      <c r="AA744" s="205"/>
      <c r="AB744" s="206"/>
      <c r="AC744" s="187"/>
      <c r="AD744" s="186">
        <v>44705</v>
      </c>
    </row>
    <row r="745" spans="1:30">
      <c r="A745" s="302">
        <f>COUNTA($E$3:E745)</f>
        <v>743</v>
      </c>
      <c r="B745" s="302" t="s">
        <v>2805</v>
      </c>
      <c r="C745" s="302" t="s">
        <v>2370</v>
      </c>
      <c r="D745" s="302" t="s">
        <v>1123</v>
      </c>
      <c r="E745" s="302" t="s">
        <v>1638</v>
      </c>
      <c r="F745" s="301">
        <v>44664</v>
      </c>
      <c r="G745" s="301"/>
      <c r="H745" s="301"/>
      <c r="I745" s="301" t="s">
        <v>3</v>
      </c>
      <c r="J745" s="302" t="s">
        <v>1485</v>
      </c>
      <c r="K745" s="302" t="s">
        <v>24</v>
      </c>
      <c r="L745" s="14">
        <v>44666</v>
      </c>
      <c r="M745" t="s">
        <v>2811</v>
      </c>
      <c r="N745" s="173">
        <v>44665</v>
      </c>
      <c r="O745" s="178"/>
      <c r="Q745" t="s">
        <v>22</v>
      </c>
      <c r="T745" s="194"/>
      <c r="U745" s="194"/>
      <c r="V745" s="299"/>
      <c r="W745" s="200"/>
      <c r="X745" s="200"/>
      <c r="Y745" s="199"/>
      <c r="Z745" s="206"/>
      <c r="AA745" s="205"/>
      <c r="AB745" s="206"/>
      <c r="AC745" s="187"/>
      <c r="AD745" s="186">
        <v>44665</v>
      </c>
    </row>
    <row r="746" spans="1:30">
      <c r="A746" s="302">
        <f>COUNTA($E$3:E746)</f>
        <v>744</v>
      </c>
      <c r="B746" s="302" t="s">
        <v>2799</v>
      </c>
      <c r="C746" s="302" t="s">
        <v>41</v>
      </c>
      <c r="D746" s="302" t="s">
        <v>1115</v>
      </c>
      <c r="E746" s="302" t="s">
        <v>1228</v>
      </c>
      <c r="F746" s="301">
        <v>44664</v>
      </c>
      <c r="G746" s="301"/>
      <c r="H746" s="301"/>
      <c r="I746" s="301" t="s">
        <v>3</v>
      </c>
      <c r="J746" s="302" t="s">
        <v>1485</v>
      </c>
      <c r="K746" s="302" t="s">
        <v>1294</v>
      </c>
      <c r="L746" s="14">
        <v>44666</v>
      </c>
      <c r="M746" t="s">
        <v>2811</v>
      </c>
      <c r="N746" s="173">
        <v>44666</v>
      </c>
      <c r="O746" s="178"/>
      <c r="Q746" t="s">
        <v>22</v>
      </c>
      <c r="T746" s="194"/>
      <c r="U746" s="194"/>
      <c r="V746" s="299"/>
      <c r="W746" s="200"/>
      <c r="X746" s="200"/>
      <c r="Y746" s="199"/>
      <c r="Z746" s="206"/>
      <c r="AA746" s="205"/>
      <c r="AB746" s="206"/>
      <c r="AC746" s="187"/>
      <c r="AD746" s="186">
        <v>44666</v>
      </c>
    </row>
    <row r="747" spans="1:30">
      <c r="A747" s="302">
        <f>COUNTA($E$3:E747)</f>
        <v>745</v>
      </c>
      <c r="B747" s="302" t="s">
        <v>4240</v>
      </c>
      <c r="C747" s="302" t="s">
        <v>21</v>
      </c>
      <c r="D747" s="302" t="s">
        <v>30</v>
      </c>
      <c r="E747" s="302" t="s">
        <v>2786</v>
      </c>
      <c r="F747" s="301">
        <v>44659.568214652798</v>
      </c>
      <c r="G747" s="301"/>
      <c r="H747" s="301"/>
      <c r="I747" s="301" t="s">
        <v>3</v>
      </c>
      <c r="J747" s="302" t="s">
        <v>1760</v>
      </c>
      <c r="K747" s="302" t="s">
        <v>1295</v>
      </c>
      <c r="L747" s="14">
        <v>44666</v>
      </c>
      <c r="M747" t="s">
        <v>4241</v>
      </c>
      <c r="N747" s="173">
        <v>44690</v>
      </c>
      <c r="O747" s="178"/>
      <c r="Q747" t="s">
        <v>129</v>
      </c>
      <c r="T747" s="194"/>
      <c r="U747" s="194"/>
      <c r="V747" s="299"/>
      <c r="W747" s="200"/>
      <c r="X747" s="200"/>
      <c r="Y747" s="199"/>
      <c r="Z747" s="206"/>
      <c r="AA747" s="205"/>
      <c r="AB747" s="206"/>
      <c r="AC747" s="187"/>
      <c r="AD747" s="186">
        <v>44690</v>
      </c>
    </row>
    <row r="748" spans="1:30">
      <c r="A748" s="302">
        <f>COUNTA($E$3:E748)</f>
        <v>746</v>
      </c>
      <c r="B748" s="302" t="s">
        <v>2785</v>
      </c>
      <c r="C748" s="302" t="s">
        <v>1106</v>
      </c>
      <c r="D748" s="302" t="s">
        <v>58</v>
      </c>
      <c r="E748" s="302" t="s">
        <v>1644</v>
      </c>
      <c r="F748" s="301">
        <v>44659</v>
      </c>
      <c r="G748" s="301"/>
      <c r="H748" s="301"/>
      <c r="I748" s="301" t="s">
        <v>3</v>
      </c>
      <c r="J748" s="302" t="s">
        <v>1666</v>
      </c>
      <c r="K748" s="302" t="s">
        <v>1296</v>
      </c>
      <c r="L748" s="14">
        <v>44666</v>
      </c>
      <c r="M748" t="s">
        <v>2814</v>
      </c>
      <c r="N748" s="173">
        <v>44664</v>
      </c>
      <c r="O748" s="178"/>
      <c r="Q748" t="s">
        <v>129</v>
      </c>
      <c r="T748" s="194"/>
      <c r="U748" s="194"/>
      <c r="V748" s="299"/>
      <c r="W748" s="200"/>
      <c r="X748" s="200"/>
      <c r="Y748" s="199"/>
      <c r="Z748" s="206"/>
      <c r="AA748" s="205"/>
      <c r="AB748" s="206"/>
      <c r="AC748" s="187"/>
      <c r="AD748" s="186">
        <v>44664</v>
      </c>
    </row>
    <row r="749" spans="1:30">
      <c r="A749" s="302">
        <f>COUNTA($E$3:E749)</f>
        <v>747</v>
      </c>
      <c r="B749" s="302" t="s">
        <v>2778</v>
      </c>
      <c r="C749" s="302" t="s">
        <v>41</v>
      </c>
      <c r="D749" s="302" t="s">
        <v>23</v>
      </c>
      <c r="E749" s="302" t="s">
        <v>1044</v>
      </c>
      <c r="F749" s="301">
        <v>44658.561952999997</v>
      </c>
      <c r="G749" s="301"/>
      <c r="H749" s="301"/>
      <c r="I749" s="301" t="s">
        <v>3</v>
      </c>
      <c r="J749" s="302" t="s">
        <v>1485</v>
      </c>
      <c r="K749" s="302" t="s">
        <v>1296</v>
      </c>
      <c r="L749" s="14">
        <v>44666</v>
      </c>
      <c r="M749" t="s">
        <v>2814</v>
      </c>
      <c r="N749" s="173">
        <v>44666</v>
      </c>
      <c r="O749" s="178"/>
      <c r="Q749" t="s">
        <v>129</v>
      </c>
      <c r="T749" s="194"/>
      <c r="U749" s="194"/>
      <c r="V749" s="299"/>
      <c r="W749" s="200"/>
      <c r="X749" s="200"/>
      <c r="Y749" s="199"/>
      <c r="Z749" s="206"/>
      <c r="AA749" s="205"/>
      <c r="AB749" s="206"/>
      <c r="AC749" s="187"/>
      <c r="AD749" s="186">
        <v>44666</v>
      </c>
    </row>
    <row r="750" spans="1:30">
      <c r="A750" s="302">
        <f>COUNTA($E$3:E750)</f>
        <v>748</v>
      </c>
      <c r="B750" s="302" t="s">
        <v>2769</v>
      </c>
      <c r="C750" s="302" t="s">
        <v>1279</v>
      </c>
      <c r="D750" s="302" t="s">
        <v>1103</v>
      </c>
      <c r="E750" s="302" t="s">
        <v>2770</v>
      </c>
      <c r="F750" s="301">
        <v>44656.475727999998</v>
      </c>
      <c r="G750" s="301"/>
      <c r="H750" s="301"/>
      <c r="I750" s="301" t="s">
        <v>3</v>
      </c>
      <c r="J750" s="302" t="s">
        <v>1723</v>
      </c>
      <c r="K750" s="302" t="s">
        <v>1274</v>
      </c>
      <c r="L750" s="14">
        <v>44666</v>
      </c>
      <c r="M750">
        <v>0</v>
      </c>
      <c r="N750" s="173">
        <v>44669</v>
      </c>
      <c r="O750" s="178"/>
      <c r="Q750" t="s">
        <v>129</v>
      </c>
      <c r="T750" s="194"/>
      <c r="U750" s="194"/>
      <c r="V750" s="299"/>
      <c r="W750" s="200"/>
      <c r="X750" s="200"/>
      <c r="Y750" s="199"/>
      <c r="Z750" s="206"/>
      <c r="AA750" s="205"/>
      <c r="AB750" s="206"/>
      <c r="AC750" s="187"/>
      <c r="AD750" s="186">
        <v>44669</v>
      </c>
    </row>
    <row r="751" spans="1:30">
      <c r="A751" s="302">
        <f>COUNTA($E$3:E751)</f>
        <v>749</v>
      </c>
      <c r="B751" s="302" t="s">
        <v>2691</v>
      </c>
      <c r="C751" s="302" t="s">
        <v>1113</v>
      </c>
      <c r="D751" s="302" t="s">
        <v>38</v>
      </c>
      <c r="E751" s="302" t="s">
        <v>2692</v>
      </c>
      <c r="F751" s="301">
        <v>44642</v>
      </c>
      <c r="G751" s="301"/>
      <c r="H751" s="301">
        <v>44652</v>
      </c>
      <c r="I751" s="301" t="s">
        <v>3</v>
      </c>
      <c r="J751" s="302" t="s">
        <v>1666</v>
      </c>
      <c r="K751" s="302" t="s">
        <v>287</v>
      </c>
      <c r="L751" s="14">
        <v>44666</v>
      </c>
      <c r="M751" t="s">
        <v>2811</v>
      </c>
      <c r="N751" s="173">
        <v>44670</v>
      </c>
      <c r="O751" s="178"/>
      <c r="Q751" t="s">
        <v>22</v>
      </c>
      <c r="T751" s="194"/>
      <c r="U751" s="194"/>
      <c r="V751" s="299"/>
      <c r="W751" s="200"/>
      <c r="X751" s="200"/>
      <c r="Y751" s="199"/>
      <c r="Z751" s="206"/>
      <c r="AA751" s="205"/>
      <c r="AB751" s="206"/>
      <c r="AC751" s="187"/>
      <c r="AD751" s="186">
        <v>44670</v>
      </c>
    </row>
    <row r="752" spans="1:30">
      <c r="A752" s="302">
        <f>COUNTA($E$3:E752)</f>
        <v>750</v>
      </c>
      <c r="B752" s="302" t="s">
        <v>2771</v>
      </c>
      <c r="C752" s="302" t="s">
        <v>1279</v>
      </c>
      <c r="D752" s="302" t="s">
        <v>16</v>
      </c>
      <c r="E752" s="302" t="s">
        <v>2772</v>
      </c>
      <c r="F752" s="301">
        <v>44656</v>
      </c>
      <c r="G752" s="301"/>
      <c r="H752" s="301"/>
      <c r="I752" s="301" t="s">
        <v>2</v>
      </c>
      <c r="J752" s="302" t="s">
        <v>2209</v>
      </c>
      <c r="K752" s="302" t="s">
        <v>1274</v>
      </c>
      <c r="L752" s="14">
        <v>44659</v>
      </c>
      <c r="M752" t="s">
        <v>2783</v>
      </c>
      <c r="N752" s="173">
        <v>44669</v>
      </c>
      <c r="O752" s="178"/>
      <c r="Q752" t="s">
        <v>129</v>
      </c>
      <c r="T752" s="194"/>
      <c r="U752" s="194"/>
      <c r="V752" s="299"/>
      <c r="W752" s="200"/>
      <c r="X752" s="200"/>
      <c r="Y752" s="199"/>
      <c r="Z752" s="206"/>
      <c r="AA752" s="205"/>
      <c r="AB752" s="206"/>
      <c r="AC752" s="187"/>
      <c r="AD752" s="186">
        <v>44669</v>
      </c>
    </row>
    <row r="753" spans="1:30">
      <c r="A753" s="302">
        <f>COUNTA($E$3:E753)</f>
        <v>751</v>
      </c>
      <c r="B753" s="302" t="s">
        <v>2718</v>
      </c>
      <c r="C753" s="302" t="s">
        <v>41</v>
      </c>
      <c r="D753" s="302" t="s">
        <v>49</v>
      </c>
      <c r="E753" s="302" t="s">
        <v>2719</v>
      </c>
      <c r="F753" s="301">
        <v>44649</v>
      </c>
      <c r="G753" s="301"/>
      <c r="H753" s="301" t="s">
        <v>66</v>
      </c>
      <c r="I753" s="301" t="s">
        <v>2</v>
      </c>
      <c r="J753" s="302" t="s">
        <v>2720</v>
      </c>
      <c r="K753" s="302" t="s">
        <v>1294</v>
      </c>
      <c r="L753" s="14">
        <v>44659</v>
      </c>
      <c r="M753" t="s">
        <v>2783</v>
      </c>
      <c r="N753" s="173">
        <v>44659</v>
      </c>
      <c r="O753" s="178"/>
      <c r="Q753" t="s">
        <v>22</v>
      </c>
      <c r="T753" s="194"/>
      <c r="U753" s="194"/>
      <c r="V753" s="299"/>
      <c r="W753" s="200"/>
      <c r="X753" s="200"/>
      <c r="Y753" s="199"/>
      <c r="Z753" s="206"/>
      <c r="AA753" s="205"/>
      <c r="AB753" s="206"/>
      <c r="AC753" s="187"/>
      <c r="AD753" s="186">
        <v>44659</v>
      </c>
    </row>
    <row r="754" spans="1:30">
      <c r="A754" s="302">
        <f>COUNTA($E$3:E754)</f>
        <v>752</v>
      </c>
      <c r="B754" s="302" t="s">
        <v>2698</v>
      </c>
      <c r="C754" s="302" t="s">
        <v>41</v>
      </c>
      <c r="D754" s="302" t="s">
        <v>1131</v>
      </c>
      <c r="E754" s="302" t="s">
        <v>1132</v>
      </c>
      <c r="F754" s="301">
        <v>44644</v>
      </c>
      <c r="G754" s="301"/>
      <c r="H754" s="301" t="s">
        <v>66</v>
      </c>
      <c r="I754" s="301" t="s">
        <v>2</v>
      </c>
      <c r="J754" s="302" t="s">
        <v>1724</v>
      </c>
      <c r="K754" s="302"/>
      <c r="L754" s="14">
        <v>44659</v>
      </c>
      <c r="M754" t="s">
        <v>2783</v>
      </c>
      <c r="N754" s="173">
        <v>44659</v>
      </c>
      <c r="O754" s="178"/>
      <c r="Q754" t="s">
        <v>129</v>
      </c>
      <c r="T754" s="194"/>
      <c r="U754" s="194"/>
      <c r="V754" s="299"/>
      <c r="W754" s="200"/>
      <c r="X754" s="200"/>
      <c r="Y754" s="199"/>
      <c r="Z754" s="206"/>
      <c r="AA754" s="205"/>
      <c r="AB754" s="206"/>
      <c r="AC754" s="187"/>
      <c r="AD754" s="186">
        <v>44659</v>
      </c>
    </row>
    <row r="755" spans="1:30">
      <c r="A755" s="302">
        <f>COUNTA($E$3:E755)</f>
        <v>753</v>
      </c>
      <c r="B755" s="302" t="s">
        <v>2598</v>
      </c>
      <c r="C755" s="302" t="s">
        <v>1113</v>
      </c>
      <c r="D755" s="302" t="s">
        <v>64</v>
      </c>
      <c r="E755" s="302" t="s">
        <v>2599</v>
      </c>
      <c r="F755" s="301">
        <v>44628</v>
      </c>
      <c r="G755" s="301"/>
      <c r="H755" s="301">
        <v>44629</v>
      </c>
      <c r="I755" s="301" t="s">
        <v>2</v>
      </c>
      <c r="J755" s="302" t="s">
        <v>2600</v>
      </c>
      <c r="K755" s="302"/>
      <c r="L755" s="14">
        <v>44659</v>
      </c>
      <c r="M755" t="s">
        <v>2781</v>
      </c>
      <c r="N755" s="173">
        <v>44666</v>
      </c>
      <c r="O755" s="178"/>
      <c r="Q755" t="s">
        <v>22</v>
      </c>
      <c r="T755" s="194"/>
      <c r="U755" s="194"/>
      <c r="V755" s="299"/>
      <c r="W755" s="200"/>
      <c r="X755" s="200"/>
      <c r="Y755" s="199"/>
      <c r="Z755" s="206"/>
      <c r="AA755" s="205"/>
      <c r="AB755" s="206"/>
      <c r="AC755" s="187"/>
      <c r="AD755" s="186">
        <v>44666</v>
      </c>
    </row>
    <row r="756" spans="1:30">
      <c r="A756" s="302">
        <f>COUNTA($E$3:E756)</f>
        <v>754</v>
      </c>
      <c r="B756" s="302" t="s">
        <v>2775</v>
      </c>
      <c r="C756" s="302" t="s">
        <v>2776</v>
      </c>
      <c r="D756" s="302" t="s">
        <v>1124</v>
      </c>
      <c r="E756" s="302" t="s">
        <v>2777</v>
      </c>
      <c r="F756" s="301">
        <v>44657</v>
      </c>
      <c r="G756" s="301"/>
      <c r="H756" s="301"/>
      <c r="I756" s="301" t="s">
        <v>3</v>
      </c>
      <c r="J756" s="302" t="s">
        <v>1643</v>
      </c>
      <c r="K756" s="302"/>
      <c r="L756" s="14">
        <v>44659</v>
      </c>
      <c r="M756" t="s">
        <v>2783</v>
      </c>
      <c r="N756" s="173">
        <v>44666</v>
      </c>
      <c r="O756" s="178"/>
      <c r="Q756" t="s">
        <v>22</v>
      </c>
      <c r="T756" s="194"/>
      <c r="U756" s="194"/>
      <c r="V756" s="299"/>
      <c r="W756" s="200"/>
      <c r="X756" s="200"/>
      <c r="Y756" s="199"/>
      <c r="Z756" s="206"/>
      <c r="AA756" s="205"/>
      <c r="AB756" s="206"/>
      <c r="AC756" s="187"/>
      <c r="AD756" s="186">
        <v>44666</v>
      </c>
    </row>
    <row r="757" spans="1:30">
      <c r="A757" s="302">
        <f>COUNTA($E$3:E757)</f>
        <v>755</v>
      </c>
      <c r="B757" s="302" t="s">
        <v>2746</v>
      </c>
      <c r="C757" s="302" t="s">
        <v>37</v>
      </c>
      <c r="D757" s="302" t="s">
        <v>34</v>
      </c>
      <c r="E757" s="302" t="s">
        <v>1107</v>
      </c>
      <c r="F757" s="301">
        <v>44651</v>
      </c>
      <c r="G757" s="301"/>
      <c r="H757" s="301"/>
      <c r="I757" s="301" t="s">
        <v>3</v>
      </c>
      <c r="J757" s="302" t="s">
        <v>1760</v>
      </c>
      <c r="K757" s="302" t="s">
        <v>1274</v>
      </c>
      <c r="L757" s="14">
        <v>44659</v>
      </c>
      <c r="M757" t="s">
        <v>2783</v>
      </c>
      <c r="N757" s="173">
        <v>44657</v>
      </c>
      <c r="O757" s="178"/>
      <c r="Q757" t="s">
        <v>129</v>
      </c>
      <c r="T757" s="194"/>
      <c r="U757" s="194"/>
      <c r="V757" s="299"/>
      <c r="W757" s="200"/>
      <c r="X757" s="200"/>
      <c r="Y757" s="199"/>
      <c r="Z757" s="206"/>
      <c r="AA757" s="205"/>
      <c r="AB757" s="206"/>
      <c r="AC757" s="187"/>
      <c r="AD757" s="186">
        <v>44657</v>
      </c>
    </row>
    <row r="758" spans="1:30">
      <c r="A758" s="302">
        <f>COUNTA($E$3:E758)</f>
        <v>756</v>
      </c>
      <c r="B758" s="302" t="s">
        <v>2744</v>
      </c>
      <c r="C758" s="302" t="s">
        <v>41</v>
      </c>
      <c r="D758" s="302" t="s">
        <v>1169</v>
      </c>
      <c r="E758" s="302" t="s">
        <v>2745</v>
      </c>
      <c r="F758" s="301">
        <v>44651</v>
      </c>
      <c r="G758" s="301"/>
      <c r="H758" s="301"/>
      <c r="I758" s="301" t="s">
        <v>3</v>
      </c>
      <c r="J758" s="302" t="s">
        <v>1647</v>
      </c>
      <c r="K758" s="302" t="s">
        <v>2032</v>
      </c>
      <c r="L758" s="14">
        <v>44659</v>
      </c>
      <c r="M758" t="s">
        <v>2784</v>
      </c>
      <c r="N758" s="173">
        <v>44659</v>
      </c>
      <c r="O758" s="178"/>
      <c r="Q758" t="s">
        <v>22</v>
      </c>
      <c r="T758" s="194"/>
      <c r="U758" s="194"/>
      <c r="V758" s="299"/>
      <c r="W758" s="200"/>
      <c r="X758" s="200"/>
      <c r="Y758" s="199"/>
      <c r="Z758" s="206"/>
      <c r="AA758" s="205"/>
      <c r="AB758" s="206"/>
      <c r="AC758" s="187"/>
      <c r="AD758" s="186">
        <v>44659</v>
      </c>
    </row>
    <row r="759" spans="1:30">
      <c r="A759" s="302">
        <f>COUNTA($E$3:E759)</f>
        <v>757</v>
      </c>
      <c r="B759" s="302" t="s">
        <v>2734</v>
      </c>
      <c r="C759" s="302" t="s">
        <v>21</v>
      </c>
      <c r="D759" s="302" t="s">
        <v>30</v>
      </c>
      <c r="E759" s="302" t="s">
        <v>2023</v>
      </c>
      <c r="F759" s="301">
        <v>44651.636255960701</v>
      </c>
      <c r="G759" s="301"/>
      <c r="H759" s="301"/>
      <c r="I759" s="301" t="s">
        <v>3</v>
      </c>
      <c r="J759" s="302" t="s">
        <v>17</v>
      </c>
      <c r="K759" s="302" t="s">
        <v>1287</v>
      </c>
      <c r="L759" s="14">
        <v>44659</v>
      </c>
      <c r="M759" t="s">
        <v>2783</v>
      </c>
      <c r="N759" s="173">
        <v>44657</v>
      </c>
      <c r="O759" s="178"/>
      <c r="Q759" t="s">
        <v>129</v>
      </c>
      <c r="T759" s="194"/>
      <c r="U759" s="194"/>
      <c r="V759" s="299"/>
      <c r="W759" s="200"/>
      <c r="X759" s="200"/>
      <c r="Y759" s="199"/>
      <c r="Z759" s="206"/>
      <c r="AA759" s="205"/>
      <c r="AB759" s="206"/>
      <c r="AC759" s="187"/>
      <c r="AD759" s="186">
        <v>44657</v>
      </c>
    </row>
    <row r="760" spans="1:30">
      <c r="A760" s="302">
        <f>COUNTA($E$3:E760)</f>
        <v>758</v>
      </c>
      <c r="B760" s="302" t="s">
        <v>2730</v>
      </c>
      <c r="C760" s="302" t="s">
        <v>37</v>
      </c>
      <c r="D760" s="302" t="s">
        <v>34</v>
      </c>
      <c r="E760" s="302" t="s">
        <v>2731</v>
      </c>
      <c r="F760" s="301">
        <v>44651.483223368101</v>
      </c>
      <c r="G760" s="301"/>
      <c r="H760" s="301"/>
      <c r="I760" s="301" t="s">
        <v>3</v>
      </c>
      <c r="J760" s="302" t="s">
        <v>1666</v>
      </c>
      <c r="K760" s="302" t="s">
        <v>1296</v>
      </c>
      <c r="L760" s="14">
        <v>44659</v>
      </c>
      <c r="M760" t="s">
        <v>2783</v>
      </c>
      <c r="N760" s="173">
        <v>44657</v>
      </c>
      <c r="O760" s="178"/>
      <c r="Q760" t="s">
        <v>129</v>
      </c>
      <c r="T760" s="194"/>
      <c r="U760" s="194"/>
      <c r="V760" s="299"/>
      <c r="W760" s="200"/>
      <c r="X760" s="200"/>
      <c r="Y760" s="199"/>
      <c r="Z760" s="206"/>
      <c r="AA760" s="205"/>
      <c r="AB760" s="206"/>
      <c r="AC760" s="187"/>
      <c r="AD760" s="186">
        <v>44657</v>
      </c>
    </row>
    <row r="761" spans="1:30">
      <c r="A761" s="302">
        <f>COUNTA($E$3:E761)</f>
        <v>759</v>
      </c>
      <c r="B761" s="302" t="s">
        <v>2601</v>
      </c>
      <c r="C761" s="302" t="s">
        <v>2602</v>
      </c>
      <c r="D761" s="302" t="s">
        <v>1145</v>
      </c>
      <c r="E761" s="302" t="s">
        <v>2603</v>
      </c>
      <c r="F761" s="301">
        <v>44629</v>
      </c>
      <c r="G761" s="301"/>
      <c r="H761" s="301">
        <v>44629</v>
      </c>
      <c r="I761" s="301" t="s">
        <v>3</v>
      </c>
      <c r="J761" s="302" t="s">
        <v>1677</v>
      </c>
      <c r="K761" s="302" t="s">
        <v>2032</v>
      </c>
      <c r="L761" s="14">
        <v>44659</v>
      </c>
      <c r="M761" t="s">
        <v>2782</v>
      </c>
      <c r="N761" s="173">
        <v>44729</v>
      </c>
      <c r="O761" s="178"/>
      <c r="Q761" t="s">
        <v>22</v>
      </c>
      <c r="T761" s="194"/>
      <c r="U761" s="194"/>
      <c r="V761" s="299"/>
      <c r="W761" s="200"/>
      <c r="X761" s="200"/>
      <c r="Y761" s="199"/>
      <c r="Z761" s="206"/>
      <c r="AA761" s="205"/>
      <c r="AB761" s="206"/>
      <c r="AC761" s="187"/>
      <c r="AD761" s="186">
        <v>44729</v>
      </c>
    </row>
    <row r="762" spans="1:30">
      <c r="A762" s="302">
        <f>COUNTA($E$3:E762)</f>
        <v>760</v>
      </c>
      <c r="B762" s="302" t="s">
        <v>2753</v>
      </c>
      <c r="C762" s="302" t="s">
        <v>37</v>
      </c>
      <c r="D762" s="302" t="s">
        <v>45</v>
      </c>
      <c r="E762" s="302" t="s">
        <v>2754</v>
      </c>
      <c r="F762" s="301">
        <v>44655</v>
      </c>
      <c r="G762" s="301"/>
      <c r="H762" s="301"/>
      <c r="I762" s="301" t="s">
        <v>4</v>
      </c>
      <c r="J762" s="302" t="s">
        <v>1750</v>
      </c>
      <c r="K762" s="302" t="s">
        <v>1287</v>
      </c>
      <c r="L762" s="14">
        <v>44659</v>
      </c>
      <c r="M762" t="s">
        <v>2783</v>
      </c>
      <c r="N762" s="173">
        <v>44657</v>
      </c>
      <c r="O762" s="178"/>
      <c r="Q762" t="s">
        <v>129</v>
      </c>
      <c r="T762" s="194"/>
      <c r="U762" s="194"/>
      <c r="V762" s="299"/>
      <c r="W762" s="200"/>
      <c r="X762" s="200"/>
      <c r="Y762" s="199"/>
      <c r="Z762" s="206"/>
      <c r="AA762" s="205"/>
      <c r="AB762" s="206"/>
      <c r="AC762" s="187"/>
      <c r="AD762" s="186">
        <v>44657</v>
      </c>
    </row>
    <row r="763" spans="1:30">
      <c r="A763" s="302">
        <f>COUNTA($E$3:E763)</f>
        <v>761</v>
      </c>
      <c r="B763" s="302" t="s">
        <v>2485</v>
      </c>
      <c r="C763" s="302" t="s">
        <v>1197</v>
      </c>
      <c r="D763" s="302" t="s">
        <v>64</v>
      </c>
      <c r="E763" s="302" t="s">
        <v>2486</v>
      </c>
      <c r="F763" s="301">
        <v>44600</v>
      </c>
      <c r="G763" s="301"/>
      <c r="H763" s="301">
        <v>44602</v>
      </c>
      <c r="I763" s="301" t="s">
        <v>2</v>
      </c>
      <c r="J763" s="302" t="s">
        <v>2487</v>
      </c>
      <c r="K763" s="302" t="s">
        <v>24</v>
      </c>
      <c r="L763" s="14">
        <v>44651</v>
      </c>
      <c r="M763" t="s">
        <v>1762</v>
      </c>
      <c r="N763" s="173">
        <v>44666</v>
      </c>
      <c r="O763" s="178"/>
      <c r="Q763" t="s">
        <v>22</v>
      </c>
      <c r="T763" s="194"/>
      <c r="U763" s="194"/>
      <c r="V763" s="299"/>
      <c r="W763" s="200"/>
      <c r="X763" s="200"/>
      <c r="Y763" s="199"/>
      <c r="Z763" s="206"/>
      <c r="AA763" s="205"/>
      <c r="AB763" s="206"/>
      <c r="AC763" s="187"/>
      <c r="AD763" s="186">
        <v>44666</v>
      </c>
    </row>
    <row r="764" spans="1:30">
      <c r="A764" s="302">
        <f>COUNTA($E$3:E764)</f>
        <v>762</v>
      </c>
      <c r="B764" s="302" t="s">
        <v>2721</v>
      </c>
      <c r="C764" s="302" t="s">
        <v>1865</v>
      </c>
      <c r="D764" s="302" t="s">
        <v>16</v>
      </c>
      <c r="E764" s="302" t="s">
        <v>1866</v>
      </c>
      <c r="F764" s="301">
        <v>44649.625694444447</v>
      </c>
      <c r="G764" s="301"/>
      <c r="H764" s="301"/>
      <c r="I764" s="301" t="s">
        <v>3</v>
      </c>
      <c r="J764" s="302" t="s">
        <v>1723</v>
      </c>
      <c r="K764" s="302" t="s">
        <v>1296</v>
      </c>
      <c r="L764" s="14">
        <v>44651</v>
      </c>
      <c r="M764" t="s">
        <v>2741</v>
      </c>
      <c r="N764" s="173">
        <v>44729</v>
      </c>
      <c r="O764" s="178"/>
      <c r="Q764" t="s">
        <v>129</v>
      </c>
      <c r="T764" s="194"/>
      <c r="U764" s="194"/>
      <c r="V764" s="299"/>
      <c r="W764" s="200"/>
      <c r="X764" s="200"/>
      <c r="Y764" s="199"/>
      <c r="Z764" s="206"/>
      <c r="AA764" s="205"/>
      <c r="AB764" s="206"/>
      <c r="AC764" s="187"/>
      <c r="AD764" s="186">
        <v>44729</v>
      </c>
    </row>
    <row r="765" spans="1:30">
      <c r="A765" s="302">
        <f>COUNTA($E$3:E765)</f>
        <v>763</v>
      </c>
      <c r="B765" s="302" t="s">
        <v>2694</v>
      </c>
      <c r="C765" s="302" t="s">
        <v>41</v>
      </c>
      <c r="D765" s="302" t="s">
        <v>32</v>
      </c>
      <c r="E765" s="302" t="s">
        <v>2695</v>
      </c>
      <c r="F765" s="301">
        <v>44643.549790844903</v>
      </c>
      <c r="G765" s="301"/>
      <c r="H765" s="301"/>
      <c r="I765" s="301" t="s">
        <v>3</v>
      </c>
      <c r="J765" s="302" t="s">
        <v>17</v>
      </c>
      <c r="K765" s="302" t="s">
        <v>1287</v>
      </c>
      <c r="L765" s="14">
        <v>44651</v>
      </c>
      <c r="M765" t="s">
        <v>2740</v>
      </c>
      <c r="N765" s="173">
        <v>44651</v>
      </c>
      <c r="O765" s="178"/>
      <c r="Q765" t="s">
        <v>129</v>
      </c>
      <c r="T765" s="194"/>
      <c r="U765" s="194"/>
      <c r="V765" s="299"/>
      <c r="W765" s="200"/>
      <c r="X765" s="200"/>
      <c r="Y765" s="199"/>
      <c r="Z765" s="206"/>
      <c r="AA765" s="205"/>
      <c r="AB765" s="206"/>
      <c r="AC765" s="187"/>
      <c r="AD765" s="186">
        <v>44651</v>
      </c>
    </row>
    <row r="766" spans="1:30">
      <c r="A766" s="302">
        <f>COUNTA($E$3:E766)</f>
        <v>764</v>
      </c>
      <c r="B766" s="302" t="s">
        <v>2693</v>
      </c>
      <c r="C766" s="302" t="s">
        <v>44</v>
      </c>
      <c r="D766" s="302" t="s">
        <v>30</v>
      </c>
      <c r="E766" s="302" t="s">
        <v>85</v>
      </c>
      <c r="F766" s="301">
        <v>44643.544649178199</v>
      </c>
      <c r="G766" s="301"/>
      <c r="H766" s="301"/>
      <c r="I766" s="301" t="s">
        <v>3</v>
      </c>
      <c r="J766" s="302" t="s">
        <v>1649</v>
      </c>
      <c r="K766" s="302" t="s">
        <v>1287</v>
      </c>
      <c r="L766" s="14">
        <v>44651</v>
      </c>
      <c r="M766" t="s">
        <v>2740</v>
      </c>
      <c r="N766" s="173">
        <v>44651</v>
      </c>
      <c r="O766" s="178"/>
      <c r="Q766" t="s">
        <v>129</v>
      </c>
      <c r="T766" s="194"/>
      <c r="U766" s="194"/>
      <c r="V766" s="299"/>
      <c r="W766" s="200"/>
      <c r="X766" s="200"/>
      <c r="Y766" s="199"/>
      <c r="Z766" s="206"/>
      <c r="AA766" s="205"/>
      <c r="AB766" s="206"/>
      <c r="AC766" s="187"/>
      <c r="AD766" s="186">
        <v>44651</v>
      </c>
    </row>
    <row r="767" spans="1:30">
      <c r="A767" s="302">
        <f>COUNTA($E$3:E767)</f>
        <v>765</v>
      </c>
      <c r="B767" s="302" t="s">
        <v>2728</v>
      </c>
      <c r="C767" s="302" t="s">
        <v>2726</v>
      </c>
      <c r="D767" s="302" t="s">
        <v>1181</v>
      </c>
      <c r="E767" s="302" t="s">
        <v>2729</v>
      </c>
      <c r="F767" s="301">
        <v>44650.801111111112</v>
      </c>
      <c r="G767" s="301"/>
      <c r="H767" s="301"/>
      <c r="I767" s="301" t="s">
        <v>4</v>
      </c>
      <c r="J767" s="302" t="s">
        <v>2194</v>
      </c>
      <c r="K767" s="302" t="s">
        <v>2358</v>
      </c>
      <c r="L767" s="14">
        <v>44651</v>
      </c>
      <c r="M767" t="s">
        <v>2958</v>
      </c>
      <c r="N767" s="173">
        <v>44651</v>
      </c>
      <c r="O767" s="178"/>
      <c r="Q767" t="s">
        <v>22</v>
      </c>
      <c r="T767" s="194"/>
      <c r="U767" s="194"/>
      <c r="V767" s="299"/>
      <c r="W767" s="200"/>
      <c r="X767" s="200"/>
      <c r="Y767" s="199"/>
      <c r="Z767" s="206"/>
      <c r="AA767" s="205"/>
      <c r="AB767" s="206"/>
      <c r="AC767" s="187"/>
      <c r="AD767" s="186">
        <v>44651</v>
      </c>
    </row>
    <row r="768" spans="1:30">
      <c r="A768" s="302">
        <f>COUNTA($E$3:E768)</f>
        <v>766</v>
      </c>
      <c r="B768" s="302" t="s">
        <v>2725</v>
      </c>
      <c r="C768" s="302" t="s">
        <v>2726</v>
      </c>
      <c r="D768" s="302" t="s">
        <v>1181</v>
      </c>
      <c r="E768" s="302" t="s">
        <v>2727</v>
      </c>
      <c r="F768" s="301">
        <v>44650.797164351854</v>
      </c>
      <c r="G768" s="301"/>
      <c r="H768" s="301"/>
      <c r="I768" s="301" t="s">
        <v>4</v>
      </c>
      <c r="J768" s="302" t="s">
        <v>2194</v>
      </c>
      <c r="K768" s="302" t="s">
        <v>2358</v>
      </c>
      <c r="L768" s="14">
        <v>44651</v>
      </c>
      <c r="M768" t="s">
        <v>2958</v>
      </c>
      <c r="N768" s="173">
        <v>44651</v>
      </c>
      <c r="O768" s="178"/>
      <c r="Q768" t="s">
        <v>22</v>
      </c>
      <c r="T768" s="194"/>
      <c r="U768" s="194"/>
      <c r="V768" s="299"/>
      <c r="W768" s="200"/>
      <c r="X768" s="200"/>
      <c r="Y768" s="199"/>
      <c r="Z768" s="206"/>
      <c r="AA768" s="205"/>
      <c r="AB768" s="206"/>
      <c r="AC768" s="187"/>
      <c r="AD768" s="186">
        <v>44651</v>
      </c>
    </row>
    <row r="769" spans="1:30">
      <c r="A769" s="302">
        <f>COUNTA($E$3:E769)</f>
        <v>767</v>
      </c>
      <c r="B769" s="302" t="s">
        <v>2722</v>
      </c>
      <c r="C769" s="302" t="s">
        <v>2723</v>
      </c>
      <c r="D769" s="302" t="s">
        <v>1181</v>
      </c>
      <c r="E769" s="302" t="s">
        <v>2724</v>
      </c>
      <c r="F769" s="301">
        <v>44650.792581018519</v>
      </c>
      <c r="G769" s="301"/>
      <c r="H769" s="301"/>
      <c r="I769" s="301" t="s">
        <v>4</v>
      </c>
      <c r="J769" s="302" t="s">
        <v>2194</v>
      </c>
      <c r="K769" s="302" t="s">
        <v>2358</v>
      </c>
      <c r="L769" s="14">
        <v>44651</v>
      </c>
      <c r="M769" t="s">
        <v>2958</v>
      </c>
      <c r="N769" s="173">
        <v>44651</v>
      </c>
      <c r="O769" s="178"/>
      <c r="Q769" t="s">
        <v>22</v>
      </c>
      <c r="T769" s="194"/>
      <c r="U769" s="194"/>
      <c r="V769" s="299"/>
      <c r="W769" s="200"/>
      <c r="X769" s="200"/>
      <c r="Y769" s="199"/>
      <c r="Z769" s="206"/>
      <c r="AA769" s="205"/>
      <c r="AB769" s="206"/>
      <c r="AC769" s="187"/>
      <c r="AD769" s="186">
        <v>44651</v>
      </c>
    </row>
    <row r="770" spans="1:30">
      <c r="A770" s="302">
        <f>COUNTA($E$3:E770)</f>
        <v>768</v>
      </c>
      <c r="B770" s="302" t="s">
        <v>2688</v>
      </c>
      <c r="C770" s="302" t="s">
        <v>2489</v>
      </c>
      <c r="D770" s="302" t="s">
        <v>1103</v>
      </c>
      <c r="E770" s="302" t="s">
        <v>1219</v>
      </c>
      <c r="F770" s="301">
        <v>44642.42796296296</v>
      </c>
      <c r="G770" s="301"/>
      <c r="H770" s="301"/>
      <c r="I770" s="301" t="s">
        <v>2</v>
      </c>
      <c r="J770" s="302" t="s">
        <v>1723</v>
      </c>
      <c r="K770" s="302" t="s">
        <v>1089</v>
      </c>
      <c r="L770" s="14">
        <v>44645</v>
      </c>
      <c r="M770" t="s">
        <v>2717</v>
      </c>
      <c r="N770" s="173">
        <v>44642</v>
      </c>
      <c r="O770" s="178"/>
      <c r="Q770" t="s">
        <v>129</v>
      </c>
      <c r="T770" s="194"/>
      <c r="U770" s="194"/>
      <c r="V770" s="299"/>
      <c r="W770" s="200"/>
      <c r="X770" s="200"/>
      <c r="Y770" s="199"/>
      <c r="Z770" s="206"/>
      <c r="AA770" s="205"/>
      <c r="AB770" s="206"/>
      <c r="AC770" s="187"/>
      <c r="AD770" s="186">
        <v>44642</v>
      </c>
    </row>
    <row r="771" spans="1:30">
      <c r="A771" s="302">
        <f>COUNTA($E$3:E771)</f>
        <v>769</v>
      </c>
      <c r="B771" s="302" t="s">
        <v>2703</v>
      </c>
      <c r="C771" s="302" t="s">
        <v>21</v>
      </c>
      <c r="D771" s="302" t="s">
        <v>30</v>
      </c>
      <c r="E771" s="302" t="s">
        <v>2704</v>
      </c>
      <c r="F771" s="301">
        <v>44644.6662853241</v>
      </c>
      <c r="G771" s="301"/>
      <c r="H771" s="301"/>
      <c r="I771" s="301" t="s">
        <v>3</v>
      </c>
      <c r="J771" s="302" t="s">
        <v>17</v>
      </c>
      <c r="K771" s="302" t="s">
        <v>1287</v>
      </c>
      <c r="L771" s="14">
        <v>44645</v>
      </c>
      <c r="M771" t="s">
        <v>2716</v>
      </c>
      <c r="N771" s="173">
        <v>44657</v>
      </c>
      <c r="O771" s="178"/>
      <c r="Q771" t="s">
        <v>129</v>
      </c>
      <c r="T771" s="194"/>
      <c r="U771" s="194"/>
      <c r="V771" s="299"/>
      <c r="W771" s="200"/>
      <c r="X771" s="200"/>
      <c r="Y771" s="199"/>
      <c r="Z771" s="206"/>
      <c r="AA771" s="205"/>
      <c r="AB771" s="206"/>
      <c r="AC771" s="187"/>
      <c r="AD771" s="186">
        <v>44657</v>
      </c>
    </row>
    <row r="772" spans="1:30">
      <c r="A772" s="302">
        <f>COUNTA($E$3:E772)</f>
        <v>770</v>
      </c>
      <c r="B772" s="302" t="s">
        <v>2700</v>
      </c>
      <c r="C772" s="302" t="s">
        <v>21</v>
      </c>
      <c r="D772" s="302" t="s">
        <v>30</v>
      </c>
      <c r="E772" s="302" t="s">
        <v>1252</v>
      </c>
      <c r="F772" s="301">
        <v>44644.515428240738</v>
      </c>
      <c r="G772" s="301"/>
      <c r="H772" s="301"/>
      <c r="I772" s="301" t="s">
        <v>3</v>
      </c>
      <c r="J772" s="302" t="s">
        <v>1485</v>
      </c>
      <c r="K772" s="302" t="s">
        <v>1287</v>
      </c>
      <c r="L772" s="14">
        <v>44645</v>
      </c>
      <c r="M772" t="s">
        <v>2715</v>
      </c>
      <c r="N772" s="173">
        <v>44657</v>
      </c>
      <c r="O772" s="178"/>
      <c r="Q772" t="s">
        <v>129</v>
      </c>
      <c r="T772" s="194"/>
      <c r="U772" s="194"/>
      <c r="V772" s="299"/>
      <c r="W772" s="200"/>
      <c r="X772" s="200"/>
      <c r="Y772" s="199"/>
      <c r="Z772" s="206"/>
      <c r="AA772" s="205"/>
      <c r="AB772" s="206"/>
      <c r="AC772" s="187"/>
      <c r="AD772" s="186">
        <v>44657</v>
      </c>
    </row>
    <row r="773" spans="1:30">
      <c r="A773" s="302">
        <f>COUNTA($E$3:E773)</f>
        <v>771</v>
      </c>
      <c r="B773" s="302" t="s">
        <v>2699</v>
      </c>
      <c r="C773" s="302" t="s">
        <v>21</v>
      </c>
      <c r="D773" s="302" t="s">
        <v>1142</v>
      </c>
      <c r="E773" s="302" t="s">
        <v>1204</v>
      </c>
      <c r="F773" s="301">
        <v>44644.43105324074</v>
      </c>
      <c r="G773" s="301"/>
      <c r="H773" s="301"/>
      <c r="I773" s="301" t="s">
        <v>3</v>
      </c>
      <c r="J773" s="302" t="s">
        <v>1666</v>
      </c>
      <c r="K773" s="302" t="s">
        <v>1287</v>
      </c>
      <c r="L773" s="14">
        <v>44645</v>
      </c>
      <c r="M773" t="s">
        <v>2715</v>
      </c>
      <c r="N773" s="173">
        <v>44657</v>
      </c>
      <c r="O773" s="178"/>
      <c r="Q773" t="s">
        <v>129</v>
      </c>
      <c r="T773" s="194"/>
      <c r="U773" s="194"/>
      <c r="V773" s="299"/>
      <c r="W773" s="200"/>
      <c r="X773" s="200"/>
      <c r="Y773" s="199"/>
      <c r="Z773" s="206"/>
      <c r="AA773" s="205"/>
      <c r="AB773" s="206"/>
      <c r="AC773" s="187"/>
      <c r="AD773" s="186">
        <v>44657</v>
      </c>
    </row>
    <row r="774" spans="1:30">
      <c r="A774" s="302">
        <f>COUNTA($E$3:E774)</f>
        <v>772</v>
      </c>
      <c r="B774" s="302" t="s">
        <v>2696</v>
      </c>
      <c r="C774" s="302" t="s">
        <v>2370</v>
      </c>
      <c r="D774" s="302" t="s">
        <v>56</v>
      </c>
      <c r="E774" s="302" t="s">
        <v>2697</v>
      </c>
      <c r="F774" s="301">
        <v>44643.807743055557</v>
      </c>
      <c r="G774" s="301"/>
      <c r="H774" s="301"/>
      <c r="I774" s="301" t="s">
        <v>3</v>
      </c>
      <c r="J774" s="302" t="s">
        <v>1921</v>
      </c>
      <c r="K774" s="302" t="s">
        <v>1294</v>
      </c>
      <c r="L774" s="14">
        <v>44645</v>
      </c>
      <c r="M774" t="s">
        <v>2715</v>
      </c>
      <c r="N774" s="173">
        <v>44645</v>
      </c>
      <c r="O774" s="178"/>
      <c r="Q774" t="s">
        <v>22</v>
      </c>
      <c r="T774" s="194"/>
      <c r="U774" s="194"/>
      <c r="V774" s="299"/>
      <c r="W774" s="200"/>
      <c r="X774" s="200"/>
      <c r="Y774" s="199"/>
      <c r="Z774" s="206"/>
      <c r="AA774" s="205"/>
      <c r="AB774" s="206"/>
      <c r="AC774" s="187"/>
      <c r="AD774" s="186">
        <v>44645</v>
      </c>
    </row>
    <row r="775" spans="1:30">
      <c r="A775" s="302">
        <f>COUNTA($E$3:E775)</f>
        <v>773</v>
      </c>
      <c r="B775" s="302" t="s">
        <v>2682</v>
      </c>
      <c r="C775" s="302" t="s">
        <v>2675</v>
      </c>
      <c r="D775" s="302" t="s">
        <v>2683</v>
      </c>
      <c r="E775" s="302" t="s">
        <v>2684</v>
      </c>
      <c r="F775" s="301">
        <v>44638.827384259261</v>
      </c>
      <c r="G775" s="301"/>
      <c r="H775" s="301"/>
      <c r="I775" s="301" t="s">
        <v>3</v>
      </c>
      <c r="J775" s="302" t="s">
        <v>1968</v>
      </c>
      <c r="K775" s="302" t="s">
        <v>1287</v>
      </c>
      <c r="L775" s="14">
        <v>44645</v>
      </c>
      <c r="M775" t="s">
        <v>2706</v>
      </c>
      <c r="N775" s="173">
        <v>44729</v>
      </c>
      <c r="O775" s="178"/>
      <c r="Q775" t="s">
        <v>129</v>
      </c>
      <c r="T775" s="194"/>
      <c r="U775" s="194"/>
      <c r="V775" s="299"/>
      <c r="W775" s="200"/>
      <c r="X775" s="200"/>
      <c r="Y775" s="199"/>
      <c r="Z775" s="206"/>
      <c r="AA775" s="205"/>
      <c r="AB775" s="206"/>
      <c r="AC775" s="187"/>
      <c r="AD775" s="186">
        <v>44729</v>
      </c>
    </row>
    <row r="776" spans="1:30">
      <c r="A776" s="302">
        <f>COUNTA($E$3:E776)</f>
        <v>774</v>
      </c>
      <c r="B776" s="302" t="s">
        <v>2680</v>
      </c>
      <c r="C776" s="302" t="s">
        <v>40</v>
      </c>
      <c r="D776" s="302" t="s">
        <v>34</v>
      </c>
      <c r="E776" s="302" t="s">
        <v>2681</v>
      </c>
      <c r="F776" s="301">
        <v>44644.581787789401</v>
      </c>
      <c r="G776" s="301"/>
      <c r="H776" s="301"/>
      <c r="I776" s="301" t="s">
        <v>3</v>
      </c>
      <c r="J776" s="302" t="s">
        <v>1485</v>
      </c>
      <c r="K776" s="302" t="s">
        <v>1296</v>
      </c>
      <c r="L776" s="14">
        <v>44645</v>
      </c>
      <c r="M776" t="s">
        <v>2955</v>
      </c>
      <c r="N776" s="173">
        <v>44676</v>
      </c>
      <c r="O776" s="178"/>
      <c r="Q776" t="s">
        <v>129</v>
      </c>
      <c r="T776" s="194"/>
      <c r="U776" s="194"/>
      <c r="V776" s="299"/>
      <c r="W776" s="200"/>
      <c r="X776" s="200"/>
      <c r="Y776" s="199"/>
      <c r="Z776" s="206"/>
      <c r="AA776" s="205"/>
      <c r="AB776" s="206"/>
      <c r="AC776" s="187"/>
      <c r="AD776" s="186">
        <v>44676</v>
      </c>
    </row>
    <row r="777" spans="1:30">
      <c r="A777" s="302">
        <f>COUNTA($E$3:E777)</f>
        <v>775</v>
      </c>
      <c r="B777" s="302" t="s">
        <v>2674</v>
      </c>
      <c r="C777" s="302" t="s">
        <v>2675</v>
      </c>
      <c r="D777" s="302" t="s">
        <v>38</v>
      </c>
      <c r="E777" s="302" t="s">
        <v>2676</v>
      </c>
      <c r="F777" s="301">
        <v>44638.764722222222</v>
      </c>
      <c r="G777" s="301"/>
      <c r="H777" s="301"/>
      <c r="I777" s="301" t="s">
        <v>3</v>
      </c>
      <c r="J777" s="302" t="s">
        <v>2677</v>
      </c>
      <c r="K777" s="302" t="s">
        <v>1295</v>
      </c>
      <c r="L777" s="14">
        <v>44645</v>
      </c>
      <c r="M777" t="s">
        <v>2715</v>
      </c>
      <c r="N777" s="173">
        <v>44729</v>
      </c>
      <c r="O777" s="178"/>
      <c r="Q777" t="s">
        <v>129</v>
      </c>
      <c r="T777" s="194"/>
      <c r="U777" s="194"/>
      <c r="V777" s="299"/>
      <c r="W777" s="200"/>
      <c r="X777" s="200"/>
      <c r="Y777" s="199"/>
      <c r="Z777" s="206"/>
      <c r="AA777" s="205"/>
      <c r="AB777" s="206"/>
      <c r="AC777" s="187"/>
      <c r="AD777" s="186">
        <v>44729</v>
      </c>
    </row>
    <row r="778" spans="1:30">
      <c r="A778" s="302">
        <f>COUNTA($E$3:E778)</f>
        <v>776</v>
      </c>
      <c r="B778" s="302" t="s">
        <v>2647</v>
      </c>
      <c r="C778" s="302" t="s">
        <v>41</v>
      </c>
      <c r="D778" s="302" t="s">
        <v>1125</v>
      </c>
      <c r="E778" s="302" t="s">
        <v>2648</v>
      </c>
      <c r="F778" s="301">
        <v>44636.537519999998</v>
      </c>
      <c r="G778" s="301"/>
      <c r="H778" s="301"/>
      <c r="I778" s="301" t="s">
        <v>3</v>
      </c>
      <c r="J778" s="302" t="s">
        <v>1485</v>
      </c>
      <c r="K778" s="302" t="s">
        <v>1295</v>
      </c>
      <c r="L778" s="14">
        <v>44645</v>
      </c>
      <c r="M778" t="s">
        <v>2707</v>
      </c>
      <c r="N778" s="173">
        <v>44645</v>
      </c>
      <c r="O778" s="178"/>
      <c r="Q778" t="s">
        <v>129</v>
      </c>
      <c r="T778" s="194"/>
      <c r="U778" s="194"/>
      <c r="V778" s="299"/>
      <c r="W778" s="200"/>
      <c r="X778" s="200"/>
      <c r="Y778" s="199"/>
      <c r="Z778" s="206"/>
      <c r="AA778" s="205"/>
      <c r="AB778" s="206"/>
      <c r="AC778" s="187"/>
      <c r="AD778" s="186">
        <v>44645</v>
      </c>
    </row>
    <row r="779" spans="1:30">
      <c r="A779" s="302">
        <f>COUNTA($E$3:E779)</f>
        <v>777</v>
      </c>
      <c r="B779" s="302" t="s">
        <v>2645</v>
      </c>
      <c r="C779" s="302" t="s">
        <v>41</v>
      </c>
      <c r="D779" s="302" t="s">
        <v>282</v>
      </c>
      <c r="E779" s="302" t="s">
        <v>2646</v>
      </c>
      <c r="F779" s="301">
        <v>44636.532685999999</v>
      </c>
      <c r="G779" s="301"/>
      <c r="H779" s="301"/>
      <c r="I779" s="301" t="s">
        <v>3</v>
      </c>
      <c r="J779" s="302" t="s">
        <v>2480</v>
      </c>
      <c r="K779" s="302" t="s">
        <v>1295</v>
      </c>
      <c r="L779" s="14">
        <v>44645</v>
      </c>
      <c r="M779" t="s">
        <v>2706</v>
      </c>
      <c r="N779" s="173">
        <v>44645</v>
      </c>
      <c r="O779" s="178"/>
      <c r="Q779" t="s">
        <v>129</v>
      </c>
      <c r="T779" s="194"/>
      <c r="U779" s="194"/>
      <c r="V779" s="299"/>
      <c r="W779" s="200"/>
      <c r="X779" s="200"/>
      <c r="Y779" s="199"/>
      <c r="Z779" s="206"/>
      <c r="AA779" s="205"/>
      <c r="AB779" s="206"/>
      <c r="AC779" s="187"/>
      <c r="AD779" s="186">
        <v>44645</v>
      </c>
    </row>
    <row r="780" spans="1:30">
      <c r="A780" s="302">
        <f>COUNTA($E$3:E780)</f>
        <v>778</v>
      </c>
      <c r="B780" s="302" t="s">
        <v>2635</v>
      </c>
      <c r="C780" s="302" t="s">
        <v>21</v>
      </c>
      <c r="D780" s="302" t="s">
        <v>34</v>
      </c>
      <c r="E780" s="302" t="s">
        <v>2059</v>
      </c>
      <c r="F780" s="301">
        <v>44636.525734000003</v>
      </c>
      <c r="G780" s="301"/>
      <c r="H780" s="301"/>
      <c r="I780" s="301" t="s">
        <v>3</v>
      </c>
      <c r="J780" s="302" t="s">
        <v>1723</v>
      </c>
      <c r="K780" s="302" t="s">
        <v>1295</v>
      </c>
      <c r="L780" s="14">
        <v>44645</v>
      </c>
      <c r="M780" t="s">
        <v>2715</v>
      </c>
      <c r="N780" s="173">
        <v>44657</v>
      </c>
      <c r="O780" s="178"/>
      <c r="Q780" t="s">
        <v>129</v>
      </c>
      <c r="T780" s="194"/>
      <c r="U780" s="194"/>
      <c r="V780" s="299"/>
      <c r="W780" s="200"/>
      <c r="X780" s="200"/>
      <c r="Y780" s="199"/>
      <c r="Z780" s="206"/>
      <c r="AA780" s="205"/>
      <c r="AB780" s="206"/>
      <c r="AC780" s="187"/>
      <c r="AD780" s="186">
        <v>44657</v>
      </c>
    </row>
    <row r="781" spans="1:30">
      <c r="A781" s="302">
        <f>COUNTA($E$3:E781)</f>
        <v>779</v>
      </c>
      <c r="B781" s="302" t="s">
        <v>2701</v>
      </c>
      <c r="C781" s="302" t="s">
        <v>37</v>
      </c>
      <c r="D781" s="302" t="s">
        <v>27</v>
      </c>
      <c r="E781" s="302" t="s">
        <v>2702</v>
      </c>
      <c r="F781" s="301">
        <v>44644.65185185185</v>
      </c>
      <c r="G781" s="301"/>
      <c r="H781" s="301"/>
      <c r="I781" s="301" t="s">
        <v>4</v>
      </c>
      <c r="J781" s="302" t="s">
        <v>1093</v>
      </c>
      <c r="K781" s="302" t="s">
        <v>1287</v>
      </c>
      <c r="L781" s="14">
        <v>44645</v>
      </c>
      <c r="M781" t="s">
        <v>2716</v>
      </c>
      <c r="N781" s="173">
        <v>44651</v>
      </c>
      <c r="O781" s="178"/>
      <c r="Q781" t="s">
        <v>129</v>
      </c>
      <c r="T781" s="194"/>
      <c r="U781" s="194"/>
      <c r="V781" s="299"/>
      <c r="W781" s="200"/>
      <c r="X781" s="200"/>
      <c r="Y781" s="199"/>
      <c r="Z781" s="206"/>
      <c r="AA781" s="205"/>
      <c r="AB781" s="206"/>
      <c r="AC781" s="187"/>
      <c r="AD781" s="186">
        <v>44651</v>
      </c>
    </row>
    <row r="782" spans="1:30">
      <c r="A782" s="302">
        <f>COUNTA($E$3:E782)</f>
        <v>780</v>
      </c>
      <c r="B782" s="302" t="s">
        <v>2664</v>
      </c>
      <c r="C782" s="302" t="s">
        <v>44</v>
      </c>
      <c r="D782" s="302" t="s">
        <v>30</v>
      </c>
      <c r="E782" s="302" t="s">
        <v>81</v>
      </c>
      <c r="F782" s="301">
        <v>44637</v>
      </c>
      <c r="G782" s="301"/>
      <c r="H782" s="301"/>
      <c r="I782" s="301" t="s">
        <v>2</v>
      </c>
      <c r="J782" s="302" t="s">
        <v>2208</v>
      </c>
      <c r="K782" s="302" t="s">
        <v>33</v>
      </c>
      <c r="L782" s="14">
        <v>44638</v>
      </c>
      <c r="M782" t="s">
        <v>2660</v>
      </c>
      <c r="N782" s="173">
        <v>44638</v>
      </c>
      <c r="O782" s="178"/>
      <c r="Q782" t="s">
        <v>129</v>
      </c>
      <c r="T782" s="194"/>
      <c r="U782" s="194"/>
      <c r="V782" s="299"/>
      <c r="W782" s="200"/>
      <c r="X782" s="200"/>
      <c r="Y782" s="199"/>
      <c r="Z782" s="206"/>
      <c r="AA782" s="205"/>
      <c r="AB782" s="206"/>
      <c r="AC782" s="187"/>
      <c r="AD782" s="186">
        <v>44638</v>
      </c>
    </row>
    <row r="783" spans="1:30">
      <c r="A783" s="302">
        <f>COUNTA($E$3:E783)</f>
        <v>781</v>
      </c>
      <c r="B783" s="302" t="s">
        <v>2651</v>
      </c>
      <c r="C783" s="302" t="s">
        <v>44</v>
      </c>
      <c r="D783" s="302" t="s">
        <v>30</v>
      </c>
      <c r="E783" s="302" t="s">
        <v>59</v>
      </c>
      <c r="F783" s="301">
        <v>44636</v>
      </c>
      <c r="G783" s="301"/>
      <c r="H783" s="301">
        <v>44638</v>
      </c>
      <c r="I783" s="301" t="s">
        <v>2</v>
      </c>
      <c r="J783" s="302" t="s">
        <v>1667</v>
      </c>
      <c r="K783" s="302" t="s">
        <v>1274</v>
      </c>
      <c r="L783" s="14">
        <v>44638</v>
      </c>
      <c r="N783" s="173">
        <v>44638</v>
      </c>
      <c r="O783" s="178"/>
      <c r="Q783" t="s">
        <v>129</v>
      </c>
      <c r="T783" s="194"/>
      <c r="U783" s="194"/>
      <c r="V783" s="299"/>
      <c r="W783" s="200"/>
      <c r="X783" s="200"/>
      <c r="Y783" s="199"/>
      <c r="Z783" s="206"/>
      <c r="AA783" s="205"/>
      <c r="AB783" s="206"/>
      <c r="AC783" s="187"/>
      <c r="AD783" s="186">
        <v>44638</v>
      </c>
    </row>
    <row r="784" spans="1:30">
      <c r="A784" s="302">
        <f>COUNTA($E$3:E784)</f>
        <v>782</v>
      </c>
      <c r="B784" s="302" t="s">
        <v>2627</v>
      </c>
      <c r="C784" s="302" t="s">
        <v>2628</v>
      </c>
      <c r="D784" s="302" t="s">
        <v>31</v>
      </c>
      <c r="E784" s="302" t="s">
        <v>2629</v>
      </c>
      <c r="F784" s="301">
        <v>44635.740045999999</v>
      </c>
      <c r="G784" s="301"/>
      <c r="H784" s="301"/>
      <c r="I784" s="301" t="s">
        <v>2</v>
      </c>
      <c r="J784" s="302" t="s">
        <v>2630</v>
      </c>
      <c r="K784" s="302" t="s">
        <v>2032</v>
      </c>
      <c r="L784" s="14">
        <v>44638</v>
      </c>
      <c r="M784" t="s">
        <v>2668</v>
      </c>
      <c r="N784" s="173">
        <v>44637</v>
      </c>
      <c r="O784" s="178"/>
      <c r="Q784" t="s">
        <v>22</v>
      </c>
      <c r="T784" s="194"/>
      <c r="U784" s="194"/>
      <c r="V784" s="299"/>
      <c r="W784" s="200"/>
      <c r="X784" s="200"/>
      <c r="Y784" s="199"/>
      <c r="Z784" s="206"/>
      <c r="AA784" s="205"/>
      <c r="AB784" s="206"/>
      <c r="AC784" s="187"/>
      <c r="AD784" s="186">
        <v>44637</v>
      </c>
    </row>
    <row r="785" spans="1:30">
      <c r="A785" s="302">
        <f>COUNTA($E$3:E785)</f>
        <v>783</v>
      </c>
      <c r="B785" s="302" t="s">
        <v>2434</v>
      </c>
      <c r="C785" s="302" t="s">
        <v>2370</v>
      </c>
      <c r="D785" s="302" t="s">
        <v>1145</v>
      </c>
      <c r="E785" s="302" t="s">
        <v>1163</v>
      </c>
      <c r="F785" s="301">
        <v>44578</v>
      </c>
      <c r="G785" s="301"/>
      <c r="H785" s="301">
        <v>44579</v>
      </c>
      <c r="I785" s="301" t="s">
        <v>2</v>
      </c>
      <c r="J785" s="302" t="s">
        <v>2435</v>
      </c>
      <c r="K785" s="302" t="s">
        <v>24</v>
      </c>
      <c r="L785" s="14">
        <v>44638</v>
      </c>
      <c r="M785" t="s">
        <v>2663</v>
      </c>
      <c r="N785" s="173">
        <v>44669</v>
      </c>
      <c r="O785" s="178"/>
      <c r="Q785" t="s">
        <v>22</v>
      </c>
      <c r="T785" s="194"/>
      <c r="U785" s="194"/>
      <c r="V785" s="299"/>
      <c r="W785" s="200"/>
      <c r="X785" s="200"/>
      <c r="Y785" s="199"/>
      <c r="Z785" s="206"/>
      <c r="AA785" s="205"/>
      <c r="AB785" s="206"/>
      <c r="AC785" s="187"/>
      <c r="AD785" s="186">
        <v>44669</v>
      </c>
    </row>
    <row r="786" spans="1:30">
      <c r="A786" s="302">
        <f>COUNTA($E$3:E786)</f>
        <v>784</v>
      </c>
      <c r="B786" s="302" t="s">
        <v>2641</v>
      </c>
      <c r="C786" s="302" t="s">
        <v>44</v>
      </c>
      <c r="D786" s="302" t="s">
        <v>1129</v>
      </c>
      <c r="E786" s="302" t="s">
        <v>1812</v>
      </c>
      <c r="F786" s="301">
        <v>44636.530741000002</v>
      </c>
      <c r="G786" s="301"/>
      <c r="H786" s="301"/>
      <c r="I786" s="301" t="s">
        <v>3</v>
      </c>
      <c r="J786" s="302" t="s">
        <v>2642</v>
      </c>
      <c r="K786" s="302" t="s">
        <v>1295</v>
      </c>
      <c r="L786" s="14">
        <v>44638</v>
      </c>
      <c r="M786" t="s">
        <v>2956</v>
      </c>
      <c r="N786" s="173">
        <v>44657</v>
      </c>
      <c r="O786" s="178"/>
      <c r="Q786" t="s">
        <v>129</v>
      </c>
      <c r="T786" s="194"/>
      <c r="U786" s="194"/>
      <c r="V786" s="299"/>
      <c r="W786" s="200"/>
      <c r="X786" s="200"/>
      <c r="Y786" s="199"/>
      <c r="Z786" s="206"/>
      <c r="AA786" s="205"/>
      <c r="AB786" s="206"/>
      <c r="AC786" s="187"/>
      <c r="AD786" s="186">
        <v>44657</v>
      </c>
    </row>
    <row r="787" spans="1:30">
      <c r="A787" s="302">
        <f>COUNTA($E$3:E787)</f>
        <v>785</v>
      </c>
      <c r="B787" s="302" t="s">
        <v>2639</v>
      </c>
      <c r="C787" s="302" t="s">
        <v>21</v>
      </c>
      <c r="D787" s="302" t="s">
        <v>30</v>
      </c>
      <c r="E787" s="302" t="s">
        <v>2640</v>
      </c>
      <c r="F787" s="301">
        <v>44636.529435999997</v>
      </c>
      <c r="G787" s="301"/>
      <c r="H787" s="301"/>
      <c r="I787" s="301" t="s">
        <v>3</v>
      </c>
      <c r="J787" s="302" t="s">
        <v>1485</v>
      </c>
      <c r="K787" s="302" t="s">
        <v>1295</v>
      </c>
      <c r="L787" s="14">
        <v>44638</v>
      </c>
      <c r="M787" t="s">
        <v>2667</v>
      </c>
      <c r="N787" s="173">
        <v>44643</v>
      </c>
      <c r="O787" s="178"/>
      <c r="Q787" t="s">
        <v>129</v>
      </c>
      <c r="T787" s="194"/>
      <c r="U787" s="194"/>
      <c r="V787" s="299"/>
      <c r="W787" s="200"/>
      <c r="X787" s="200"/>
      <c r="Y787" s="199"/>
      <c r="Z787" s="206"/>
      <c r="AA787" s="205"/>
      <c r="AB787" s="206"/>
      <c r="AC787" s="187"/>
      <c r="AD787" s="186">
        <v>44643</v>
      </c>
    </row>
    <row r="788" spans="1:30">
      <c r="A788" s="302">
        <f>COUNTA($E$3:E788)</f>
        <v>786</v>
      </c>
      <c r="B788" s="302" t="s">
        <v>2636</v>
      </c>
      <c r="C788" s="302" t="s">
        <v>21</v>
      </c>
      <c r="D788" s="302" t="s">
        <v>16</v>
      </c>
      <c r="E788" s="302" t="s">
        <v>2637</v>
      </c>
      <c r="F788" s="301">
        <v>44636.527234000001</v>
      </c>
      <c r="G788" s="301"/>
      <c r="H788" s="301"/>
      <c r="I788" s="301" t="s">
        <v>3</v>
      </c>
      <c r="J788" s="302" t="s">
        <v>2638</v>
      </c>
      <c r="K788" s="302" t="s">
        <v>1295</v>
      </c>
      <c r="L788" s="14">
        <v>44638</v>
      </c>
      <c r="M788" t="s">
        <v>2661</v>
      </c>
      <c r="N788" s="173">
        <v>44643</v>
      </c>
      <c r="O788" s="178"/>
      <c r="Q788" t="s">
        <v>129</v>
      </c>
      <c r="T788" s="194"/>
      <c r="U788" s="194"/>
      <c r="V788" s="299"/>
      <c r="W788" s="200"/>
      <c r="X788" s="200"/>
      <c r="Y788" s="199"/>
      <c r="Z788" s="206"/>
      <c r="AA788" s="205"/>
      <c r="AB788" s="206"/>
      <c r="AC788" s="187"/>
      <c r="AD788" s="186">
        <v>44643</v>
      </c>
    </row>
    <row r="789" spans="1:30">
      <c r="A789" s="302">
        <f>COUNTA($E$3:E789)</f>
        <v>787</v>
      </c>
      <c r="B789" s="302" t="s">
        <v>2631</v>
      </c>
      <c r="C789" s="302" t="s">
        <v>37</v>
      </c>
      <c r="D789" s="302" t="s">
        <v>1201</v>
      </c>
      <c r="E789" s="302" t="s">
        <v>2632</v>
      </c>
      <c r="F789" s="301">
        <v>44636.493841000003</v>
      </c>
      <c r="G789" s="301"/>
      <c r="H789" s="301"/>
      <c r="I789" s="301" t="s">
        <v>3</v>
      </c>
      <c r="J789" s="302" t="s">
        <v>2665</v>
      </c>
      <c r="K789" s="302" t="s">
        <v>1274</v>
      </c>
      <c r="L789" s="14">
        <v>44638</v>
      </c>
      <c r="M789" t="s">
        <v>2667</v>
      </c>
      <c r="N789" s="173">
        <v>44651</v>
      </c>
      <c r="O789" s="178"/>
      <c r="Q789" t="s">
        <v>129</v>
      </c>
      <c r="T789" s="194"/>
      <c r="U789" s="194"/>
      <c r="V789" s="299"/>
      <c r="W789" s="200"/>
      <c r="X789" s="200"/>
      <c r="Y789" s="199"/>
      <c r="Z789" s="206"/>
      <c r="AA789" s="205"/>
      <c r="AB789" s="206"/>
      <c r="AC789" s="187"/>
      <c r="AD789" s="186">
        <v>44651</v>
      </c>
    </row>
    <row r="790" spans="1:30">
      <c r="A790" s="302">
        <f>COUNTA($E$3:E790)</f>
        <v>788</v>
      </c>
      <c r="B790" s="302" t="s">
        <v>2573</v>
      </c>
      <c r="C790" s="302" t="s">
        <v>44</v>
      </c>
      <c r="D790" s="302" t="s">
        <v>30</v>
      </c>
      <c r="E790" s="302" t="s">
        <v>116</v>
      </c>
      <c r="F790" s="301">
        <v>44623.676684398102</v>
      </c>
      <c r="G790" s="301"/>
      <c r="H790" s="301"/>
      <c r="I790" s="301" t="s">
        <v>3</v>
      </c>
      <c r="J790" s="302" t="s">
        <v>2574</v>
      </c>
      <c r="K790" s="302" t="s">
        <v>2032</v>
      </c>
      <c r="L790" s="14">
        <v>44638</v>
      </c>
      <c r="M790" t="s">
        <v>2667</v>
      </c>
      <c r="N790" s="173">
        <v>44638</v>
      </c>
      <c r="O790" s="178"/>
      <c r="Q790" t="s">
        <v>22</v>
      </c>
      <c r="T790" s="194"/>
      <c r="U790" s="194"/>
      <c r="V790" s="299"/>
      <c r="W790" s="200"/>
      <c r="X790" s="200"/>
      <c r="Y790" s="199"/>
      <c r="Z790" s="206"/>
      <c r="AA790" s="205"/>
      <c r="AB790" s="206"/>
      <c r="AC790" s="187"/>
      <c r="AD790" s="186">
        <v>44638</v>
      </c>
    </row>
    <row r="791" spans="1:30">
      <c r="A791" s="302">
        <f>COUNTA($E$3:E791)</f>
        <v>789</v>
      </c>
      <c r="B791" s="302" t="s">
        <v>2568</v>
      </c>
      <c r="C791" s="302" t="s">
        <v>21</v>
      </c>
      <c r="D791" s="302" t="s">
        <v>1142</v>
      </c>
      <c r="E791" s="302" t="s">
        <v>2569</v>
      </c>
      <c r="F791" s="301">
        <v>44620</v>
      </c>
      <c r="G791" s="301"/>
      <c r="H791" s="301">
        <v>44627</v>
      </c>
      <c r="I791" s="301" t="s">
        <v>3</v>
      </c>
      <c r="J791" s="302" t="s">
        <v>2570</v>
      </c>
      <c r="K791" s="302" t="s">
        <v>1274</v>
      </c>
      <c r="L791" s="14">
        <v>44638</v>
      </c>
      <c r="M791" t="s">
        <v>2658</v>
      </c>
      <c r="N791" s="173">
        <v>44636</v>
      </c>
      <c r="O791" s="178"/>
      <c r="Q791" t="s">
        <v>129</v>
      </c>
      <c r="T791" s="194"/>
      <c r="U791" s="194"/>
      <c r="V791" s="299"/>
      <c r="W791" s="200"/>
      <c r="X791" s="200"/>
      <c r="Y791" s="199"/>
      <c r="Z791" s="206"/>
      <c r="AA791" s="205"/>
      <c r="AB791" s="206"/>
      <c r="AC791" s="187"/>
      <c r="AD791" s="186">
        <v>44636</v>
      </c>
    </row>
    <row r="792" spans="1:30">
      <c r="A792" s="302">
        <f>COUNTA($E$3:E792)</f>
        <v>790</v>
      </c>
      <c r="B792" s="302" t="s">
        <v>2619</v>
      </c>
      <c r="C792" s="302" t="s">
        <v>1261</v>
      </c>
      <c r="D792" s="302" t="s">
        <v>45</v>
      </c>
      <c r="E792" s="302" t="s">
        <v>1773</v>
      </c>
      <c r="F792" s="301">
        <v>44634.714155000001</v>
      </c>
      <c r="G792" s="301"/>
      <c r="H792" s="301"/>
      <c r="I792" s="301" t="s">
        <v>4</v>
      </c>
      <c r="J792" s="302" t="s">
        <v>1774</v>
      </c>
      <c r="K792" s="302" t="s">
        <v>1295</v>
      </c>
      <c r="L792" s="14">
        <v>44638</v>
      </c>
      <c r="M792" t="s">
        <v>2659</v>
      </c>
      <c r="N792" s="173">
        <v>44664</v>
      </c>
      <c r="O792" s="178"/>
      <c r="Q792" t="s">
        <v>129</v>
      </c>
      <c r="T792" s="194"/>
      <c r="U792" s="194"/>
      <c r="V792" s="299"/>
      <c r="W792" s="200"/>
      <c r="X792" s="200"/>
      <c r="Y792" s="199"/>
      <c r="Z792" s="206"/>
      <c r="AA792" s="205"/>
      <c r="AB792" s="206"/>
      <c r="AC792" s="187"/>
      <c r="AD792" s="186">
        <v>44664</v>
      </c>
    </row>
    <row r="793" spans="1:30">
      <c r="A793" s="302">
        <f>COUNTA($E$3:E793)</f>
        <v>791</v>
      </c>
      <c r="B793" s="302" t="s">
        <v>2567</v>
      </c>
      <c r="C793" s="302" t="s">
        <v>21</v>
      </c>
      <c r="D793" s="302" t="s">
        <v>34</v>
      </c>
      <c r="E793" s="302" t="s">
        <v>1256</v>
      </c>
      <c r="F793" s="301">
        <v>44620</v>
      </c>
      <c r="G793" s="301"/>
      <c r="H793" s="301">
        <v>44627</v>
      </c>
      <c r="I793" s="301" t="s">
        <v>2</v>
      </c>
      <c r="J793" s="302" t="s">
        <v>1212</v>
      </c>
      <c r="K793" s="302" t="s">
        <v>1295</v>
      </c>
      <c r="L793" s="14">
        <v>44631</v>
      </c>
      <c r="M793" t="s">
        <v>2613</v>
      </c>
      <c r="N793" s="173">
        <v>44636</v>
      </c>
      <c r="O793" s="178"/>
      <c r="Q793" t="s">
        <v>129</v>
      </c>
      <c r="T793" s="194"/>
      <c r="U793" s="194"/>
      <c r="V793" s="299"/>
      <c r="W793" s="200"/>
      <c r="X793" s="200"/>
      <c r="Y793" s="199"/>
      <c r="Z793" s="206"/>
      <c r="AA793" s="205"/>
      <c r="AB793" s="206"/>
      <c r="AC793" s="187"/>
      <c r="AD793" s="186">
        <v>44636</v>
      </c>
    </row>
    <row r="794" spans="1:30">
      <c r="A794" s="302">
        <f>COUNTA($E$3:E794)</f>
        <v>792</v>
      </c>
      <c r="B794" s="302" t="s">
        <v>2596</v>
      </c>
      <c r="C794" s="302" t="s">
        <v>1100</v>
      </c>
      <c r="D794" s="302" t="s">
        <v>30</v>
      </c>
      <c r="E794" s="302" t="s">
        <v>1648</v>
      </c>
      <c r="F794" s="301">
        <v>44627.527337962965</v>
      </c>
      <c r="G794" s="301"/>
      <c r="H794" s="301"/>
      <c r="I794" s="301" t="s">
        <v>3</v>
      </c>
      <c r="J794" s="302" t="s">
        <v>2597</v>
      </c>
      <c r="K794" s="302" t="s">
        <v>1295</v>
      </c>
      <c r="L794" s="14">
        <v>44631</v>
      </c>
      <c r="M794" t="s">
        <v>2954</v>
      </c>
      <c r="N794" s="173">
        <v>44638</v>
      </c>
      <c r="O794" s="178"/>
      <c r="Q794" t="s">
        <v>129</v>
      </c>
      <c r="T794" s="194"/>
      <c r="U794" s="194"/>
      <c r="V794" s="299"/>
      <c r="W794" s="200"/>
      <c r="X794" s="200"/>
      <c r="Y794" s="199"/>
      <c r="Z794" s="206"/>
      <c r="AA794" s="205"/>
      <c r="AB794" s="206"/>
      <c r="AC794" s="187"/>
      <c r="AD794" s="186">
        <v>44638</v>
      </c>
    </row>
    <row r="795" spans="1:30">
      <c r="A795" s="302">
        <f>COUNTA($E$3:E795)</f>
        <v>793</v>
      </c>
      <c r="B795" s="302" t="s">
        <v>2562</v>
      </c>
      <c r="C795" s="302" t="s">
        <v>21</v>
      </c>
      <c r="D795" s="302" t="s">
        <v>1169</v>
      </c>
      <c r="E795" s="302" t="s">
        <v>1170</v>
      </c>
      <c r="F795" s="301">
        <v>44620.429340277777</v>
      </c>
      <c r="G795" s="301"/>
      <c r="H795" s="301"/>
      <c r="I795" s="301" t="s">
        <v>3</v>
      </c>
      <c r="J795" s="302" t="s">
        <v>2563</v>
      </c>
      <c r="K795" s="302" t="s">
        <v>1296</v>
      </c>
      <c r="L795" s="14">
        <v>44631</v>
      </c>
      <c r="M795" t="s">
        <v>2612</v>
      </c>
      <c r="N795" s="173">
        <v>44643</v>
      </c>
      <c r="O795" s="178"/>
      <c r="Q795" t="s">
        <v>129</v>
      </c>
      <c r="T795" s="194"/>
      <c r="U795" s="194"/>
      <c r="V795" s="299"/>
      <c r="W795" s="200"/>
      <c r="X795" s="200"/>
      <c r="Y795" s="199"/>
      <c r="Z795" s="206"/>
      <c r="AA795" s="205"/>
      <c r="AB795" s="206"/>
      <c r="AC795" s="187"/>
      <c r="AD795" s="186">
        <v>44643</v>
      </c>
    </row>
    <row r="796" spans="1:30">
      <c r="A796" s="302">
        <f>COUNTA($E$3:E796)</f>
        <v>794</v>
      </c>
      <c r="B796" s="302" t="s">
        <v>2561</v>
      </c>
      <c r="C796" s="302" t="s">
        <v>44</v>
      </c>
      <c r="D796" s="302" t="s">
        <v>45</v>
      </c>
      <c r="E796" s="302" t="s">
        <v>152</v>
      </c>
      <c r="F796" s="301">
        <v>44620.428974294002</v>
      </c>
      <c r="G796" s="301"/>
      <c r="H796" s="301"/>
      <c r="I796" s="301" t="s">
        <v>4</v>
      </c>
      <c r="J796" s="302" t="s">
        <v>1639</v>
      </c>
      <c r="K796" s="302" t="s">
        <v>1287</v>
      </c>
      <c r="L796" s="14">
        <v>44631</v>
      </c>
      <c r="M796" t="s">
        <v>2956</v>
      </c>
      <c r="N796" s="173">
        <v>44631</v>
      </c>
      <c r="O796" s="178"/>
      <c r="Q796" t="s">
        <v>129</v>
      </c>
      <c r="T796" s="194"/>
      <c r="U796" s="194"/>
      <c r="V796" s="299"/>
      <c r="W796" s="200"/>
      <c r="X796" s="200"/>
      <c r="Y796" s="199"/>
      <c r="Z796" s="206"/>
      <c r="AA796" s="205"/>
      <c r="AB796" s="206"/>
      <c r="AC796" s="187"/>
      <c r="AD796" s="186">
        <v>44631</v>
      </c>
    </row>
    <row r="797" spans="1:30">
      <c r="A797" s="302">
        <f>COUNTA($E$3:E797)</f>
        <v>795</v>
      </c>
      <c r="B797" s="302" t="s">
        <v>2521</v>
      </c>
      <c r="C797" s="302" t="s">
        <v>44</v>
      </c>
      <c r="D797" s="302" t="s">
        <v>34</v>
      </c>
      <c r="E797" s="302" t="s">
        <v>126</v>
      </c>
      <c r="F797" s="301">
        <v>44610.571323055599</v>
      </c>
      <c r="G797" s="301"/>
      <c r="H797" s="301"/>
      <c r="I797" s="301" t="s">
        <v>2</v>
      </c>
      <c r="J797" s="302" t="s">
        <v>2435</v>
      </c>
      <c r="K797" s="302" t="s">
        <v>1287</v>
      </c>
      <c r="L797" s="14">
        <v>44627</v>
      </c>
      <c r="M797" t="s">
        <v>2587</v>
      </c>
      <c r="N797" s="173">
        <v>44627</v>
      </c>
      <c r="O797" s="178"/>
      <c r="Q797" t="s">
        <v>129</v>
      </c>
      <c r="T797" s="194"/>
      <c r="U797" s="194"/>
      <c r="V797" s="299"/>
      <c r="W797" s="200"/>
      <c r="X797" s="200"/>
      <c r="Y797" s="199"/>
      <c r="Z797" s="206"/>
      <c r="AA797" s="205"/>
      <c r="AB797" s="206"/>
      <c r="AC797" s="187"/>
      <c r="AD797" s="186">
        <v>44627</v>
      </c>
    </row>
    <row r="798" spans="1:30">
      <c r="A798" s="302">
        <f>COUNTA($E$3:E798)</f>
        <v>796</v>
      </c>
      <c r="B798" s="302" t="s">
        <v>2557</v>
      </c>
      <c r="C798" s="302" t="s">
        <v>37</v>
      </c>
      <c r="D798" s="302" t="s">
        <v>30</v>
      </c>
      <c r="E798" s="302" t="s">
        <v>2558</v>
      </c>
      <c r="F798" s="301">
        <v>44617.480717592596</v>
      </c>
      <c r="G798" s="301"/>
      <c r="H798" s="301"/>
      <c r="I798" s="301" t="s">
        <v>3</v>
      </c>
      <c r="J798" s="302" t="s">
        <v>1249</v>
      </c>
      <c r="K798" s="302" t="s">
        <v>1287</v>
      </c>
      <c r="L798" s="14">
        <v>44627</v>
      </c>
      <c r="M798" t="s">
        <v>2587</v>
      </c>
      <c r="N798" s="173">
        <v>44636</v>
      </c>
      <c r="O798" s="178"/>
      <c r="Q798" t="s">
        <v>129</v>
      </c>
      <c r="T798" s="194"/>
      <c r="U798" s="194"/>
      <c r="V798" s="299"/>
      <c r="W798" s="200"/>
      <c r="X798" s="200"/>
      <c r="Y798" s="199"/>
      <c r="Z798" s="206"/>
      <c r="AA798" s="205"/>
      <c r="AB798" s="206"/>
      <c r="AC798" s="187"/>
      <c r="AD798" s="186">
        <v>44636</v>
      </c>
    </row>
    <row r="799" spans="1:30">
      <c r="A799" s="302">
        <f>COUNTA($E$3:E799)</f>
        <v>797</v>
      </c>
      <c r="B799" s="302" t="s">
        <v>2535</v>
      </c>
      <c r="C799" s="302" t="s">
        <v>41</v>
      </c>
      <c r="D799" s="302" t="s">
        <v>49</v>
      </c>
      <c r="E799" s="302" t="s">
        <v>1143</v>
      </c>
      <c r="F799" s="301">
        <v>44616.542691770803</v>
      </c>
      <c r="G799" s="301"/>
      <c r="H799" s="301"/>
      <c r="I799" s="301" t="s">
        <v>3</v>
      </c>
      <c r="J799" s="302" t="s">
        <v>1649</v>
      </c>
      <c r="K799" s="302" t="s">
        <v>1287</v>
      </c>
      <c r="L799" s="14">
        <v>44627</v>
      </c>
      <c r="M799" t="s">
        <v>2588</v>
      </c>
      <c r="N799" s="173">
        <v>44627</v>
      </c>
      <c r="O799" s="178"/>
      <c r="Q799" t="s">
        <v>129</v>
      </c>
      <c r="T799" s="194"/>
      <c r="U799" s="194"/>
      <c r="V799" s="299"/>
      <c r="W799" s="200"/>
      <c r="X799" s="200"/>
      <c r="Y799" s="199"/>
      <c r="Z799" s="206"/>
      <c r="AA799" s="205"/>
      <c r="AB799" s="206"/>
      <c r="AC799" s="187"/>
      <c r="AD799" s="186">
        <v>44627</v>
      </c>
    </row>
    <row r="800" spans="1:30">
      <c r="A800" s="302">
        <f>COUNTA($E$3:E800)</f>
        <v>798</v>
      </c>
      <c r="B800" s="302" t="s">
        <v>2534</v>
      </c>
      <c r="C800" s="302" t="s">
        <v>41</v>
      </c>
      <c r="D800" s="302" t="s">
        <v>49</v>
      </c>
      <c r="E800" s="302" t="s">
        <v>1144</v>
      </c>
      <c r="F800" s="301">
        <v>44616.542210648149</v>
      </c>
      <c r="G800" s="301"/>
      <c r="H800" s="301"/>
      <c r="I800" s="301" t="s">
        <v>3</v>
      </c>
      <c r="J800" s="302" t="s">
        <v>1643</v>
      </c>
      <c r="K800" s="302"/>
      <c r="L800" s="14">
        <v>44617</v>
      </c>
      <c r="M800" t="s">
        <v>2543</v>
      </c>
      <c r="N800" s="173">
        <v>44617</v>
      </c>
      <c r="O800" s="178"/>
      <c r="Q800" t="s">
        <v>129</v>
      </c>
      <c r="T800" s="194"/>
      <c r="U800" s="194"/>
      <c r="V800" s="299"/>
      <c r="W800" s="200"/>
      <c r="X800" s="200"/>
      <c r="Y800" s="199"/>
      <c r="Z800" s="206"/>
      <c r="AA800" s="205"/>
      <c r="AB800" s="206"/>
      <c r="AC800" s="187"/>
      <c r="AD800" s="186">
        <v>44617</v>
      </c>
    </row>
    <row r="801" spans="1:30">
      <c r="A801" s="302">
        <f>COUNTA($E$3:E801)</f>
        <v>799</v>
      </c>
      <c r="B801" s="302" t="s">
        <v>2515</v>
      </c>
      <c r="C801" s="302" t="s">
        <v>41</v>
      </c>
      <c r="D801" s="302" t="s">
        <v>1124</v>
      </c>
      <c r="E801" s="302" t="s">
        <v>1185</v>
      </c>
      <c r="F801" s="301">
        <v>44610.458923611113</v>
      </c>
      <c r="G801" s="301"/>
      <c r="H801" s="301"/>
      <c r="I801" s="301" t="s">
        <v>2</v>
      </c>
      <c r="J801" s="302" t="s">
        <v>2516</v>
      </c>
      <c r="K801" s="302" t="s">
        <v>1294</v>
      </c>
      <c r="L801" s="14">
        <v>44617</v>
      </c>
      <c r="M801" t="s">
        <v>2543</v>
      </c>
      <c r="N801" s="173">
        <v>44621</v>
      </c>
      <c r="O801" s="178"/>
      <c r="Q801" t="s">
        <v>22</v>
      </c>
      <c r="T801" s="194"/>
      <c r="U801" s="194"/>
      <c r="V801" s="299"/>
      <c r="W801" s="200"/>
      <c r="X801" s="200"/>
      <c r="Y801" s="199"/>
      <c r="Z801" s="206"/>
      <c r="AA801" s="205"/>
      <c r="AB801" s="206"/>
      <c r="AC801" s="187"/>
      <c r="AD801" s="186">
        <v>44621</v>
      </c>
    </row>
    <row r="802" spans="1:30">
      <c r="A802" s="302">
        <f>COUNTA($E$3:E802)</f>
        <v>800</v>
      </c>
      <c r="B802" s="302" t="s">
        <v>2533</v>
      </c>
      <c r="C802" s="302" t="s">
        <v>44</v>
      </c>
      <c r="D802" s="302" t="s">
        <v>51</v>
      </c>
      <c r="E802" s="302" t="s">
        <v>257</v>
      </c>
      <c r="F802" s="301">
        <v>44616.54184027778</v>
      </c>
      <c r="G802" s="301"/>
      <c r="H802" s="301"/>
      <c r="I802" s="301" t="s">
        <v>3</v>
      </c>
      <c r="J802" s="302" t="s">
        <v>1643</v>
      </c>
      <c r="K802" s="302"/>
      <c r="L802" s="14">
        <v>44617</v>
      </c>
      <c r="M802" t="s">
        <v>2543</v>
      </c>
      <c r="N802" s="173">
        <v>44617</v>
      </c>
      <c r="O802" s="178"/>
      <c r="Q802" t="s">
        <v>129</v>
      </c>
      <c r="T802" s="194"/>
      <c r="U802" s="194"/>
      <c r="V802" s="299"/>
      <c r="W802" s="200"/>
      <c r="X802" s="200"/>
      <c r="Y802" s="199"/>
      <c r="Z802" s="206"/>
      <c r="AA802" s="205"/>
      <c r="AB802" s="206"/>
      <c r="AC802" s="187"/>
      <c r="AD802" s="186">
        <v>44617</v>
      </c>
    </row>
    <row r="803" spans="1:30">
      <c r="A803" s="302">
        <f>COUNTA($E$3:E803)</f>
        <v>801</v>
      </c>
      <c r="B803" s="302" t="s">
        <v>2530</v>
      </c>
      <c r="C803" s="302" t="s">
        <v>44</v>
      </c>
      <c r="D803" s="302" t="s">
        <v>30</v>
      </c>
      <c r="E803" s="302" t="s">
        <v>86</v>
      </c>
      <c r="F803" s="301">
        <v>44615.510879629626</v>
      </c>
      <c r="G803" s="301"/>
      <c r="H803" s="301"/>
      <c r="I803" s="301" t="s">
        <v>3</v>
      </c>
      <c r="J803" s="302" t="s">
        <v>1720</v>
      </c>
      <c r="K803" s="302" t="s">
        <v>1287</v>
      </c>
      <c r="L803" s="14">
        <v>44617</v>
      </c>
      <c r="M803" t="s">
        <v>2543</v>
      </c>
      <c r="N803" s="173">
        <v>44617</v>
      </c>
      <c r="O803" s="178"/>
      <c r="Q803" t="s">
        <v>129</v>
      </c>
      <c r="T803" s="194"/>
      <c r="U803" s="194"/>
      <c r="V803" s="299"/>
      <c r="W803" s="200"/>
      <c r="X803" s="200"/>
      <c r="Y803" s="199"/>
      <c r="Z803" s="206"/>
      <c r="AA803" s="205"/>
      <c r="AB803" s="206"/>
      <c r="AC803" s="187"/>
      <c r="AD803" s="186">
        <v>44617</v>
      </c>
    </row>
    <row r="804" spans="1:30">
      <c r="A804" s="302">
        <f>COUNTA($E$3:E804)</f>
        <v>802</v>
      </c>
      <c r="B804" s="302" t="s">
        <v>2528</v>
      </c>
      <c r="C804" s="302" t="s">
        <v>41</v>
      </c>
      <c r="D804" s="302" t="s">
        <v>16</v>
      </c>
      <c r="E804" s="302" t="s">
        <v>1188</v>
      </c>
      <c r="F804" s="301">
        <v>44615.493402777778</v>
      </c>
      <c r="G804" s="301"/>
      <c r="H804" s="301"/>
      <c r="I804" s="301" t="s">
        <v>3</v>
      </c>
      <c r="J804" s="302" t="s">
        <v>1649</v>
      </c>
      <c r="K804" s="302" t="s">
        <v>1287</v>
      </c>
      <c r="L804" s="14">
        <v>44617</v>
      </c>
      <c r="M804" t="s">
        <v>2543</v>
      </c>
      <c r="N804" s="173">
        <v>44617</v>
      </c>
      <c r="O804" s="178"/>
      <c r="Q804" t="s">
        <v>129</v>
      </c>
      <c r="T804" s="194"/>
      <c r="U804" s="194"/>
      <c r="V804" s="299"/>
      <c r="W804" s="200"/>
      <c r="X804" s="200"/>
      <c r="Y804" s="199"/>
      <c r="Z804" s="206"/>
      <c r="AA804" s="205"/>
      <c r="AB804" s="206"/>
      <c r="AC804" s="187"/>
      <c r="AD804" s="186">
        <v>44617</v>
      </c>
    </row>
    <row r="805" spans="1:30">
      <c r="A805" s="302">
        <f>COUNTA($E$3:E805)</f>
        <v>803</v>
      </c>
      <c r="B805" s="302" t="s">
        <v>2507</v>
      </c>
      <c r="C805" s="302" t="s">
        <v>37</v>
      </c>
      <c r="D805" s="302" t="s">
        <v>34</v>
      </c>
      <c r="E805" s="302" t="s">
        <v>1646</v>
      </c>
      <c r="F805" s="301">
        <v>44609.470866000003</v>
      </c>
      <c r="G805" s="301"/>
      <c r="H805" s="301"/>
      <c r="I805" s="301" t="s">
        <v>3</v>
      </c>
      <c r="J805" s="302" t="s">
        <v>2541</v>
      </c>
      <c r="K805" s="302" t="s">
        <v>1295</v>
      </c>
      <c r="L805" s="14">
        <v>44617</v>
      </c>
      <c r="M805" t="s">
        <v>2543</v>
      </c>
      <c r="N805" s="173">
        <v>44617</v>
      </c>
      <c r="O805" s="178"/>
      <c r="Q805" t="s">
        <v>129</v>
      </c>
      <c r="T805" s="194"/>
      <c r="U805" s="194"/>
      <c r="V805" s="299"/>
      <c r="W805" s="200"/>
      <c r="X805" s="200"/>
      <c r="Y805" s="199"/>
      <c r="Z805" s="206"/>
      <c r="AA805" s="205"/>
      <c r="AB805" s="206"/>
      <c r="AC805" s="187"/>
      <c r="AD805" s="186">
        <v>44617</v>
      </c>
    </row>
    <row r="806" spans="1:30">
      <c r="A806" s="302">
        <f>COUNTA($E$3:E806)</f>
        <v>804</v>
      </c>
      <c r="B806" s="302" t="s">
        <v>2223</v>
      </c>
      <c r="C806" s="302" t="s">
        <v>37</v>
      </c>
      <c r="D806" s="302" t="s">
        <v>34</v>
      </c>
      <c r="E806" s="302" t="s">
        <v>1963</v>
      </c>
      <c r="F806" s="301">
        <v>44519.485042222201</v>
      </c>
      <c r="G806" s="301">
        <v>44523.628796296303</v>
      </c>
      <c r="H806" s="301"/>
      <c r="I806" s="301" t="s">
        <v>3</v>
      </c>
      <c r="J806" s="302" t="s">
        <v>1212</v>
      </c>
      <c r="K806" s="302"/>
      <c r="L806" s="14">
        <v>44617</v>
      </c>
      <c r="M806" t="s">
        <v>2553</v>
      </c>
      <c r="N806" s="173">
        <v>44617</v>
      </c>
      <c r="O806" s="178"/>
      <c r="Q806" t="s">
        <v>129</v>
      </c>
      <c r="T806" s="194"/>
      <c r="U806" s="194"/>
      <c r="V806" s="299"/>
      <c r="W806" s="200"/>
      <c r="X806" s="200"/>
      <c r="Y806" s="199"/>
      <c r="Z806" s="206"/>
      <c r="AA806" s="205"/>
      <c r="AB806" s="206"/>
      <c r="AC806" s="187"/>
      <c r="AD806" s="186">
        <v>44617</v>
      </c>
    </row>
    <row r="807" spans="1:30">
      <c r="A807" s="302">
        <f>COUNTA($E$3:E807)</f>
        <v>805</v>
      </c>
      <c r="B807" s="302" t="s">
        <v>2457</v>
      </c>
      <c r="C807" s="302" t="s">
        <v>2458</v>
      </c>
      <c r="D807" s="302" t="s">
        <v>16</v>
      </c>
      <c r="E807" s="302" t="s">
        <v>2459</v>
      </c>
      <c r="F807" s="301">
        <v>44589</v>
      </c>
      <c r="G807" s="301"/>
      <c r="H807" s="301">
        <v>44603</v>
      </c>
      <c r="I807" s="301" t="s">
        <v>2</v>
      </c>
      <c r="J807" s="302" t="s">
        <v>17</v>
      </c>
      <c r="K807" s="302" t="s">
        <v>1295</v>
      </c>
      <c r="L807" s="14">
        <v>44617</v>
      </c>
      <c r="M807" t="s">
        <v>2543</v>
      </c>
      <c r="N807" s="173">
        <v>44617</v>
      </c>
      <c r="O807" s="178"/>
      <c r="Q807" t="s">
        <v>129</v>
      </c>
      <c r="T807" s="194"/>
      <c r="U807" s="194"/>
      <c r="V807" s="299"/>
      <c r="W807" s="200"/>
      <c r="X807" s="200"/>
      <c r="Y807" s="199"/>
      <c r="Z807" s="206"/>
      <c r="AA807" s="205"/>
      <c r="AB807" s="206"/>
      <c r="AC807" s="187"/>
      <c r="AD807" s="186">
        <v>44617</v>
      </c>
    </row>
    <row r="808" spans="1:30">
      <c r="A808" s="302">
        <f>COUNTA($E$3:E808)</f>
        <v>806</v>
      </c>
      <c r="B808" s="302" t="s">
        <v>2290</v>
      </c>
      <c r="C808" s="302" t="s">
        <v>286</v>
      </c>
      <c r="D808" s="302" t="s">
        <v>34</v>
      </c>
      <c r="E808" s="302" t="s">
        <v>1250</v>
      </c>
      <c r="F808" s="301">
        <v>44547</v>
      </c>
      <c r="G808" s="301"/>
      <c r="H808" s="301"/>
      <c r="I808" s="301" t="s">
        <v>3</v>
      </c>
      <c r="J808" s="302" t="s">
        <v>1212</v>
      </c>
      <c r="K808" s="302" t="s">
        <v>2032</v>
      </c>
      <c r="L808" s="14">
        <v>44610</v>
      </c>
      <c r="M808" t="s">
        <v>2511</v>
      </c>
      <c r="N808" s="173">
        <v>44610</v>
      </c>
      <c r="O808" s="178"/>
      <c r="Q808" t="s">
        <v>22</v>
      </c>
      <c r="T808" s="194"/>
      <c r="U808" s="194"/>
      <c r="V808" s="299"/>
      <c r="W808" s="200"/>
      <c r="X808" s="200"/>
      <c r="Y808" s="199"/>
      <c r="Z808" s="206"/>
      <c r="AA808" s="205"/>
      <c r="AB808" s="206"/>
      <c r="AC808" s="187"/>
      <c r="AD808" s="186">
        <v>44610</v>
      </c>
    </row>
    <row r="809" spans="1:30">
      <c r="A809" s="302">
        <f>COUNTA($E$3:E809)</f>
        <v>807</v>
      </c>
      <c r="B809" s="302" t="s">
        <v>2491</v>
      </c>
      <c r="C809" s="302" t="s">
        <v>1078</v>
      </c>
      <c r="D809" s="302" t="s">
        <v>1264</v>
      </c>
      <c r="E809" s="302" t="s">
        <v>1688</v>
      </c>
      <c r="F809" s="301">
        <v>44600</v>
      </c>
      <c r="G809" s="301"/>
      <c r="H809" s="301">
        <v>44603</v>
      </c>
      <c r="I809" s="301" t="s">
        <v>4</v>
      </c>
      <c r="J809" s="302" t="s">
        <v>1707</v>
      </c>
      <c r="K809" s="302" t="s">
        <v>287</v>
      </c>
      <c r="L809" s="14">
        <v>44610</v>
      </c>
      <c r="M809" t="s">
        <v>2512</v>
      </c>
      <c r="N809" s="173">
        <v>44613</v>
      </c>
      <c r="O809" s="178"/>
      <c r="Q809" t="s">
        <v>22</v>
      </c>
      <c r="T809" s="194"/>
      <c r="U809" s="194"/>
      <c r="V809" s="299"/>
      <c r="W809" s="200"/>
      <c r="X809" s="200"/>
      <c r="Y809" s="199"/>
      <c r="Z809" s="206"/>
      <c r="AA809" s="205"/>
      <c r="AB809" s="206"/>
      <c r="AC809" s="187"/>
      <c r="AD809" s="186">
        <v>44613</v>
      </c>
    </row>
    <row r="810" spans="1:30">
      <c r="A810" s="302">
        <f>COUNTA($E$3:E810)</f>
        <v>808</v>
      </c>
      <c r="B810" s="302" t="s">
        <v>2492</v>
      </c>
      <c r="C810" s="302" t="s">
        <v>1078</v>
      </c>
      <c r="D810" s="302" t="s">
        <v>1126</v>
      </c>
      <c r="E810" s="302" t="s">
        <v>2493</v>
      </c>
      <c r="F810" s="301">
        <v>44600</v>
      </c>
      <c r="G810" s="301"/>
      <c r="H810" s="301">
        <v>44603</v>
      </c>
      <c r="I810" s="301" t="s">
        <v>4</v>
      </c>
      <c r="J810" s="302" t="s">
        <v>2501</v>
      </c>
      <c r="K810" s="302" t="s">
        <v>287</v>
      </c>
      <c r="L810" s="14">
        <v>44610</v>
      </c>
      <c r="M810" t="s">
        <v>2512</v>
      </c>
      <c r="N810" s="173">
        <v>44613</v>
      </c>
      <c r="O810" s="178"/>
      <c r="Q810" t="s">
        <v>22</v>
      </c>
      <c r="T810" s="194"/>
      <c r="U810" s="194"/>
      <c r="V810" s="299"/>
      <c r="W810" s="200"/>
      <c r="X810" s="200"/>
      <c r="Y810" s="199"/>
      <c r="Z810" s="206"/>
      <c r="AA810" s="205"/>
      <c r="AB810" s="206"/>
      <c r="AC810" s="187"/>
      <c r="AD810" s="186">
        <v>44613</v>
      </c>
    </row>
    <row r="811" spans="1:30">
      <c r="A811" s="302">
        <f>COUNTA($E$3:E811)</f>
        <v>809</v>
      </c>
      <c r="B811" s="302" t="s">
        <v>2500</v>
      </c>
      <c r="C811" s="302" t="s">
        <v>37</v>
      </c>
      <c r="D811" s="302" t="s">
        <v>34</v>
      </c>
      <c r="E811" s="302" t="s">
        <v>1146</v>
      </c>
      <c r="F811" s="301">
        <v>44603.512870370374</v>
      </c>
      <c r="G811" s="301"/>
      <c r="H811" s="301"/>
      <c r="I811" s="301" t="s">
        <v>3</v>
      </c>
      <c r="J811" s="302" t="s">
        <v>1666</v>
      </c>
      <c r="K811" s="302" t="s">
        <v>1287</v>
      </c>
      <c r="L811" s="14">
        <v>44610</v>
      </c>
      <c r="M811" t="s">
        <v>2513</v>
      </c>
      <c r="N811" s="173">
        <v>44610</v>
      </c>
      <c r="O811" s="178"/>
      <c r="Q811" t="s">
        <v>129</v>
      </c>
      <c r="T811" s="194"/>
      <c r="U811" s="194"/>
      <c r="V811" s="299"/>
      <c r="W811" s="200"/>
      <c r="X811" s="200"/>
      <c r="Y811" s="199"/>
      <c r="Z811" s="206"/>
      <c r="AA811" s="205"/>
      <c r="AB811" s="206"/>
      <c r="AC811" s="187"/>
      <c r="AD811" s="186">
        <v>44610</v>
      </c>
    </row>
    <row r="812" spans="1:30">
      <c r="A812" s="302">
        <f>COUNTA($E$3:E812)</f>
        <v>810</v>
      </c>
      <c r="B812" s="302" t="s">
        <v>2502</v>
      </c>
      <c r="C812" s="302" t="s">
        <v>71</v>
      </c>
      <c r="D812" s="302" t="s">
        <v>51</v>
      </c>
      <c r="E812" s="302" t="s">
        <v>1128</v>
      </c>
      <c r="F812" s="301">
        <v>44609.737217000002</v>
      </c>
      <c r="G812" s="301"/>
      <c r="H812" s="301"/>
      <c r="I812" s="301" t="s">
        <v>2</v>
      </c>
      <c r="J812" s="302" t="s">
        <v>17</v>
      </c>
      <c r="K812" s="302" t="s">
        <v>1287</v>
      </c>
      <c r="L812" s="14">
        <v>44610</v>
      </c>
      <c r="M812" t="s">
        <v>3094</v>
      </c>
      <c r="N812" s="173">
        <v>44687</v>
      </c>
      <c r="O812" s="178"/>
      <c r="Q812" t="s">
        <v>129</v>
      </c>
      <c r="T812" s="194"/>
      <c r="U812" s="194"/>
      <c r="V812" s="299"/>
      <c r="W812" s="200"/>
      <c r="X812" s="200"/>
      <c r="Y812" s="199"/>
      <c r="Z812" s="206"/>
      <c r="AA812" s="205"/>
      <c r="AB812" s="206"/>
      <c r="AC812" s="187"/>
      <c r="AD812" s="186">
        <v>44687</v>
      </c>
    </row>
    <row r="813" spans="1:30">
      <c r="A813" s="302">
        <f>COUNTA($E$3:E813)</f>
        <v>811</v>
      </c>
      <c r="B813" s="302" t="s">
        <v>2204</v>
      </c>
      <c r="C813" s="302" t="s">
        <v>21</v>
      </c>
      <c r="D813" s="302" t="s">
        <v>34</v>
      </c>
      <c r="E813" s="302" t="s">
        <v>2205</v>
      </c>
      <c r="F813" s="301">
        <v>44518</v>
      </c>
      <c r="G813" s="301"/>
      <c r="H813" s="301" t="s">
        <v>55</v>
      </c>
      <c r="I813" s="301" t="s">
        <v>2</v>
      </c>
      <c r="J813" s="302" t="s">
        <v>2233</v>
      </c>
      <c r="K813" s="302" t="s">
        <v>1295</v>
      </c>
      <c r="L813" s="14">
        <v>44610</v>
      </c>
      <c r="M813" t="s">
        <v>2524</v>
      </c>
      <c r="N813" s="173">
        <v>44610</v>
      </c>
      <c r="O813" s="178"/>
      <c r="Q813" t="s">
        <v>129</v>
      </c>
      <c r="T813" s="194"/>
      <c r="U813" s="194"/>
      <c r="V813" s="299"/>
      <c r="W813" s="200"/>
      <c r="X813" s="200"/>
      <c r="Y813" s="199"/>
      <c r="Z813" s="206"/>
      <c r="AA813" s="205"/>
      <c r="AB813" s="206"/>
      <c r="AC813" s="187"/>
      <c r="AD813" s="186">
        <v>44610</v>
      </c>
    </row>
    <row r="814" spans="1:30">
      <c r="A814" s="302">
        <f>COUNTA($E$3:E814)</f>
        <v>812</v>
      </c>
      <c r="B814" s="302" t="s">
        <v>2508</v>
      </c>
      <c r="C814" s="302" t="s">
        <v>71</v>
      </c>
      <c r="D814" s="302" t="s">
        <v>49</v>
      </c>
      <c r="E814" s="302" t="s">
        <v>1157</v>
      </c>
      <c r="F814" s="301">
        <v>44609</v>
      </c>
      <c r="G814" s="301"/>
      <c r="H814" s="301"/>
      <c r="I814" s="301" t="s">
        <v>2</v>
      </c>
      <c r="J814" s="302" t="s">
        <v>1893</v>
      </c>
      <c r="K814" s="302" t="s">
        <v>33</v>
      </c>
      <c r="L814" s="14">
        <v>44610</v>
      </c>
      <c r="M814" t="s">
        <v>2514</v>
      </c>
      <c r="N814" s="173">
        <v>44610</v>
      </c>
      <c r="O814" s="178"/>
      <c r="Q814" t="s">
        <v>129</v>
      </c>
      <c r="T814" s="194"/>
      <c r="U814" s="194"/>
      <c r="V814" s="299"/>
      <c r="W814" s="200"/>
      <c r="X814" s="200"/>
      <c r="Y814" s="199"/>
      <c r="Z814" s="206"/>
      <c r="AA814" s="205"/>
      <c r="AB814" s="206"/>
      <c r="AC814" s="187"/>
      <c r="AD814" s="186">
        <v>44610</v>
      </c>
    </row>
    <row r="815" spans="1:30">
      <c r="A815" s="302">
        <f>COUNTA($E$3:E815)</f>
        <v>813</v>
      </c>
      <c r="B815" s="302" t="s">
        <v>2506</v>
      </c>
      <c r="C815" s="302" t="s">
        <v>37</v>
      </c>
      <c r="D815" s="302" t="s">
        <v>30</v>
      </c>
      <c r="E815" s="302" t="s">
        <v>1290</v>
      </c>
      <c r="F815" s="301">
        <v>44610.599216099501</v>
      </c>
      <c r="G815" s="301"/>
      <c r="H815" s="301"/>
      <c r="I815" s="301" t="s">
        <v>3</v>
      </c>
      <c r="J815" s="302" t="s">
        <v>2523</v>
      </c>
      <c r="K815" s="302" t="s">
        <v>1295</v>
      </c>
      <c r="L815" s="14">
        <v>44610</v>
      </c>
      <c r="M815" t="s">
        <v>2525</v>
      </c>
      <c r="N815" s="173">
        <v>44616</v>
      </c>
      <c r="O815" s="178"/>
      <c r="Q815" t="s">
        <v>129</v>
      </c>
      <c r="T815" s="194"/>
      <c r="U815" s="194"/>
      <c r="V815" s="299"/>
      <c r="W815" s="200"/>
      <c r="X815" s="200"/>
      <c r="Y815" s="199"/>
      <c r="Z815" s="206"/>
      <c r="AA815" s="205"/>
      <c r="AB815" s="206"/>
      <c r="AC815" s="187"/>
      <c r="AD815" s="186">
        <v>44616</v>
      </c>
    </row>
    <row r="816" spans="1:30">
      <c r="A816" s="302">
        <f>COUNTA($E$3:E816)</f>
        <v>814</v>
      </c>
      <c r="B816" s="302" t="s">
        <v>2454</v>
      </c>
      <c r="C816" s="302" t="s">
        <v>44</v>
      </c>
      <c r="D816" s="302" t="s">
        <v>49</v>
      </c>
      <c r="E816" s="302" t="s">
        <v>61</v>
      </c>
      <c r="F816" s="301">
        <v>44586</v>
      </c>
      <c r="G816" s="301"/>
      <c r="H816" s="301" t="s">
        <v>66</v>
      </c>
      <c r="I816" s="301" t="s">
        <v>2</v>
      </c>
      <c r="J816" s="302" t="s">
        <v>2455</v>
      </c>
      <c r="K816" s="302" t="s">
        <v>24</v>
      </c>
      <c r="L816" s="14">
        <v>44603</v>
      </c>
      <c r="N816" s="173">
        <v>44603</v>
      </c>
      <c r="O816" s="178"/>
      <c r="Q816" t="s">
        <v>22</v>
      </c>
      <c r="T816" s="194"/>
      <c r="U816" s="194"/>
      <c r="V816" s="299"/>
      <c r="W816" s="200"/>
      <c r="X816" s="200"/>
      <c r="Y816" s="199"/>
      <c r="Z816" s="206"/>
      <c r="AA816" s="205"/>
      <c r="AB816" s="206"/>
      <c r="AC816" s="187"/>
      <c r="AD816" s="186">
        <v>44603</v>
      </c>
    </row>
    <row r="817" spans="1:30">
      <c r="A817" s="302">
        <f>COUNTA($E$3:E817)</f>
        <v>815</v>
      </c>
      <c r="B817" s="302" t="s">
        <v>2026</v>
      </c>
      <c r="C817" s="302" t="s">
        <v>44</v>
      </c>
      <c r="D817" s="302" t="s">
        <v>30</v>
      </c>
      <c r="E817" s="302" t="s">
        <v>112</v>
      </c>
      <c r="F817" s="301">
        <v>44484</v>
      </c>
      <c r="G817" s="301">
        <v>44491</v>
      </c>
      <c r="H817" s="301" t="s">
        <v>66</v>
      </c>
      <c r="I817" s="301" t="s">
        <v>2</v>
      </c>
      <c r="J817" s="302" t="s">
        <v>2045</v>
      </c>
      <c r="K817" s="302"/>
      <c r="L817" s="14">
        <v>44603</v>
      </c>
      <c r="M817" t="s">
        <v>2499</v>
      </c>
      <c r="N817" s="173">
        <v>44603</v>
      </c>
      <c r="O817" s="178"/>
      <c r="Q817" t="s">
        <v>129</v>
      </c>
      <c r="T817" s="194"/>
      <c r="U817" s="194"/>
      <c r="V817" s="299"/>
      <c r="W817" s="200"/>
      <c r="X817" s="200"/>
      <c r="Y817" s="199"/>
      <c r="Z817" s="206"/>
      <c r="AA817" s="205"/>
      <c r="AB817" s="206"/>
      <c r="AC817" s="187"/>
      <c r="AD817" s="186">
        <v>44603</v>
      </c>
    </row>
    <row r="818" spans="1:30">
      <c r="A818" s="302">
        <f>COUNTA($E$3:E818)</f>
        <v>816</v>
      </c>
      <c r="B818" s="302" t="s">
        <v>2376</v>
      </c>
      <c r="C818" s="302" t="s">
        <v>2345</v>
      </c>
      <c r="D818" s="302" t="s">
        <v>16</v>
      </c>
      <c r="E818" s="302" t="s">
        <v>2377</v>
      </c>
      <c r="F818" s="301">
        <v>44567</v>
      </c>
      <c r="G818" s="301"/>
      <c r="H818" s="301">
        <v>44575</v>
      </c>
      <c r="I818" s="301" t="s">
        <v>2</v>
      </c>
      <c r="J818" s="302" t="s">
        <v>1671</v>
      </c>
      <c r="K818" s="302" t="s">
        <v>1089</v>
      </c>
      <c r="L818" s="14">
        <v>44603</v>
      </c>
      <c r="N818" s="173">
        <v>44609</v>
      </c>
      <c r="O818" s="178"/>
      <c r="Q818" t="s">
        <v>3948</v>
      </c>
      <c r="T818" s="194"/>
      <c r="U818" s="194"/>
      <c r="V818" s="299"/>
      <c r="W818" s="200"/>
      <c r="X818" s="200"/>
      <c r="Y818" s="199"/>
      <c r="Z818" s="206"/>
      <c r="AA818" s="205"/>
      <c r="AB818" s="206"/>
      <c r="AC818" s="187"/>
      <c r="AD818" s="186">
        <v>44609</v>
      </c>
    </row>
    <row r="819" spans="1:30">
      <c r="A819" s="302">
        <f>COUNTA($E$3:E819)</f>
        <v>817</v>
      </c>
      <c r="B819" s="302" t="s">
        <v>2462</v>
      </c>
      <c r="C819" s="302" t="s">
        <v>1100</v>
      </c>
      <c r="D819" s="302" t="s">
        <v>58</v>
      </c>
      <c r="E819" s="302" t="s">
        <v>2463</v>
      </c>
      <c r="F819" s="301">
        <v>44588.730624999997</v>
      </c>
      <c r="G819" s="301"/>
      <c r="H819" s="301"/>
      <c r="I819" s="301" t="s">
        <v>3</v>
      </c>
      <c r="J819" s="302" t="s">
        <v>1485</v>
      </c>
      <c r="K819" s="302" t="s">
        <v>33</v>
      </c>
      <c r="L819" s="14">
        <v>44589</v>
      </c>
      <c r="M819" t="s">
        <v>2477</v>
      </c>
      <c r="N819" s="173">
        <v>44599</v>
      </c>
      <c r="O819" s="178"/>
      <c r="Q819" t="s">
        <v>3948</v>
      </c>
      <c r="T819" s="194"/>
      <c r="U819" s="194"/>
      <c r="V819" s="299"/>
      <c r="W819" s="200"/>
      <c r="X819" s="200"/>
      <c r="Y819" s="199"/>
      <c r="Z819" s="206"/>
      <c r="AA819" s="205"/>
      <c r="AB819" s="206"/>
      <c r="AC819" s="187"/>
      <c r="AD819" s="186">
        <v>44599</v>
      </c>
    </row>
    <row r="820" spans="1:30">
      <c r="A820" s="302">
        <f>COUNTA($E$3:E820)</f>
        <v>818</v>
      </c>
      <c r="B820" s="302" t="s">
        <v>2460</v>
      </c>
      <c r="C820" s="302" t="s">
        <v>41</v>
      </c>
      <c r="D820" s="302" t="s">
        <v>34</v>
      </c>
      <c r="E820" s="302" t="s">
        <v>2461</v>
      </c>
      <c r="F820" s="301">
        <v>44588.571562999998</v>
      </c>
      <c r="G820" s="301"/>
      <c r="H820" s="301"/>
      <c r="I820" s="301" t="s">
        <v>3</v>
      </c>
      <c r="J820" s="302" t="s">
        <v>1760</v>
      </c>
      <c r="K820" s="302" t="s">
        <v>33</v>
      </c>
      <c r="L820" s="14">
        <v>44589</v>
      </c>
      <c r="M820" t="s">
        <v>2476</v>
      </c>
      <c r="N820" s="173">
        <v>44589</v>
      </c>
      <c r="O820" s="178"/>
      <c r="Q820" t="s">
        <v>129</v>
      </c>
      <c r="T820" s="194"/>
      <c r="U820" s="194"/>
      <c r="V820" s="299"/>
      <c r="W820" s="200"/>
      <c r="X820" s="200"/>
      <c r="Y820" s="199"/>
      <c r="Z820" s="206"/>
      <c r="AA820" s="205"/>
      <c r="AB820" s="206"/>
      <c r="AC820" s="187"/>
      <c r="AD820" s="186">
        <v>44589</v>
      </c>
    </row>
    <row r="821" spans="1:30">
      <c r="A821" s="302">
        <f>COUNTA($E$3:E821)</f>
        <v>819</v>
      </c>
      <c r="B821" s="302" t="s">
        <v>2184</v>
      </c>
      <c r="C821" s="302" t="s">
        <v>1231</v>
      </c>
      <c r="D821" s="302" t="s">
        <v>1129</v>
      </c>
      <c r="E821" s="302" t="s">
        <v>2185</v>
      </c>
      <c r="F821" s="301">
        <v>44512</v>
      </c>
      <c r="G821" s="301">
        <v>44575</v>
      </c>
      <c r="H821" s="301">
        <v>44519</v>
      </c>
      <c r="I821" s="301" t="s">
        <v>2</v>
      </c>
      <c r="J821" s="302" t="s">
        <v>1854</v>
      </c>
      <c r="K821" s="302" t="s">
        <v>2032</v>
      </c>
      <c r="L821" s="14">
        <v>44589</v>
      </c>
      <c r="M821" t="s">
        <v>2467</v>
      </c>
      <c r="N821" s="173">
        <v>44589</v>
      </c>
      <c r="O821" s="178"/>
      <c r="Q821" t="s">
        <v>22</v>
      </c>
      <c r="T821" s="194"/>
      <c r="U821" s="194"/>
      <c r="V821" s="299"/>
      <c r="W821" s="200"/>
      <c r="X821" s="200"/>
      <c r="Y821" s="199"/>
      <c r="Z821" s="206"/>
      <c r="AA821" s="205"/>
      <c r="AB821" s="206"/>
      <c r="AC821" s="187"/>
      <c r="AD821" s="186">
        <v>44589</v>
      </c>
    </row>
    <row r="822" spans="1:30">
      <c r="A822" s="302">
        <f>COUNTA($E$3:E822)</f>
        <v>820</v>
      </c>
      <c r="B822" s="302" t="s">
        <v>2039</v>
      </c>
      <c r="C822" s="302" t="s">
        <v>1100</v>
      </c>
      <c r="D822" s="302" t="s">
        <v>30</v>
      </c>
      <c r="E822" s="302" t="s">
        <v>1648</v>
      </c>
      <c r="F822" s="301">
        <v>44489</v>
      </c>
      <c r="G822" s="301">
        <v>44568</v>
      </c>
      <c r="H822" s="301">
        <v>44496</v>
      </c>
      <c r="I822" s="301" t="s">
        <v>2</v>
      </c>
      <c r="J822" s="302" t="s">
        <v>2040</v>
      </c>
      <c r="K822" s="302" t="s">
        <v>33</v>
      </c>
      <c r="L822" s="14">
        <v>44589</v>
      </c>
      <c r="M822" t="s">
        <v>2473</v>
      </c>
      <c r="N822" s="173">
        <v>44589</v>
      </c>
      <c r="O822" s="178"/>
      <c r="Q822" t="s">
        <v>129</v>
      </c>
      <c r="T822" s="194"/>
      <c r="U822" s="194"/>
      <c r="V822" s="299"/>
      <c r="W822" s="200"/>
      <c r="X822" s="200"/>
      <c r="Y822" s="199"/>
      <c r="Z822" s="206"/>
      <c r="AA822" s="205"/>
      <c r="AB822" s="206"/>
      <c r="AC822" s="187"/>
      <c r="AD822" s="186">
        <v>44589</v>
      </c>
    </row>
    <row r="823" spans="1:30">
      <c r="A823" s="302">
        <f>COUNTA($E$3:E823)</f>
        <v>821</v>
      </c>
      <c r="B823" s="302" t="s">
        <v>2464</v>
      </c>
      <c r="C823" s="302" t="s">
        <v>44</v>
      </c>
      <c r="D823" s="302" t="s">
        <v>30</v>
      </c>
      <c r="E823" s="302" t="s">
        <v>2465</v>
      </c>
      <c r="F823" s="301">
        <v>44588</v>
      </c>
      <c r="G823" s="301"/>
      <c r="H823" s="301" t="s">
        <v>66</v>
      </c>
      <c r="I823" s="301" t="s">
        <v>2</v>
      </c>
      <c r="J823" s="302" t="s">
        <v>2466</v>
      </c>
      <c r="K823" s="302" t="s">
        <v>24</v>
      </c>
      <c r="L823" s="14">
        <v>44589</v>
      </c>
      <c r="M823" t="s">
        <v>2478</v>
      </c>
      <c r="N823" s="173">
        <v>44589</v>
      </c>
      <c r="O823" s="178"/>
      <c r="Q823" t="s">
        <v>22</v>
      </c>
      <c r="T823" s="194"/>
      <c r="U823" s="194"/>
      <c r="V823" s="299"/>
      <c r="W823" s="200"/>
      <c r="X823" s="200"/>
      <c r="Y823" s="199"/>
      <c r="Z823" s="206"/>
      <c r="AA823" s="205"/>
      <c r="AB823" s="206"/>
      <c r="AC823" s="187"/>
      <c r="AD823" s="186">
        <v>44589</v>
      </c>
    </row>
    <row r="824" spans="1:30">
      <c r="A824" s="302">
        <f>COUNTA($E$3:E824)</f>
        <v>822</v>
      </c>
      <c r="B824" s="302" t="s">
        <v>2203</v>
      </c>
      <c r="C824" s="302" t="s">
        <v>21</v>
      </c>
      <c r="D824" s="302" t="s">
        <v>34</v>
      </c>
      <c r="E824" s="302" t="s">
        <v>1682</v>
      </c>
      <c r="F824" s="301">
        <v>44518</v>
      </c>
      <c r="G824" s="301"/>
      <c r="H824" s="301" t="s">
        <v>55</v>
      </c>
      <c r="I824" s="301" t="s">
        <v>3</v>
      </c>
      <c r="J824" s="302" t="s">
        <v>1665</v>
      </c>
      <c r="K824" s="302" t="s">
        <v>1287</v>
      </c>
      <c r="L824" s="14">
        <v>44589</v>
      </c>
      <c r="M824" t="s">
        <v>2468</v>
      </c>
      <c r="N824" s="173">
        <v>44589</v>
      </c>
      <c r="O824" s="178"/>
      <c r="Q824" t="s">
        <v>129</v>
      </c>
      <c r="T824" s="194"/>
      <c r="U824" s="194"/>
      <c r="V824" s="299"/>
      <c r="W824" s="200"/>
      <c r="X824" s="200"/>
      <c r="Y824" s="199"/>
      <c r="Z824" s="206"/>
      <c r="AA824" s="205"/>
      <c r="AB824" s="206"/>
      <c r="AC824" s="187"/>
      <c r="AD824" s="186">
        <v>44589</v>
      </c>
    </row>
    <row r="825" spans="1:30">
      <c r="A825" s="302">
        <f>COUNTA($E$3:E825)</f>
        <v>823</v>
      </c>
      <c r="B825" s="302" t="s">
        <v>2453</v>
      </c>
      <c r="C825" s="302" t="s">
        <v>37</v>
      </c>
      <c r="D825" s="302" t="s">
        <v>30</v>
      </c>
      <c r="E825" s="302" t="s">
        <v>1187</v>
      </c>
      <c r="F825" s="301">
        <v>44586.655230999997</v>
      </c>
      <c r="G825" s="301"/>
      <c r="H825" s="301"/>
      <c r="I825" s="301" t="s">
        <v>3</v>
      </c>
      <c r="J825" s="302" t="s">
        <v>2153</v>
      </c>
      <c r="K825" s="302" t="s">
        <v>1287</v>
      </c>
      <c r="L825" s="14">
        <v>44589</v>
      </c>
      <c r="M825" t="s">
        <v>2469</v>
      </c>
      <c r="N825" s="173">
        <v>44616</v>
      </c>
      <c r="O825" s="178"/>
      <c r="Q825" t="s">
        <v>129</v>
      </c>
      <c r="T825" s="194"/>
      <c r="U825" s="194"/>
      <c r="V825" s="299"/>
      <c r="W825" s="200"/>
      <c r="X825" s="200"/>
      <c r="Y825" s="199"/>
      <c r="Z825" s="206"/>
      <c r="AA825" s="205"/>
      <c r="AB825" s="206"/>
      <c r="AC825" s="187"/>
      <c r="AD825" s="186">
        <v>44616</v>
      </c>
    </row>
    <row r="826" spans="1:30">
      <c r="A826" s="302">
        <f>COUNTA($E$3:E826)</f>
        <v>824</v>
      </c>
      <c r="B826" s="302" t="s">
        <v>1993</v>
      </c>
      <c r="C826" s="302" t="s">
        <v>1752</v>
      </c>
      <c r="D826" s="302" t="s">
        <v>49</v>
      </c>
      <c r="E826" s="302" t="s">
        <v>1753</v>
      </c>
      <c r="F826" s="301">
        <v>44475</v>
      </c>
      <c r="G826" s="301">
        <v>44479</v>
      </c>
      <c r="H826" s="301">
        <v>44479</v>
      </c>
      <c r="I826" s="301" t="s">
        <v>2</v>
      </c>
      <c r="J826" s="302" t="s">
        <v>17</v>
      </c>
      <c r="K826" s="302" t="s">
        <v>103</v>
      </c>
      <c r="L826" s="14">
        <v>44589</v>
      </c>
      <c r="M826" t="s">
        <v>1759</v>
      </c>
      <c r="N826" s="173">
        <v>44589</v>
      </c>
      <c r="O826" s="178"/>
      <c r="Q826" t="s">
        <v>22</v>
      </c>
      <c r="T826" s="194"/>
      <c r="U826" s="194"/>
      <c r="V826" s="299"/>
      <c r="W826" s="200"/>
      <c r="X826" s="200"/>
      <c r="Y826" s="199"/>
      <c r="Z826" s="206"/>
      <c r="AA826" s="205"/>
      <c r="AB826" s="206"/>
      <c r="AC826" s="187"/>
      <c r="AD826" s="186">
        <v>44589</v>
      </c>
    </row>
    <row r="827" spans="1:30">
      <c r="A827" s="302">
        <f>COUNTA($E$3:E827)</f>
        <v>825</v>
      </c>
      <c r="B827" s="302" t="s">
        <v>2438</v>
      </c>
      <c r="C827" s="302" t="s">
        <v>1106</v>
      </c>
      <c r="D827" s="302" t="s">
        <v>58</v>
      </c>
      <c r="E827" s="302" t="s">
        <v>1205</v>
      </c>
      <c r="F827" s="301">
        <v>44579.489005000003</v>
      </c>
      <c r="G827" s="301"/>
      <c r="H827" s="301"/>
      <c r="I827" s="301" t="s">
        <v>3</v>
      </c>
      <c r="J827" s="302" t="s">
        <v>1647</v>
      </c>
      <c r="K827" s="302" t="s">
        <v>1295</v>
      </c>
      <c r="L827" s="14">
        <v>44582</v>
      </c>
      <c r="M827" t="s">
        <v>2954</v>
      </c>
      <c r="N827" s="173">
        <v>44579</v>
      </c>
      <c r="O827" s="178"/>
      <c r="Q827" t="s">
        <v>129</v>
      </c>
      <c r="T827" s="194"/>
      <c r="U827" s="194"/>
      <c r="V827" s="299"/>
      <c r="W827" s="200"/>
      <c r="X827" s="200"/>
      <c r="Y827" s="199"/>
      <c r="Z827" s="206"/>
      <c r="AA827" s="205"/>
      <c r="AB827" s="206"/>
      <c r="AC827" s="187"/>
      <c r="AD827" s="186">
        <v>44579</v>
      </c>
    </row>
    <row r="828" spans="1:30">
      <c r="A828" s="302">
        <f>COUNTA($E$3:E828)</f>
        <v>826</v>
      </c>
      <c r="B828" s="302" t="s">
        <v>2442</v>
      </c>
      <c r="C828" s="302" t="s">
        <v>37</v>
      </c>
      <c r="D828" s="302" t="s">
        <v>34</v>
      </c>
      <c r="E828" s="302" t="s">
        <v>2443</v>
      </c>
      <c r="F828" s="301">
        <v>44580.743842999997</v>
      </c>
      <c r="G828" s="301"/>
      <c r="H828" s="301"/>
      <c r="I828" s="301" t="s">
        <v>3</v>
      </c>
      <c r="J828" s="302" t="s">
        <v>1666</v>
      </c>
      <c r="K828" s="302" t="s">
        <v>1287</v>
      </c>
      <c r="L828" s="14">
        <v>44582</v>
      </c>
      <c r="M828" t="s">
        <v>2451</v>
      </c>
      <c r="N828" s="173">
        <v>44616</v>
      </c>
      <c r="O828" s="178"/>
      <c r="Q828" t="s">
        <v>129</v>
      </c>
      <c r="T828" s="194"/>
      <c r="U828" s="194"/>
      <c r="V828" s="299"/>
      <c r="W828" s="200"/>
      <c r="X828" s="200"/>
      <c r="Y828" s="199"/>
      <c r="Z828" s="206"/>
      <c r="AA828" s="205"/>
      <c r="AB828" s="206"/>
      <c r="AC828" s="187"/>
      <c r="AD828" s="186">
        <v>44616</v>
      </c>
    </row>
    <row r="829" spans="1:30">
      <c r="A829" s="302">
        <f>COUNTA($E$3:E829)</f>
        <v>827</v>
      </c>
      <c r="B829" s="302" t="s">
        <v>2413</v>
      </c>
      <c r="C829" s="302" t="s">
        <v>1100</v>
      </c>
      <c r="D829" s="302" t="s">
        <v>34</v>
      </c>
      <c r="E829" s="302" t="s">
        <v>1101</v>
      </c>
      <c r="F829" s="301">
        <v>44574.711817000003</v>
      </c>
      <c r="G829" s="301"/>
      <c r="H829" s="301"/>
      <c r="I829" s="301" t="s">
        <v>2</v>
      </c>
      <c r="J829" s="302" t="s">
        <v>1747</v>
      </c>
      <c r="K829" s="302" t="s">
        <v>1295</v>
      </c>
      <c r="L829" s="14">
        <v>44582</v>
      </c>
      <c r="M829" t="s">
        <v>2446</v>
      </c>
      <c r="N829" s="173">
        <v>44582</v>
      </c>
      <c r="O829" s="178"/>
      <c r="Q829" t="s">
        <v>129</v>
      </c>
      <c r="T829" s="194"/>
      <c r="U829" s="194"/>
      <c r="V829" s="299"/>
      <c r="W829" s="200"/>
      <c r="X829" s="200"/>
      <c r="Y829" s="199"/>
      <c r="Z829" s="206"/>
      <c r="AA829" s="205"/>
      <c r="AB829" s="206"/>
      <c r="AC829" s="187"/>
      <c r="AD829" s="186">
        <v>44582</v>
      </c>
    </row>
    <row r="830" spans="1:30">
      <c r="A830" s="302">
        <f>COUNTA($E$3:E830)</f>
        <v>828</v>
      </c>
      <c r="B830" s="302" t="s">
        <v>2419</v>
      </c>
      <c r="C830" s="302" t="s">
        <v>65</v>
      </c>
      <c r="D830" s="302" t="s">
        <v>1103</v>
      </c>
      <c r="E830" s="302" t="s">
        <v>2420</v>
      </c>
      <c r="F830" s="301">
        <v>44572</v>
      </c>
      <c r="G830" s="301"/>
      <c r="H830" s="301">
        <v>44575</v>
      </c>
      <c r="I830" s="301" t="s">
        <v>3</v>
      </c>
      <c r="J830" s="302" t="s">
        <v>1666</v>
      </c>
      <c r="K830" s="302"/>
      <c r="L830" s="14">
        <v>44582</v>
      </c>
      <c r="M830" t="s">
        <v>2447</v>
      </c>
      <c r="N830" s="173">
        <v>44582</v>
      </c>
      <c r="O830" s="178"/>
      <c r="Q830" t="s">
        <v>22</v>
      </c>
      <c r="T830" s="194"/>
      <c r="U830" s="194"/>
      <c r="V830" s="299"/>
      <c r="W830" s="200"/>
      <c r="X830" s="200"/>
      <c r="Y830" s="199"/>
      <c r="Z830" s="206"/>
      <c r="AA830" s="205"/>
      <c r="AB830" s="206"/>
      <c r="AC830" s="187"/>
      <c r="AD830" s="186">
        <v>44582</v>
      </c>
    </row>
    <row r="831" spans="1:30">
      <c r="A831" s="302">
        <f>COUNTA($E$3:E831)</f>
        <v>829</v>
      </c>
      <c r="B831" s="302" t="s">
        <v>2371</v>
      </c>
      <c r="C831" s="302" t="s">
        <v>1231</v>
      </c>
      <c r="D831" s="302" t="s">
        <v>56</v>
      </c>
      <c r="E831" s="302" t="s">
        <v>1245</v>
      </c>
      <c r="F831" s="301">
        <v>44565</v>
      </c>
      <c r="G831" s="301">
        <v>44578</v>
      </c>
      <c r="H831" s="301">
        <v>44575</v>
      </c>
      <c r="I831" s="301" t="s">
        <v>3</v>
      </c>
      <c r="J831" s="302" t="s">
        <v>1677</v>
      </c>
      <c r="K831" s="302" t="s">
        <v>287</v>
      </c>
      <c r="L831" s="14">
        <v>44582</v>
      </c>
      <c r="M831" t="s">
        <v>2450</v>
      </c>
      <c r="N831" s="173">
        <v>44582</v>
      </c>
      <c r="Q831" t="s">
        <v>22</v>
      </c>
      <c r="T831" s="194"/>
      <c r="U831" s="194"/>
      <c r="V831" s="299"/>
      <c r="W831" s="200"/>
      <c r="X831" s="200"/>
      <c r="Y831" s="199"/>
      <c r="Z831" s="206"/>
      <c r="AA831" s="205"/>
      <c r="AB831" s="206"/>
      <c r="AC831" s="187"/>
      <c r="AD831" s="186">
        <v>44582</v>
      </c>
    </row>
    <row r="832" spans="1:30">
      <c r="A832" s="302">
        <f>COUNTA($E$3:E832)</f>
        <v>830</v>
      </c>
      <c r="B832" s="302" t="s">
        <v>2427</v>
      </c>
      <c r="C832" s="302" t="s">
        <v>41</v>
      </c>
      <c r="D832" s="302" t="s">
        <v>32</v>
      </c>
      <c r="E832" s="302" t="s">
        <v>1159</v>
      </c>
      <c r="F832" s="301">
        <v>44573</v>
      </c>
      <c r="G832" s="301"/>
      <c r="H832" s="301"/>
      <c r="I832" s="301" t="s">
        <v>2</v>
      </c>
      <c r="J832" s="302" t="s">
        <v>1854</v>
      </c>
      <c r="K832" s="302"/>
      <c r="L832" s="14">
        <v>44582</v>
      </c>
      <c r="M832" t="s">
        <v>2448</v>
      </c>
      <c r="N832" s="173">
        <v>44582</v>
      </c>
      <c r="Q832" t="s">
        <v>129</v>
      </c>
      <c r="T832" s="194"/>
      <c r="U832" s="194"/>
      <c r="V832" s="299"/>
      <c r="W832" s="200"/>
      <c r="X832" s="200"/>
      <c r="Y832" s="199"/>
      <c r="Z832" s="206"/>
      <c r="AA832" s="205"/>
      <c r="AB832" s="206"/>
      <c r="AC832" s="187"/>
      <c r="AD832" s="186">
        <v>44582</v>
      </c>
    </row>
    <row r="833" spans="1:30">
      <c r="A833" s="302">
        <f>COUNTA($E$3:E833)</f>
        <v>831</v>
      </c>
      <c r="B833" s="302" t="s">
        <v>2437</v>
      </c>
      <c r="C833" s="302" t="s">
        <v>44</v>
      </c>
      <c r="D833" s="302" t="s">
        <v>30</v>
      </c>
      <c r="E833" s="302" t="s">
        <v>1117</v>
      </c>
      <c r="F833" s="301">
        <v>44579.472083000001</v>
      </c>
      <c r="G833" s="301"/>
      <c r="H833" s="301"/>
      <c r="I833" s="301" t="s">
        <v>3</v>
      </c>
      <c r="J833" s="302" t="s">
        <v>2207</v>
      </c>
      <c r="K833" s="302" t="s">
        <v>1294</v>
      </c>
      <c r="L833" s="14">
        <v>44582</v>
      </c>
      <c r="M833" t="s">
        <v>2448</v>
      </c>
      <c r="N833" s="173">
        <v>44582</v>
      </c>
      <c r="Q833" t="s">
        <v>22</v>
      </c>
      <c r="T833" s="194"/>
      <c r="U833" s="194"/>
      <c r="V833" s="299"/>
      <c r="W833" s="200"/>
      <c r="X833" s="200"/>
      <c r="Y833" s="199"/>
      <c r="Z833" s="206"/>
      <c r="AA833" s="205"/>
      <c r="AB833" s="206"/>
      <c r="AC833" s="187"/>
      <c r="AD833" s="186">
        <v>44582</v>
      </c>
    </row>
    <row r="834" spans="1:30">
      <c r="A834" s="302">
        <f>COUNTA($E$3:E834)</f>
        <v>832</v>
      </c>
      <c r="B834" s="302" t="s">
        <v>2428</v>
      </c>
      <c r="C834" s="302" t="s">
        <v>1171</v>
      </c>
      <c r="D834" s="302" t="s">
        <v>1264</v>
      </c>
      <c r="E834" s="302" t="s">
        <v>2429</v>
      </c>
      <c r="F834" s="301">
        <v>44573.839583333334</v>
      </c>
      <c r="G834" s="301"/>
      <c r="H834" s="301"/>
      <c r="I834" s="301" t="s">
        <v>3</v>
      </c>
      <c r="J834" s="302" t="s">
        <v>2194</v>
      </c>
      <c r="K834" s="302"/>
      <c r="L834" s="14">
        <v>44582</v>
      </c>
      <c r="M834" t="s">
        <v>2449</v>
      </c>
      <c r="N834" s="173">
        <v>44582</v>
      </c>
      <c r="Q834" t="s">
        <v>22</v>
      </c>
      <c r="T834" s="194"/>
      <c r="U834" s="194"/>
      <c r="V834" s="299"/>
      <c r="W834" s="200"/>
      <c r="X834" s="200"/>
      <c r="Y834" s="199"/>
      <c r="Z834" s="206"/>
      <c r="AA834" s="205"/>
      <c r="AB834" s="206"/>
      <c r="AC834" s="187"/>
      <c r="AD834" s="186">
        <v>44582</v>
      </c>
    </row>
    <row r="835" spans="1:30">
      <c r="A835" s="302">
        <f>COUNTA($E$3:E835)</f>
        <v>833</v>
      </c>
      <c r="B835" s="302" t="s">
        <v>2127</v>
      </c>
      <c r="C835" s="302" t="s">
        <v>1197</v>
      </c>
      <c r="D835" s="302" t="s">
        <v>38</v>
      </c>
      <c r="E835" s="302" t="s">
        <v>1222</v>
      </c>
      <c r="F835" s="301">
        <v>44504</v>
      </c>
      <c r="G835" s="301">
        <v>44551</v>
      </c>
      <c r="H835" s="301">
        <v>44508</v>
      </c>
      <c r="I835" s="301" t="s">
        <v>2</v>
      </c>
      <c r="J835" s="302" t="s">
        <v>1718</v>
      </c>
      <c r="K835" s="302"/>
      <c r="L835" s="14">
        <v>44582</v>
      </c>
      <c r="M835" t="s">
        <v>2445</v>
      </c>
      <c r="N835" s="173">
        <v>44582</v>
      </c>
      <c r="Q835" t="s">
        <v>22</v>
      </c>
      <c r="T835" s="194"/>
      <c r="U835" s="194"/>
      <c r="V835" s="299"/>
      <c r="W835" s="200"/>
      <c r="X835" s="200"/>
      <c r="Y835" s="199"/>
      <c r="Z835" s="206"/>
      <c r="AA835" s="205"/>
      <c r="AB835" s="206"/>
      <c r="AC835" s="187"/>
      <c r="AD835" s="186">
        <v>44582</v>
      </c>
    </row>
    <row r="836" spans="1:30">
      <c r="A836" s="302">
        <f>COUNTA($E$3:E836)</f>
        <v>834</v>
      </c>
      <c r="B836" s="302" t="s">
        <v>1996</v>
      </c>
      <c r="C836" s="302" t="s">
        <v>1171</v>
      </c>
      <c r="D836" s="302" t="s">
        <v>1123</v>
      </c>
      <c r="E836" s="302" t="s">
        <v>1997</v>
      </c>
      <c r="F836" s="301">
        <v>44476</v>
      </c>
      <c r="G836" s="301">
        <v>44508</v>
      </c>
      <c r="H836" s="301">
        <v>44494</v>
      </c>
      <c r="I836" s="301" t="s">
        <v>2</v>
      </c>
      <c r="J836" s="302" t="s">
        <v>357</v>
      </c>
      <c r="K836" s="302"/>
      <c r="L836" s="14">
        <v>44582</v>
      </c>
      <c r="N836" s="173">
        <v>44621</v>
      </c>
      <c r="Q836" t="s">
        <v>22</v>
      </c>
      <c r="T836" s="194"/>
      <c r="U836" s="194"/>
      <c r="V836" s="299"/>
      <c r="W836" s="200"/>
      <c r="X836" s="200"/>
      <c r="Y836" s="199"/>
      <c r="Z836" s="206"/>
      <c r="AA836" s="205"/>
      <c r="AB836" s="206"/>
      <c r="AC836" s="187"/>
      <c r="AD836" s="186">
        <v>44621</v>
      </c>
    </row>
    <row r="837" spans="1:30">
      <c r="A837" s="302">
        <f>COUNTA($E$3:E837)</f>
        <v>835</v>
      </c>
      <c r="B837" s="302" t="s">
        <v>2436</v>
      </c>
      <c r="C837" s="302" t="s">
        <v>1106</v>
      </c>
      <c r="D837" s="302" t="s">
        <v>58</v>
      </c>
      <c r="E837" s="302" t="s">
        <v>1644</v>
      </c>
      <c r="F837" s="301">
        <v>44579.470694444448</v>
      </c>
      <c r="G837" s="301"/>
      <c r="H837" s="301"/>
      <c r="I837" s="301" t="s">
        <v>2</v>
      </c>
      <c r="J837" s="302" t="s">
        <v>17</v>
      </c>
      <c r="K837" s="302" t="s">
        <v>1274</v>
      </c>
      <c r="L837" s="14">
        <v>44582</v>
      </c>
      <c r="M837" t="s">
        <v>2448</v>
      </c>
      <c r="N837" s="173">
        <v>44582</v>
      </c>
      <c r="Q837" t="s">
        <v>129</v>
      </c>
      <c r="T837" s="194"/>
      <c r="U837" s="194"/>
      <c r="V837" s="299"/>
      <c r="W837" s="200"/>
      <c r="X837" s="200"/>
      <c r="Y837" s="199"/>
      <c r="Z837" s="206"/>
      <c r="AA837" s="205"/>
      <c r="AB837" s="206"/>
      <c r="AC837" s="187"/>
      <c r="AD837" s="186">
        <v>44582</v>
      </c>
    </row>
    <row r="838" spans="1:30">
      <c r="A838" s="302">
        <f>COUNTA($E$3:E838)</f>
        <v>836</v>
      </c>
      <c r="B838" s="302" t="s">
        <v>2282</v>
      </c>
      <c r="C838" s="302" t="s">
        <v>1116</v>
      </c>
      <c r="D838" s="302" t="s">
        <v>64</v>
      </c>
      <c r="E838" s="302" t="s">
        <v>2283</v>
      </c>
      <c r="F838" s="301">
        <v>44543</v>
      </c>
      <c r="G838" s="301">
        <v>44551</v>
      </c>
      <c r="H838" s="301">
        <v>44545</v>
      </c>
      <c r="I838" s="301" t="s">
        <v>2</v>
      </c>
      <c r="J838" s="302" t="s">
        <v>2284</v>
      </c>
      <c r="K838" s="302"/>
      <c r="L838" s="14">
        <v>44579</v>
      </c>
      <c r="M838" t="s">
        <v>2410</v>
      </c>
      <c r="N838" s="173">
        <v>44579</v>
      </c>
      <c r="Q838" t="s">
        <v>22</v>
      </c>
      <c r="T838" s="194"/>
      <c r="U838" s="194"/>
      <c r="V838" s="299"/>
      <c r="W838" s="200"/>
      <c r="X838" s="200"/>
      <c r="Y838" s="199"/>
      <c r="Z838" s="206"/>
      <c r="AA838" s="205"/>
      <c r="AB838" s="206"/>
      <c r="AC838" s="187"/>
      <c r="AD838" s="186">
        <v>44579</v>
      </c>
    </row>
    <row r="839" spans="1:30">
      <c r="A839" s="302">
        <f>COUNTA($E$3:E839)</f>
        <v>837</v>
      </c>
      <c r="B839" s="302" t="s">
        <v>2416</v>
      </c>
      <c r="C839" s="302" t="s">
        <v>41</v>
      </c>
      <c r="D839" s="302" t="s">
        <v>1103</v>
      </c>
      <c r="E839" s="302" t="s">
        <v>1104</v>
      </c>
      <c r="F839" s="301">
        <v>44571.714525462965</v>
      </c>
      <c r="G839" s="301"/>
      <c r="H839" s="301"/>
      <c r="I839" s="301" t="s">
        <v>3</v>
      </c>
      <c r="J839" s="302"/>
      <c r="K839" s="302" t="s">
        <v>287</v>
      </c>
      <c r="L839" s="14">
        <v>44579</v>
      </c>
      <c r="N839" s="173">
        <v>44579</v>
      </c>
      <c r="Q839" t="s">
        <v>22</v>
      </c>
      <c r="T839" s="194"/>
      <c r="U839" s="194"/>
      <c r="V839" s="299"/>
      <c r="W839" s="200"/>
      <c r="X839" s="200"/>
      <c r="Y839" s="199"/>
      <c r="Z839" s="206"/>
      <c r="AA839" s="205"/>
      <c r="AB839" s="206"/>
      <c r="AC839" s="187"/>
      <c r="AD839" s="186">
        <v>44579</v>
      </c>
    </row>
    <row r="840" spans="1:30">
      <c r="A840" s="302">
        <f>COUNTA($E$3:E840)</f>
        <v>838</v>
      </c>
      <c r="B840" s="302" t="s">
        <v>2414</v>
      </c>
      <c r="C840" s="302" t="s">
        <v>1119</v>
      </c>
      <c r="D840" s="302" t="s">
        <v>38</v>
      </c>
      <c r="E840" s="302" t="s">
        <v>1940</v>
      </c>
      <c r="F840" s="301">
        <v>44573.73333333333</v>
      </c>
      <c r="G840" s="301"/>
      <c r="H840" s="301"/>
      <c r="I840" s="301" t="s">
        <v>2</v>
      </c>
      <c r="J840" s="302"/>
      <c r="K840" s="302" t="s">
        <v>1274</v>
      </c>
      <c r="L840" s="14">
        <v>44579</v>
      </c>
      <c r="N840" s="173">
        <v>44579</v>
      </c>
      <c r="Q840" t="s">
        <v>22</v>
      </c>
      <c r="T840" s="194"/>
      <c r="U840" s="194"/>
      <c r="V840" s="299"/>
      <c r="W840" s="200"/>
      <c r="X840" s="200"/>
      <c r="Y840" s="199"/>
      <c r="Z840" s="206"/>
      <c r="AA840" s="205"/>
      <c r="AB840" s="206"/>
      <c r="AC840" s="187"/>
      <c r="AD840" s="186">
        <v>44579</v>
      </c>
    </row>
    <row r="841" spans="1:30">
      <c r="A841" s="302">
        <f>COUNTA($E$3:E841)</f>
        <v>839</v>
      </c>
      <c r="B841" s="302" t="s">
        <v>2232</v>
      </c>
      <c r="C841" s="302" t="s">
        <v>1162</v>
      </c>
      <c r="D841" s="302" t="s">
        <v>1123</v>
      </c>
      <c r="E841" s="302" t="s">
        <v>1176</v>
      </c>
      <c r="F841" s="301">
        <v>44523</v>
      </c>
      <c r="G841" s="301">
        <v>44550</v>
      </c>
      <c r="H841" s="301">
        <v>44538</v>
      </c>
      <c r="I841" s="301" t="s">
        <v>2</v>
      </c>
      <c r="J841" s="302" t="s">
        <v>1664</v>
      </c>
      <c r="K841" s="302"/>
      <c r="L841" s="14">
        <v>44579</v>
      </c>
      <c r="M841" t="s">
        <v>2410</v>
      </c>
      <c r="N841" s="173">
        <v>44579</v>
      </c>
      <c r="Q841" t="s">
        <v>22</v>
      </c>
      <c r="T841" s="194"/>
      <c r="U841" s="194"/>
      <c r="V841" s="299"/>
      <c r="W841" s="200"/>
      <c r="X841" s="200"/>
      <c r="Y841" s="199"/>
      <c r="Z841" s="206"/>
      <c r="AA841" s="205"/>
      <c r="AB841" s="206"/>
      <c r="AC841" s="187"/>
      <c r="AD841" s="186">
        <v>44579</v>
      </c>
    </row>
    <row r="842" spans="1:30">
      <c r="A842" s="302">
        <f>COUNTA($E$3:E842)</f>
        <v>840</v>
      </c>
      <c r="B842" s="302" t="s">
        <v>2369</v>
      </c>
      <c r="C842" s="302" t="s">
        <v>2370</v>
      </c>
      <c r="D842" s="302" t="s">
        <v>1123</v>
      </c>
      <c r="E842" s="302" t="s">
        <v>1638</v>
      </c>
      <c r="F842" s="301">
        <v>44565.627025463</v>
      </c>
      <c r="G842" s="301"/>
      <c r="H842" s="301"/>
      <c r="I842" s="301"/>
      <c r="J842" s="302"/>
      <c r="K842" s="302"/>
      <c r="L842" s="14">
        <v>44579</v>
      </c>
      <c r="M842" t="s">
        <v>2411</v>
      </c>
      <c r="N842" s="173">
        <v>44579</v>
      </c>
      <c r="Q842" t="s">
        <v>22</v>
      </c>
      <c r="T842" s="194"/>
      <c r="U842" s="194"/>
      <c r="V842" s="299"/>
      <c r="W842" s="200"/>
      <c r="X842" s="200"/>
      <c r="Y842" s="199"/>
      <c r="Z842" s="206"/>
      <c r="AA842" s="205"/>
      <c r="AB842" s="206"/>
      <c r="AC842" s="187"/>
      <c r="AD842" s="186">
        <v>44579</v>
      </c>
    </row>
    <row r="843" spans="1:30">
      <c r="A843" s="302">
        <f>COUNTA($E$3:E843)</f>
        <v>841</v>
      </c>
      <c r="B843" s="302" t="s">
        <v>2415</v>
      </c>
      <c r="C843" s="302" t="s">
        <v>93</v>
      </c>
      <c r="D843" s="302" t="s">
        <v>1111</v>
      </c>
      <c r="E843" s="302" t="s">
        <v>1112</v>
      </c>
      <c r="F843" s="301">
        <v>44572.558148148149</v>
      </c>
      <c r="G843" s="301"/>
      <c r="H843" s="301"/>
      <c r="I843" s="301" t="s">
        <v>3</v>
      </c>
      <c r="J843" s="302"/>
      <c r="K843" s="302" t="s">
        <v>1294</v>
      </c>
      <c r="L843" s="14">
        <v>44579</v>
      </c>
      <c r="M843" t="s">
        <v>2954</v>
      </c>
      <c r="N843" s="173">
        <v>44599</v>
      </c>
      <c r="Q843" t="s">
        <v>129</v>
      </c>
      <c r="T843" s="194"/>
      <c r="U843" s="194"/>
      <c r="V843" s="299"/>
      <c r="W843" s="200"/>
      <c r="X843" s="200"/>
      <c r="Y843" s="199"/>
      <c r="Z843" s="206"/>
      <c r="AA843" s="205"/>
      <c r="AB843" s="206"/>
      <c r="AC843" s="187"/>
      <c r="AD843" s="186">
        <v>44599</v>
      </c>
    </row>
    <row r="844" spans="1:30">
      <c r="A844" s="302">
        <f>COUNTA($E$3:E844)</f>
        <v>842</v>
      </c>
      <c r="B844" s="302" t="s">
        <v>2417</v>
      </c>
      <c r="C844" s="302" t="s">
        <v>41</v>
      </c>
      <c r="D844" s="302" t="s">
        <v>16</v>
      </c>
      <c r="E844" s="302" t="s">
        <v>1161</v>
      </c>
      <c r="F844" s="301">
        <v>44571.714004629626</v>
      </c>
      <c r="G844" s="301"/>
      <c r="H844" s="301"/>
      <c r="I844" s="301" t="s">
        <v>3</v>
      </c>
      <c r="J844" s="302"/>
      <c r="K844" s="302" t="s">
        <v>1294</v>
      </c>
      <c r="L844" s="14">
        <v>44579</v>
      </c>
      <c r="N844" s="173">
        <v>44579</v>
      </c>
      <c r="Q844" t="s">
        <v>22</v>
      </c>
      <c r="T844" s="194"/>
      <c r="U844" s="194"/>
      <c r="V844" s="299"/>
      <c r="W844" s="200"/>
      <c r="X844" s="200"/>
      <c r="Y844" s="199"/>
      <c r="Z844" s="206"/>
      <c r="AA844" s="205"/>
      <c r="AB844" s="206"/>
      <c r="AC844" s="187"/>
      <c r="AD844" s="186">
        <v>44579</v>
      </c>
    </row>
    <row r="845" spans="1:30">
      <c r="A845" s="302">
        <f>COUNTA($E$3:E845)</f>
        <v>843</v>
      </c>
      <c r="B845" s="302" t="s">
        <v>2154</v>
      </c>
      <c r="C845" s="302" t="s">
        <v>21</v>
      </c>
      <c r="D845" s="302" t="s">
        <v>30</v>
      </c>
      <c r="E845" s="302" t="s">
        <v>2025</v>
      </c>
      <c r="F845" s="301">
        <v>44508</v>
      </c>
      <c r="G845" s="301"/>
      <c r="H845" s="301" t="s">
        <v>55</v>
      </c>
      <c r="I845" s="301" t="s">
        <v>2</v>
      </c>
      <c r="J845" s="302" t="s">
        <v>1485</v>
      </c>
      <c r="K845" s="302"/>
      <c r="L845" s="14">
        <v>44579</v>
      </c>
      <c r="M845" t="s">
        <v>2412</v>
      </c>
      <c r="N845" s="173">
        <v>44579</v>
      </c>
      <c r="Q845" t="s">
        <v>129</v>
      </c>
      <c r="T845" s="194"/>
      <c r="U845" s="194"/>
      <c r="V845" s="299"/>
      <c r="W845" s="200"/>
      <c r="X845" s="200"/>
      <c r="Y845" s="199"/>
      <c r="Z845" s="206"/>
      <c r="AA845" s="205"/>
      <c r="AB845" s="206"/>
      <c r="AC845" s="187"/>
      <c r="AD845" s="186">
        <v>44579</v>
      </c>
    </row>
    <row r="846" spans="1:30">
      <c r="A846" s="302">
        <f>COUNTA($E$3:E846)</f>
        <v>844</v>
      </c>
      <c r="B846" s="302" t="s">
        <v>2022</v>
      </c>
      <c r="C846" s="302" t="s">
        <v>21</v>
      </c>
      <c r="D846" s="302" t="s">
        <v>30</v>
      </c>
      <c r="E846" s="302" t="s">
        <v>2023</v>
      </c>
      <c r="F846" s="301">
        <v>44484</v>
      </c>
      <c r="G846" s="301">
        <v>44491</v>
      </c>
      <c r="H846" s="301"/>
      <c r="I846" s="301" t="s">
        <v>2</v>
      </c>
      <c r="J846" s="302" t="s">
        <v>1485</v>
      </c>
      <c r="K846" s="302"/>
      <c r="L846" s="14">
        <v>44579</v>
      </c>
      <c r="M846" t="s">
        <v>2411</v>
      </c>
      <c r="N846" s="173">
        <v>44579</v>
      </c>
      <c r="Q846" t="s">
        <v>129</v>
      </c>
      <c r="T846" s="194"/>
      <c r="U846" s="194"/>
      <c r="V846" s="299"/>
      <c r="W846" s="200"/>
      <c r="X846" s="200"/>
      <c r="Y846" s="199"/>
      <c r="Z846" s="206"/>
      <c r="AA846" s="205"/>
      <c r="AB846" s="206"/>
      <c r="AC846" s="187"/>
      <c r="AD846" s="186">
        <v>44579</v>
      </c>
    </row>
    <row r="847" spans="1:30">
      <c r="A847" s="302">
        <f>COUNTA($E$3:E847)</f>
        <v>845</v>
      </c>
      <c r="B847" s="302" t="s">
        <v>2308</v>
      </c>
      <c r="C847" s="302" t="s">
        <v>41</v>
      </c>
      <c r="D847" s="302" t="s">
        <v>282</v>
      </c>
      <c r="E847" s="302" t="s">
        <v>2309</v>
      </c>
      <c r="F847" s="301">
        <v>44550</v>
      </c>
      <c r="G847" s="301"/>
      <c r="H847" s="301"/>
      <c r="I847" s="301" t="s">
        <v>2</v>
      </c>
      <c r="J847" s="302" t="s">
        <v>1779</v>
      </c>
      <c r="K847" s="302"/>
      <c r="L847" s="14">
        <v>44579</v>
      </c>
      <c r="M847" t="s">
        <v>2411</v>
      </c>
      <c r="N847" s="173">
        <v>44579</v>
      </c>
      <c r="Q847" t="s">
        <v>129</v>
      </c>
      <c r="T847" s="194"/>
      <c r="U847" s="194"/>
      <c r="V847" s="299"/>
      <c r="W847" s="200"/>
      <c r="X847" s="200"/>
      <c r="Y847" s="199"/>
      <c r="Z847" s="206"/>
      <c r="AA847" s="205"/>
      <c r="AB847" s="206"/>
      <c r="AC847" s="187"/>
      <c r="AD847" s="186">
        <v>44579</v>
      </c>
    </row>
    <row r="848" spans="1:30">
      <c r="A848" s="302">
        <f>COUNTA($E$3:E848)</f>
        <v>846</v>
      </c>
      <c r="B848" s="302" t="s">
        <v>2325</v>
      </c>
      <c r="C848" s="302" t="s">
        <v>41</v>
      </c>
      <c r="D848" s="302" t="s">
        <v>30</v>
      </c>
      <c r="E848" s="302" t="s">
        <v>1684</v>
      </c>
      <c r="F848" s="301">
        <v>44559.773310185199</v>
      </c>
      <c r="G848" s="301"/>
      <c r="H848" s="301"/>
      <c r="I848" s="301" t="s">
        <v>3</v>
      </c>
      <c r="J848" s="302"/>
      <c r="K848" s="302" t="s">
        <v>1296</v>
      </c>
      <c r="L848" s="14">
        <v>44569</v>
      </c>
      <c r="M848" t="s">
        <v>2387</v>
      </c>
      <c r="N848" s="173">
        <v>44569</v>
      </c>
      <c r="Q848" t="s">
        <v>129</v>
      </c>
      <c r="T848" s="194"/>
      <c r="U848" s="194"/>
      <c r="V848" s="299"/>
      <c r="W848" s="200"/>
      <c r="X848" s="200"/>
      <c r="Y848" s="199"/>
      <c r="Z848" s="206"/>
      <c r="AA848" s="205"/>
      <c r="AB848" s="206"/>
      <c r="AC848" s="187"/>
      <c r="AD848" s="186">
        <v>44569</v>
      </c>
    </row>
    <row r="849" spans="1:30">
      <c r="A849" s="302">
        <f>COUNTA($E$3:E849)</f>
        <v>847</v>
      </c>
      <c r="B849" s="302" t="s">
        <v>2375</v>
      </c>
      <c r="C849" s="302" t="s">
        <v>21</v>
      </c>
      <c r="D849" s="302" t="s">
        <v>1142</v>
      </c>
      <c r="E849" s="302" t="s">
        <v>1204</v>
      </c>
      <c r="F849" s="301">
        <v>44567.547025462998</v>
      </c>
      <c r="G849" s="301"/>
      <c r="H849" s="301"/>
      <c r="I849" s="301" t="s">
        <v>3</v>
      </c>
      <c r="J849" s="302" t="s">
        <v>1643</v>
      </c>
      <c r="K849" s="302" t="s">
        <v>1120</v>
      </c>
      <c r="L849" s="14">
        <v>44569</v>
      </c>
      <c r="N849" s="173">
        <v>44616</v>
      </c>
      <c r="Q849" t="s">
        <v>129</v>
      </c>
      <c r="T849" s="194"/>
      <c r="U849" s="194"/>
      <c r="V849" s="299"/>
      <c r="W849" s="200"/>
      <c r="X849" s="200"/>
      <c r="Y849" s="199"/>
      <c r="Z849" s="206"/>
      <c r="AA849" s="205"/>
      <c r="AB849" s="206"/>
      <c r="AC849" s="187"/>
      <c r="AD849" s="186">
        <v>44616</v>
      </c>
    </row>
    <row r="850" spans="1:30">
      <c r="A850" s="302">
        <f>COUNTA($E$3:E850)</f>
        <v>848</v>
      </c>
      <c r="B850" s="302" t="s">
        <v>2397</v>
      </c>
      <c r="C850" s="302" t="s">
        <v>1231</v>
      </c>
      <c r="D850" s="302" t="s">
        <v>1264</v>
      </c>
      <c r="E850" s="302" t="s">
        <v>2398</v>
      </c>
      <c r="F850" s="301">
        <v>44565.662800925929</v>
      </c>
      <c r="G850" s="301"/>
      <c r="H850" s="301"/>
      <c r="I850" s="301" t="s">
        <v>3</v>
      </c>
      <c r="J850" s="302" t="s">
        <v>2194</v>
      </c>
      <c r="K850" s="302" t="s">
        <v>1177</v>
      </c>
      <c r="L850" s="14">
        <v>44569</v>
      </c>
      <c r="M850" t="s">
        <v>2407</v>
      </c>
      <c r="N850" s="173">
        <v>44569</v>
      </c>
      <c r="Q850" t="s">
        <v>22</v>
      </c>
      <c r="T850" s="194"/>
      <c r="U850" s="194"/>
      <c r="V850" s="299"/>
      <c r="W850" s="200"/>
      <c r="X850" s="200"/>
      <c r="Y850" s="199"/>
      <c r="Z850" s="206"/>
      <c r="AA850" s="205"/>
      <c r="AB850" s="206"/>
      <c r="AC850" s="187"/>
      <c r="AD850" s="186">
        <v>44569</v>
      </c>
    </row>
    <row r="851" spans="1:30">
      <c r="A851" s="302">
        <f>COUNTA($E$3:E851)</f>
        <v>849</v>
      </c>
      <c r="B851" s="302" t="s">
        <v>2395</v>
      </c>
      <c r="C851" s="302" t="s">
        <v>1231</v>
      </c>
      <c r="D851" s="302" t="s">
        <v>1181</v>
      </c>
      <c r="E851" s="302" t="s">
        <v>2396</v>
      </c>
      <c r="F851" s="301">
        <v>44565.659733796296</v>
      </c>
      <c r="G851" s="301"/>
      <c r="H851" s="301"/>
      <c r="I851" s="301" t="s">
        <v>3</v>
      </c>
      <c r="J851" s="302" t="s">
        <v>2194</v>
      </c>
      <c r="K851" s="302" t="s">
        <v>1177</v>
      </c>
      <c r="L851" s="14">
        <v>44569</v>
      </c>
      <c r="M851" t="s">
        <v>2407</v>
      </c>
      <c r="N851" s="173">
        <v>44569</v>
      </c>
      <c r="Q851" t="s">
        <v>22</v>
      </c>
      <c r="T851" s="194"/>
      <c r="U851" s="194"/>
      <c r="V851" s="299"/>
      <c r="W851" s="200"/>
      <c r="X851" s="200"/>
      <c r="Y851" s="199"/>
      <c r="Z851" s="206"/>
      <c r="AA851" s="205"/>
      <c r="AB851" s="206"/>
      <c r="AC851" s="187"/>
      <c r="AD851" s="186">
        <v>44569</v>
      </c>
    </row>
    <row r="852" spans="1:30">
      <c r="A852" s="302">
        <f>COUNTA($E$3:E852)</f>
        <v>850</v>
      </c>
      <c r="B852" s="302" t="s">
        <v>2393</v>
      </c>
      <c r="C852" s="302" t="s">
        <v>1231</v>
      </c>
      <c r="D852" s="302" t="s">
        <v>1181</v>
      </c>
      <c r="E852" s="302" t="s">
        <v>2394</v>
      </c>
      <c r="F852" s="301">
        <v>44565.637997685182</v>
      </c>
      <c r="G852" s="301"/>
      <c r="H852" s="301"/>
      <c r="I852" s="301" t="s">
        <v>3</v>
      </c>
      <c r="J852" s="302" t="s">
        <v>2194</v>
      </c>
      <c r="K852" s="302" t="s">
        <v>1177</v>
      </c>
      <c r="L852" s="14">
        <v>44569</v>
      </c>
      <c r="M852" t="s">
        <v>2407</v>
      </c>
      <c r="N852" s="173">
        <v>44569</v>
      </c>
      <c r="Q852" t="s">
        <v>22</v>
      </c>
      <c r="T852" s="194"/>
      <c r="U852" s="194"/>
      <c r="V852" s="299"/>
      <c r="W852" s="200"/>
      <c r="X852" s="200"/>
      <c r="Y852" s="199"/>
      <c r="Z852" s="206"/>
      <c r="AA852" s="205"/>
      <c r="AB852" s="206"/>
      <c r="AC852" s="187"/>
      <c r="AD852" s="186">
        <v>44569</v>
      </c>
    </row>
    <row r="853" spans="1:30">
      <c r="A853" s="302">
        <f>COUNTA($E$3:E853)</f>
        <v>851</v>
      </c>
      <c r="B853" s="302" t="s">
        <v>2402</v>
      </c>
      <c r="C853" s="302" t="s">
        <v>2403</v>
      </c>
      <c r="D853" s="302" t="s">
        <v>1181</v>
      </c>
      <c r="E853" s="302" t="s">
        <v>2404</v>
      </c>
      <c r="F853" s="301">
        <v>44565.671712962961</v>
      </c>
      <c r="G853" s="301"/>
      <c r="H853" s="301"/>
      <c r="I853" s="301" t="s">
        <v>3</v>
      </c>
      <c r="J853" s="302" t="s">
        <v>2194</v>
      </c>
      <c r="K853" s="302" t="s">
        <v>1177</v>
      </c>
      <c r="L853" s="14">
        <v>44569</v>
      </c>
      <c r="M853" t="s">
        <v>2407</v>
      </c>
      <c r="N853" s="173">
        <v>44569</v>
      </c>
      <c r="Q853" t="s">
        <v>22</v>
      </c>
      <c r="T853" s="194"/>
      <c r="U853" s="194"/>
      <c r="V853" s="299"/>
      <c r="W853" s="200"/>
      <c r="X853" s="200"/>
      <c r="Y853" s="199"/>
      <c r="Z853" s="206"/>
      <c r="AA853" s="205"/>
      <c r="AB853" s="206"/>
      <c r="AC853" s="187"/>
      <c r="AD853" s="186">
        <v>44569</v>
      </c>
    </row>
    <row r="854" spans="1:30">
      <c r="A854" s="302">
        <f>COUNTA($E$3:E854)</f>
        <v>852</v>
      </c>
      <c r="B854" s="302" t="s">
        <v>2399</v>
      </c>
      <c r="C854" s="302" t="s">
        <v>2400</v>
      </c>
      <c r="D854" s="302" t="s">
        <v>1181</v>
      </c>
      <c r="E854" s="302" t="s">
        <v>2401</v>
      </c>
      <c r="F854" s="301">
        <v>44565.666458333333</v>
      </c>
      <c r="G854" s="301"/>
      <c r="H854" s="301"/>
      <c r="I854" s="301" t="s">
        <v>3</v>
      </c>
      <c r="J854" s="302" t="s">
        <v>2194</v>
      </c>
      <c r="K854" s="302" t="s">
        <v>1177</v>
      </c>
      <c r="L854" s="14">
        <v>44569</v>
      </c>
      <c r="M854" t="s">
        <v>2407</v>
      </c>
      <c r="N854" s="173">
        <v>44569</v>
      </c>
      <c r="Q854" t="s">
        <v>22</v>
      </c>
      <c r="T854" s="194"/>
      <c r="U854" s="194"/>
      <c r="V854" s="299"/>
      <c r="W854" s="200"/>
      <c r="X854" s="200"/>
      <c r="Y854" s="199"/>
      <c r="Z854" s="206"/>
      <c r="AA854" s="205"/>
      <c r="AB854" s="206"/>
      <c r="AC854" s="187"/>
      <c r="AD854" s="186">
        <v>44569</v>
      </c>
    </row>
    <row r="855" spans="1:30">
      <c r="A855" s="302">
        <f>COUNTA($E$3:E855)</f>
        <v>853</v>
      </c>
      <c r="B855" s="302" t="s">
        <v>2405</v>
      </c>
      <c r="C855" s="302" t="s">
        <v>2330</v>
      </c>
      <c r="D855" s="302" t="s">
        <v>1181</v>
      </c>
      <c r="E855" s="302" t="s">
        <v>2406</v>
      </c>
      <c r="F855" s="301">
        <v>44565.674270833333</v>
      </c>
      <c r="G855" s="301"/>
      <c r="H855" s="301"/>
      <c r="I855" s="301" t="s">
        <v>3</v>
      </c>
      <c r="J855" s="302" t="s">
        <v>2194</v>
      </c>
      <c r="K855" s="302" t="s">
        <v>1177</v>
      </c>
      <c r="L855" s="14">
        <v>44569</v>
      </c>
      <c r="M855" t="s">
        <v>2407</v>
      </c>
      <c r="N855" s="173">
        <v>44569</v>
      </c>
      <c r="Q855" t="s">
        <v>22</v>
      </c>
      <c r="T855" s="194"/>
      <c r="U855" s="194"/>
      <c r="V855" s="299"/>
      <c r="W855" s="200"/>
      <c r="X855" s="200"/>
      <c r="Y855" s="199"/>
      <c r="Z855" s="206"/>
      <c r="AA855" s="205"/>
      <c r="AB855" s="206"/>
      <c r="AC855" s="187"/>
      <c r="AD855" s="186">
        <v>44569</v>
      </c>
    </row>
    <row r="856" spans="1:30">
      <c r="A856" s="302">
        <f>COUNTA($E$3:E856)</f>
        <v>854</v>
      </c>
      <c r="B856" s="302" t="s">
        <v>2372</v>
      </c>
      <c r="C856" s="302" t="s">
        <v>41</v>
      </c>
      <c r="D856" s="302" t="s">
        <v>2373</v>
      </c>
      <c r="E856" s="302" t="s">
        <v>2374</v>
      </c>
      <c r="F856" s="301">
        <v>44566.430115740739</v>
      </c>
      <c r="G856" s="301"/>
      <c r="H856" s="301"/>
      <c r="I856" s="301" t="s">
        <v>4</v>
      </c>
      <c r="J856" s="302" t="s">
        <v>1840</v>
      </c>
      <c r="K856" s="302" t="s">
        <v>1294</v>
      </c>
      <c r="L856" s="14">
        <v>44569</v>
      </c>
      <c r="N856" s="173">
        <v>44569</v>
      </c>
      <c r="Q856" t="s">
        <v>22</v>
      </c>
      <c r="T856" s="194"/>
      <c r="U856" s="194"/>
      <c r="V856" s="299"/>
      <c r="W856" s="200"/>
      <c r="X856" s="200"/>
      <c r="Y856" s="199"/>
      <c r="Z856" s="206"/>
      <c r="AA856" s="205"/>
      <c r="AB856" s="206"/>
      <c r="AC856" s="187"/>
      <c r="AD856" s="186">
        <v>44569</v>
      </c>
    </row>
    <row r="857" spans="1:30">
      <c r="A857" s="302">
        <f>COUNTA($E$3:E857)</f>
        <v>855</v>
      </c>
      <c r="B857" s="302" t="s">
        <v>2263</v>
      </c>
      <c r="C857" s="302" t="s">
        <v>1233</v>
      </c>
      <c r="D857" s="302" t="s">
        <v>58</v>
      </c>
      <c r="E857" s="302" t="s">
        <v>1234</v>
      </c>
      <c r="F857" s="301">
        <v>44536</v>
      </c>
      <c r="G857" s="301"/>
      <c r="H857" s="301">
        <v>44543</v>
      </c>
      <c r="I857" s="301" t="s">
        <v>2</v>
      </c>
      <c r="J857" s="302" t="s">
        <v>2264</v>
      </c>
      <c r="K857" s="302" t="s">
        <v>1294</v>
      </c>
      <c r="L857" s="14">
        <v>44569</v>
      </c>
      <c r="M857" t="s">
        <v>2386</v>
      </c>
      <c r="N857" s="173">
        <v>44569</v>
      </c>
      <c r="Q857" t="s">
        <v>22</v>
      </c>
      <c r="T857" s="194"/>
      <c r="U857" s="194"/>
      <c r="V857" s="299"/>
      <c r="W857" s="200"/>
      <c r="X857" s="200"/>
      <c r="Y857" s="199"/>
      <c r="Z857" s="206"/>
      <c r="AA857" s="205"/>
      <c r="AB857" s="206"/>
      <c r="AC857" s="187"/>
      <c r="AD857" s="186">
        <v>44569</v>
      </c>
    </row>
    <row r="858" spans="1:30">
      <c r="A858" s="302">
        <f>COUNTA($E$3:E858)</f>
        <v>856</v>
      </c>
      <c r="B858" s="302" t="s">
        <v>2363</v>
      </c>
      <c r="C858" s="302" t="s">
        <v>21</v>
      </c>
      <c r="D858" s="302" t="s">
        <v>23</v>
      </c>
      <c r="E858" s="302" t="s">
        <v>1653</v>
      </c>
      <c r="F858" s="301">
        <v>44550.521527777775</v>
      </c>
      <c r="G858" s="301"/>
      <c r="H858" s="301"/>
      <c r="I858" s="301" t="s">
        <v>3</v>
      </c>
      <c r="J858" s="302"/>
      <c r="K858" s="302" t="s">
        <v>1287</v>
      </c>
      <c r="L858" s="14">
        <v>44561</v>
      </c>
      <c r="M858" t="s">
        <v>2321</v>
      </c>
      <c r="N858" s="173">
        <v>44561</v>
      </c>
      <c r="Q858" t="s">
        <v>129</v>
      </c>
      <c r="T858" s="194"/>
      <c r="U858" s="194"/>
      <c r="V858" s="299"/>
      <c r="W858" s="200"/>
      <c r="X858" s="200"/>
      <c r="Y858" s="199"/>
      <c r="Z858" s="206"/>
      <c r="AA858" s="205"/>
      <c r="AB858" s="206"/>
      <c r="AC858" s="187"/>
      <c r="AD858" s="186">
        <v>44561</v>
      </c>
    </row>
    <row r="859" spans="1:30">
      <c r="A859" s="302">
        <f>COUNTA($E$3:E859)</f>
        <v>857</v>
      </c>
      <c r="B859" s="302" t="s">
        <v>2350</v>
      </c>
      <c r="C859" s="302" t="s">
        <v>44</v>
      </c>
      <c r="D859" s="302" t="s">
        <v>1201</v>
      </c>
      <c r="E859" s="302" t="s">
        <v>102</v>
      </c>
      <c r="F859" s="301">
        <v>44508</v>
      </c>
      <c r="G859" s="301"/>
      <c r="H859" s="301" t="s">
        <v>66</v>
      </c>
      <c r="I859" s="301" t="s">
        <v>2</v>
      </c>
      <c r="J859" s="302" t="s">
        <v>1657</v>
      </c>
      <c r="K859" s="302" t="s">
        <v>101</v>
      </c>
      <c r="L859" s="14">
        <v>44561</v>
      </c>
      <c r="M859" t="s">
        <v>2351</v>
      </c>
      <c r="N859" s="173">
        <v>44561</v>
      </c>
      <c r="Q859" t="s">
        <v>129</v>
      </c>
      <c r="T859" s="194"/>
      <c r="U859" s="194"/>
      <c r="V859" s="299"/>
      <c r="W859" s="200"/>
      <c r="X859" s="200"/>
      <c r="Y859" s="199"/>
      <c r="Z859" s="206"/>
      <c r="AA859" s="205"/>
      <c r="AB859" s="206"/>
      <c r="AC859" s="187"/>
      <c r="AD859" s="186">
        <v>44561</v>
      </c>
    </row>
    <row r="860" spans="1:30">
      <c r="A860" s="302">
        <f>COUNTA($E$3:E860)</f>
        <v>858</v>
      </c>
      <c r="B860" s="302" t="s">
        <v>2291</v>
      </c>
      <c r="C860" s="302" t="s">
        <v>2292</v>
      </c>
      <c r="D860" s="302" t="s">
        <v>49</v>
      </c>
      <c r="E860" s="302" t="s">
        <v>1175</v>
      </c>
      <c r="F860" s="301">
        <v>44545.699316655096</v>
      </c>
      <c r="G860" s="301"/>
      <c r="H860" s="301"/>
      <c r="I860" s="301" t="s">
        <v>3</v>
      </c>
      <c r="J860" s="302"/>
      <c r="K860" s="302" t="s">
        <v>1295</v>
      </c>
      <c r="L860" s="14">
        <v>44561</v>
      </c>
      <c r="M860" t="s">
        <v>2365</v>
      </c>
      <c r="N860" s="173">
        <v>44576</v>
      </c>
      <c r="Q860" t="s">
        <v>129</v>
      </c>
      <c r="T860" s="194"/>
      <c r="U860" s="194"/>
      <c r="V860" s="299"/>
      <c r="W860" s="200"/>
      <c r="X860" s="200"/>
      <c r="Y860" s="199"/>
      <c r="Z860" s="206"/>
      <c r="AA860" s="205"/>
      <c r="AB860" s="206"/>
      <c r="AC860" s="187"/>
      <c r="AD860" s="186">
        <v>44576</v>
      </c>
    </row>
    <row r="861" spans="1:30">
      <c r="A861" s="302">
        <f>COUNTA($E$3:E861)</f>
        <v>859</v>
      </c>
      <c r="B861" s="302" t="s">
        <v>2338</v>
      </c>
      <c r="C861" s="302" t="s">
        <v>37</v>
      </c>
      <c r="D861" s="302" t="s">
        <v>34</v>
      </c>
      <c r="E861" s="302" t="s">
        <v>1844</v>
      </c>
      <c r="F861" s="301">
        <v>44558.590590277781</v>
      </c>
      <c r="G861" s="301"/>
      <c r="H861" s="301"/>
      <c r="I861" s="301" t="s">
        <v>3</v>
      </c>
      <c r="J861" s="302"/>
      <c r="K861" s="302" t="s">
        <v>1287</v>
      </c>
      <c r="L861" s="14">
        <v>44561</v>
      </c>
      <c r="M861" t="s">
        <v>2366</v>
      </c>
      <c r="N861" s="173">
        <v>44561</v>
      </c>
      <c r="Q861" t="s">
        <v>129</v>
      </c>
      <c r="T861" s="194"/>
      <c r="U861" s="194"/>
      <c r="V861" s="299"/>
      <c r="W861" s="200"/>
      <c r="X861" s="200"/>
      <c r="Y861" s="199"/>
      <c r="Z861" s="206"/>
      <c r="AA861" s="205"/>
      <c r="AB861" s="206"/>
      <c r="AC861" s="187"/>
      <c r="AD861" s="186">
        <v>44561</v>
      </c>
    </row>
    <row r="862" spans="1:30">
      <c r="A862" s="302">
        <f>COUNTA($E$3:E862)</f>
        <v>860</v>
      </c>
      <c r="B862" s="302" t="s">
        <v>2342</v>
      </c>
      <c r="C862" s="302" t="s">
        <v>44</v>
      </c>
      <c r="D862" s="302" t="s">
        <v>51</v>
      </c>
      <c r="E862" s="302" t="s">
        <v>259</v>
      </c>
      <c r="F862" s="301">
        <v>44560.528368055559</v>
      </c>
      <c r="G862" s="301"/>
      <c r="H862" s="301"/>
      <c r="I862" s="301" t="s">
        <v>3</v>
      </c>
      <c r="J862" s="302"/>
      <c r="K862" s="302"/>
      <c r="L862" s="14">
        <v>44561</v>
      </c>
      <c r="M862" t="s">
        <v>2366</v>
      </c>
      <c r="N862" s="173">
        <v>44561</v>
      </c>
      <c r="Q862" t="s">
        <v>129</v>
      </c>
      <c r="T862" s="194"/>
      <c r="U862" s="194"/>
      <c r="V862" s="299"/>
      <c r="W862" s="200"/>
      <c r="X862" s="200"/>
      <c r="Y862" s="199"/>
      <c r="Z862" s="206"/>
      <c r="AA862" s="205"/>
      <c r="AB862" s="206"/>
      <c r="AC862" s="187"/>
      <c r="AD862" s="186">
        <v>44561</v>
      </c>
    </row>
    <row r="863" spans="1:30">
      <c r="A863" s="302">
        <f>COUNTA($E$3:E863)</f>
        <v>861</v>
      </c>
      <c r="B863" s="302" t="s">
        <v>2314</v>
      </c>
      <c r="C863" s="302" t="s">
        <v>41</v>
      </c>
      <c r="D863" s="302" t="s">
        <v>56</v>
      </c>
      <c r="E863" s="302" t="s">
        <v>1238</v>
      </c>
      <c r="F863" s="301">
        <v>44551.769918981503</v>
      </c>
      <c r="G863" s="301"/>
      <c r="H863" s="301"/>
      <c r="I863" s="301" t="s">
        <v>3</v>
      </c>
      <c r="J863" s="302"/>
      <c r="K863" s="302" t="s">
        <v>1295</v>
      </c>
      <c r="L863" s="14">
        <v>44561</v>
      </c>
      <c r="M863" t="s">
        <v>2367</v>
      </c>
      <c r="N863" s="173">
        <v>44561</v>
      </c>
      <c r="Q863" t="s">
        <v>129</v>
      </c>
      <c r="T863" s="194"/>
      <c r="U863" s="194"/>
      <c r="V863" s="299"/>
      <c r="W863" s="200"/>
      <c r="X863" s="200"/>
      <c r="Y863" s="199"/>
      <c r="Z863" s="206"/>
      <c r="AA863" s="205"/>
      <c r="AB863" s="206"/>
      <c r="AC863" s="187"/>
      <c r="AD863" s="186">
        <v>44561</v>
      </c>
    </row>
    <row r="864" spans="1:30">
      <c r="A864" s="302">
        <f>COUNTA($E$3:E864)</f>
        <v>862</v>
      </c>
      <c r="B864" s="302" t="s">
        <v>2310</v>
      </c>
      <c r="C864" s="302" t="s">
        <v>41</v>
      </c>
      <c r="D864" s="302" t="s">
        <v>32</v>
      </c>
      <c r="E864" s="302" t="s">
        <v>1282</v>
      </c>
      <c r="F864" s="301">
        <v>44550.552314814799</v>
      </c>
      <c r="G864" s="301"/>
      <c r="H864" s="301"/>
      <c r="I864" s="301" t="s">
        <v>3</v>
      </c>
      <c r="J864" s="302"/>
      <c r="K864" s="302" t="s">
        <v>1296</v>
      </c>
      <c r="L864" s="14">
        <v>44561</v>
      </c>
      <c r="M864" t="s">
        <v>2366</v>
      </c>
      <c r="N864" s="173">
        <v>44561</v>
      </c>
      <c r="Q864" t="s">
        <v>129</v>
      </c>
      <c r="T864" s="194"/>
      <c r="U864" s="194"/>
      <c r="V864" s="299"/>
      <c r="W864" s="200"/>
      <c r="X864" s="200"/>
      <c r="Y864" s="199"/>
      <c r="Z864" s="206"/>
      <c r="AA864" s="205"/>
      <c r="AB864" s="206"/>
      <c r="AC864" s="187"/>
      <c r="AD864" s="186">
        <v>44561</v>
      </c>
    </row>
    <row r="865" spans="1:30">
      <c r="A865" s="302">
        <f>COUNTA($E$3:E865)</f>
        <v>863</v>
      </c>
      <c r="B865" s="302" t="s">
        <v>2353</v>
      </c>
      <c r="C865" s="302" t="s">
        <v>41</v>
      </c>
      <c r="D865" s="302" t="s">
        <v>16</v>
      </c>
      <c r="E865" s="302" t="s">
        <v>1153</v>
      </c>
      <c r="F865" s="301">
        <v>44537</v>
      </c>
      <c r="G865" s="301"/>
      <c r="H865" s="301" t="s">
        <v>66</v>
      </c>
      <c r="I865" s="301" t="s">
        <v>3</v>
      </c>
      <c r="J865" s="302"/>
      <c r="K865" s="302" t="s">
        <v>33</v>
      </c>
      <c r="L865" s="14">
        <v>44561</v>
      </c>
      <c r="N865" s="173">
        <v>44561</v>
      </c>
      <c r="Q865" t="s">
        <v>129</v>
      </c>
      <c r="T865" s="194"/>
      <c r="U865" s="194"/>
      <c r="V865" s="299"/>
      <c r="W865" s="200"/>
      <c r="X865" s="200"/>
      <c r="Y865" s="199"/>
      <c r="Z865" s="206"/>
      <c r="AA865" s="205"/>
      <c r="AB865" s="206"/>
      <c r="AC865" s="187"/>
      <c r="AD865" s="186">
        <v>44561</v>
      </c>
    </row>
    <row r="866" spans="1:30">
      <c r="A866" s="302">
        <f>COUNTA($E$3:E866)</f>
        <v>864</v>
      </c>
      <c r="B866" s="302" t="s">
        <v>2356</v>
      </c>
      <c r="C866" s="302" t="s">
        <v>21</v>
      </c>
      <c r="D866" s="302" t="s">
        <v>1142</v>
      </c>
      <c r="E866" s="302" t="s">
        <v>1242</v>
      </c>
      <c r="F866" s="301">
        <v>44550.522349537037</v>
      </c>
      <c r="G866" s="301"/>
      <c r="H866" s="301"/>
      <c r="I866" s="301" t="s">
        <v>3</v>
      </c>
      <c r="J866" s="302"/>
      <c r="K866" s="302" t="s">
        <v>1295</v>
      </c>
      <c r="L866" s="14">
        <v>44561</v>
      </c>
      <c r="M866" t="s">
        <v>2321</v>
      </c>
      <c r="N866" s="173">
        <v>44561</v>
      </c>
      <c r="Q866" t="s">
        <v>129</v>
      </c>
      <c r="T866" s="194"/>
      <c r="U866" s="194"/>
      <c r="V866" s="299"/>
      <c r="W866" s="200"/>
      <c r="X866" s="200"/>
      <c r="Y866" s="199"/>
      <c r="Z866" s="206"/>
      <c r="AA866" s="205"/>
      <c r="AB866" s="206"/>
      <c r="AC866" s="187"/>
      <c r="AD866" s="186">
        <v>44561</v>
      </c>
    </row>
    <row r="867" spans="1:30">
      <c r="A867" s="302">
        <f>COUNTA($E$3:E867)</f>
        <v>865</v>
      </c>
      <c r="B867" s="302" t="s">
        <v>2355</v>
      </c>
      <c r="C867" s="302" t="s">
        <v>297</v>
      </c>
      <c r="D867" s="302" t="s">
        <v>1264</v>
      </c>
      <c r="E867" s="302" t="s">
        <v>2305</v>
      </c>
      <c r="F867" s="301">
        <v>44547.553893541699</v>
      </c>
      <c r="G867" s="301"/>
      <c r="H867" s="301"/>
      <c r="I867" s="301" t="s">
        <v>3</v>
      </c>
      <c r="J867" s="302" t="s">
        <v>2194</v>
      </c>
      <c r="K867" s="302"/>
      <c r="L867" s="14">
        <v>44561</v>
      </c>
      <c r="M867" t="s">
        <v>2320</v>
      </c>
      <c r="N867" s="173">
        <v>44561</v>
      </c>
      <c r="Q867" t="s">
        <v>22</v>
      </c>
      <c r="T867" s="194"/>
      <c r="U867" s="194"/>
      <c r="V867" s="299"/>
      <c r="W867" s="200"/>
      <c r="X867" s="200"/>
      <c r="Y867" s="199"/>
      <c r="Z867" s="206"/>
      <c r="AA867" s="205"/>
      <c r="AB867" s="206"/>
      <c r="AC867" s="187"/>
      <c r="AD867" s="186">
        <v>44561</v>
      </c>
    </row>
    <row r="868" spans="1:30">
      <c r="A868" s="302">
        <f>COUNTA($D$3:$D$868)</f>
        <v>866</v>
      </c>
      <c r="B868" s="302" t="s">
        <v>2360</v>
      </c>
      <c r="C868" s="302" t="s">
        <v>2315</v>
      </c>
      <c r="D868" s="302" t="s">
        <v>58</v>
      </c>
      <c r="E868" s="302" t="s">
        <v>2316</v>
      </c>
      <c r="F868" s="301">
        <v>44552.560312499998</v>
      </c>
      <c r="G868" s="301"/>
      <c r="H868" s="301"/>
      <c r="I868" s="301" t="s">
        <v>3</v>
      </c>
      <c r="J868" s="302"/>
      <c r="K868" s="302" t="s">
        <v>1274</v>
      </c>
      <c r="L868" s="14">
        <v>44561</v>
      </c>
      <c r="M868" t="s">
        <v>2322</v>
      </c>
      <c r="N868" s="173">
        <v>44561</v>
      </c>
      <c r="Q868" t="s">
        <v>3948</v>
      </c>
      <c r="T868" s="194"/>
      <c r="U868" s="194"/>
      <c r="V868" s="299"/>
      <c r="W868" s="200"/>
      <c r="X868" s="200"/>
      <c r="Y868" s="199"/>
      <c r="Z868" s="206"/>
      <c r="AA868" s="205"/>
      <c r="AB868" s="206"/>
      <c r="AC868" s="187"/>
      <c r="AD868" s="186">
        <v>44561</v>
      </c>
    </row>
    <row r="869" spans="1:30">
      <c r="A869" s="302">
        <f>COUNTA($D$3:$D$869)</f>
        <v>867</v>
      </c>
      <c r="B869" s="302" t="s">
        <v>2349</v>
      </c>
      <c r="C869" s="302" t="s">
        <v>41</v>
      </c>
      <c r="D869" s="302" t="s">
        <v>58</v>
      </c>
      <c r="E869" s="302" t="s">
        <v>1173</v>
      </c>
      <c r="F869" s="301">
        <v>44553</v>
      </c>
      <c r="G869" s="301"/>
      <c r="H869" s="301"/>
      <c r="I869" s="301" t="s">
        <v>2</v>
      </c>
      <c r="J869" s="302"/>
      <c r="K869" s="302" t="s">
        <v>33</v>
      </c>
      <c r="L869" s="14">
        <v>44561</v>
      </c>
      <c r="M869" t="s">
        <v>2324</v>
      </c>
      <c r="N869" s="173">
        <v>44561</v>
      </c>
      <c r="Q869" t="s">
        <v>3948</v>
      </c>
      <c r="T869" s="194"/>
      <c r="U869" s="194"/>
      <c r="V869" s="299"/>
      <c r="W869" s="200"/>
      <c r="X869" s="200"/>
      <c r="Y869" s="199"/>
      <c r="Z869" s="206"/>
      <c r="AA869" s="205"/>
      <c r="AB869" s="206"/>
      <c r="AC869" s="187"/>
      <c r="AD869" s="186">
        <v>44561</v>
      </c>
    </row>
    <row r="870" spans="1:30">
      <c r="A870" s="302">
        <f>COUNTA($D$3:$D$870)</f>
        <v>868</v>
      </c>
      <c r="B870" s="302" t="s">
        <v>2343</v>
      </c>
      <c r="C870" s="302" t="s">
        <v>37</v>
      </c>
      <c r="D870" s="302" t="s">
        <v>34</v>
      </c>
      <c r="E870" s="302" t="s">
        <v>1141</v>
      </c>
      <c r="F870" s="301">
        <v>44550.564050925903</v>
      </c>
      <c r="G870" s="301"/>
      <c r="H870" s="301"/>
      <c r="I870" s="301"/>
      <c r="J870" s="302"/>
      <c r="K870" s="302" t="s">
        <v>1274</v>
      </c>
      <c r="L870" s="14">
        <v>44561</v>
      </c>
      <c r="M870" t="s">
        <v>2322</v>
      </c>
      <c r="N870" s="173">
        <v>44561</v>
      </c>
      <c r="Q870" t="s">
        <v>129</v>
      </c>
      <c r="T870" s="194"/>
      <c r="U870" s="194"/>
      <c r="V870" s="299"/>
      <c r="W870" s="200"/>
      <c r="X870" s="200"/>
      <c r="Y870" s="199"/>
      <c r="Z870" s="206"/>
      <c r="AA870" s="205"/>
      <c r="AB870" s="206"/>
      <c r="AC870" s="187"/>
      <c r="AD870" s="186">
        <v>44561</v>
      </c>
    </row>
    <row r="871" spans="1:30">
      <c r="A871" s="302">
        <f>COUNTA($D$3:$D$871)</f>
        <v>869</v>
      </c>
      <c r="B871" s="302" t="s">
        <v>2258</v>
      </c>
      <c r="C871" s="302" t="s">
        <v>1239</v>
      </c>
      <c r="D871" s="302" t="s">
        <v>38</v>
      </c>
      <c r="E871" s="302" t="s">
        <v>1755</v>
      </c>
      <c r="F871" s="301">
        <v>44533</v>
      </c>
      <c r="G871" s="301"/>
      <c r="H871" s="301">
        <v>44533</v>
      </c>
      <c r="I871" s="301" t="s">
        <v>3</v>
      </c>
      <c r="J871" s="302" t="s">
        <v>2259</v>
      </c>
      <c r="K871" s="302" t="s">
        <v>2032</v>
      </c>
      <c r="L871" s="14">
        <v>44561</v>
      </c>
      <c r="M871" t="s">
        <v>2364</v>
      </c>
      <c r="N871" s="173">
        <v>44561</v>
      </c>
      <c r="Q871" t="s">
        <v>22</v>
      </c>
      <c r="T871" s="194"/>
      <c r="U871" s="194"/>
      <c r="V871" s="299"/>
      <c r="W871" s="200"/>
      <c r="X871" s="200"/>
      <c r="Y871" s="199"/>
      <c r="Z871" s="206"/>
      <c r="AA871" s="205"/>
      <c r="AB871" s="206"/>
      <c r="AC871" s="187"/>
      <c r="AD871" s="186">
        <v>44561</v>
      </c>
    </row>
    <row r="872" spans="1:30">
      <c r="A872" s="302">
        <f>COUNTA($D$3:$D$872)</f>
        <v>870</v>
      </c>
      <c r="B872" s="302" t="s">
        <v>2357</v>
      </c>
      <c r="C872" s="302" t="s">
        <v>297</v>
      </c>
      <c r="D872" s="302" t="s">
        <v>1126</v>
      </c>
      <c r="E872" s="302" t="s">
        <v>2311</v>
      </c>
      <c r="F872" s="301">
        <v>44550.80091435185</v>
      </c>
      <c r="G872" s="301"/>
      <c r="H872" s="301"/>
      <c r="I872" s="301" t="s">
        <v>3</v>
      </c>
      <c r="J872" s="302"/>
      <c r="K872" s="302" t="s">
        <v>2358</v>
      </c>
      <c r="L872" s="14">
        <v>44561</v>
      </c>
      <c r="M872" t="s">
        <v>2323</v>
      </c>
      <c r="N872" s="173">
        <v>44561</v>
      </c>
      <c r="Q872" t="s">
        <v>22</v>
      </c>
      <c r="T872" s="194"/>
      <c r="U872" s="194"/>
      <c r="V872" s="299"/>
      <c r="W872" s="200"/>
      <c r="X872" s="200"/>
      <c r="Y872" s="199"/>
      <c r="Z872" s="206"/>
      <c r="AA872" s="205"/>
      <c r="AB872" s="206"/>
      <c r="AC872" s="187"/>
      <c r="AD872" s="186">
        <v>44561</v>
      </c>
    </row>
    <row r="873" spans="1:30">
      <c r="A873" s="302">
        <f>COUNTA($D$3:$D$873)</f>
        <v>871</v>
      </c>
      <c r="B873" s="302" t="s">
        <v>2359</v>
      </c>
      <c r="C873" s="302" t="s">
        <v>297</v>
      </c>
      <c r="D873" s="302" t="s">
        <v>1126</v>
      </c>
      <c r="E873" s="302" t="s">
        <v>2312</v>
      </c>
      <c r="F873" s="301">
        <v>44550.804895833331</v>
      </c>
      <c r="G873" s="301"/>
      <c r="H873" s="301"/>
      <c r="I873" s="301" t="s">
        <v>3</v>
      </c>
      <c r="J873" s="302"/>
      <c r="K873" s="302" t="s">
        <v>2358</v>
      </c>
      <c r="L873" s="14">
        <v>44561</v>
      </c>
      <c r="M873" t="s">
        <v>2323</v>
      </c>
      <c r="N873" s="173">
        <v>44561</v>
      </c>
      <c r="Q873" t="s">
        <v>22</v>
      </c>
      <c r="T873" s="194"/>
      <c r="U873" s="194"/>
      <c r="V873" s="299"/>
      <c r="W873" s="200"/>
      <c r="X873" s="200"/>
      <c r="Y873" s="199"/>
      <c r="Z873" s="206"/>
      <c r="AA873" s="205"/>
      <c r="AB873" s="206"/>
      <c r="AC873" s="187"/>
      <c r="AD873" s="186">
        <v>44561</v>
      </c>
    </row>
    <row r="874" spans="1:30">
      <c r="A874" s="302">
        <f>COUNTA($D$3:$D$874)</f>
        <v>872</v>
      </c>
      <c r="B874" s="302" t="s">
        <v>2347</v>
      </c>
      <c r="C874" s="302" t="s">
        <v>41</v>
      </c>
      <c r="D874" s="302" t="s">
        <v>23</v>
      </c>
      <c r="E874" s="302" t="s">
        <v>1044</v>
      </c>
      <c r="F874" s="301">
        <v>44546</v>
      </c>
      <c r="G874" s="301"/>
      <c r="H874" s="301"/>
      <c r="I874" s="301" t="s">
        <v>2</v>
      </c>
      <c r="J874" s="302" t="s">
        <v>2284</v>
      </c>
      <c r="K874" s="302" t="s">
        <v>1294</v>
      </c>
      <c r="L874" s="14">
        <v>44561</v>
      </c>
      <c r="M874" t="s">
        <v>2348</v>
      </c>
      <c r="N874" s="173">
        <v>44561</v>
      </c>
      <c r="Q874" t="s">
        <v>22</v>
      </c>
      <c r="T874" s="194"/>
      <c r="U874" s="194"/>
      <c r="V874" s="299"/>
      <c r="W874" s="200"/>
      <c r="X874" s="200"/>
      <c r="Y874" s="199"/>
      <c r="Z874" s="206"/>
      <c r="AA874" s="205"/>
      <c r="AB874" s="206"/>
      <c r="AC874" s="187"/>
      <c r="AD874" s="186">
        <v>44561</v>
      </c>
    </row>
    <row r="875" spans="1:30">
      <c r="A875" s="302">
        <f>COUNTA($D$3:$D$875)</f>
        <v>873</v>
      </c>
      <c r="B875" s="302" t="s">
        <v>2361</v>
      </c>
      <c r="C875" s="302" t="s">
        <v>2315</v>
      </c>
      <c r="D875" s="302" t="s">
        <v>16</v>
      </c>
      <c r="E875" s="302" t="s">
        <v>1214</v>
      </c>
      <c r="F875" s="301">
        <v>44552.56108796296</v>
      </c>
      <c r="G875" s="301"/>
      <c r="H875" s="301"/>
      <c r="I875" s="301" t="s">
        <v>3</v>
      </c>
      <c r="J875" s="302"/>
      <c r="K875" s="302" t="s">
        <v>1287</v>
      </c>
      <c r="L875" s="14">
        <v>44561</v>
      </c>
      <c r="M875" t="s">
        <v>2323</v>
      </c>
      <c r="N875" s="173">
        <v>44561</v>
      </c>
      <c r="Q875" t="s">
        <v>129</v>
      </c>
      <c r="T875" s="194"/>
      <c r="U875" s="194"/>
      <c r="V875" s="299"/>
      <c r="W875" s="200"/>
      <c r="X875" s="200"/>
      <c r="Y875" s="199"/>
      <c r="Z875" s="206"/>
      <c r="AA875" s="205"/>
      <c r="AB875" s="206"/>
      <c r="AC875" s="187"/>
      <c r="AD875" s="186">
        <v>44561</v>
      </c>
    </row>
    <row r="876" spans="1:30">
      <c r="A876" s="302">
        <f>COUNTA($D$3:$D$876)</f>
        <v>874</v>
      </c>
      <c r="B876" s="302" t="s">
        <v>2362</v>
      </c>
      <c r="C876" s="302" t="s">
        <v>2315</v>
      </c>
      <c r="D876" s="302" t="s">
        <v>30</v>
      </c>
      <c r="E876" s="302" t="s">
        <v>2317</v>
      </c>
      <c r="F876" s="301">
        <v>44552</v>
      </c>
      <c r="G876" s="301"/>
      <c r="H876" s="301">
        <v>44555</v>
      </c>
      <c r="I876" s="301" t="s">
        <v>3</v>
      </c>
      <c r="J876" s="302"/>
      <c r="K876" s="302" t="s">
        <v>33</v>
      </c>
      <c r="L876" s="14">
        <v>44561</v>
      </c>
      <c r="N876" s="173">
        <v>44561</v>
      </c>
      <c r="Q876" t="s">
        <v>129</v>
      </c>
      <c r="T876" s="194"/>
      <c r="U876" s="194"/>
      <c r="V876" s="299"/>
      <c r="W876" s="200"/>
      <c r="X876" s="200"/>
      <c r="Y876" s="199"/>
      <c r="Z876" s="206"/>
      <c r="AA876" s="205"/>
      <c r="AB876" s="206"/>
      <c r="AC876" s="187"/>
      <c r="AD876" s="186">
        <v>44561</v>
      </c>
    </row>
    <row r="877" spans="1:30">
      <c r="A877" s="302">
        <f>COUNTA($D$3:$D$877)</f>
        <v>875</v>
      </c>
      <c r="B877" s="302" t="s">
        <v>2352</v>
      </c>
      <c r="C877" s="302" t="s">
        <v>37</v>
      </c>
      <c r="D877" s="302" t="s">
        <v>30</v>
      </c>
      <c r="E877" s="302" t="s">
        <v>1209</v>
      </c>
      <c r="F877" s="301">
        <v>44550.529386574075</v>
      </c>
      <c r="G877" s="301"/>
      <c r="H877" s="301"/>
      <c r="I877" s="301" t="s">
        <v>3</v>
      </c>
      <c r="J877" s="302"/>
      <c r="K877" s="302" t="s">
        <v>1274</v>
      </c>
      <c r="L877" s="14">
        <v>44561</v>
      </c>
      <c r="M877" t="s">
        <v>2322</v>
      </c>
      <c r="N877" s="173">
        <v>44561</v>
      </c>
      <c r="Q877" t="s">
        <v>129</v>
      </c>
      <c r="T877" s="194"/>
      <c r="U877" s="194"/>
      <c r="V877" s="299"/>
      <c r="W877" s="200"/>
      <c r="X877" s="200"/>
      <c r="Y877" s="199"/>
      <c r="Z877" s="206"/>
      <c r="AA877" s="205"/>
      <c r="AB877" s="206"/>
      <c r="AC877" s="187"/>
      <c r="AD877" s="186">
        <v>44561</v>
      </c>
    </row>
    <row r="878" spans="1:30">
      <c r="A878" s="302">
        <f>COUNTA($D$3:$D$878)</f>
        <v>876</v>
      </c>
      <c r="B878" s="302" t="s">
        <v>2354</v>
      </c>
      <c r="C878" s="302" t="s">
        <v>37</v>
      </c>
      <c r="D878" s="302" t="s">
        <v>30</v>
      </c>
      <c r="E878" s="302" t="s">
        <v>1288</v>
      </c>
      <c r="F878" s="301">
        <v>44540.728877314818</v>
      </c>
      <c r="G878" s="301"/>
      <c r="H878" s="301"/>
      <c r="I878" s="301" t="s">
        <v>3</v>
      </c>
      <c r="J878" s="302" t="s">
        <v>1649</v>
      </c>
      <c r="K878" s="302" t="s">
        <v>1296</v>
      </c>
      <c r="L878" s="14">
        <v>44561</v>
      </c>
      <c r="M878" t="s">
        <v>2322</v>
      </c>
      <c r="N878" s="173">
        <v>44561</v>
      </c>
      <c r="Q878" t="s">
        <v>129</v>
      </c>
      <c r="T878" s="194"/>
      <c r="U878" s="194"/>
      <c r="V878" s="299"/>
      <c r="W878" s="200"/>
      <c r="X878" s="200"/>
      <c r="Y878" s="199"/>
      <c r="Z878" s="206"/>
      <c r="AA878" s="205"/>
      <c r="AB878" s="206"/>
      <c r="AC878" s="187"/>
      <c r="AD878" s="186">
        <v>44561</v>
      </c>
    </row>
    <row r="879" spans="1:30">
      <c r="A879" s="302">
        <f>COUNTA($D$3:$D$879)</f>
        <v>877</v>
      </c>
      <c r="B879" s="302" t="s">
        <v>2337</v>
      </c>
      <c r="C879" s="302" t="s">
        <v>37</v>
      </c>
      <c r="D879" s="302" t="s">
        <v>30</v>
      </c>
      <c r="E879" s="302" t="s">
        <v>1275</v>
      </c>
      <c r="F879" s="301">
        <v>44558.590150462966</v>
      </c>
      <c r="G879" s="301"/>
      <c r="H879" s="301"/>
      <c r="I879" s="301" t="s">
        <v>2</v>
      </c>
      <c r="J879" s="302"/>
      <c r="K879" s="302"/>
      <c r="L879" s="14">
        <v>44561</v>
      </c>
      <c r="M879" t="s">
        <v>2368</v>
      </c>
      <c r="N879" s="173">
        <v>44561</v>
      </c>
      <c r="Q879" t="s">
        <v>129</v>
      </c>
      <c r="T879" s="194"/>
      <c r="U879" s="194"/>
      <c r="V879" s="299"/>
      <c r="W879" s="200"/>
      <c r="X879" s="200"/>
      <c r="Y879" s="199"/>
      <c r="Z879" s="206"/>
      <c r="AA879" s="205"/>
      <c r="AB879" s="206"/>
      <c r="AC879" s="187"/>
      <c r="AD879" s="186">
        <v>44561</v>
      </c>
    </row>
    <row r="880" spans="1:30">
      <c r="A880" s="302">
        <f>COUNTA($D$3:$D$880)</f>
        <v>878</v>
      </c>
      <c r="B880" s="302" t="s">
        <v>2344</v>
      </c>
      <c r="C880" s="302" t="s">
        <v>2345</v>
      </c>
      <c r="D880" s="302" t="s">
        <v>16</v>
      </c>
      <c r="E880" s="302" t="s">
        <v>2346</v>
      </c>
      <c r="F880" s="301">
        <v>44533</v>
      </c>
      <c r="G880" s="301"/>
      <c r="H880" s="301" t="s">
        <v>55</v>
      </c>
      <c r="I880" s="301" t="s">
        <v>2</v>
      </c>
      <c r="J880" s="302" t="s">
        <v>1664</v>
      </c>
      <c r="K880" s="302" t="s">
        <v>1296</v>
      </c>
      <c r="L880" s="14">
        <v>44561</v>
      </c>
      <c r="N880" s="173">
        <v>44561</v>
      </c>
      <c r="Q880" t="s">
        <v>129</v>
      </c>
      <c r="T880" s="194"/>
      <c r="U880" s="194"/>
      <c r="V880" s="299"/>
      <c r="W880" s="200"/>
      <c r="X880" s="200"/>
      <c r="Y880" s="199"/>
      <c r="Z880" s="206"/>
      <c r="AA880" s="205"/>
      <c r="AB880" s="206"/>
      <c r="AC880" s="187"/>
      <c r="AD880" s="186">
        <v>44561</v>
      </c>
    </row>
    <row r="881" spans="1:30">
      <c r="A881" s="302">
        <f>COUNTA($D$3:$D$881)</f>
        <v>879</v>
      </c>
      <c r="B881" s="302" t="s">
        <v>1951</v>
      </c>
      <c r="C881" s="302" t="s">
        <v>41</v>
      </c>
      <c r="D881" s="302" t="s">
        <v>1103</v>
      </c>
      <c r="E881" s="302" t="s">
        <v>1202</v>
      </c>
      <c r="F881" s="301">
        <v>44467</v>
      </c>
      <c r="G881" s="301"/>
      <c r="H881" s="301" t="s">
        <v>66</v>
      </c>
      <c r="I881" s="301" t="s">
        <v>2</v>
      </c>
      <c r="J881" s="302" t="s">
        <v>1662</v>
      </c>
      <c r="K881" s="302"/>
      <c r="L881" s="14">
        <v>44547</v>
      </c>
      <c r="M881" t="s">
        <v>3954</v>
      </c>
      <c r="N881" s="173">
        <v>44547</v>
      </c>
      <c r="Q881" t="s">
        <v>129</v>
      </c>
      <c r="T881" s="194"/>
      <c r="U881" s="194"/>
      <c r="V881" s="299"/>
      <c r="W881" s="200"/>
      <c r="X881" s="200"/>
      <c r="Y881" s="199"/>
      <c r="Z881" s="206"/>
      <c r="AA881" s="205"/>
      <c r="AB881" s="206"/>
      <c r="AC881" s="187"/>
      <c r="AD881" s="186">
        <v>44547</v>
      </c>
    </row>
    <row r="882" spans="1:30">
      <c r="A882" s="302">
        <f>COUNTA($D$3:$D$882)</f>
        <v>880</v>
      </c>
      <c r="B882" s="302" t="s">
        <v>2298</v>
      </c>
      <c r="C882" s="302" t="s">
        <v>41</v>
      </c>
      <c r="D882" s="302" t="s">
        <v>1103</v>
      </c>
      <c r="E882" s="302" t="s">
        <v>1206</v>
      </c>
      <c r="F882" s="301">
        <v>44546</v>
      </c>
      <c r="G882" s="301"/>
      <c r="H882" s="301"/>
      <c r="I882" s="301" t="s">
        <v>2</v>
      </c>
      <c r="J882" s="302" t="s">
        <v>2299</v>
      </c>
      <c r="K882" s="302" t="s">
        <v>24</v>
      </c>
      <c r="L882" s="14">
        <v>44547</v>
      </c>
      <c r="M882" t="s">
        <v>2302</v>
      </c>
      <c r="N882" s="173">
        <v>44621</v>
      </c>
      <c r="Q882" t="s">
        <v>22</v>
      </c>
      <c r="T882" s="194"/>
      <c r="U882" s="194"/>
      <c r="V882" s="299"/>
      <c r="W882" s="200"/>
      <c r="X882" s="200"/>
      <c r="Y882" s="199"/>
      <c r="Z882" s="206"/>
      <c r="AA882" s="205"/>
      <c r="AB882" s="206"/>
      <c r="AC882" s="187"/>
      <c r="AD882" s="186">
        <v>44621</v>
      </c>
    </row>
    <row r="883" spans="1:30">
      <c r="A883" s="302">
        <f>COUNTA($D$3:$D$883)</f>
        <v>881</v>
      </c>
      <c r="B883" s="302" t="s">
        <v>2293</v>
      </c>
      <c r="C883" s="302" t="s">
        <v>41</v>
      </c>
      <c r="D883" s="302" t="s">
        <v>1115</v>
      </c>
      <c r="E883" s="302" t="s">
        <v>1228</v>
      </c>
      <c r="F883" s="301">
        <v>44545.498506944445</v>
      </c>
      <c r="G883" s="301"/>
      <c r="H883" s="301"/>
      <c r="I883" s="301" t="s">
        <v>3</v>
      </c>
      <c r="J883" s="302" t="s">
        <v>1647</v>
      </c>
      <c r="K883" s="302"/>
      <c r="L883" s="14">
        <v>44547</v>
      </c>
      <c r="M883" t="s">
        <v>2304</v>
      </c>
      <c r="N883" s="173">
        <v>44547</v>
      </c>
      <c r="Q883" t="s">
        <v>129</v>
      </c>
      <c r="T883" s="194"/>
      <c r="U883" s="194"/>
      <c r="V883" s="299"/>
      <c r="W883" s="200"/>
      <c r="X883" s="200"/>
      <c r="Y883" s="199"/>
      <c r="Z883" s="206"/>
      <c r="AA883" s="205"/>
      <c r="AB883" s="206"/>
      <c r="AC883" s="187"/>
      <c r="AD883" s="186">
        <v>44547</v>
      </c>
    </row>
    <row r="884" spans="1:30">
      <c r="A884" s="302">
        <f>COUNTA($D$3:$D$884)</f>
        <v>882</v>
      </c>
      <c r="B884" s="302" t="s">
        <v>2295</v>
      </c>
      <c r="C884" s="302" t="s">
        <v>41</v>
      </c>
      <c r="D884" s="302" t="s">
        <v>1201</v>
      </c>
      <c r="E884" s="302" t="s">
        <v>2296</v>
      </c>
      <c r="F884" s="301">
        <v>44545.539270833331</v>
      </c>
      <c r="G884" s="301"/>
      <c r="H884" s="301"/>
      <c r="I884" s="301" t="s">
        <v>3</v>
      </c>
      <c r="J884" s="302" t="s">
        <v>1808</v>
      </c>
      <c r="K884" s="302" t="s">
        <v>1296</v>
      </c>
      <c r="L884" s="14">
        <v>44547</v>
      </c>
      <c r="M884" t="s">
        <v>2303</v>
      </c>
      <c r="N884" s="173">
        <v>44547</v>
      </c>
      <c r="Q884" t="s">
        <v>129</v>
      </c>
      <c r="T884" s="194"/>
      <c r="U884" s="194"/>
      <c r="V884" s="299"/>
      <c r="W884" s="200"/>
      <c r="X884" s="200"/>
      <c r="Y884" s="199"/>
      <c r="Z884" s="206"/>
      <c r="AA884" s="205"/>
      <c r="AB884" s="206"/>
      <c r="AC884" s="187"/>
      <c r="AD884" s="186">
        <v>44547</v>
      </c>
    </row>
    <row r="885" spans="1:30">
      <c r="A885" s="302">
        <f>COUNTA($D$3:$D$885)</f>
        <v>883</v>
      </c>
      <c r="B885" s="302" t="s">
        <v>2277</v>
      </c>
      <c r="C885" s="302" t="s">
        <v>41</v>
      </c>
      <c r="D885" s="302" t="s">
        <v>34</v>
      </c>
      <c r="E885" s="302" t="s">
        <v>1045</v>
      </c>
      <c r="F885" s="301">
        <v>44543</v>
      </c>
      <c r="G885" s="301"/>
      <c r="H885" s="301"/>
      <c r="I885" s="301" t="s">
        <v>2</v>
      </c>
      <c r="J885" s="302" t="s">
        <v>2278</v>
      </c>
      <c r="K885" s="302" t="s">
        <v>24</v>
      </c>
      <c r="L885" s="14">
        <v>44547</v>
      </c>
      <c r="M885" t="s">
        <v>2301</v>
      </c>
      <c r="N885" s="173">
        <v>44547</v>
      </c>
      <c r="T885" s="194"/>
      <c r="U885" s="194"/>
      <c r="V885" s="299"/>
      <c r="W885" s="200"/>
      <c r="X885" s="200"/>
      <c r="Y885" s="199"/>
      <c r="Z885" s="206"/>
      <c r="AA885" s="205"/>
      <c r="AB885" s="206"/>
      <c r="AC885" s="187"/>
      <c r="AD885" s="186">
        <v>44547</v>
      </c>
    </row>
    <row r="886" spans="1:30">
      <c r="A886" s="302">
        <f>COUNTA($D$3:$D$886)</f>
        <v>884</v>
      </c>
      <c r="B886" s="302" t="s">
        <v>2053</v>
      </c>
      <c r="C886" s="302" t="s">
        <v>44</v>
      </c>
      <c r="D886" s="302" t="s">
        <v>34</v>
      </c>
      <c r="E886" s="302" t="s">
        <v>48</v>
      </c>
      <c r="F886" s="301">
        <v>44494</v>
      </c>
      <c r="G886" s="301"/>
      <c r="H886" s="301" t="s">
        <v>66</v>
      </c>
      <c r="I886" s="301" t="s">
        <v>2</v>
      </c>
      <c r="J886" s="302" t="s">
        <v>17</v>
      </c>
      <c r="K886" s="302" t="s">
        <v>287</v>
      </c>
      <c r="L886" s="14">
        <v>44547</v>
      </c>
      <c r="M886" t="s">
        <v>2267</v>
      </c>
      <c r="N886" s="173">
        <v>44547</v>
      </c>
      <c r="T886" s="194"/>
      <c r="U886" s="194"/>
      <c r="V886" s="299"/>
      <c r="W886" s="200"/>
      <c r="X886" s="200"/>
      <c r="Y886" s="199"/>
      <c r="Z886" s="206"/>
      <c r="AA886" s="205"/>
      <c r="AB886" s="206"/>
      <c r="AC886" s="187"/>
      <c r="AD886" s="186">
        <v>44547</v>
      </c>
    </row>
    <row r="887" spans="1:30">
      <c r="A887" s="302">
        <f>COUNTA($D$3:$D$887)</f>
        <v>885</v>
      </c>
      <c r="B887" s="302" t="s">
        <v>2008</v>
      </c>
      <c r="C887" s="302" t="s">
        <v>44</v>
      </c>
      <c r="D887" s="302" t="s">
        <v>34</v>
      </c>
      <c r="E887" s="302" t="s">
        <v>255</v>
      </c>
      <c r="F887" s="301">
        <v>44481</v>
      </c>
      <c r="G887" s="301"/>
      <c r="H887" s="301" t="s">
        <v>66</v>
      </c>
      <c r="I887" s="301" t="s">
        <v>2</v>
      </c>
      <c r="J887" s="302" t="s">
        <v>2018</v>
      </c>
      <c r="K887" s="302"/>
      <c r="L887" s="14">
        <v>44547</v>
      </c>
      <c r="M887" t="s">
        <v>2267</v>
      </c>
      <c r="N887" s="173">
        <v>44547</v>
      </c>
      <c r="T887" s="194"/>
      <c r="U887" s="194"/>
      <c r="V887" s="299"/>
      <c r="W887" s="200"/>
      <c r="X887" s="200"/>
      <c r="Y887" s="199"/>
      <c r="Z887" s="206"/>
      <c r="AA887" s="205"/>
      <c r="AB887" s="206"/>
      <c r="AC887" s="187"/>
      <c r="AD887" s="186">
        <v>44547</v>
      </c>
    </row>
    <row r="888" spans="1:30">
      <c r="A888" s="302">
        <f>COUNTA($D$3:$D$888)</f>
        <v>886</v>
      </c>
      <c r="B888" s="302" t="s">
        <v>2275</v>
      </c>
      <c r="C888" s="302" t="s">
        <v>37</v>
      </c>
      <c r="D888" s="302" t="s">
        <v>34</v>
      </c>
      <c r="E888" s="302" t="s">
        <v>1107</v>
      </c>
      <c r="F888" s="301">
        <v>44540.729733796295</v>
      </c>
      <c r="G888" s="301"/>
      <c r="H888" s="301"/>
      <c r="I888" s="301" t="s">
        <v>3</v>
      </c>
      <c r="J888" s="302" t="s">
        <v>1760</v>
      </c>
      <c r="K888" s="302" t="s">
        <v>1295</v>
      </c>
      <c r="L888" s="14">
        <v>44547</v>
      </c>
      <c r="M888" t="s">
        <v>2300</v>
      </c>
      <c r="N888" s="173">
        <v>44547</v>
      </c>
      <c r="T888" s="194"/>
      <c r="U888" s="194"/>
      <c r="V888" s="299"/>
      <c r="W888" s="200"/>
      <c r="X888" s="200"/>
      <c r="Y888" s="199"/>
      <c r="Z888" s="206"/>
      <c r="AA888" s="205"/>
      <c r="AB888" s="206"/>
      <c r="AC888" s="187"/>
      <c r="AD888" s="186">
        <v>44547</v>
      </c>
    </row>
    <row r="889" spans="1:30">
      <c r="A889" s="302">
        <f>COUNTA($D$3:$D$889)</f>
        <v>887</v>
      </c>
      <c r="B889" s="302" t="s">
        <v>2272</v>
      </c>
      <c r="C889" s="302" t="s">
        <v>37</v>
      </c>
      <c r="D889" s="302" t="s">
        <v>30</v>
      </c>
      <c r="E889" s="302" t="s">
        <v>2273</v>
      </c>
      <c r="F889" s="301">
        <v>44540.728414351855</v>
      </c>
      <c r="G889" s="301"/>
      <c r="H889" s="301"/>
      <c r="I889" s="301" t="s">
        <v>3</v>
      </c>
      <c r="J889" s="302" t="s">
        <v>1760</v>
      </c>
      <c r="K889" s="302" t="s">
        <v>1295</v>
      </c>
      <c r="L889" s="14">
        <v>44547</v>
      </c>
      <c r="M889" t="s">
        <v>2300</v>
      </c>
      <c r="N889" s="173">
        <v>44547</v>
      </c>
      <c r="T889" s="194"/>
      <c r="U889" s="194"/>
      <c r="V889" s="299"/>
      <c r="W889" s="200"/>
      <c r="X889" s="200"/>
      <c r="Y889" s="199"/>
      <c r="Z889" s="206"/>
      <c r="AA889" s="205"/>
      <c r="AB889" s="206"/>
      <c r="AC889" s="187"/>
      <c r="AD889" s="186">
        <v>44547</v>
      </c>
    </row>
    <row r="890" spans="1:30">
      <c r="A890" s="302">
        <f>COUNTA($D$3:$D$890)</f>
        <v>888</v>
      </c>
      <c r="B890" s="302" t="s">
        <v>2279</v>
      </c>
      <c r="C890" s="302" t="s">
        <v>41</v>
      </c>
      <c r="D890" s="302" t="s">
        <v>52</v>
      </c>
      <c r="E890" s="302" t="s">
        <v>2280</v>
      </c>
      <c r="F890" s="301">
        <v>44543</v>
      </c>
      <c r="G890" s="301"/>
      <c r="H890" s="301"/>
      <c r="I890" s="301" t="s">
        <v>4</v>
      </c>
      <c r="J890" s="302" t="s">
        <v>2281</v>
      </c>
      <c r="K890" s="302" t="s">
        <v>24</v>
      </c>
      <c r="L890" s="14">
        <v>44547</v>
      </c>
      <c r="M890" t="s">
        <v>2302</v>
      </c>
      <c r="N890" s="173">
        <v>44547</v>
      </c>
      <c r="T890" s="194"/>
      <c r="U890" s="194"/>
      <c r="V890" s="299"/>
      <c r="W890" s="200"/>
      <c r="X890" s="200"/>
      <c r="Y890" s="199"/>
      <c r="Z890" s="206"/>
      <c r="AA890" s="205"/>
      <c r="AB890" s="206"/>
      <c r="AC890" s="187"/>
      <c r="AD890" s="186">
        <v>44547</v>
      </c>
    </row>
    <row r="891" spans="1:30">
      <c r="A891" s="302">
        <f>COUNTA($D$3:$D$891)</f>
        <v>889</v>
      </c>
      <c r="B891" s="302" t="s">
        <v>2224</v>
      </c>
      <c r="C891" s="302" t="s">
        <v>37</v>
      </c>
      <c r="D891" s="302" t="s">
        <v>27</v>
      </c>
      <c r="E891" s="302" t="s">
        <v>2225</v>
      </c>
      <c r="F891" s="301">
        <v>44519</v>
      </c>
      <c r="G891" s="301"/>
      <c r="H891" s="301">
        <v>44524</v>
      </c>
      <c r="I891" s="301" t="s">
        <v>4</v>
      </c>
      <c r="J891" s="302" t="s">
        <v>1093</v>
      </c>
      <c r="K891" s="302" t="s">
        <v>1287</v>
      </c>
      <c r="L891" s="14">
        <v>44547</v>
      </c>
      <c r="M891" t="s">
        <v>2268</v>
      </c>
      <c r="N891" s="173">
        <v>44547</v>
      </c>
      <c r="T891" s="194"/>
      <c r="U891" s="194"/>
      <c r="V891" s="299"/>
      <c r="W891" s="200"/>
      <c r="X891" s="200"/>
      <c r="Y891" s="199"/>
      <c r="Z891" s="206"/>
      <c r="AA891" s="205"/>
      <c r="AB891" s="206"/>
      <c r="AC891" s="187"/>
      <c r="AD891" s="186">
        <v>44547</v>
      </c>
    </row>
    <row r="892" spans="1:30">
      <c r="A892" s="302">
        <f>COUNTA($D$3:$D$892)</f>
        <v>890</v>
      </c>
      <c r="B892" s="302" t="s">
        <v>2262</v>
      </c>
      <c r="C892" s="302" t="s">
        <v>41</v>
      </c>
      <c r="D892" s="302" t="s">
        <v>16</v>
      </c>
      <c r="E892" s="302" t="s">
        <v>1188</v>
      </c>
      <c r="F892" s="301">
        <v>44536.655115740738</v>
      </c>
      <c r="G892" s="301"/>
      <c r="H892" s="301"/>
      <c r="I892" s="301" t="s">
        <v>3</v>
      </c>
      <c r="J892" s="302" t="s">
        <v>1485</v>
      </c>
      <c r="K892" s="302" t="s">
        <v>1295</v>
      </c>
      <c r="L892" s="14">
        <v>44547</v>
      </c>
      <c r="M892" t="s">
        <v>2268</v>
      </c>
      <c r="N892" s="173">
        <v>44547</v>
      </c>
      <c r="T892" s="194"/>
      <c r="U892" s="194"/>
      <c r="V892" s="299"/>
      <c r="W892" s="200"/>
      <c r="X892" s="200"/>
      <c r="Y892" s="199"/>
      <c r="Z892" s="206"/>
      <c r="AA892" s="205"/>
      <c r="AB892" s="206"/>
      <c r="AC892" s="187"/>
      <c r="AD892" s="186">
        <v>44547</v>
      </c>
    </row>
    <row r="893" spans="1:30">
      <c r="A893" s="302">
        <f>COUNTA($D$3:$D$893)</f>
        <v>891</v>
      </c>
      <c r="B893" s="302" t="s">
        <v>2294</v>
      </c>
      <c r="C893" s="302" t="s">
        <v>41</v>
      </c>
      <c r="D893" s="302" t="s">
        <v>16</v>
      </c>
      <c r="E893" s="302" t="s">
        <v>1161</v>
      </c>
      <c r="F893" s="301">
        <v>44545.538726851853</v>
      </c>
      <c r="G893" s="301"/>
      <c r="H893" s="301"/>
      <c r="I893" s="301" t="s">
        <v>3</v>
      </c>
      <c r="J893" s="302" t="s">
        <v>1666</v>
      </c>
      <c r="K893" s="302" t="s">
        <v>1274</v>
      </c>
      <c r="L893" s="14">
        <v>44547</v>
      </c>
      <c r="M893" t="s">
        <v>2303</v>
      </c>
      <c r="N893" s="173">
        <v>44547</v>
      </c>
      <c r="T893" s="194"/>
      <c r="U893" s="194"/>
      <c r="V893" s="299"/>
      <c r="W893" s="200"/>
      <c r="X893" s="200"/>
      <c r="Y893" s="199"/>
      <c r="Z893" s="206"/>
      <c r="AA893" s="205"/>
      <c r="AB893" s="206"/>
      <c r="AC893" s="187"/>
      <c r="AD893" s="186">
        <v>44547</v>
      </c>
    </row>
    <row r="894" spans="1:30">
      <c r="A894" s="302">
        <f>COUNTA($D$3:$D$894)</f>
        <v>892</v>
      </c>
      <c r="B894" s="302" t="s">
        <v>2297</v>
      </c>
      <c r="C894" s="302" t="s">
        <v>1279</v>
      </c>
      <c r="D894" s="302" t="s">
        <v>1103</v>
      </c>
      <c r="E894" s="302" t="s">
        <v>1281</v>
      </c>
      <c r="F894" s="301">
        <v>44545</v>
      </c>
      <c r="G894" s="301"/>
      <c r="H894" s="301"/>
      <c r="I894" s="301" t="s">
        <v>3</v>
      </c>
      <c r="J894" s="302" t="s">
        <v>1667</v>
      </c>
      <c r="K894" s="302" t="s">
        <v>33</v>
      </c>
      <c r="L894" s="14">
        <v>44547</v>
      </c>
      <c r="M894" t="s">
        <v>2302</v>
      </c>
      <c r="N894" s="173">
        <v>44547</v>
      </c>
      <c r="T894" s="194"/>
      <c r="U894" s="194"/>
      <c r="V894" s="299"/>
      <c r="W894" s="200"/>
      <c r="X894" s="200"/>
      <c r="Y894" s="199"/>
      <c r="Z894" s="206"/>
      <c r="AA894" s="205"/>
      <c r="AB894" s="206"/>
      <c r="AC894" s="187"/>
      <c r="AD894" s="186">
        <v>44547</v>
      </c>
    </row>
    <row r="895" spans="1:30">
      <c r="A895" s="302">
        <f>COUNTA($D$3:$D$895)</f>
        <v>893</v>
      </c>
      <c r="B895" s="302" t="s">
        <v>2160</v>
      </c>
      <c r="C895" s="302" t="s">
        <v>2161</v>
      </c>
      <c r="D895" s="302" t="s">
        <v>56</v>
      </c>
      <c r="E895" s="302" t="s">
        <v>2162</v>
      </c>
      <c r="F895" s="301">
        <v>44518</v>
      </c>
      <c r="G895" s="301"/>
      <c r="H895" s="301"/>
      <c r="I895" s="301" t="s">
        <v>3</v>
      </c>
      <c r="J895" s="302" t="s">
        <v>459</v>
      </c>
      <c r="K895" s="302" t="s">
        <v>24</v>
      </c>
      <c r="L895" s="14">
        <v>44547</v>
      </c>
      <c r="M895" t="s">
        <v>2267</v>
      </c>
      <c r="N895" s="173">
        <v>44547</v>
      </c>
      <c r="T895" s="194"/>
      <c r="U895" s="194"/>
      <c r="V895" s="299"/>
      <c r="W895" s="200"/>
      <c r="X895" s="200"/>
      <c r="Y895" s="199"/>
      <c r="Z895" s="206"/>
      <c r="AA895" s="205"/>
      <c r="AB895" s="206"/>
      <c r="AC895" s="187"/>
      <c r="AD895" s="186">
        <v>44547</v>
      </c>
    </row>
    <row r="896" spans="1:30">
      <c r="A896" s="302">
        <f>COUNTA($D$3:$D$896)</f>
        <v>894</v>
      </c>
      <c r="B896" s="302" t="s">
        <v>2288</v>
      </c>
      <c r="C896" s="302" t="s">
        <v>2286</v>
      </c>
      <c r="D896" s="302" t="s">
        <v>16</v>
      </c>
      <c r="E896" s="302" t="s">
        <v>2289</v>
      </c>
      <c r="F896" s="301">
        <v>44545.492627314816</v>
      </c>
      <c r="G896" s="301"/>
      <c r="H896" s="301"/>
      <c r="I896" s="301" t="s">
        <v>3</v>
      </c>
      <c r="J896" s="302" t="s">
        <v>1485</v>
      </c>
      <c r="K896" s="302" t="s">
        <v>2032</v>
      </c>
      <c r="L896" s="14">
        <v>44547</v>
      </c>
      <c r="M896" t="s">
        <v>2300</v>
      </c>
      <c r="N896" s="173">
        <v>44621</v>
      </c>
      <c r="T896" s="194"/>
      <c r="U896" s="194"/>
      <c r="V896" s="299"/>
      <c r="W896" s="200"/>
      <c r="X896" s="200"/>
      <c r="Y896" s="199"/>
      <c r="Z896" s="206"/>
      <c r="AA896" s="205"/>
      <c r="AB896" s="206"/>
      <c r="AC896" s="187"/>
      <c r="AD896" s="186">
        <v>44621</v>
      </c>
    </row>
    <row r="897" spans="1:30">
      <c r="A897" s="302">
        <f>COUNTA($D$3:$D$897)</f>
        <v>895</v>
      </c>
      <c r="B897" s="302" t="s">
        <v>2260</v>
      </c>
      <c r="C897" s="302" t="s">
        <v>1246</v>
      </c>
      <c r="D897" s="302" t="s">
        <v>16</v>
      </c>
      <c r="E897" s="302" t="s">
        <v>2261</v>
      </c>
      <c r="F897" s="301">
        <v>44533.652957905098</v>
      </c>
      <c r="G897" s="301"/>
      <c r="H897" s="301"/>
      <c r="I897" s="301" t="s">
        <v>3</v>
      </c>
      <c r="J897" s="302" t="s">
        <v>1650</v>
      </c>
      <c r="K897" s="302" t="s">
        <v>287</v>
      </c>
      <c r="L897" s="14">
        <v>44547</v>
      </c>
      <c r="M897" t="s">
        <v>2268</v>
      </c>
      <c r="N897" s="173">
        <v>44547</v>
      </c>
      <c r="T897" s="194"/>
      <c r="U897" s="194"/>
      <c r="V897" s="299"/>
      <c r="W897" s="200"/>
      <c r="X897" s="200"/>
      <c r="Y897" s="199"/>
      <c r="Z897" s="206"/>
      <c r="AA897" s="205"/>
      <c r="AB897" s="206"/>
      <c r="AC897" s="187"/>
      <c r="AD897" s="186">
        <v>44547</v>
      </c>
    </row>
    <row r="898" spans="1:30">
      <c r="A898" s="302">
        <f>COUNTA($D$3:$D$898)</f>
        <v>896</v>
      </c>
      <c r="B898" s="302" t="s">
        <v>2195</v>
      </c>
      <c r="C898" s="302" t="s">
        <v>40</v>
      </c>
      <c r="D898" s="302" t="s">
        <v>51</v>
      </c>
      <c r="E898" s="302" t="s">
        <v>1047</v>
      </c>
      <c r="F898" s="301">
        <v>44516</v>
      </c>
      <c r="G898" s="301"/>
      <c r="H898" s="301"/>
      <c r="I898" s="301" t="s">
        <v>2</v>
      </c>
      <c r="J898" s="302" t="s">
        <v>2196</v>
      </c>
      <c r="K898" s="302" t="s">
        <v>33</v>
      </c>
      <c r="L898" s="14">
        <v>44519</v>
      </c>
      <c r="M898" t="s">
        <v>2216</v>
      </c>
      <c r="N898" s="173">
        <v>44519</v>
      </c>
      <c r="T898" s="194"/>
      <c r="U898" s="194"/>
      <c r="V898" s="299"/>
      <c r="W898" s="200"/>
      <c r="X898" s="200"/>
      <c r="Y898" s="199"/>
      <c r="Z898" s="206"/>
      <c r="AA898" s="205"/>
      <c r="AB898" s="206"/>
      <c r="AC898" s="187"/>
      <c r="AD898" s="186">
        <v>44519</v>
      </c>
    </row>
    <row r="899" spans="1:30">
      <c r="A899" s="302">
        <f>COUNTA($D$3:$D$899)</f>
        <v>897</v>
      </c>
      <c r="B899" s="302" t="s">
        <v>2191</v>
      </c>
      <c r="C899" s="302" t="s">
        <v>41</v>
      </c>
      <c r="D899" s="302" t="s">
        <v>1139</v>
      </c>
      <c r="E899" s="302" t="s">
        <v>1140</v>
      </c>
      <c r="F899" s="301">
        <v>44515.504328703704</v>
      </c>
      <c r="G899" s="301"/>
      <c r="H899" s="301"/>
      <c r="I899" s="301" t="s">
        <v>3</v>
      </c>
      <c r="J899" s="302" t="s">
        <v>1485</v>
      </c>
      <c r="K899" s="302" t="s">
        <v>1274</v>
      </c>
      <c r="L899" s="14">
        <v>44519</v>
      </c>
      <c r="M899" t="s">
        <v>2220</v>
      </c>
      <c r="N899" s="173">
        <v>44519</v>
      </c>
      <c r="T899" s="194"/>
      <c r="U899" s="194"/>
      <c r="V899" s="299"/>
      <c r="W899" s="200"/>
      <c r="X899" s="200"/>
      <c r="Y899" s="199"/>
      <c r="Z899" s="206"/>
      <c r="AA899" s="205"/>
      <c r="AB899" s="206"/>
      <c r="AC899" s="187"/>
      <c r="AD899" s="186">
        <v>44519</v>
      </c>
    </row>
    <row r="900" spans="1:30">
      <c r="A900" s="302">
        <f>COUNTA($D$3:$D$900)</f>
        <v>898</v>
      </c>
      <c r="B900" s="302" t="s">
        <v>2174</v>
      </c>
      <c r="C900" s="302" t="s">
        <v>41</v>
      </c>
      <c r="D900" s="302" t="s">
        <v>45</v>
      </c>
      <c r="E900" s="302" t="s">
        <v>1789</v>
      </c>
      <c r="F900" s="301">
        <v>44512.464895833335</v>
      </c>
      <c r="G900" s="301"/>
      <c r="H900" s="301"/>
      <c r="I900" s="301" t="s">
        <v>4</v>
      </c>
      <c r="J900" s="302" t="s">
        <v>1668</v>
      </c>
      <c r="K900" s="302" t="s">
        <v>1287</v>
      </c>
      <c r="L900" s="14">
        <v>44519</v>
      </c>
      <c r="M900" t="s">
        <v>2219</v>
      </c>
      <c r="N900" s="173">
        <v>44519</v>
      </c>
      <c r="T900" s="194"/>
      <c r="U900" s="194"/>
      <c r="V900" s="299"/>
      <c r="W900" s="200"/>
      <c r="X900" s="200"/>
      <c r="Y900" s="199"/>
      <c r="Z900" s="206"/>
      <c r="AA900" s="205"/>
      <c r="AB900" s="206"/>
      <c r="AC900" s="187"/>
      <c r="AD900" s="186">
        <v>44519</v>
      </c>
    </row>
    <row r="901" spans="1:30">
      <c r="A901" s="302">
        <f>COUNTA($D$3:$D$901)</f>
        <v>899</v>
      </c>
      <c r="B901" s="302" t="s">
        <v>2197</v>
      </c>
      <c r="C901" s="302" t="s">
        <v>1077</v>
      </c>
      <c r="D901" s="302" t="s">
        <v>52</v>
      </c>
      <c r="E901" s="302" t="s">
        <v>1768</v>
      </c>
      <c r="F901" s="301">
        <v>44517.441932870373</v>
      </c>
      <c r="G901" s="301"/>
      <c r="H901" s="301"/>
      <c r="I901" s="301" t="s">
        <v>4</v>
      </c>
      <c r="J901" s="302" t="s">
        <v>2030</v>
      </c>
      <c r="K901" s="302" t="s">
        <v>287</v>
      </c>
      <c r="L901" s="14">
        <v>44519</v>
      </c>
      <c r="M901" t="s">
        <v>2218</v>
      </c>
      <c r="N901" s="173">
        <v>44519</v>
      </c>
      <c r="T901" s="194"/>
      <c r="U901" s="194"/>
      <c r="V901" s="299"/>
      <c r="W901" s="200"/>
      <c r="X901" s="200"/>
      <c r="Y901" s="199"/>
      <c r="Z901" s="206"/>
      <c r="AA901" s="205"/>
      <c r="AB901" s="206"/>
      <c r="AC901" s="187"/>
      <c r="AD901" s="186">
        <v>44519</v>
      </c>
    </row>
    <row r="902" spans="1:30">
      <c r="A902" s="302">
        <f>COUNTA($D$3:$D$902)</f>
        <v>900</v>
      </c>
      <c r="B902" s="302" t="s">
        <v>2105</v>
      </c>
      <c r="C902" s="302" t="s">
        <v>1162</v>
      </c>
      <c r="D902" s="302" t="s">
        <v>30</v>
      </c>
      <c r="E902" s="302" t="s">
        <v>2106</v>
      </c>
      <c r="F902" s="301">
        <v>44502</v>
      </c>
      <c r="G902" s="301"/>
      <c r="H902" s="301"/>
      <c r="I902" s="301" t="s">
        <v>2</v>
      </c>
      <c r="J902" s="302" t="s">
        <v>2061</v>
      </c>
      <c r="K902" s="302" t="s">
        <v>1294</v>
      </c>
      <c r="L902" s="14">
        <v>44519</v>
      </c>
      <c r="M902" t="s">
        <v>2229</v>
      </c>
      <c r="N902" s="173">
        <v>44589</v>
      </c>
      <c r="T902" s="194"/>
      <c r="U902" s="194"/>
      <c r="V902" s="299"/>
      <c r="W902" s="200"/>
      <c r="X902" s="200"/>
      <c r="Y902" s="199"/>
      <c r="Z902" s="206"/>
      <c r="AA902" s="205"/>
      <c r="AB902" s="206"/>
      <c r="AC902" s="187"/>
      <c r="AD902" s="186">
        <v>44589</v>
      </c>
    </row>
    <row r="903" spans="1:30">
      <c r="A903" s="302">
        <f>COUNTA($D$3:$D$903)</f>
        <v>901</v>
      </c>
      <c r="B903" s="302" t="s">
        <v>2206</v>
      </c>
      <c r="C903" s="302" t="s">
        <v>21</v>
      </c>
      <c r="D903" s="302" t="s">
        <v>30</v>
      </c>
      <c r="E903" s="302" t="s">
        <v>1252</v>
      </c>
      <c r="F903" s="301">
        <v>44517.679918981485</v>
      </c>
      <c r="G903" s="301"/>
      <c r="H903" s="301"/>
      <c r="I903" s="301" t="s">
        <v>3</v>
      </c>
      <c r="J903" s="302" t="s">
        <v>2207</v>
      </c>
      <c r="K903" s="302" t="s">
        <v>1274</v>
      </c>
      <c r="L903" s="14">
        <v>44519</v>
      </c>
      <c r="M903" t="s">
        <v>2231</v>
      </c>
      <c r="N903" s="173">
        <v>44519</v>
      </c>
      <c r="T903" s="194"/>
      <c r="U903" s="194"/>
      <c r="V903" s="299"/>
      <c r="W903" s="200"/>
      <c r="X903" s="200"/>
      <c r="Y903" s="199"/>
      <c r="Z903" s="206"/>
      <c r="AA903" s="205"/>
      <c r="AB903" s="206"/>
      <c r="AC903" s="187"/>
      <c r="AD903" s="186">
        <v>44519</v>
      </c>
    </row>
    <row r="904" spans="1:30">
      <c r="A904" s="302">
        <f>COUNTA($D$3:$D$904)</f>
        <v>902</v>
      </c>
      <c r="B904" s="302" t="s">
        <v>2172</v>
      </c>
      <c r="C904" s="302" t="s">
        <v>44</v>
      </c>
      <c r="D904" s="302" t="s">
        <v>30</v>
      </c>
      <c r="E904" s="302" t="s">
        <v>243</v>
      </c>
      <c r="F904" s="301">
        <v>44512.462631828697</v>
      </c>
      <c r="G904" s="301"/>
      <c r="H904" s="301"/>
      <c r="I904" s="301" t="s">
        <v>3</v>
      </c>
      <c r="J904" s="302" t="s">
        <v>2209</v>
      </c>
      <c r="K904" s="302" t="s">
        <v>1295</v>
      </c>
      <c r="L904" s="14">
        <v>44519</v>
      </c>
      <c r="M904" t="s">
        <v>2218</v>
      </c>
      <c r="N904" s="173">
        <v>44519</v>
      </c>
      <c r="T904" s="194"/>
      <c r="U904" s="194"/>
      <c r="V904" s="299"/>
      <c r="W904" s="200"/>
      <c r="X904" s="200"/>
      <c r="Y904" s="199"/>
      <c r="Z904" s="206"/>
      <c r="AA904" s="205"/>
      <c r="AB904" s="206"/>
      <c r="AC904" s="187"/>
      <c r="AD904" s="186">
        <v>44519</v>
      </c>
    </row>
    <row r="905" spans="1:30">
      <c r="A905" s="302">
        <f>COUNTA($D$3:$D$905)</f>
        <v>903</v>
      </c>
      <c r="B905" s="302" t="s">
        <v>2199</v>
      </c>
      <c r="C905" s="302" t="s">
        <v>37</v>
      </c>
      <c r="D905" s="302" t="s">
        <v>27</v>
      </c>
      <c r="E905" s="302" t="s">
        <v>1673</v>
      </c>
      <c r="F905" s="301">
        <v>44517.661064814813</v>
      </c>
      <c r="G905" s="301"/>
      <c r="H905" s="301"/>
      <c r="I905" s="301" t="s">
        <v>4</v>
      </c>
      <c r="J905" s="302" t="s">
        <v>1093</v>
      </c>
      <c r="K905" s="302" t="s">
        <v>1296</v>
      </c>
      <c r="L905" s="14">
        <v>44519</v>
      </c>
      <c r="M905" t="s">
        <v>2220</v>
      </c>
      <c r="N905" s="173">
        <v>44519</v>
      </c>
      <c r="T905" s="194"/>
      <c r="U905" s="194"/>
      <c r="V905" s="299"/>
      <c r="W905" s="200"/>
      <c r="X905" s="200"/>
      <c r="Y905" s="199"/>
      <c r="Z905" s="206"/>
      <c r="AA905" s="205"/>
      <c r="AB905" s="206"/>
      <c r="AC905" s="187"/>
      <c r="AD905" s="186">
        <v>44519</v>
      </c>
    </row>
    <row r="906" spans="1:30">
      <c r="A906" s="302">
        <f>COUNTA($D$3:$D$906)</f>
        <v>904</v>
      </c>
      <c r="B906" s="302" t="s">
        <v>1861</v>
      </c>
      <c r="C906" s="302" t="s">
        <v>37</v>
      </c>
      <c r="D906" s="302" t="s">
        <v>27</v>
      </c>
      <c r="E906" s="302" t="s">
        <v>1862</v>
      </c>
      <c r="F906" s="301">
        <v>44432</v>
      </c>
      <c r="G906" s="301"/>
      <c r="H906" s="301"/>
      <c r="I906" s="301" t="s">
        <v>4</v>
      </c>
      <c r="J906" s="302" t="s">
        <v>1093</v>
      </c>
      <c r="K906" s="302" t="s">
        <v>1287</v>
      </c>
      <c r="L906" s="14">
        <v>44519</v>
      </c>
      <c r="M906" t="s">
        <v>2214</v>
      </c>
      <c r="N906" s="173">
        <v>44519</v>
      </c>
      <c r="T906" s="194"/>
      <c r="U906" s="194"/>
      <c r="V906" s="299"/>
      <c r="W906" s="200"/>
      <c r="X906" s="200"/>
      <c r="Y906" s="199"/>
      <c r="Z906" s="206"/>
      <c r="AA906" s="205"/>
      <c r="AB906" s="206"/>
      <c r="AC906" s="187"/>
      <c r="AD906" s="186">
        <v>44519</v>
      </c>
    </row>
    <row r="907" spans="1:30">
      <c r="A907" s="302">
        <f>COUNTA($D$3:$D$907)</f>
        <v>905</v>
      </c>
      <c r="B907" s="302" t="s">
        <v>2190</v>
      </c>
      <c r="C907" s="302" t="s">
        <v>41</v>
      </c>
      <c r="D907" s="302" t="s">
        <v>1264</v>
      </c>
      <c r="E907" s="302" t="s">
        <v>1881</v>
      </c>
      <c r="F907" s="301">
        <v>44515</v>
      </c>
      <c r="G907" s="301"/>
      <c r="H907" s="301"/>
      <c r="I907" s="301" t="s">
        <v>4</v>
      </c>
      <c r="J907" s="302" t="s">
        <v>1093</v>
      </c>
      <c r="K907" s="302" t="s">
        <v>1287</v>
      </c>
      <c r="L907" s="14">
        <v>44519</v>
      </c>
      <c r="M907" t="s">
        <v>2216</v>
      </c>
      <c r="N907" s="173">
        <v>44519</v>
      </c>
      <c r="T907" s="194"/>
      <c r="U907" s="194"/>
      <c r="V907" s="299"/>
      <c r="W907" s="200"/>
      <c r="X907" s="200"/>
      <c r="Y907" s="199"/>
      <c r="Z907" s="206"/>
      <c r="AA907" s="205"/>
      <c r="AB907" s="206"/>
      <c r="AC907" s="187"/>
      <c r="AD907" s="186">
        <v>44519</v>
      </c>
    </row>
    <row r="908" spans="1:30">
      <c r="A908" s="302">
        <f>COUNTA($D$3:$D$908)</f>
        <v>906</v>
      </c>
      <c r="B908" s="302" t="s">
        <v>2189</v>
      </c>
      <c r="C908" s="302" t="s">
        <v>41</v>
      </c>
      <c r="D908" s="302" t="s">
        <v>1126</v>
      </c>
      <c r="E908" s="302" t="s">
        <v>1278</v>
      </c>
      <c r="F908" s="301">
        <v>44518</v>
      </c>
      <c r="G908" s="301"/>
      <c r="H908" s="301" t="s">
        <v>66</v>
      </c>
      <c r="I908" s="301" t="s">
        <v>4</v>
      </c>
      <c r="J908" s="302" t="s">
        <v>1668</v>
      </c>
      <c r="K908" s="302" t="s">
        <v>1287</v>
      </c>
      <c r="L908" s="14">
        <v>44519</v>
      </c>
      <c r="M908" t="s">
        <v>2216</v>
      </c>
      <c r="N908" s="173">
        <v>44519</v>
      </c>
      <c r="T908" s="194"/>
      <c r="U908" s="194"/>
      <c r="V908" s="299"/>
      <c r="W908" s="200"/>
      <c r="X908" s="200"/>
      <c r="Y908" s="199"/>
      <c r="Z908" s="206"/>
      <c r="AA908" s="205"/>
      <c r="AB908" s="206"/>
      <c r="AC908" s="187"/>
      <c r="AD908" s="186">
        <v>44519</v>
      </c>
    </row>
    <row r="909" spans="1:30">
      <c r="A909" s="302">
        <f>COUNTA($D$3:$D$909)</f>
        <v>907</v>
      </c>
      <c r="B909" s="302" t="s">
        <v>2192</v>
      </c>
      <c r="C909" s="302" t="s">
        <v>41</v>
      </c>
      <c r="D909" s="302" t="s">
        <v>1166</v>
      </c>
      <c r="E909" s="302" t="s">
        <v>2193</v>
      </c>
      <c r="F909" s="301">
        <v>44515</v>
      </c>
      <c r="G909" s="301"/>
      <c r="H909" s="301"/>
      <c r="I909" s="301" t="s">
        <v>4</v>
      </c>
      <c r="J909" s="302" t="s">
        <v>2194</v>
      </c>
      <c r="K909" s="302" t="s">
        <v>1295</v>
      </c>
      <c r="L909" s="14">
        <v>44519</v>
      </c>
      <c r="M909" t="s">
        <v>2230</v>
      </c>
      <c r="N909" s="173">
        <v>44519</v>
      </c>
      <c r="T909" s="194"/>
      <c r="U909" s="194"/>
      <c r="V909" s="299"/>
      <c r="W909" s="200"/>
      <c r="X909" s="200"/>
      <c r="Y909" s="199"/>
      <c r="Z909" s="206"/>
      <c r="AA909" s="205"/>
      <c r="AB909" s="206"/>
      <c r="AC909" s="187"/>
      <c r="AD909" s="186">
        <v>44519</v>
      </c>
    </row>
    <row r="910" spans="1:30">
      <c r="A910" s="302">
        <f>COUNTA($D$3:$D$910)</f>
        <v>908</v>
      </c>
      <c r="B910" s="302" t="s">
        <v>2183</v>
      </c>
      <c r="C910" s="302" t="s">
        <v>1279</v>
      </c>
      <c r="D910" s="302" t="s">
        <v>1103</v>
      </c>
      <c r="E910" s="302" t="s">
        <v>1281</v>
      </c>
      <c r="F910" s="301">
        <v>44512.583673669003</v>
      </c>
      <c r="G910" s="301"/>
      <c r="H910" s="301"/>
      <c r="I910" s="301" t="s">
        <v>3</v>
      </c>
      <c r="J910" s="302" t="s">
        <v>1666</v>
      </c>
      <c r="K910" s="302" t="s">
        <v>1296</v>
      </c>
      <c r="L910" s="14">
        <v>44519</v>
      </c>
      <c r="M910" t="s">
        <v>2221</v>
      </c>
      <c r="N910" s="173">
        <v>44519</v>
      </c>
      <c r="T910" s="194"/>
      <c r="U910" s="194"/>
      <c r="V910" s="299"/>
      <c r="W910" s="200"/>
      <c r="X910" s="200"/>
      <c r="Y910" s="199"/>
      <c r="Z910" s="206"/>
      <c r="AA910" s="205"/>
      <c r="AB910" s="206"/>
      <c r="AC910" s="187"/>
      <c r="AD910" s="186">
        <v>44519</v>
      </c>
    </row>
    <row r="911" spans="1:30">
      <c r="A911" s="302">
        <f>COUNTA($D$3:$D$911)</f>
        <v>909</v>
      </c>
      <c r="B911" s="302" t="s">
        <v>2182</v>
      </c>
      <c r="C911" s="302" t="s">
        <v>1270</v>
      </c>
      <c r="D911" s="302" t="s">
        <v>58</v>
      </c>
      <c r="E911" s="302" t="s">
        <v>1273</v>
      </c>
      <c r="F911" s="301">
        <v>44512.574113634299</v>
      </c>
      <c r="G911" s="301"/>
      <c r="H911" s="301"/>
      <c r="I911" s="301" t="s">
        <v>3</v>
      </c>
      <c r="J911" s="302" t="s">
        <v>1667</v>
      </c>
      <c r="K911" s="302" t="s">
        <v>1274</v>
      </c>
      <c r="L911" s="14">
        <v>44519</v>
      </c>
      <c r="M911" t="s">
        <v>2220</v>
      </c>
      <c r="N911" s="173">
        <v>44519</v>
      </c>
      <c r="T911" s="194"/>
      <c r="U911" s="194"/>
      <c r="V911" s="299"/>
      <c r="W911" s="200"/>
      <c r="X911" s="200"/>
      <c r="Y911" s="199"/>
      <c r="Z911" s="206"/>
      <c r="AA911" s="205"/>
      <c r="AB911" s="206"/>
      <c r="AC911" s="187"/>
      <c r="AD911" s="186">
        <v>44519</v>
      </c>
    </row>
    <row r="912" spans="1:30">
      <c r="A912" s="302">
        <f>COUNTA($D$3:$D$912)</f>
        <v>910</v>
      </c>
      <c r="B912" s="302" t="s">
        <v>2151</v>
      </c>
      <c r="C912" s="302" t="s">
        <v>21</v>
      </c>
      <c r="D912" s="302" t="s">
        <v>34</v>
      </c>
      <c r="E912" s="302" t="s">
        <v>1256</v>
      </c>
      <c r="F912" s="301">
        <v>44508.664664351854</v>
      </c>
      <c r="G912" s="301"/>
      <c r="H912" s="301"/>
      <c r="I912" s="301" t="s">
        <v>3</v>
      </c>
      <c r="J912" s="302" t="s">
        <v>1758</v>
      </c>
      <c r="K912" s="302" t="s">
        <v>1274</v>
      </c>
      <c r="L912" s="14">
        <v>44512</v>
      </c>
      <c r="M912" t="s">
        <v>2186</v>
      </c>
      <c r="N912" s="173">
        <v>44512</v>
      </c>
      <c r="T912" s="194"/>
      <c r="U912" s="194"/>
      <c r="V912" s="299"/>
      <c r="W912" s="200"/>
      <c r="X912" s="200"/>
      <c r="Y912" s="199"/>
      <c r="Z912" s="206"/>
      <c r="AA912" s="205"/>
      <c r="AB912" s="206"/>
      <c r="AC912" s="187"/>
      <c r="AD912" s="186">
        <v>44512</v>
      </c>
    </row>
    <row r="913" spans="1:30">
      <c r="A913" s="302">
        <f>COUNTA($D$3:$D$913)</f>
        <v>911</v>
      </c>
      <c r="B913" s="302" t="s">
        <v>2158</v>
      </c>
      <c r="C913" s="302" t="s">
        <v>41</v>
      </c>
      <c r="D913" s="302" t="s">
        <v>30</v>
      </c>
      <c r="E913" s="302" t="s">
        <v>1046</v>
      </c>
      <c r="F913" s="301">
        <v>44509.834687499999</v>
      </c>
      <c r="G913" s="301"/>
      <c r="H913" s="301"/>
      <c r="I913" s="301" t="s">
        <v>2</v>
      </c>
      <c r="J913" s="302" t="s">
        <v>1664</v>
      </c>
      <c r="K913" s="302" t="s">
        <v>1295</v>
      </c>
      <c r="L913" s="14">
        <v>44512</v>
      </c>
      <c r="M913" t="s">
        <v>2166</v>
      </c>
      <c r="N913" s="173">
        <v>44512</v>
      </c>
      <c r="T913" s="194"/>
      <c r="U913" s="194"/>
      <c r="V913" s="299"/>
      <c r="W913" s="200"/>
      <c r="X913" s="200"/>
      <c r="Y913" s="199"/>
      <c r="Z913" s="206"/>
      <c r="AA913" s="205"/>
      <c r="AB913" s="206"/>
      <c r="AC913" s="187"/>
      <c r="AD913" s="186">
        <v>44512</v>
      </c>
    </row>
    <row r="914" spans="1:30">
      <c r="A914" s="302">
        <f>COUNTA($D$3:$D$914)</f>
        <v>912</v>
      </c>
      <c r="B914" s="302" t="s">
        <v>2123</v>
      </c>
      <c r="C914" s="302" t="s">
        <v>41</v>
      </c>
      <c r="D914" s="302" t="s">
        <v>1124</v>
      </c>
      <c r="E914" s="302" t="s">
        <v>1185</v>
      </c>
      <c r="F914" s="301">
        <v>44504</v>
      </c>
      <c r="G914" s="301"/>
      <c r="H914" s="301" t="s">
        <v>66</v>
      </c>
      <c r="I914" s="301" t="s">
        <v>3</v>
      </c>
      <c r="J914" s="302" t="s">
        <v>1649</v>
      </c>
      <c r="K914" s="302" t="s">
        <v>1287</v>
      </c>
      <c r="L914" s="14">
        <v>44512</v>
      </c>
      <c r="M914" t="s">
        <v>2165</v>
      </c>
      <c r="N914" s="173">
        <v>44512</v>
      </c>
      <c r="T914" s="194"/>
      <c r="U914" s="194"/>
      <c r="V914" s="299"/>
      <c r="W914" s="200"/>
      <c r="X914" s="200"/>
      <c r="Y914" s="199"/>
      <c r="Z914" s="206"/>
      <c r="AA914" s="205"/>
      <c r="AB914" s="206"/>
      <c r="AC914" s="187"/>
      <c r="AD914" s="186">
        <v>44512</v>
      </c>
    </row>
    <row r="915" spans="1:30">
      <c r="A915" s="302">
        <f>COUNTA($D$3:$D$915)</f>
        <v>913</v>
      </c>
      <c r="B915" s="302" t="s">
        <v>2116</v>
      </c>
      <c r="C915" s="302" t="s">
        <v>41</v>
      </c>
      <c r="D915" s="302" t="s">
        <v>1124</v>
      </c>
      <c r="E915" s="302" t="s">
        <v>1138</v>
      </c>
      <c r="F915" s="301">
        <v>44504</v>
      </c>
      <c r="G915" s="301"/>
      <c r="H915" s="301" t="s">
        <v>66</v>
      </c>
      <c r="I915" s="301" t="s">
        <v>3</v>
      </c>
      <c r="J915" s="302" t="s">
        <v>2117</v>
      </c>
      <c r="K915" s="302" t="s">
        <v>287</v>
      </c>
      <c r="L915" s="14">
        <v>44512</v>
      </c>
      <c r="M915" t="s">
        <v>2166</v>
      </c>
      <c r="N915" s="173">
        <v>44621</v>
      </c>
      <c r="T915" s="194"/>
      <c r="U915" s="194"/>
      <c r="V915" s="299"/>
      <c r="W915" s="200"/>
      <c r="X915" s="200"/>
      <c r="Y915" s="199"/>
      <c r="Z915" s="206"/>
      <c r="AA915" s="205"/>
      <c r="AB915" s="206"/>
      <c r="AC915" s="187"/>
      <c r="AD915" s="186">
        <v>44621</v>
      </c>
    </row>
    <row r="916" spans="1:30">
      <c r="A916" s="302">
        <f>COUNTA($D$3:$D$916)</f>
        <v>914</v>
      </c>
      <c r="B916" s="302" t="s">
        <v>2107</v>
      </c>
      <c r="C916" s="302" t="s">
        <v>41</v>
      </c>
      <c r="D916" s="302" t="s">
        <v>32</v>
      </c>
      <c r="E916" s="302" t="s">
        <v>2108</v>
      </c>
      <c r="F916" s="301">
        <v>44502</v>
      </c>
      <c r="G916" s="301"/>
      <c r="H916" s="301"/>
      <c r="I916" s="301" t="s">
        <v>3</v>
      </c>
      <c r="J916" s="302" t="s">
        <v>1652</v>
      </c>
      <c r="K916" s="302" t="s">
        <v>125</v>
      </c>
      <c r="L916" s="14">
        <v>44512</v>
      </c>
      <c r="M916" t="s">
        <v>2164</v>
      </c>
      <c r="N916" s="173">
        <v>44512</v>
      </c>
      <c r="T916" s="194"/>
      <c r="U916" s="194"/>
      <c r="V916" s="299"/>
      <c r="W916" s="200"/>
      <c r="X916" s="200"/>
      <c r="Y916" s="199"/>
      <c r="Z916" s="206"/>
      <c r="AA916" s="205"/>
      <c r="AB916" s="206"/>
      <c r="AC916" s="187"/>
      <c r="AD916" s="186">
        <v>44512</v>
      </c>
    </row>
    <row r="917" spans="1:30">
      <c r="A917" s="302">
        <f>COUNTA($D$3:$D$917)</f>
        <v>915</v>
      </c>
      <c r="B917" s="302" t="s">
        <v>2150</v>
      </c>
      <c r="C917" s="302" t="s">
        <v>109</v>
      </c>
      <c r="D917" s="302" t="s">
        <v>16</v>
      </c>
      <c r="E917" s="302" t="s">
        <v>1130</v>
      </c>
      <c r="F917" s="301">
        <v>44508.664363425924</v>
      </c>
      <c r="G917" s="301"/>
      <c r="H917" s="301"/>
      <c r="I917" s="301" t="s">
        <v>3</v>
      </c>
      <c r="J917" s="302" t="s">
        <v>1666</v>
      </c>
      <c r="K917" s="302" t="s">
        <v>1296</v>
      </c>
      <c r="L917" s="14">
        <v>44512</v>
      </c>
      <c r="M917" t="s">
        <v>2168</v>
      </c>
      <c r="N917" s="173">
        <v>44512</v>
      </c>
      <c r="T917" s="194"/>
      <c r="U917" s="194"/>
      <c r="V917" s="299"/>
      <c r="W917" s="200"/>
      <c r="X917" s="200"/>
      <c r="Y917" s="199"/>
      <c r="Z917" s="206"/>
      <c r="AA917" s="205"/>
      <c r="AB917" s="206"/>
      <c r="AC917" s="187"/>
      <c r="AD917" s="186">
        <v>44512</v>
      </c>
    </row>
    <row r="918" spans="1:30">
      <c r="A918" s="302">
        <f>COUNTA($D$3:$D$918)</f>
        <v>916</v>
      </c>
      <c r="B918" s="302" t="s">
        <v>2109</v>
      </c>
      <c r="C918" s="302" t="s">
        <v>1105</v>
      </c>
      <c r="D918" s="302" t="s">
        <v>27</v>
      </c>
      <c r="E918" s="302" t="s">
        <v>2110</v>
      </c>
      <c r="F918" s="301">
        <v>44503.582164155101</v>
      </c>
      <c r="G918" s="301"/>
      <c r="H918" s="301"/>
      <c r="I918" s="301" t="s">
        <v>4</v>
      </c>
      <c r="J918" s="302" t="s">
        <v>1093</v>
      </c>
      <c r="K918" s="302" t="s">
        <v>1287</v>
      </c>
      <c r="L918" s="14">
        <v>44512</v>
      </c>
      <c r="M918" t="s">
        <v>2165</v>
      </c>
      <c r="N918" s="173">
        <v>44512</v>
      </c>
      <c r="T918" s="194"/>
      <c r="U918" s="194"/>
      <c r="V918" s="299"/>
      <c r="W918" s="200"/>
      <c r="X918" s="200"/>
      <c r="Y918" s="199"/>
      <c r="Z918" s="206"/>
      <c r="AA918" s="205"/>
      <c r="AB918" s="206"/>
      <c r="AC918" s="187"/>
      <c r="AD918" s="186">
        <v>44512</v>
      </c>
    </row>
    <row r="919" spans="1:30">
      <c r="A919" s="302">
        <f>COUNTA($D$3:$D$919)</f>
        <v>917</v>
      </c>
      <c r="B919" s="302" t="s">
        <v>2152</v>
      </c>
      <c r="C919" s="302" t="s">
        <v>21</v>
      </c>
      <c r="D919" s="302" t="s">
        <v>25</v>
      </c>
      <c r="E919" s="302" t="s">
        <v>298</v>
      </c>
      <c r="F919" s="301">
        <v>44508.667673611111</v>
      </c>
      <c r="G919" s="301"/>
      <c r="H919" s="301"/>
      <c r="I919" s="301" t="s">
        <v>2</v>
      </c>
      <c r="J919" s="302" t="s">
        <v>2153</v>
      </c>
      <c r="K919" s="302" t="s">
        <v>1274</v>
      </c>
      <c r="L919" s="14">
        <v>44512</v>
      </c>
      <c r="M919" t="s">
        <v>2187</v>
      </c>
      <c r="N919" s="173">
        <v>44512</v>
      </c>
      <c r="T919" s="194"/>
      <c r="U919" s="194"/>
      <c r="V919" s="299"/>
      <c r="W919" s="200"/>
      <c r="X919" s="200"/>
      <c r="Y919" s="199"/>
      <c r="Z919" s="206"/>
      <c r="AA919" s="205"/>
      <c r="AB919" s="206"/>
      <c r="AC919" s="187"/>
      <c r="AD919" s="186">
        <v>44512</v>
      </c>
    </row>
    <row r="920" spans="1:30">
      <c r="A920" s="302">
        <f>COUNTA($D$3:$D$920)</f>
        <v>918</v>
      </c>
      <c r="B920" s="302" t="s">
        <v>2104</v>
      </c>
      <c r="C920" s="302" t="s">
        <v>41</v>
      </c>
      <c r="D920" s="302" t="s">
        <v>16</v>
      </c>
      <c r="E920" s="302" t="s">
        <v>1161</v>
      </c>
      <c r="F920" s="301">
        <v>44501</v>
      </c>
      <c r="G920" s="301"/>
      <c r="H920" s="301" t="s">
        <v>66</v>
      </c>
      <c r="I920" s="301" t="s">
        <v>2</v>
      </c>
      <c r="J920" s="302" t="s">
        <v>357</v>
      </c>
      <c r="K920" s="302" t="s">
        <v>1274</v>
      </c>
      <c r="L920" s="14">
        <v>44512</v>
      </c>
      <c r="M920" t="s">
        <v>2186</v>
      </c>
      <c r="N920" s="173">
        <v>44512</v>
      </c>
      <c r="T920" s="194"/>
      <c r="U920" s="194"/>
      <c r="V920" s="299"/>
      <c r="W920" s="200"/>
      <c r="X920" s="200"/>
      <c r="Y920" s="199"/>
      <c r="Z920" s="206"/>
      <c r="AA920" s="205"/>
      <c r="AB920" s="206"/>
      <c r="AC920" s="187"/>
      <c r="AD920" s="186">
        <v>44512</v>
      </c>
    </row>
    <row r="921" spans="1:30">
      <c r="A921" s="302">
        <f>COUNTA($D$3:$D$921)</f>
        <v>919</v>
      </c>
      <c r="B921" s="302" t="s">
        <v>2147</v>
      </c>
      <c r="C921" s="302" t="s">
        <v>1794</v>
      </c>
      <c r="D921" s="302" t="s">
        <v>1121</v>
      </c>
      <c r="E921" s="302" t="s">
        <v>2148</v>
      </c>
      <c r="F921" s="301">
        <v>44508.659131944441</v>
      </c>
      <c r="G921" s="301"/>
      <c r="H921" s="301"/>
      <c r="I921" s="301" t="s">
        <v>3</v>
      </c>
      <c r="J921" s="302" t="s">
        <v>2149</v>
      </c>
      <c r="K921" s="302" t="s">
        <v>1295</v>
      </c>
      <c r="L921" s="14">
        <v>44512</v>
      </c>
      <c r="M921" t="s">
        <v>2167</v>
      </c>
      <c r="N921" s="173">
        <v>44512</v>
      </c>
      <c r="T921" s="194"/>
      <c r="U921" s="194"/>
      <c r="V921" s="299"/>
      <c r="W921" s="200"/>
      <c r="X921" s="200"/>
      <c r="Y921" s="199"/>
      <c r="Z921" s="206"/>
      <c r="AA921" s="205"/>
      <c r="AB921" s="206"/>
      <c r="AC921" s="187"/>
      <c r="AD921" s="186">
        <v>44512</v>
      </c>
    </row>
    <row r="922" spans="1:30">
      <c r="A922" s="302">
        <f>COUNTA($D$3:$D$922)</f>
        <v>920</v>
      </c>
      <c r="B922" s="302" t="s">
        <v>2103</v>
      </c>
      <c r="C922" s="302" t="s">
        <v>41</v>
      </c>
      <c r="D922" s="302" t="s">
        <v>104</v>
      </c>
      <c r="E922" s="302" t="s">
        <v>293</v>
      </c>
      <c r="F922" s="301">
        <v>44501.517638888887</v>
      </c>
      <c r="G922" s="301"/>
      <c r="H922" s="301"/>
      <c r="I922" s="301" t="s">
        <v>3</v>
      </c>
      <c r="J922" s="302" t="s">
        <v>1485</v>
      </c>
      <c r="K922" s="302" t="s">
        <v>287</v>
      </c>
      <c r="L922" s="14">
        <v>44507</v>
      </c>
      <c r="M922" t="s">
        <v>1255</v>
      </c>
      <c r="N922" s="173">
        <v>44621</v>
      </c>
      <c r="T922" s="194"/>
      <c r="U922" s="194"/>
      <c r="V922" s="299"/>
      <c r="W922" s="200"/>
      <c r="X922" s="200"/>
      <c r="Y922" s="199"/>
      <c r="Z922" s="206"/>
      <c r="AA922" s="205"/>
      <c r="AB922" s="206"/>
      <c r="AC922" s="187"/>
      <c r="AD922" s="186">
        <v>44621</v>
      </c>
    </row>
    <row r="923" spans="1:30">
      <c r="A923" s="302">
        <f>COUNTA($D$3:$D$923)</f>
        <v>921</v>
      </c>
      <c r="B923" s="302" t="s">
        <v>2096</v>
      </c>
      <c r="C923" s="302" t="s">
        <v>301</v>
      </c>
      <c r="D923" s="302" t="s">
        <v>64</v>
      </c>
      <c r="E923" s="302" t="s">
        <v>1837</v>
      </c>
      <c r="F923" s="301">
        <v>44501.487083333333</v>
      </c>
      <c r="G923" s="301"/>
      <c r="H923" s="301"/>
      <c r="I923" s="301" t="s">
        <v>3</v>
      </c>
      <c r="J923" s="302" t="s">
        <v>1666</v>
      </c>
      <c r="K923" s="302" t="s">
        <v>54</v>
      </c>
      <c r="L923" s="14">
        <v>44507</v>
      </c>
      <c r="M923" t="s">
        <v>2137</v>
      </c>
      <c r="N923" s="173">
        <v>44507</v>
      </c>
      <c r="T923" s="194"/>
      <c r="U923" s="194"/>
      <c r="V923" s="299"/>
      <c r="W923" s="200"/>
      <c r="X923" s="200"/>
      <c r="Y923" s="199"/>
      <c r="Z923" s="206"/>
      <c r="AA923" s="205"/>
      <c r="AB923" s="206"/>
      <c r="AC923" s="187"/>
      <c r="AD923" s="186">
        <v>44507</v>
      </c>
    </row>
    <row r="924" spans="1:30">
      <c r="A924" s="302">
        <f>COUNTA($D$3:$D$924)</f>
        <v>922</v>
      </c>
      <c r="B924" s="302" t="s">
        <v>2112</v>
      </c>
      <c r="C924" s="302" t="s">
        <v>44</v>
      </c>
      <c r="D924" s="302" t="s">
        <v>34</v>
      </c>
      <c r="E924" s="302" t="s">
        <v>88</v>
      </c>
      <c r="F924" s="301">
        <v>44503.70517361111</v>
      </c>
      <c r="G924" s="301"/>
      <c r="H924" s="301"/>
      <c r="I924" s="301" t="s">
        <v>3</v>
      </c>
      <c r="J924" s="302" t="s">
        <v>1485</v>
      </c>
      <c r="K924" s="302" t="s">
        <v>20</v>
      </c>
      <c r="L924" s="14">
        <v>44507</v>
      </c>
      <c r="M924" t="s">
        <v>2137</v>
      </c>
      <c r="N924" s="173">
        <v>44507</v>
      </c>
      <c r="T924" s="194"/>
      <c r="U924" s="194"/>
      <c r="V924" s="299"/>
      <c r="W924" s="200"/>
      <c r="X924" s="200"/>
      <c r="Y924" s="199"/>
      <c r="Z924" s="206"/>
      <c r="AA924" s="205"/>
      <c r="AB924" s="206"/>
      <c r="AC924" s="187"/>
      <c r="AD924" s="186">
        <v>44507</v>
      </c>
    </row>
    <row r="925" spans="1:30">
      <c r="A925" s="302">
        <f>COUNTA($D$3:$D$925)</f>
        <v>923</v>
      </c>
      <c r="B925" s="302" t="s">
        <v>2128</v>
      </c>
      <c r="C925" s="302" t="s">
        <v>41</v>
      </c>
      <c r="D925" s="302" t="s">
        <v>2129</v>
      </c>
      <c r="E925" s="302" t="s">
        <v>2130</v>
      </c>
      <c r="F925" s="301">
        <v>44504.760340879599</v>
      </c>
      <c r="G925" s="301"/>
      <c r="H925" s="301"/>
      <c r="I925" s="301" t="s">
        <v>3</v>
      </c>
      <c r="J925" s="302" t="s">
        <v>1649</v>
      </c>
      <c r="K925" s="302" t="s">
        <v>1089</v>
      </c>
      <c r="L925" s="14">
        <v>44507</v>
      </c>
      <c r="M925" t="s">
        <v>2141</v>
      </c>
      <c r="N925" s="173">
        <v>44507</v>
      </c>
      <c r="T925" s="194"/>
      <c r="U925" s="194"/>
      <c r="V925" s="299"/>
      <c r="W925" s="200"/>
      <c r="X925" s="200"/>
      <c r="Y925" s="199"/>
      <c r="Z925" s="206"/>
      <c r="AA925" s="205"/>
      <c r="AB925" s="206"/>
      <c r="AC925" s="187"/>
      <c r="AD925" s="186">
        <v>44507</v>
      </c>
    </row>
    <row r="926" spans="1:30">
      <c r="A926" s="302">
        <f>COUNTA($D$3:$D$926)</f>
        <v>924</v>
      </c>
      <c r="B926" s="302" t="s">
        <v>2126</v>
      </c>
      <c r="C926" s="302" t="s">
        <v>41</v>
      </c>
      <c r="D926" s="302" t="s">
        <v>30</v>
      </c>
      <c r="E926" s="302" t="s">
        <v>1640</v>
      </c>
      <c r="F926" s="301">
        <v>44504</v>
      </c>
      <c r="G926" s="301"/>
      <c r="H926" s="301"/>
      <c r="I926" s="301" t="s">
        <v>2</v>
      </c>
      <c r="J926" s="302" t="s">
        <v>1664</v>
      </c>
      <c r="K926" s="302" t="s">
        <v>2143</v>
      </c>
      <c r="L926" s="14">
        <v>44507</v>
      </c>
      <c r="N926" s="173">
        <v>44507</v>
      </c>
      <c r="T926" s="194"/>
      <c r="U926" s="194"/>
      <c r="V926" s="299"/>
      <c r="W926" s="200"/>
      <c r="X926" s="200"/>
      <c r="Y926" s="199"/>
      <c r="Z926" s="206"/>
      <c r="AA926" s="205"/>
      <c r="AB926" s="206"/>
      <c r="AC926" s="187"/>
      <c r="AD926" s="186">
        <v>44507</v>
      </c>
    </row>
    <row r="927" spans="1:30">
      <c r="A927" s="302">
        <f>COUNTA($D$3:$D$927)</f>
        <v>925</v>
      </c>
      <c r="B927" s="302" t="s">
        <v>2065</v>
      </c>
      <c r="C927" s="302" t="s">
        <v>40</v>
      </c>
      <c r="D927" s="302" t="s">
        <v>49</v>
      </c>
      <c r="E927" s="302" t="s">
        <v>1137</v>
      </c>
      <c r="F927" s="301">
        <v>44496</v>
      </c>
      <c r="G927" s="301"/>
      <c r="H927" s="301">
        <v>44497</v>
      </c>
      <c r="I927" s="301" t="s">
        <v>2</v>
      </c>
      <c r="J927" s="302" t="s">
        <v>1854</v>
      </c>
      <c r="K927" s="302" t="s">
        <v>24</v>
      </c>
      <c r="L927" s="14">
        <v>44507</v>
      </c>
      <c r="M927" t="s">
        <v>2139</v>
      </c>
      <c r="N927" s="173">
        <v>44507</v>
      </c>
      <c r="T927" s="194"/>
      <c r="U927" s="194"/>
      <c r="V927" s="299"/>
      <c r="W927" s="200"/>
      <c r="X927" s="200"/>
      <c r="Y927" s="199"/>
      <c r="Z927" s="206"/>
      <c r="AA927" s="205"/>
      <c r="AB927" s="206"/>
      <c r="AC927" s="187"/>
      <c r="AD927" s="186">
        <v>44507</v>
      </c>
    </row>
    <row r="928" spans="1:30">
      <c r="A928" s="302">
        <f>COUNTA($D$3:$D$928)</f>
        <v>926</v>
      </c>
      <c r="B928" s="302" t="s">
        <v>2060</v>
      </c>
      <c r="C928" s="302" t="s">
        <v>40</v>
      </c>
      <c r="D928" s="302" t="s">
        <v>49</v>
      </c>
      <c r="E928" s="302" t="s">
        <v>1136</v>
      </c>
      <c r="F928" s="301">
        <v>44496.430324074077</v>
      </c>
      <c r="G928" s="301"/>
      <c r="H928" s="301"/>
      <c r="I928" s="301" t="s">
        <v>2</v>
      </c>
      <c r="J928" s="302" t="s">
        <v>2061</v>
      </c>
      <c r="K928" s="302" t="s">
        <v>20</v>
      </c>
      <c r="L928" s="14">
        <v>44507</v>
      </c>
      <c r="M928" t="s">
        <v>2138</v>
      </c>
      <c r="N928" s="173">
        <v>44507</v>
      </c>
      <c r="T928" s="194"/>
      <c r="U928" s="194"/>
      <c r="V928" s="299"/>
      <c r="W928" s="200"/>
      <c r="X928" s="200"/>
      <c r="Y928" s="199"/>
      <c r="Z928" s="206"/>
      <c r="AA928" s="205"/>
      <c r="AB928" s="206"/>
      <c r="AC928" s="187"/>
      <c r="AD928" s="186">
        <v>44507</v>
      </c>
    </row>
    <row r="929" spans="1:30">
      <c r="A929" s="302">
        <f>COUNTA($D$3:$D$929)</f>
        <v>927</v>
      </c>
      <c r="B929" s="302" t="s">
        <v>2124</v>
      </c>
      <c r="C929" s="302" t="s">
        <v>41</v>
      </c>
      <c r="D929" s="302" t="s">
        <v>1181</v>
      </c>
      <c r="E929" s="302" t="s">
        <v>1182</v>
      </c>
      <c r="F929" s="301">
        <v>44504.559322141198</v>
      </c>
      <c r="G929" s="301"/>
      <c r="H929" s="301"/>
      <c r="I929" s="301" t="s">
        <v>4</v>
      </c>
      <c r="J929" s="302" t="s">
        <v>1668</v>
      </c>
      <c r="K929" s="302" t="s">
        <v>1089</v>
      </c>
      <c r="L929" s="14">
        <v>44507</v>
      </c>
      <c r="M929" t="s">
        <v>2141</v>
      </c>
      <c r="N929" s="173">
        <v>44507</v>
      </c>
      <c r="T929" s="194"/>
      <c r="U929" s="194"/>
      <c r="V929" s="299"/>
      <c r="W929" s="200"/>
      <c r="X929" s="200"/>
      <c r="Y929" s="199"/>
      <c r="Z929" s="206"/>
      <c r="AA929" s="205"/>
      <c r="AB929" s="206"/>
      <c r="AC929" s="187"/>
      <c r="AD929" s="186">
        <v>44507</v>
      </c>
    </row>
    <row r="930" spans="1:30">
      <c r="A930" s="302">
        <f>COUNTA($D$3:$D$930)</f>
        <v>928</v>
      </c>
      <c r="B930" s="302" t="s">
        <v>2118</v>
      </c>
      <c r="C930" s="302" t="s">
        <v>41</v>
      </c>
      <c r="D930" s="302" t="s">
        <v>1181</v>
      </c>
      <c r="E930" s="302" t="s">
        <v>1284</v>
      </c>
      <c r="F930" s="301">
        <v>44504.533378252301</v>
      </c>
      <c r="G930" s="301"/>
      <c r="H930" s="301"/>
      <c r="I930" s="301" t="s">
        <v>4</v>
      </c>
      <c r="J930" s="302" t="s">
        <v>1093</v>
      </c>
      <c r="K930" s="302" t="s">
        <v>24</v>
      </c>
      <c r="L930" s="14">
        <v>44507</v>
      </c>
      <c r="M930" t="s">
        <v>2141</v>
      </c>
      <c r="N930" s="173">
        <v>44507</v>
      </c>
      <c r="T930" s="194"/>
      <c r="U930" s="194"/>
      <c r="V930" s="299"/>
      <c r="W930" s="200"/>
      <c r="X930" s="200"/>
      <c r="Y930" s="199"/>
      <c r="Z930" s="206"/>
      <c r="AA930" s="205"/>
      <c r="AB930" s="206"/>
      <c r="AC930" s="187"/>
      <c r="AD930" s="186">
        <v>44507</v>
      </c>
    </row>
    <row r="931" spans="1:30">
      <c r="A931" s="302">
        <f>COUNTA($D$3:$D$931)</f>
        <v>929</v>
      </c>
      <c r="B931" s="302" t="s">
        <v>2111</v>
      </c>
      <c r="C931" s="302" t="s">
        <v>44</v>
      </c>
      <c r="D931" s="302" t="s">
        <v>51</v>
      </c>
      <c r="E931" s="302" t="s">
        <v>259</v>
      </c>
      <c r="F931" s="301">
        <v>44503.702106481483</v>
      </c>
      <c r="G931" s="301"/>
      <c r="H931" s="301"/>
      <c r="I931" s="301" t="s">
        <v>3</v>
      </c>
      <c r="J931" s="302" t="s">
        <v>1641</v>
      </c>
      <c r="K931" s="302" t="s">
        <v>20</v>
      </c>
      <c r="L931" s="14">
        <v>44507</v>
      </c>
      <c r="M931" t="s">
        <v>2137</v>
      </c>
      <c r="N931" s="173">
        <v>44507</v>
      </c>
      <c r="T931" s="194"/>
      <c r="U931" s="194"/>
      <c r="V931" s="299"/>
      <c r="W931" s="200"/>
      <c r="X931" s="200"/>
      <c r="Y931" s="199"/>
      <c r="Z931" s="206"/>
      <c r="AA931" s="205"/>
      <c r="AB931" s="206"/>
      <c r="AC931" s="187"/>
      <c r="AD931" s="186">
        <v>44507</v>
      </c>
    </row>
    <row r="932" spans="1:30">
      <c r="A932" s="302">
        <f>COUNTA($D$3:$D$932)</f>
        <v>930</v>
      </c>
      <c r="B932" s="302" t="s">
        <v>2027</v>
      </c>
      <c r="C932" s="302" t="s">
        <v>2028</v>
      </c>
      <c r="D932" s="302" t="s">
        <v>52</v>
      </c>
      <c r="E932" s="302" t="s">
        <v>2029</v>
      </c>
      <c r="F932" s="301">
        <v>44484</v>
      </c>
      <c r="G932" s="301"/>
      <c r="H932" s="301">
        <v>44487</v>
      </c>
      <c r="I932" s="301" t="s">
        <v>4</v>
      </c>
      <c r="J932" s="302" t="s">
        <v>2030</v>
      </c>
      <c r="K932" s="302" t="s">
        <v>24</v>
      </c>
      <c r="L932" s="14">
        <v>44507</v>
      </c>
      <c r="M932" t="s">
        <v>2134</v>
      </c>
      <c r="N932" s="173">
        <v>44507</v>
      </c>
      <c r="T932" s="194"/>
      <c r="U932" s="194"/>
      <c r="V932" s="299"/>
      <c r="W932" s="200"/>
      <c r="X932" s="200"/>
      <c r="Y932" s="199"/>
      <c r="Z932" s="206"/>
      <c r="AA932" s="205"/>
      <c r="AB932" s="206"/>
      <c r="AC932" s="187"/>
      <c r="AD932" s="186">
        <v>44507</v>
      </c>
    </row>
    <row r="933" spans="1:30">
      <c r="A933" s="302">
        <f>COUNTA($D$3:$D$933)</f>
        <v>931</v>
      </c>
      <c r="B933" s="302" t="s">
        <v>2113</v>
      </c>
      <c r="C933" s="302" t="s">
        <v>41</v>
      </c>
      <c r="D933" s="302" t="s">
        <v>2052</v>
      </c>
      <c r="E933" s="302" t="s">
        <v>2114</v>
      </c>
      <c r="F933" s="301">
        <v>44504.525810185187</v>
      </c>
      <c r="G933" s="301"/>
      <c r="H933" s="301"/>
      <c r="I933" s="301" t="s">
        <v>3</v>
      </c>
      <c r="J933" s="302" t="s">
        <v>1649</v>
      </c>
      <c r="K933" s="302" t="s">
        <v>287</v>
      </c>
      <c r="L933" s="14">
        <v>44507</v>
      </c>
      <c r="M933" t="s">
        <v>2137</v>
      </c>
      <c r="N933" s="173">
        <v>44507</v>
      </c>
      <c r="T933" s="194"/>
      <c r="U933" s="194"/>
      <c r="V933" s="299"/>
      <c r="W933" s="200"/>
      <c r="X933" s="200"/>
      <c r="Y933" s="199"/>
      <c r="Z933" s="206"/>
      <c r="AA933" s="205"/>
      <c r="AB933" s="206"/>
      <c r="AC933" s="187"/>
      <c r="AD933" s="186">
        <v>44507</v>
      </c>
    </row>
    <row r="934" spans="1:30">
      <c r="A934" s="302">
        <f>COUNTA($D$3:$D$934)</f>
        <v>932</v>
      </c>
      <c r="B934" s="302" t="s">
        <v>2097</v>
      </c>
      <c r="C934" s="302" t="s">
        <v>301</v>
      </c>
      <c r="D934" s="302" t="s">
        <v>38</v>
      </c>
      <c r="E934" s="302" t="s">
        <v>2098</v>
      </c>
      <c r="F934" s="301">
        <v>44501</v>
      </c>
      <c r="G934" s="301"/>
      <c r="H934" s="301"/>
      <c r="I934" s="301" t="s">
        <v>2</v>
      </c>
      <c r="J934" s="302" t="s">
        <v>2099</v>
      </c>
      <c r="K934" s="302" t="s">
        <v>1102</v>
      </c>
      <c r="L934" s="14">
        <v>44507</v>
      </c>
      <c r="N934" s="173">
        <v>44507</v>
      </c>
      <c r="T934" s="194"/>
      <c r="U934" s="194"/>
      <c r="V934" s="299"/>
      <c r="W934" s="200"/>
      <c r="X934" s="200"/>
      <c r="Y934" s="199"/>
      <c r="Z934" s="206"/>
      <c r="AA934" s="205"/>
      <c r="AB934" s="206"/>
      <c r="AC934" s="187"/>
      <c r="AD934" s="186">
        <v>44507</v>
      </c>
    </row>
    <row r="935" spans="1:30">
      <c r="A935" s="302">
        <f>COUNTA($D$3:$D$935)</f>
        <v>933</v>
      </c>
      <c r="B935" s="302" t="s">
        <v>2066</v>
      </c>
      <c r="C935" s="302" t="s">
        <v>1114</v>
      </c>
      <c r="D935" s="302" t="s">
        <v>27</v>
      </c>
      <c r="E935" s="302" t="s">
        <v>2067</v>
      </c>
      <c r="F935" s="301">
        <v>44496.724680972198</v>
      </c>
      <c r="G935" s="301"/>
      <c r="H935" s="301"/>
      <c r="I935" s="301" t="s">
        <v>4</v>
      </c>
      <c r="J935" s="302" t="s">
        <v>1668</v>
      </c>
      <c r="K935" s="302" t="s">
        <v>125</v>
      </c>
      <c r="L935" s="14">
        <v>44507</v>
      </c>
      <c r="M935" t="s">
        <v>2140</v>
      </c>
      <c r="N935" s="173">
        <v>44507</v>
      </c>
      <c r="T935" s="194"/>
      <c r="U935" s="194"/>
      <c r="V935" s="299"/>
      <c r="W935" s="200"/>
      <c r="X935" s="200"/>
      <c r="Y935" s="199"/>
      <c r="Z935" s="206"/>
      <c r="AA935" s="205"/>
      <c r="AB935" s="206"/>
      <c r="AC935" s="187"/>
      <c r="AD935" s="186">
        <v>44507</v>
      </c>
    </row>
    <row r="936" spans="1:30">
      <c r="A936" s="302">
        <f>COUNTA($D$3:$D$936)</f>
        <v>934</v>
      </c>
      <c r="B936" s="302" t="s">
        <v>2064</v>
      </c>
      <c r="C936" s="302" t="s">
        <v>1674</v>
      </c>
      <c r="D936" s="302" t="s">
        <v>36</v>
      </c>
      <c r="E936" s="302" t="s">
        <v>1675</v>
      </c>
      <c r="F936" s="301">
        <v>44496.5378042593</v>
      </c>
      <c r="G936" s="301"/>
      <c r="H936" s="301"/>
      <c r="I936" s="301" t="s">
        <v>3</v>
      </c>
      <c r="J936" s="302" t="s">
        <v>1723</v>
      </c>
      <c r="K936" s="302" t="s">
        <v>33</v>
      </c>
      <c r="L936" s="14">
        <v>44507</v>
      </c>
      <c r="M936" t="s">
        <v>2137</v>
      </c>
      <c r="N936" s="173">
        <v>44507</v>
      </c>
      <c r="T936" s="194"/>
      <c r="U936" s="194"/>
      <c r="V936" s="299"/>
      <c r="W936" s="200"/>
      <c r="X936" s="200"/>
      <c r="Y936" s="199"/>
      <c r="Z936" s="206"/>
      <c r="AA936" s="205"/>
      <c r="AB936" s="206"/>
      <c r="AC936" s="187"/>
      <c r="AD936" s="186">
        <v>44507</v>
      </c>
    </row>
    <row r="937" spans="1:30">
      <c r="A937" s="302">
        <f>COUNTA($D$3:$D$937)</f>
        <v>935</v>
      </c>
      <c r="B937" s="302" t="s">
        <v>2058</v>
      </c>
      <c r="C937" s="302" t="s">
        <v>21</v>
      </c>
      <c r="D937" s="302" t="s">
        <v>34</v>
      </c>
      <c r="E937" s="302" t="s">
        <v>2059</v>
      </c>
      <c r="F937" s="301">
        <v>44495.4818391667</v>
      </c>
      <c r="G937" s="301"/>
      <c r="H937" s="301"/>
      <c r="I937" s="301" t="s">
        <v>3</v>
      </c>
      <c r="J937" s="302" t="s">
        <v>2133</v>
      </c>
      <c r="K937" s="302" t="s">
        <v>33</v>
      </c>
      <c r="L937" s="14">
        <v>44507</v>
      </c>
      <c r="M937" t="s">
        <v>2137</v>
      </c>
      <c r="N937" s="173">
        <v>44507</v>
      </c>
      <c r="T937" s="194"/>
      <c r="U937" s="194"/>
      <c r="V937" s="299"/>
      <c r="W937" s="200"/>
      <c r="X937" s="200"/>
      <c r="Y937" s="199"/>
      <c r="Z937" s="206"/>
      <c r="AA937" s="205"/>
      <c r="AB937" s="206"/>
      <c r="AC937" s="187"/>
      <c r="AD937" s="186">
        <v>44507</v>
      </c>
    </row>
    <row r="938" spans="1:30">
      <c r="A938" s="302">
        <f>COUNTA($D$3:$D$938)</f>
        <v>936</v>
      </c>
      <c r="B938" s="302" t="s">
        <v>2071</v>
      </c>
      <c r="C938" s="302" t="s">
        <v>41</v>
      </c>
      <c r="D938" s="302" t="s">
        <v>34</v>
      </c>
      <c r="E938" s="302" t="s">
        <v>1923</v>
      </c>
      <c r="F938" s="301">
        <v>44495.487627314818</v>
      </c>
      <c r="G938" s="301"/>
      <c r="H938" s="301"/>
      <c r="I938" s="301" t="s">
        <v>3</v>
      </c>
      <c r="J938" s="302" t="s">
        <v>1778</v>
      </c>
      <c r="K938" s="302" t="s">
        <v>1089</v>
      </c>
      <c r="L938" s="14">
        <v>44498</v>
      </c>
      <c r="M938" t="s">
        <v>2093</v>
      </c>
      <c r="N938" s="173">
        <v>44498</v>
      </c>
      <c r="T938" s="194"/>
      <c r="U938" s="194"/>
      <c r="V938" s="299"/>
      <c r="W938" s="200"/>
      <c r="X938" s="200"/>
      <c r="Y938" s="199"/>
      <c r="Z938" s="206"/>
      <c r="AA938" s="205"/>
      <c r="AB938" s="206"/>
      <c r="AC938" s="187"/>
      <c r="AD938" s="186">
        <v>44498</v>
      </c>
    </row>
    <row r="939" spans="1:30">
      <c r="A939" s="302">
        <f>COUNTA($D$3:$D$939)</f>
        <v>937</v>
      </c>
      <c r="B939" s="302" t="s">
        <v>2072</v>
      </c>
      <c r="C939" s="302" t="s">
        <v>44</v>
      </c>
      <c r="D939" s="302" t="s">
        <v>45</v>
      </c>
      <c r="E939" s="302" t="s">
        <v>176</v>
      </c>
      <c r="F939" s="301">
        <v>44495.743750000001</v>
      </c>
      <c r="G939" s="301"/>
      <c r="H939" s="301"/>
      <c r="I939" s="301" t="s">
        <v>4</v>
      </c>
      <c r="J939" s="302" t="s">
        <v>1639</v>
      </c>
      <c r="K939" s="302" t="s">
        <v>125</v>
      </c>
      <c r="L939" s="14">
        <v>44498</v>
      </c>
      <c r="M939" t="s">
        <v>2093</v>
      </c>
      <c r="N939" s="173">
        <v>44498</v>
      </c>
      <c r="T939" s="194"/>
      <c r="U939" s="194"/>
      <c r="V939" s="299"/>
      <c r="W939" s="200"/>
      <c r="X939" s="200"/>
      <c r="Y939" s="199"/>
      <c r="Z939" s="206"/>
      <c r="AA939" s="205"/>
      <c r="AB939" s="206"/>
      <c r="AC939" s="187"/>
      <c r="AD939" s="186">
        <v>44498</v>
      </c>
    </row>
    <row r="940" spans="1:30">
      <c r="A940" s="302">
        <f>COUNTA($D$3:$D$940)</f>
        <v>938</v>
      </c>
      <c r="B940" s="302" t="s">
        <v>2068</v>
      </c>
      <c r="C940" s="302" t="s">
        <v>40</v>
      </c>
      <c r="D940" s="302" t="s">
        <v>30</v>
      </c>
      <c r="E940" s="302" t="s">
        <v>1645</v>
      </c>
      <c r="F940" s="301">
        <v>44494.44599537037</v>
      </c>
      <c r="G940" s="301"/>
      <c r="H940" s="301"/>
      <c r="I940" s="301" t="s">
        <v>2</v>
      </c>
      <c r="J940" s="302" t="s">
        <v>357</v>
      </c>
      <c r="K940" s="302" t="s">
        <v>125</v>
      </c>
      <c r="L940" s="14">
        <v>44498</v>
      </c>
      <c r="M940" t="s">
        <v>2092</v>
      </c>
      <c r="N940" s="173">
        <v>44498</v>
      </c>
      <c r="T940" s="194"/>
      <c r="U940" s="194"/>
      <c r="V940" s="299"/>
      <c r="W940" s="200"/>
      <c r="X940" s="200"/>
      <c r="Y940" s="199"/>
      <c r="Z940" s="206"/>
      <c r="AA940" s="205"/>
      <c r="AB940" s="206"/>
      <c r="AC940" s="187"/>
      <c r="AD940" s="186">
        <v>44498</v>
      </c>
    </row>
    <row r="941" spans="1:30">
      <c r="A941" s="302">
        <f>COUNTA($D$3:$D$941)</f>
        <v>939</v>
      </c>
      <c r="B941" s="302" t="s">
        <v>2057</v>
      </c>
      <c r="C941" s="302" t="s">
        <v>21</v>
      </c>
      <c r="D941" s="302" t="s">
        <v>1142</v>
      </c>
      <c r="E941" s="302" t="s">
        <v>1204</v>
      </c>
      <c r="F941" s="301">
        <v>44495.481030092589</v>
      </c>
      <c r="G941" s="301"/>
      <c r="H941" s="301"/>
      <c r="I941" s="301" t="s">
        <v>3</v>
      </c>
      <c r="J941" s="302" t="s">
        <v>1921</v>
      </c>
      <c r="K941" s="302" t="s">
        <v>53</v>
      </c>
      <c r="L941" s="14">
        <v>44498</v>
      </c>
      <c r="M941" t="s">
        <v>2092</v>
      </c>
      <c r="N941" s="173">
        <v>44498</v>
      </c>
      <c r="T941" s="194"/>
      <c r="U941" s="194"/>
      <c r="V941" s="299"/>
      <c r="W941" s="200"/>
      <c r="X941" s="200"/>
      <c r="Y941" s="199"/>
      <c r="Z941" s="206"/>
      <c r="AA941" s="205"/>
      <c r="AB941" s="206"/>
      <c r="AC941" s="187"/>
      <c r="AD941" s="186">
        <v>44498</v>
      </c>
    </row>
    <row r="942" spans="1:30">
      <c r="A942" s="302">
        <f>COUNTA($D$3:$D$942)</f>
        <v>940</v>
      </c>
      <c r="B942" s="302" t="s">
        <v>2050</v>
      </c>
      <c r="C942" s="302" t="s">
        <v>105</v>
      </c>
      <c r="D942" s="302" t="s">
        <v>30</v>
      </c>
      <c r="E942" s="302" t="s">
        <v>1286</v>
      </c>
      <c r="F942" s="301">
        <v>44491.643642766197</v>
      </c>
      <c r="G942" s="301"/>
      <c r="H942" s="301"/>
      <c r="I942" s="301" t="s">
        <v>3</v>
      </c>
      <c r="J942" s="302" t="s">
        <v>1643</v>
      </c>
      <c r="K942" s="302" t="s">
        <v>103</v>
      </c>
      <c r="L942" s="14">
        <v>44498</v>
      </c>
      <c r="N942" s="173">
        <v>44523</v>
      </c>
      <c r="T942" s="194"/>
      <c r="U942" s="194"/>
      <c r="V942" s="299"/>
      <c r="W942" s="200"/>
      <c r="X942" s="200"/>
      <c r="Y942" s="199"/>
      <c r="Z942" s="206"/>
      <c r="AA942" s="205"/>
      <c r="AB942" s="206"/>
      <c r="AC942" s="187"/>
      <c r="AD942" s="186">
        <v>44523</v>
      </c>
    </row>
    <row r="943" spans="1:30">
      <c r="A943" s="302">
        <f>COUNTA($D$3:$D$943)</f>
        <v>941</v>
      </c>
      <c r="B943" s="302" t="s">
        <v>2038</v>
      </c>
      <c r="C943" s="302" t="s">
        <v>41</v>
      </c>
      <c r="D943" s="302" t="s">
        <v>30</v>
      </c>
      <c r="E943" s="302" t="s">
        <v>1656</v>
      </c>
      <c r="F943" s="301">
        <v>44489.503252314818</v>
      </c>
      <c r="G943" s="301"/>
      <c r="H943" s="301"/>
      <c r="I943" s="301" t="s">
        <v>2</v>
      </c>
      <c r="J943" s="302" t="s">
        <v>1658</v>
      </c>
      <c r="K943" s="302" t="s">
        <v>1089</v>
      </c>
      <c r="L943" s="14">
        <v>44498</v>
      </c>
      <c r="M943" t="s">
        <v>2093</v>
      </c>
      <c r="N943" s="173">
        <v>44498</v>
      </c>
      <c r="T943" s="194"/>
      <c r="U943" s="194"/>
      <c r="V943" s="299"/>
      <c r="W943" s="200"/>
      <c r="X943" s="200"/>
      <c r="Y943" s="199"/>
      <c r="Z943" s="206"/>
      <c r="AA943" s="205"/>
      <c r="AB943" s="206"/>
      <c r="AC943" s="187"/>
      <c r="AD943" s="186">
        <v>44498</v>
      </c>
    </row>
    <row r="944" spans="1:30">
      <c r="A944" s="302">
        <f>COUNTA($D$3:$D$944)</f>
        <v>942</v>
      </c>
      <c r="B944" s="302" t="s">
        <v>2034</v>
      </c>
      <c r="C944" s="302" t="s">
        <v>37</v>
      </c>
      <c r="D944" s="302" t="s">
        <v>34</v>
      </c>
      <c r="E944" s="302" t="s">
        <v>2035</v>
      </c>
      <c r="F944" s="301">
        <v>44488.686331018522</v>
      </c>
      <c r="G944" s="301"/>
      <c r="H944" s="301"/>
      <c r="I944" s="301" t="s">
        <v>3</v>
      </c>
      <c r="J944" s="302" t="s">
        <v>2036</v>
      </c>
      <c r="K944" s="302" t="s">
        <v>24</v>
      </c>
      <c r="L944" s="14">
        <v>44484</v>
      </c>
      <c r="M944" t="s">
        <v>2092</v>
      </c>
      <c r="N944" s="173">
        <v>44484</v>
      </c>
      <c r="T944" s="194"/>
      <c r="U944" s="194"/>
      <c r="V944" s="299"/>
      <c r="W944" s="200"/>
      <c r="X944" s="200"/>
      <c r="Y944" s="199"/>
      <c r="Z944" s="206"/>
      <c r="AA944" s="205"/>
      <c r="AB944" s="206"/>
      <c r="AC944" s="187"/>
      <c r="AD944" s="186">
        <v>44484</v>
      </c>
    </row>
    <row r="945" spans="1:30">
      <c r="A945" s="302">
        <f>COUNTA($D$3:$D$945)</f>
        <v>943</v>
      </c>
      <c r="B945" s="302" t="s">
        <v>1998</v>
      </c>
      <c r="C945" s="302" t="s">
        <v>44</v>
      </c>
      <c r="D945" s="302" t="s">
        <v>34</v>
      </c>
      <c r="E945" s="302" t="s">
        <v>48</v>
      </c>
      <c r="F945" s="301">
        <v>44476</v>
      </c>
      <c r="G945" s="301"/>
      <c r="H945" s="301" t="s">
        <v>66</v>
      </c>
      <c r="I945" s="301" t="s">
        <v>2</v>
      </c>
      <c r="J945" s="302" t="s">
        <v>1657</v>
      </c>
      <c r="K945" s="302" t="s">
        <v>125</v>
      </c>
      <c r="L945" s="14">
        <v>44484</v>
      </c>
      <c r="M945" t="s">
        <v>2093</v>
      </c>
      <c r="N945" s="173">
        <v>44484</v>
      </c>
      <c r="T945" s="194"/>
      <c r="U945" s="194"/>
      <c r="V945" s="299"/>
      <c r="W945" s="200"/>
      <c r="X945" s="200"/>
      <c r="Y945" s="199"/>
      <c r="Z945" s="206"/>
      <c r="AA945" s="205"/>
      <c r="AB945" s="206"/>
      <c r="AC945" s="187"/>
      <c r="AD945" s="186">
        <v>44484</v>
      </c>
    </row>
    <row r="946" spans="1:30">
      <c r="A946" s="302">
        <f>COUNTA($D$3:$D$946)</f>
        <v>944</v>
      </c>
      <c r="B946" s="302" t="s">
        <v>1989</v>
      </c>
      <c r="C946" s="302" t="s">
        <v>1990</v>
      </c>
      <c r="D946" s="302" t="s">
        <v>38</v>
      </c>
      <c r="E946" s="302" t="s">
        <v>1991</v>
      </c>
      <c r="F946" s="301">
        <v>44474</v>
      </c>
      <c r="G946" s="301"/>
      <c r="H946" s="301"/>
      <c r="I946" s="301" t="s">
        <v>2</v>
      </c>
      <c r="J946" s="302" t="s">
        <v>1992</v>
      </c>
      <c r="K946" s="302" t="s">
        <v>125</v>
      </c>
      <c r="L946" s="14">
        <v>44484</v>
      </c>
      <c r="M946" t="s">
        <v>2094</v>
      </c>
      <c r="N946" s="173">
        <v>44484</v>
      </c>
      <c r="T946" s="194"/>
      <c r="U946" s="194"/>
      <c r="V946" s="299"/>
      <c r="W946" s="200"/>
      <c r="X946" s="200"/>
      <c r="Y946" s="199"/>
      <c r="Z946" s="206"/>
      <c r="AA946" s="205"/>
      <c r="AB946" s="206"/>
      <c r="AC946" s="187"/>
      <c r="AD946" s="186">
        <v>44484</v>
      </c>
    </row>
    <row r="947" spans="1:30">
      <c r="A947" s="302">
        <f>COUNTA($D$3:$D$947)</f>
        <v>945</v>
      </c>
      <c r="B947" s="302" t="s">
        <v>2010</v>
      </c>
      <c r="C947" s="302" t="s">
        <v>1100</v>
      </c>
      <c r="D947" s="302" t="s">
        <v>30</v>
      </c>
      <c r="E947" s="302" t="s">
        <v>2011</v>
      </c>
      <c r="F947" s="301">
        <v>44481.70171296296</v>
      </c>
      <c r="G947" s="301"/>
      <c r="H947" s="301"/>
      <c r="I947" s="301" t="s">
        <v>2</v>
      </c>
      <c r="J947" s="302" t="s">
        <v>2012</v>
      </c>
      <c r="K947" s="302" t="s">
        <v>1089</v>
      </c>
      <c r="L947" s="14">
        <v>44484</v>
      </c>
      <c r="N947" s="173">
        <v>44484</v>
      </c>
      <c r="T947" s="194"/>
      <c r="U947" s="194"/>
      <c r="V947" s="299"/>
      <c r="W947" s="200"/>
      <c r="X947" s="200"/>
      <c r="Y947" s="199"/>
      <c r="Z947" s="206"/>
      <c r="AA947" s="205"/>
      <c r="AB947" s="206"/>
      <c r="AC947" s="187"/>
      <c r="AD947" s="186">
        <v>44484</v>
      </c>
    </row>
    <row r="948" spans="1:30">
      <c r="A948" s="302">
        <f>COUNTA($D$3:$D$948)</f>
        <v>946</v>
      </c>
      <c r="B948" s="302" t="s">
        <v>2006</v>
      </c>
      <c r="C948" s="302" t="s">
        <v>1239</v>
      </c>
      <c r="D948" s="302" t="s">
        <v>38</v>
      </c>
      <c r="E948" s="302" t="s">
        <v>1755</v>
      </c>
      <c r="F948" s="301">
        <v>44481</v>
      </c>
      <c r="G948" s="301"/>
      <c r="H948" s="301"/>
      <c r="I948" s="301" t="s">
        <v>2</v>
      </c>
      <c r="J948" s="302" t="s">
        <v>1756</v>
      </c>
      <c r="K948" s="302" t="s">
        <v>1089</v>
      </c>
      <c r="L948" s="14">
        <v>44484</v>
      </c>
      <c r="M948" t="s">
        <v>2094</v>
      </c>
      <c r="N948" s="173">
        <v>44484</v>
      </c>
      <c r="T948" s="194"/>
      <c r="U948" s="194"/>
      <c r="V948" s="299"/>
      <c r="W948" s="200"/>
      <c r="X948" s="200"/>
      <c r="Y948" s="199"/>
      <c r="Z948" s="206"/>
      <c r="AA948" s="205"/>
      <c r="AB948" s="206"/>
      <c r="AC948" s="187"/>
      <c r="AD948" s="186">
        <v>44484</v>
      </c>
    </row>
    <row r="949" spans="1:30">
      <c r="A949" s="302">
        <f>COUNTA($D$3:$D949)</f>
        <v>947</v>
      </c>
      <c r="B949" s="302" t="s">
        <v>2033</v>
      </c>
      <c r="C949" s="302" t="s">
        <v>41</v>
      </c>
      <c r="D949" s="302" t="s">
        <v>25</v>
      </c>
      <c r="E949" s="302" t="s">
        <v>1199</v>
      </c>
      <c r="F949" s="301">
        <v>44488.578136574077</v>
      </c>
      <c r="G949" s="301"/>
      <c r="H949" s="301"/>
      <c r="I949" s="301" t="s">
        <v>3</v>
      </c>
      <c r="J949" s="302" t="s">
        <v>1649</v>
      </c>
      <c r="K949" s="302" t="s">
        <v>33</v>
      </c>
      <c r="L949" s="14">
        <v>44484</v>
      </c>
      <c r="M949" t="s">
        <v>2093</v>
      </c>
      <c r="N949" s="173">
        <v>44484</v>
      </c>
      <c r="T949" s="194"/>
      <c r="U949" s="194"/>
      <c r="V949" s="299"/>
      <c r="W949" s="200"/>
      <c r="X949" s="200"/>
      <c r="Y949" s="199"/>
      <c r="Z949" s="206"/>
      <c r="AA949" s="205"/>
      <c r="AB949" s="206"/>
      <c r="AC949" s="187"/>
      <c r="AD949" s="186">
        <v>44484</v>
      </c>
    </row>
    <row r="950" spans="1:30">
      <c r="A950" s="302">
        <f>COUNTA($D$3:$D950)</f>
        <v>948</v>
      </c>
      <c r="B950" s="302" t="s">
        <v>2024</v>
      </c>
      <c r="C950" s="302" t="s">
        <v>21</v>
      </c>
      <c r="D950" s="302" t="s">
        <v>30</v>
      </c>
      <c r="E950" s="302" t="s">
        <v>2025</v>
      </c>
      <c r="F950" s="301">
        <v>44484.645379826397</v>
      </c>
      <c r="G950" s="301"/>
      <c r="H950" s="301"/>
      <c r="I950" s="301" t="s">
        <v>3</v>
      </c>
      <c r="J950" s="302" t="s">
        <v>514</v>
      </c>
      <c r="K950" s="302" t="s">
        <v>24</v>
      </c>
      <c r="L950" s="14">
        <v>44484</v>
      </c>
      <c r="M950" t="s">
        <v>2092</v>
      </c>
      <c r="N950" s="173">
        <v>44484</v>
      </c>
      <c r="T950" s="194"/>
      <c r="U950" s="194"/>
      <c r="V950" s="299"/>
      <c r="W950" s="200"/>
      <c r="X950" s="200"/>
      <c r="Y950" s="199"/>
      <c r="Z950" s="206"/>
      <c r="AA950" s="205"/>
      <c r="AB950" s="206"/>
      <c r="AC950" s="187"/>
      <c r="AD950" s="186">
        <v>44484</v>
      </c>
    </row>
    <row r="951" spans="1:30">
      <c r="A951" s="302">
        <f>COUNTA($D$3:$D951)</f>
        <v>949</v>
      </c>
      <c r="B951" s="302" t="s">
        <v>2019</v>
      </c>
      <c r="C951" s="302" t="s">
        <v>44</v>
      </c>
      <c r="D951" s="302" t="s">
        <v>45</v>
      </c>
      <c r="E951" s="302" t="s">
        <v>178</v>
      </c>
      <c r="F951" s="301">
        <v>44483</v>
      </c>
      <c r="G951" s="301"/>
      <c r="H951" s="301"/>
      <c r="I951" s="301" t="s">
        <v>4</v>
      </c>
      <c r="J951" s="302" t="s">
        <v>1750</v>
      </c>
      <c r="K951" s="302" t="s">
        <v>54</v>
      </c>
      <c r="L951" s="14">
        <v>44457</v>
      </c>
      <c r="M951" t="s">
        <v>2093</v>
      </c>
      <c r="N951" s="173">
        <v>44457</v>
      </c>
      <c r="T951" s="194"/>
      <c r="U951" s="194"/>
      <c r="V951" s="299"/>
      <c r="W951" s="200"/>
      <c r="X951" s="200"/>
      <c r="Y951" s="199"/>
      <c r="Z951" s="206"/>
      <c r="AA951" s="205"/>
      <c r="AB951" s="206"/>
      <c r="AC951" s="187"/>
      <c r="AD951" s="186">
        <v>44457</v>
      </c>
    </row>
    <row r="952" spans="1:30">
      <c r="A952" s="302">
        <f>COUNTA($D$3:$D952)</f>
        <v>950</v>
      </c>
      <c r="B952" s="302" t="s">
        <v>2009</v>
      </c>
      <c r="C952" s="302" t="s">
        <v>1178</v>
      </c>
      <c r="D952" s="302" t="s">
        <v>58</v>
      </c>
      <c r="E952" s="302" t="s">
        <v>1179</v>
      </c>
      <c r="F952" s="301">
        <v>44481</v>
      </c>
      <c r="G952" s="301"/>
      <c r="H952" s="301">
        <v>44484</v>
      </c>
      <c r="I952" s="301" t="s">
        <v>3</v>
      </c>
      <c r="J952" s="302" t="s">
        <v>2031</v>
      </c>
      <c r="K952" s="302" t="s">
        <v>54</v>
      </c>
      <c r="L952" s="14">
        <v>44457</v>
      </c>
      <c r="M952" t="s">
        <v>2092</v>
      </c>
      <c r="N952" s="173">
        <v>44457</v>
      </c>
      <c r="T952" s="194"/>
      <c r="U952" s="194"/>
      <c r="V952" s="299"/>
      <c r="W952" s="200"/>
      <c r="X952" s="200"/>
      <c r="Y952" s="199"/>
      <c r="Z952" s="206"/>
      <c r="AA952" s="205"/>
      <c r="AB952" s="206"/>
      <c r="AC952" s="187"/>
      <c r="AD952" s="186">
        <v>44457</v>
      </c>
    </row>
    <row r="953" spans="1:30">
      <c r="A953" s="302">
        <f>COUNTA($D$3:$D953)</f>
        <v>951</v>
      </c>
      <c r="B953" s="302" t="s">
        <v>1994</v>
      </c>
      <c r="C953" s="302" t="s">
        <v>71</v>
      </c>
      <c r="D953" s="302" t="s">
        <v>16</v>
      </c>
      <c r="E953" s="302" t="s">
        <v>72</v>
      </c>
      <c r="F953" s="301">
        <v>44475.568437499998</v>
      </c>
      <c r="G953" s="301"/>
      <c r="H953" s="301"/>
      <c r="I953" s="301" t="s">
        <v>2</v>
      </c>
      <c r="J953" s="302" t="s">
        <v>1995</v>
      </c>
      <c r="K953" s="302" t="s">
        <v>54</v>
      </c>
      <c r="L953" s="14">
        <v>44457</v>
      </c>
      <c r="M953" t="s">
        <v>2094</v>
      </c>
      <c r="N953" s="173">
        <v>44457</v>
      </c>
      <c r="T953" s="194"/>
      <c r="U953" s="194"/>
      <c r="V953" s="299"/>
      <c r="W953" s="200"/>
      <c r="X953" s="200"/>
      <c r="Y953" s="199"/>
      <c r="Z953" s="206"/>
      <c r="AA953" s="205"/>
      <c r="AB953" s="206"/>
      <c r="AC953" s="187"/>
      <c r="AD953" s="186">
        <v>44457</v>
      </c>
    </row>
    <row r="954" spans="1:30">
      <c r="A954" s="302">
        <f>COUNTA($D$3:$D954)</f>
        <v>952</v>
      </c>
      <c r="B954" s="302" t="s">
        <v>1988</v>
      </c>
      <c r="C954" s="302" t="s">
        <v>65</v>
      </c>
      <c r="D954" s="302" t="s">
        <v>31</v>
      </c>
      <c r="E954" s="302" t="s">
        <v>1226</v>
      </c>
      <c r="F954" s="301">
        <v>44473</v>
      </c>
      <c r="G954" s="301"/>
      <c r="H954" s="301" t="s">
        <v>55</v>
      </c>
      <c r="I954" s="301" t="s">
        <v>2</v>
      </c>
      <c r="J954" s="302" t="s">
        <v>1485</v>
      </c>
      <c r="K954" s="302" t="s">
        <v>1089</v>
      </c>
      <c r="L954" s="14">
        <v>44457</v>
      </c>
      <c r="M954" t="s">
        <v>2094</v>
      </c>
      <c r="N954" s="173">
        <v>44491</v>
      </c>
      <c r="T954" s="194"/>
      <c r="U954" s="194"/>
      <c r="V954" s="299"/>
      <c r="W954" s="200"/>
      <c r="X954" s="200"/>
      <c r="Y954" s="199"/>
      <c r="Z954" s="206"/>
      <c r="AA954" s="205"/>
      <c r="AB954" s="206"/>
      <c r="AC954" s="187"/>
      <c r="AD954" s="186">
        <v>44491</v>
      </c>
    </row>
    <row r="955" spans="1:30">
      <c r="A955" s="302">
        <f>COUNTA($D$3:$D955)</f>
        <v>953</v>
      </c>
      <c r="B955" s="302" t="s">
        <v>2020</v>
      </c>
      <c r="C955" s="302" t="s">
        <v>41</v>
      </c>
      <c r="D955" s="302" t="s">
        <v>1126</v>
      </c>
      <c r="E955" s="302" t="s">
        <v>2021</v>
      </c>
      <c r="F955" s="301">
        <v>44483</v>
      </c>
      <c r="G955" s="301"/>
      <c r="H955" s="301"/>
      <c r="I955" s="301" t="s">
        <v>4</v>
      </c>
      <c r="J955" s="302" t="s">
        <v>1750</v>
      </c>
      <c r="K955" s="302" t="s">
        <v>54</v>
      </c>
      <c r="L955" s="14">
        <v>44457</v>
      </c>
      <c r="M955" t="s">
        <v>2093</v>
      </c>
      <c r="N955" s="173">
        <v>44457</v>
      </c>
      <c r="T955" s="194"/>
      <c r="U955" s="194"/>
      <c r="V955" s="299"/>
      <c r="W955" s="200"/>
      <c r="X955" s="200"/>
      <c r="Y955" s="199"/>
      <c r="Z955" s="206"/>
      <c r="AA955" s="205"/>
      <c r="AB955" s="206"/>
      <c r="AC955" s="187"/>
      <c r="AD955" s="186">
        <v>44457</v>
      </c>
    </row>
    <row r="956" spans="1:30">
      <c r="A956" s="302">
        <f>COUNTA($D$3:$D956)</f>
        <v>954</v>
      </c>
      <c r="B956" s="302" t="s">
        <v>2016</v>
      </c>
      <c r="C956" s="302" t="s">
        <v>41</v>
      </c>
      <c r="D956" s="302" t="s">
        <v>52</v>
      </c>
      <c r="E956" s="302" t="s">
        <v>2017</v>
      </c>
      <c r="F956" s="301">
        <v>44483.6986901157</v>
      </c>
      <c r="G956" s="301"/>
      <c r="H956" s="301"/>
      <c r="I956" s="301" t="s">
        <v>3</v>
      </c>
      <c r="J956" s="302" t="s">
        <v>1158</v>
      </c>
      <c r="K956" s="302" t="s">
        <v>101</v>
      </c>
      <c r="L956" s="14">
        <v>44457</v>
      </c>
      <c r="M956" t="s">
        <v>2093</v>
      </c>
      <c r="N956" s="173">
        <v>44457</v>
      </c>
      <c r="T956" s="194"/>
      <c r="U956" s="194"/>
      <c r="V956" s="299"/>
      <c r="W956" s="200"/>
      <c r="X956" s="200"/>
      <c r="Y956" s="199"/>
      <c r="Z956" s="206"/>
      <c r="AA956" s="205"/>
      <c r="AB956" s="206"/>
      <c r="AC956" s="187"/>
      <c r="AD956" s="186">
        <v>44457</v>
      </c>
    </row>
    <row r="957" spans="1:30">
      <c r="A957" s="302">
        <f>COUNTA($D$3:$D957)</f>
        <v>955</v>
      </c>
      <c r="B957" s="302" t="s">
        <v>2001</v>
      </c>
      <c r="C957" s="302" t="s">
        <v>21</v>
      </c>
      <c r="D957" s="302" t="s">
        <v>34</v>
      </c>
      <c r="E957" s="302" t="s">
        <v>1682</v>
      </c>
      <c r="F957" s="301">
        <v>44476.744615798598</v>
      </c>
      <c r="G957" s="301"/>
      <c r="H957" s="301"/>
      <c r="I957" s="301" t="s">
        <v>3</v>
      </c>
      <c r="J957" s="302" t="s">
        <v>1649</v>
      </c>
      <c r="K957" s="302" t="s">
        <v>54</v>
      </c>
      <c r="L957" s="14">
        <v>44457</v>
      </c>
      <c r="M957" t="s">
        <v>2092</v>
      </c>
      <c r="N957" s="173">
        <v>44457</v>
      </c>
      <c r="T957" s="194"/>
      <c r="U957" s="194"/>
      <c r="V957" s="299"/>
      <c r="W957" s="200"/>
      <c r="X957" s="200"/>
      <c r="Y957" s="199"/>
      <c r="Z957" s="206"/>
      <c r="AA957" s="205"/>
      <c r="AB957" s="206"/>
      <c r="AC957" s="187"/>
      <c r="AD957" s="186">
        <v>44457</v>
      </c>
    </row>
    <row r="958" spans="1:30">
      <c r="A958" s="302">
        <f>COUNTA($D$3:$D958)</f>
        <v>956</v>
      </c>
      <c r="B958" s="302" t="s">
        <v>1891</v>
      </c>
      <c r="C958" s="302" t="s">
        <v>21</v>
      </c>
      <c r="D958" s="302" t="s">
        <v>1193</v>
      </c>
      <c r="E958" s="302" t="s">
        <v>1892</v>
      </c>
      <c r="F958" s="301">
        <v>44446</v>
      </c>
      <c r="G958" s="301"/>
      <c r="H958" s="301">
        <v>44479</v>
      </c>
      <c r="I958" s="301" t="s">
        <v>3</v>
      </c>
      <c r="J958" s="302" t="s">
        <v>514</v>
      </c>
      <c r="K958" s="302" t="s">
        <v>54</v>
      </c>
      <c r="L958" s="14">
        <v>44457</v>
      </c>
      <c r="M958" t="s">
        <v>2092</v>
      </c>
      <c r="N958" s="173">
        <v>44457</v>
      </c>
      <c r="T958" s="194"/>
      <c r="U958" s="194"/>
      <c r="V958" s="299"/>
      <c r="W958" s="200"/>
      <c r="X958" s="200"/>
      <c r="Y958" s="199"/>
      <c r="Z958" s="206"/>
      <c r="AA958" s="205"/>
      <c r="AB958" s="206"/>
      <c r="AC958" s="187"/>
      <c r="AD958" s="186">
        <v>44457</v>
      </c>
    </row>
    <row r="959" spans="1:30">
      <c r="A959" s="302">
        <f>COUNTA($D$3:$D959)</f>
        <v>957</v>
      </c>
      <c r="B959" s="302" t="s">
        <v>1957</v>
      </c>
      <c r="C959" s="302" t="s">
        <v>1119</v>
      </c>
      <c r="D959" s="302" t="s">
        <v>38</v>
      </c>
      <c r="E959" s="302" t="s">
        <v>2007</v>
      </c>
      <c r="F959" s="301">
        <v>44468</v>
      </c>
      <c r="G959" s="301"/>
      <c r="H959" s="301">
        <v>44471</v>
      </c>
      <c r="I959" s="301" t="s">
        <v>2</v>
      </c>
      <c r="J959" s="302" t="s">
        <v>1485</v>
      </c>
      <c r="K959" s="302" t="s">
        <v>101</v>
      </c>
      <c r="L959" s="14">
        <v>44457</v>
      </c>
      <c r="N959" s="173">
        <v>44457</v>
      </c>
      <c r="T959" s="194"/>
      <c r="U959" s="194"/>
      <c r="V959" s="299"/>
      <c r="W959" s="200"/>
      <c r="X959" s="200"/>
      <c r="Y959" s="199"/>
      <c r="Z959" s="206"/>
      <c r="AA959" s="205"/>
      <c r="AB959" s="206"/>
      <c r="AC959" s="187"/>
      <c r="AD959" s="186">
        <v>44457</v>
      </c>
    </row>
    <row r="960" spans="1:30">
      <c r="A960" s="302">
        <f>COUNTA($D$3:$D$960)</f>
        <v>958</v>
      </c>
      <c r="B960" s="302" t="s">
        <v>1889</v>
      </c>
      <c r="C960" s="302" t="s">
        <v>21</v>
      </c>
      <c r="D960" s="302" t="s">
        <v>30</v>
      </c>
      <c r="E960" s="302" t="s">
        <v>1890</v>
      </c>
      <c r="F960" s="301">
        <v>44446</v>
      </c>
      <c r="G960" s="301"/>
      <c r="H960" s="301" t="s">
        <v>55</v>
      </c>
      <c r="I960" s="301" t="s">
        <v>2</v>
      </c>
      <c r="J960" s="302" t="s">
        <v>1485</v>
      </c>
      <c r="K960" s="302" t="s">
        <v>101</v>
      </c>
      <c r="L960" s="14">
        <v>44457</v>
      </c>
      <c r="M960" t="s">
        <v>2092</v>
      </c>
      <c r="N960" s="173">
        <v>44457</v>
      </c>
      <c r="T960" s="194"/>
      <c r="U960" s="194"/>
      <c r="V960" s="299"/>
      <c r="W960" s="200"/>
      <c r="X960" s="200"/>
      <c r="Y960" s="199"/>
      <c r="Z960" s="206"/>
      <c r="AA960" s="205"/>
      <c r="AB960" s="206"/>
      <c r="AC960" s="187"/>
      <c r="AD960" s="186">
        <v>44457</v>
      </c>
    </row>
    <row r="961" spans="1:30">
      <c r="A961" s="302">
        <f>COUNTA($D$3:$D$961)</f>
        <v>959</v>
      </c>
      <c r="B961" s="302" t="s">
        <v>2004</v>
      </c>
      <c r="C961" s="302" t="s">
        <v>1090</v>
      </c>
      <c r="D961" s="302" t="s">
        <v>47</v>
      </c>
      <c r="E961" s="302" t="s">
        <v>1091</v>
      </c>
      <c r="F961" s="301">
        <v>44480</v>
      </c>
      <c r="G961" s="301"/>
      <c r="H961" s="301"/>
      <c r="I961" s="301" t="s">
        <v>3</v>
      </c>
      <c r="J961" s="302" t="s">
        <v>1485</v>
      </c>
      <c r="K961" s="302" t="s">
        <v>54</v>
      </c>
      <c r="L961" s="14">
        <v>44457</v>
      </c>
      <c r="M961" t="s">
        <v>2094</v>
      </c>
      <c r="N961" s="173">
        <v>44457</v>
      </c>
      <c r="T961" s="194"/>
      <c r="U961" s="194"/>
      <c r="V961" s="299"/>
      <c r="W961" s="200"/>
      <c r="X961" s="200"/>
      <c r="Y961" s="199"/>
      <c r="Z961" s="206"/>
      <c r="AA961" s="205"/>
      <c r="AB961" s="206"/>
      <c r="AC961" s="187"/>
      <c r="AD961" s="186">
        <v>44457</v>
      </c>
    </row>
    <row r="962" spans="1:30">
      <c r="A962" s="302">
        <f>COUNTA($D$3:$D$962)</f>
        <v>960</v>
      </c>
      <c r="B962" s="302" t="s">
        <v>1961</v>
      </c>
      <c r="C962" s="302" t="s">
        <v>1099</v>
      </c>
      <c r="D962" s="302" t="s">
        <v>38</v>
      </c>
      <c r="E962" s="302" t="s">
        <v>1661</v>
      </c>
      <c r="F962" s="301">
        <v>44467.663136574076</v>
      </c>
      <c r="G962" s="301"/>
      <c r="H962" s="301"/>
      <c r="I962" s="301" t="s">
        <v>2</v>
      </c>
      <c r="J962" s="302" t="s">
        <v>1662</v>
      </c>
      <c r="K962" s="302" t="s">
        <v>125</v>
      </c>
      <c r="L962" s="14">
        <v>44451</v>
      </c>
      <c r="N962" s="173">
        <v>44453</v>
      </c>
      <c r="T962" s="194"/>
      <c r="U962" s="194"/>
      <c r="V962" s="299"/>
      <c r="W962" s="200"/>
      <c r="X962" s="200"/>
      <c r="Y962" s="199"/>
      <c r="Z962" s="206"/>
      <c r="AA962" s="205"/>
      <c r="AB962" s="206"/>
      <c r="AC962" s="187"/>
      <c r="AD962" s="186">
        <v>44453</v>
      </c>
    </row>
    <row r="963" spans="1:30">
      <c r="A963" s="302">
        <f>COUNTA($D$3:$D$963)</f>
        <v>961</v>
      </c>
      <c r="B963" s="302" t="s">
        <v>1960</v>
      </c>
      <c r="C963" s="302" t="s">
        <v>1100</v>
      </c>
      <c r="D963" s="302" t="s">
        <v>30</v>
      </c>
      <c r="E963" s="302" t="s">
        <v>1260</v>
      </c>
      <c r="F963" s="301">
        <v>44470.559803240743</v>
      </c>
      <c r="G963" s="301"/>
      <c r="H963" s="301"/>
      <c r="I963" s="301" t="s">
        <v>2</v>
      </c>
      <c r="J963" s="302" t="s">
        <v>1664</v>
      </c>
      <c r="K963" s="302" t="s">
        <v>54</v>
      </c>
      <c r="L963" s="14">
        <v>44451</v>
      </c>
      <c r="N963" s="173">
        <v>44452</v>
      </c>
      <c r="T963" s="194"/>
      <c r="U963" s="194"/>
      <c r="V963" s="299"/>
      <c r="W963" s="200"/>
      <c r="X963" s="200"/>
      <c r="Y963" s="199"/>
      <c r="Z963" s="206"/>
      <c r="AA963" s="205"/>
      <c r="AB963" s="206"/>
      <c r="AC963" s="187"/>
      <c r="AD963" s="186">
        <v>44452</v>
      </c>
    </row>
    <row r="964" spans="1:30">
      <c r="A964" s="302">
        <f>COUNTA($D$3:$D$964)</f>
        <v>962</v>
      </c>
      <c r="B964" s="302" t="s">
        <v>1958</v>
      </c>
      <c r="C964" s="302" t="s">
        <v>1224</v>
      </c>
      <c r="D964" s="302" t="s">
        <v>58</v>
      </c>
      <c r="E964" s="302" t="s">
        <v>1225</v>
      </c>
      <c r="F964" s="301">
        <v>44470.649687500001</v>
      </c>
      <c r="G964" s="301"/>
      <c r="H964" s="301"/>
      <c r="I964" s="301" t="s">
        <v>2</v>
      </c>
      <c r="J964" s="302" t="s">
        <v>1959</v>
      </c>
      <c r="K964" s="302" t="s">
        <v>54</v>
      </c>
      <c r="L964" s="14">
        <v>44451</v>
      </c>
      <c r="M964" t="s">
        <v>2094</v>
      </c>
      <c r="N964" s="173">
        <v>44451</v>
      </c>
      <c r="T964" s="194"/>
      <c r="U964" s="194"/>
      <c r="V964" s="299"/>
      <c r="W964" s="200"/>
      <c r="X964" s="200"/>
      <c r="Y964" s="199"/>
      <c r="Z964" s="206"/>
      <c r="AA964" s="205"/>
      <c r="AB964" s="206"/>
      <c r="AC964" s="187"/>
      <c r="AD964" s="186">
        <v>44451</v>
      </c>
    </row>
    <row r="965" spans="1:30">
      <c r="A965" s="302">
        <f>COUNTA($D$3:$D$965)</f>
        <v>963</v>
      </c>
      <c r="B965" s="302" t="s">
        <v>1857</v>
      </c>
      <c r="C965" s="302" t="s">
        <v>301</v>
      </c>
      <c r="D965" s="302" t="s">
        <v>38</v>
      </c>
      <c r="E965" s="302" t="s">
        <v>1280</v>
      </c>
      <c r="F965" s="301">
        <v>44403</v>
      </c>
      <c r="G965" s="301"/>
      <c r="H965" s="301">
        <v>44403</v>
      </c>
      <c r="I965" s="301" t="s">
        <v>2</v>
      </c>
      <c r="J965" s="302" t="s">
        <v>1700</v>
      </c>
      <c r="K965" s="302" t="s">
        <v>54</v>
      </c>
      <c r="L965" s="14">
        <v>44451</v>
      </c>
      <c r="N965" s="173">
        <v>44451</v>
      </c>
      <c r="T965" s="194"/>
      <c r="U965" s="194"/>
      <c r="V965" s="299"/>
      <c r="W965" s="200"/>
      <c r="X965" s="200"/>
      <c r="Y965" s="199"/>
      <c r="Z965" s="206"/>
      <c r="AA965" s="205"/>
      <c r="AB965" s="206"/>
      <c r="AC965" s="187"/>
      <c r="AD965" s="186">
        <v>44451</v>
      </c>
    </row>
    <row r="966" spans="1:30">
      <c r="A966" s="302">
        <f>COUNTA($D$3:$D$966)</f>
        <v>964</v>
      </c>
      <c r="B966" s="302" t="s">
        <v>1945</v>
      </c>
      <c r="C966" s="302" t="s">
        <v>41</v>
      </c>
      <c r="D966" s="302" t="s">
        <v>27</v>
      </c>
      <c r="E966" s="302" t="s">
        <v>1642</v>
      </c>
      <c r="F966" s="301">
        <v>44463.652083333334</v>
      </c>
      <c r="G966" s="301"/>
      <c r="H966" s="301"/>
      <c r="I966" s="301" t="s">
        <v>1110</v>
      </c>
      <c r="J966" s="302" t="s">
        <v>1668</v>
      </c>
      <c r="K966" s="302" t="s">
        <v>54</v>
      </c>
      <c r="L966" s="14">
        <v>44451</v>
      </c>
      <c r="M966" t="s">
        <v>2093</v>
      </c>
      <c r="N966" s="173">
        <v>44451</v>
      </c>
      <c r="T966" s="194"/>
      <c r="U966" s="194"/>
      <c r="V966" s="299"/>
      <c r="W966" s="200"/>
      <c r="X966" s="200"/>
      <c r="Y966" s="199"/>
      <c r="Z966" s="206"/>
      <c r="AA966" s="205"/>
      <c r="AB966" s="206"/>
      <c r="AC966" s="187"/>
      <c r="AD966" s="186">
        <v>44451</v>
      </c>
    </row>
    <row r="967" spans="1:30">
      <c r="A967" s="302">
        <f>COUNTA($D$3:$D$967)</f>
        <v>965</v>
      </c>
      <c r="B967" s="302" t="s">
        <v>1942</v>
      </c>
      <c r="C967" s="302" t="s">
        <v>1178</v>
      </c>
      <c r="D967" s="302" t="s">
        <v>16</v>
      </c>
      <c r="E967" s="302" t="s">
        <v>1710</v>
      </c>
      <c r="F967" s="301">
        <v>44462</v>
      </c>
      <c r="G967" s="301"/>
      <c r="H967" s="301">
        <v>44462</v>
      </c>
      <c r="I967" s="301" t="s">
        <v>2</v>
      </c>
      <c r="J967" s="302" t="s">
        <v>1875</v>
      </c>
      <c r="K967" s="302" t="s">
        <v>54</v>
      </c>
      <c r="L967" s="14">
        <v>44451</v>
      </c>
      <c r="M967" t="s">
        <v>2092</v>
      </c>
      <c r="N967" s="173">
        <v>44501</v>
      </c>
      <c r="T967" s="194"/>
      <c r="U967" s="194"/>
      <c r="V967" s="299"/>
      <c r="W967" s="200"/>
      <c r="X967" s="200"/>
      <c r="Y967" s="199"/>
      <c r="Z967" s="206"/>
      <c r="AA967" s="205"/>
      <c r="AB967" s="206"/>
      <c r="AC967" s="187"/>
      <c r="AD967" s="186">
        <v>44501</v>
      </c>
    </row>
    <row r="968" spans="1:30">
      <c r="A968" s="302">
        <f>COUNTA($D$3:$D$968)</f>
        <v>966</v>
      </c>
      <c r="B968" s="302" t="s">
        <v>1962</v>
      </c>
      <c r="C968" s="302" t="s">
        <v>37</v>
      </c>
      <c r="D968" s="302" t="s">
        <v>34</v>
      </c>
      <c r="E968" s="302" t="s">
        <v>1963</v>
      </c>
      <c r="F968" s="301">
        <v>44468.707870370374</v>
      </c>
      <c r="G968" s="301"/>
      <c r="H968" s="301">
        <v>44468.707870370374</v>
      </c>
      <c r="I968" s="301" t="s">
        <v>3</v>
      </c>
      <c r="J968" s="302" t="s">
        <v>1666</v>
      </c>
      <c r="K968" s="302" t="s">
        <v>1089</v>
      </c>
      <c r="L968" s="14">
        <v>44422</v>
      </c>
      <c r="M968" t="s">
        <v>2092</v>
      </c>
      <c r="N968" s="173">
        <v>44422</v>
      </c>
      <c r="T968" s="194"/>
      <c r="U968" s="194"/>
      <c r="V968" s="299"/>
      <c r="W968" s="200"/>
      <c r="X968" s="200"/>
      <c r="Y968" s="199"/>
      <c r="Z968" s="206"/>
      <c r="AA968" s="205"/>
      <c r="AB968" s="206"/>
      <c r="AC968" s="187"/>
      <c r="AD968" s="186">
        <v>44422</v>
      </c>
    </row>
    <row r="969" spans="1:30">
      <c r="A969" s="302">
        <f>COUNTA($D$3:$D$969)</f>
        <v>967</v>
      </c>
      <c r="B969" s="302" t="s">
        <v>1966</v>
      </c>
      <c r="C969" s="302" t="s">
        <v>41</v>
      </c>
      <c r="D969" s="302" t="s">
        <v>30</v>
      </c>
      <c r="E969" s="302" t="s">
        <v>1721</v>
      </c>
      <c r="F969" s="301">
        <v>44468</v>
      </c>
      <c r="G969" s="301"/>
      <c r="H969" s="301"/>
      <c r="I969" s="301" t="s">
        <v>3</v>
      </c>
      <c r="J969" s="302" t="s">
        <v>1649</v>
      </c>
      <c r="K969" s="302" t="s">
        <v>54</v>
      </c>
      <c r="L969" s="14">
        <v>44409</v>
      </c>
      <c r="M969" t="s">
        <v>2093</v>
      </c>
      <c r="N969" s="173">
        <v>44409</v>
      </c>
      <c r="T969" s="194"/>
      <c r="U969" s="194"/>
      <c r="V969" s="299"/>
      <c r="W969" s="200"/>
      <c r="X969" s="200"/>
      <c r="Y969" s="199"/>
      <c r="Z969" s="206"/>
      <c r="AA969" s="205"/>
      <c r="AB969" s="206"/>
      <c r="AC969" s="187"/>
      <c r="AD969" s="186">
        <v>44409</v>
      </c>
    </row>
    <row r="970" spans="1:30">
      <c r="A970" s="302">
        <f>COUNTA($D$3:$D$970)</f>
        <v>968</v>
      </c>
      <c r="B970" s="302" t="s">
        <v>1967</v>
      </c>
      <c r="C970" s="302" t="s">
        <v>41</v>
      </c>
      <c r="D970" s="302" t="s">
        <v>49</v>
      </c>
      <c r="E970" s="302" t="s">
        <v>1144</v>
      </c>
      <c r="F970" s="301">
        <v>44468.516215277778</v>
      </c>
      <c r="G970" s="301"/>
      <c r="H970" s="301"/>
      <c r="I970" s="301" t="s">
        <v>3</v>
      </c>
      <c r="J970" s="302" t="s">
        <v>1968</v>
      </c>
      <c r="K970" s="302" t="s">
        <v>54</v>
      </c>
      <c r="L970" s="14">
        <v>44409</v>
      </c>
      <c r="M970" t="s">
        <v>2093</v>
      </c>
      <c r="N970" s="173">
        <v>44409</v>
      </c>
      <c r="T970" s="194"/>
      <c r="U970" s="194"/>
      <c r="V970" s="299"/>
      <c r="W970" s="200"/>
      <c r="X970" s="200"/>
      <c r="Y970" s="199"/>
      <c r="Z970" s="206"/>
      <c r="AA970" s="205"/>
      <c r="AB970" s="206"/>
      <c r="AC970" s="187"/>
      <c r="AD970" s="186">
        <v>44409</v>
      </c>
    </row>
    <row r="971" spans="1:30">
      <c r="A971" s="302">
        <f>COUNTA($D$3:$D$971)</f>
        <v>969</v>
      </c>
      <c r="B971" s="302" t="s">
        <v>1964</v>
      </c>
      <c r="C971" s="302" t="s">
        <v>37</v>
      </c>
      <c r="D971" s="302" t="s">
        <v>34</v>
      </c>
      <c r="E971" s="302" t="s">
        <v>1807</v>
      </c>
      <c r="F971" s="301">
        <v>44468</v>
      </c>
      <c r="G971" s="301"/>
      <c r="H971" s="301"/>
      <c r="I971" s="301" t="s">
        <v>3</v>
      </c>
      <c r="J971" s="302" t="s">
        <v>1965</v>
      </c>
      <c r="K971" s="302" t="s">
        <v>33</v>
      </c>
      <c r="L971" s="14">
        <v>44409</v>
      </c>
      <c r="M971" t="s">
        <v>2092</v>
      </c>
      <c r="N971" s="173">
        <v>44409</v>
      </c>
      <c r="T971" s="194"/>
      <c r="U971" s="194"/>
      <c r="V971" s="299"/>
      <c r="W971" s="200"/>
      <c r="X971" s="200"/>
      <c r="Y971" s="199"/>
      <c r="Z971" s="206"/>
      <c r="AA971" s="205"/>
      <c r="AB971" s="206"/>
      <c r="AC971" s="187"/>
      <c r="AD971" s="186">
        <v>44409</v>
      </c>
    </row>
    <row r="972" spans="1:30">
      <c r="A972" s="302">
        <f>COUNTA($D$3:$D$972)</f>
        <v>970</v>
      </c>
      <c r="B972" s="302" t="s">
        <v>1933</v>
      </c>
      <c r="C972" s="302" t="s">
        <v>44</v>
      </c>
      <c r="D972" s="302" t="s">
        <v>34</v>
      </c>
      <c r="E972" s="302" t="s">
        <v>126</v>
      </c>
      <c r="F972" s="301">
        <v>44454.79105324074</v>
      </c>
      <c r="G972" s="301"/>
      <c r="H972" s="301"/>
      <c r="I972" s="301" t="s">
        <v>3</v>
      </c>
      <c r="J972" s="302" t="s">
        <v>1666</v>
      </c>
      <c r="K972" s="302" t="s">
        <v>125</v>
      </c>
      <c r="L972" s="14">
        <v>44402</v>
      </c>
      <c r="M972" t="s">
        <v>2093</v>
      </c>
      <c r="N972" s="173">
        <v>44402</v>
      </c>
      <c r="T972" s="194"/>
      <c r="U972" s="194"/>
      <c r="V972" s="299"/>
      <c r="W972" s="200"/>
      <c r="X972" s="200"/>
      <c r="Y972" s="199"/>
      <c r="Z972" s="206"/>
      <c r="AA972" s="205"/>
      <c r="AB972" s="206"/>
      <c r="AC972" s="187"/>
      <c r="AD972" s="186">
        <v>44402</v>
      </c>
    </row>
    <row r="973" spans="1:30">
      <c r="A973" s="302">
        <f>COUNTA($D$3:$D$973)</f>
        <v>971</v>
      </c>
      <c r="B973" s="302" t="s">
        <v>1813</v>
      </c>
      <c r="C973" s="302" t="s">
        <v>41</v>
      </c>
      <c r="D973" s="302" t="s">
        <v>49</v>
      </c>
      <c r="E973" s="302" t="s">
        <v>1088</v>
      </c>
      <c r="F973" s="301">
        <v>44385</v>
      </c>
      <c r="G973" s="301"/>
      <c r="H973" s="301"/>
      <c r="I973" s="301" t="s">
        <v>3</v>
      </c>
      <c r="J973" s="302" t="s">
        <v>1724</v>
      </c>
      <c r="K973" s="302" t="s">
        <v>33</v>
      </c>
      <c r="L973" s="14">
        <v>44402</v>
      </c>
      <c r="M973" t="s">
        <v>2093</v>
      </c>
      <c r="N973" s="173">
        <v>44402</v>
      </c>
      <c r="T973" s="194"/>
      <c r="U973" s="194"/>
      <c r="V973" s="299"/>
      <c r="W973" s="200"/>
      <c r="X973" s="200"/>
      <c r="Y973" s="199"/>
      <c r="Z973" s="206"/>
      <c r="AA973" s="205"/>
      <c r="AB973" s="206"/>
      <c r="AC973" s="187"/>
      <c r="AD973" s="186">
        <v>44402</v>
      </c>
    </row>
    <row r="974" spans="1:30">
      <c r="A974" s="302">
        <f>COUNTA($D$3:$D$974)</f>
        <v>972</v>
      </c>
      <c r="B974" s="302" t="s">
        <v>1926</v>
      </c>
      <c r="C974" s="302" t="s">
        <v>93</v>
      </c>
      <c r="D974" s="302" t="s">
        <v>16</v>
      </c>
      <c r="E974" s="302" t="s">
        <v>1236</v>
      </c>
      <c r="F974" s="301">
        <v>44455.706797557898</v>
      </c>
      <c r="G974" s="301"/>
      <c r="H974" s="301"/>
      <c r="I974" s="301" t="s">
        <v>3</v>
      </c>
      <c r="J974" s="302" t="s">
        <v>1934</v>
      </c>
      <c r="K974" s="302" t="s">
        <v>1089</v>
      </c>
      <c r="L974" s="14">
        <v>44402</v>
      </c>
      <c r="M974" t="s">
        <v>2094</v>
      </c>
      <c r="N974" s="173">
        <v>44402</v>
      </c>
      <c r="T974" s="194"/>
      <c r="U974" s="194"/>
      <c r="V974" s="299"/>
      <c r="W974" s="200"/>
      <c r="X974" s="200"/>
      <c r="Y974" s="199"/>
      <c r="Z974" s="206"/>
      <c r="AA974" s="205"/>
      <c r="AB974" s="206"/>
      <c r="AC974" s="187"/>
      <c r="AD974" s="186">
        <v>44402</v>
      </c>
    </row>
    <row r="975" spans="1:30">
      <c r="A975" s="302">
        <f>COUNTA($D$3:$D$975)</f>
        <v>973</v>
      </c>
      <c r="B975" s="302" t="s">
        <v>1938</v>
      </c>
      <c r="C975" s="302" t="s">
        <v>44</v>
      </c>
      <c r="D975" s="302" t="s">
        <v>30</v>
      </c>
      <c r="E975" s="302" t="s">
        <v>81</v>
      </c>
      <c r="F975" s="301">
        <v>44459.790324074071</v>
      </c>
      <c r="G975" s="301"/>
      <c r="H975" s="301"/>
      <c r="I975" s="301" t="s">
        <v>3</v>
      </c>
      <c r="J975" s="302" t="s">
        <v>1720</v>
      </c>
      <c r="K975" s="302" t="s">
        <v>1089</v>
      </c>
      <c r="L975" s="14">
        <v>44402</v>
      </c>
      <c r="M975" t="s">
        <v>2093</v>
      </c>
      <c r="N975" s="173">
        <v>44402</v>
      </c>
      <c r="T975" s="194"/>
      <c r="U975" s="194"/>
      <c r="V975" s="299"/>
      <c r="W975" s="200"/>
      <c r="X975" s="200"/>
      <c r="Y975" s="199"/>
      <c r="Z975" s="206"/>
      <c r="AA975" s="205"/>
      <c r="AB975" s="206"/>
      <c r="AC975" s="187"/>
      <c r="AD975" s="186">
        <v>44402</v>
      </c>
    </row>
    <row r="976" spans="1:30">
      <c r="A976" s="302">
        <f>COUNTA($D$3:$D$976)</f>
        <v>974</v>
      </c>
      <c r="B976" s="302" t="s">
        <v>1943</v>
      </c>
      <c r="C976" s="302" t="s">
        <v>44</v>
      </c>
      <c r="D976" s="302" t="s">
        <v>27</v>
      </c>
      <c r="E976" s="302" t="s">
        <v>1944</v>
      </c>
      <c r="F976" s="301">
        <v>44462</v>
      </c>
      <c r="G976" s="301"/>
      <c r="H976" s="301"/>
      <c r="I976" s="301" t="s">
        <v>4</v>
      </c>
      <c r="J976" s="302" t="s">
        <v>1668</v>
      </c>
      <c r="K976" s="302" t="s">
        <v>101</v>
      </c>
      <c r="L976" s="14">
        <v>44402</v>
      </c>
      <c r="M976" t="s">
        <v>2093</v>
      </c>
      <c r="N976" s="173">
        <v>44402</v>
      </c>
      <c r="T976" s="194"/>
      <c r="U976" s="194"/>
      <c r="V976" s="299"/>
      <c r="W976" s="200"/>
      <c r="X976" s="200"/>
      <c r="Y976" s="199"/>
      <c r="Z976" s="206"/>
      <c r="AA976" s="205"/>
      <c r="AB976" s="206"/>
      <c r="AC976" s="187"/>
      <c r="AD976" s="186">
        <v>44402</v>
      </c>
    </row>
    <row r="977" spans="1:30">
      <c r="A977" s="302">
        <f>COUNTA($D$3:$D$977)</f>
        <v>975</v>
      </c>
      <c r="B977" s="302" t="s">
        <v>1863</v>
      </c>
      <c r="C977" s="302" t="s">
        <v>71</v>
      </c>
      <c r="D977" s="302" t="s">
        <v>51</v>
      </c>
      <c r="E977" s="302" t="s">
        <v>1128</v>
      </c>
      <c r="F977" s="301">
        <v>44434.888287037</v>
      </c>
      <c r="G977" s="301"/>
      <c r="H977" s="301"/>
      <c r="I977" s="301" t="s">
        <v>2</v>
      </c>
      <c r="J977" s="302" t="s">
        <v>1766</v>
      </c>
      <c r="K977" s="302" t="s">
        <v>20</v>
      </c>
      <c r="L977" s="14">
        <v>44402</v>
      </c>
      <c r="M977" t="s">
        <v>2094</v>
      </c>
      <c r="N977" s="173">
        <v>44402</v>
      </c>
      <c r="T977" s="194"/>
      <c r="U977" s="194"/>
      <c r="V977" s="299"/>
      <c r="W977" s="200"/>
      <c r="X977" s="200"/>
      <c r="Y977" s="199"/>
      <c r="Z977" s="206"/>
      <c r="AA977" s="205"/>
      <c r="AB977" s="206"/>
      <c r="AC977" s="187"/>
      <c r="AD977" s="186">
        <v>44402</v>
      </c>
    </row>
    <row r="978" spans="1:30">
      <c r="A978" s="302">
        <f>COUNTA($D$3:$D$978)</f>
        <v>976</v>
      </c>
      <c r="B978" s="302" t="s">
        <v>1941</v>
      </c>
      <c r="C978" s="302" t="s">
        <v>1218</v>
      </c>
      <c r="D978" s="302" t="s">
        <v>30</v>
      </c>
      <c r="E978" s="302" t="s">
        <v>1276</v>
      </c>
      <c r="F978" s="301">
        <v>44461.649375000001</v>
      </c>
      <c r="G978" s="301"/>
      <c r="H978" s="301"/>
      <c r="I978" s="301" t="s">
        <v>3</v>
      </c>
      <c r="J978" s="302" t="s">
        <v>1249</v>
      </c>
      <c r="K978" s="302" t="s">
        <v>20</v>
      </c>
      <c r="L978" s="14">
        <v>44402</v>
      </c>
      <c r="M978" t="s">
        <v>2094</v>
      </c>
      <c r="N978" s="173">
        <v>44402</v>
      </c>
      <c r="T978" s="194"/>
      <c r="U978" s="194"/>
      <c r="V978" s="299"/>
      <c r="W978" s="200"/>
      <c r="X978" s="200"/>
      <c r="Y978" s="199"/>
      <c r="Z978" s="206"/>
      <c r="AA978" s="205"/>
      <c r="AB978" s="206"/>
      <c r="AC978" s="187"/>
      <c r="AD978" s="186">
        <v>44402</v>
      </c>
    </row>
    <row r="979" spans="1:30">
      <c r="A979" s="302">
        <f>COUNTA($D$3:$D$979)</f>
        <v>977</v>
      </c>
      <c r="B979" s="302" t="s">
        <v>1864</v>
      </c>
      <c r="C979" s="302" t="s">
        <v>1865</v>
      </c>
      <c r="D979" s="302" t="s">
        <v>16</v>
      </c>
      <c r="E979" s="302" t="s">
        <v>1866</v>
      </c>
      <c r="F979" s="301">
        <v>44440</v>
      </c>
      <c r="G979" s="301"/>
      <c r="H979" s="301"/>
      <c r="I979" s="301" t="s">
        <v>2</v>
      </c>
      <c r="J979" s="302" t="s">
        <v>1664</v>
      </c>
      <c r="K979" s="302" t="s">
        <v>20</v>
      </c>
      <c r="L979" s="14">
        <v>44402</v>
      </c>
      <c r="M979" t="s">
        <v>2094</v>
      </c>
      <c r="N979" s="173">
        <v>44402</v>
      </c>
      <c r="T979" s="194"/>
      <c r="U979" s="194"/>
      <c r="V979" s="299"/>
      <c r="W979" s="200"/>
      <c r="X979" s="200"/>
      <c r="Y979" s="199"/>
      <c r="Z979" s="206"/>
      <c r="AA979" s="205"/>
      <c r="AB979" s="206"/>
      <c r="AC979" s="187"/>
      <c r="AD979" s="186">
        <v>44402</v>
      </c>
    </row>
    <row r="980" spans="1:30">
      <c r="A980" s="302">
        <f>COUNTA($D$3:$D$980)</f>
        <v>978</v>
      </c>
      <c r="B980" s="302" t="s">
        <v>1924</v>
      </c>
      <c r="C980" s="302" t="s">
        <v>21</v>
      </c>
      <c r="D980" s="302" t="s">
        <v>23</v>
      </c>
      <c r="E980" s="302" t="s">
        <v>1925</v>
      </c>
      <c r="F980" s="301">
        <v>44452.734578611096</v>
      </c>
      <c r="G980" s="301"/>
      <c r="H980" s="301"/>
      <c r="I980" s="301" t="s">
        <v>3</v>
      </c>
      <c r="J980" s="302" t="s">
        <v>1666</v>
      </c>
      <c r="K980" s="302" t="s">
        <v>125</v>
      </c>
      <c r="L980" s="14">
        <v>44394</v>
      </c>
      <c r="M980" t="s">
        <v>2092</v>
      </c>
      <c r="N980" s="173">
        <v>44394</v>
      </c>
      <c r="T980" s="194"/>
      <c r="U980" s="194"/>
      <c r="V980" s="299"/>
      <c r="W980" s="200"/>
      <c r="X980" s="200"/>
      <c r="Y980" s="199"/>
      <c r="Z980" s="206"/>
      <c r="AA980" s="205"/>
      <c r="AB980" s="206"/>
      <c r="AC980" s="187"/>
      <c r="AD980" s="186">
        <v>44394</v>
      </c>
    </row>
    <row r="981" spans="1:30">
      <c r="A981" s="302">
        <f>COUNTA($D$3:$D$981)</f>
        <v>979</v>
      </c>
      <c r="B981" s="302" t="s">
        <v>1913</v>
      </c>
      <c r="C981" s="302" t="s">
        <v>21</v>
      </c>
      <c r="D981" s="302" t="s">
        <v>1169</v>
      </c>
      <c r="E981" s="302" t="s">
        <v>1170</v>
      </c>
      <c r="F981" s="301">
        <v>44452.726817129631</v>
      </c>
      <c r="G981" s="301"/>
      <c r="H981" s="301"/>
      <c r="I981" s="301" t="s">
        <v>3</v>
      </c>
      <c r="J981" s="302" t="s">
        <v>1485</v>
      </c>
      <c r="K981" s="302" t="s">
        <v>125</v>
      </c>
      <c r="L981" s="14">
        <v>44394</v>
      </c>
      <c r="M981" t="s">
        <v>2092</v>
      </c>
      <c r="N981" s="173">
        <v>44394</v>
      </c>
      <c r="T981" s="194"/>
      <c r="U981" s="194"/>
      <c r="V981" s="299"/>
      <c r="W981" s="200"/>
      <c r="X981" s="200"/>
      <c r="Y981" s="199"/>
      <c r="Z981" s="206"/>
      <c r="AA981" s="205"/>
      <c r="AB981" s="206"/>
      <c r="AC981" s="187"/>
      <c r="AD981" s="186">
        <v>44394</v>
      </c>
    </row>
    <row r="982" spans="1:30">
      <c r="A982" s="302">
        <f>COUNTA($D$3:$D$982)</f>
        <v>980</v>
      </c>
      <c r="B982" s="302" t="s">
        <v>1914</v>
      </c>
      <c r="C982" s="302" t="s">
        <v>21</v>
      </c>
      <c r="D982" s="302" t="s">
        <v>34</v>
      </c>
      <c r="E982" s="302" t="s">
        <v>1256</v>
      </c>
      <c r="F982" s="301">
        <v>44452.727569444447</v>
      </c>
      <c r="G982" s="301"/>
      <c r="H982" s="301"/>
      <c r="I982" s="301" t="s">
        <v>3</v>
      </c>
      <c r="J982" s="302" t="s">
        <v>1485</v>
      </c>
      <c r="K982" s="302" t="s">
        <v>1089</v>
      </c>
      <c r="L982" s="14">
        <v>44394</v>
      </c>
      <c r="M982" t="s">
        <v>2092</v>
      </c>
      <c r="N982" s="173">
        <v>44394</v>
      </c>
      <c r="T982" s="194"/>
      <c r="U982" s="194"/>
      <c r="V982" s="299"/>
      <c r="W982" s="200"/>
      <c r="X982" s="200"/>
      <c r="Y982" s="199"/>
      <c r="Z982" s="206"/>
      <c r="AA982" s="205"/>
      <c r="AB982" s="206"/>
      <c r="AC982" s="187"/>
      <c r="AD982" s="186">
        <v>44394</v>
      </c>
    </row>
    <row r="983" spans="1:30">
      <c r="A983" s="302">
        <f>COUNTA($D$3:$D$983)</f>
        <v>981</v>
      </c>
      <c r="B983" s="302" t="s">
        <v>1922</v>
      </c>
      <c r="C983" s="302" t="s">
        <v>41</v>
      </c>
      <c r="D983" s="302" t="s">
        <v>34</v>
      </c>
      <c r="E983" s="302" t="s">
        <v>1923</v>
      </c>
      <c r="F983" s="301">
        <v>44452.733541666668</v>
      </c>
      <c r="G983" s="301"/>
      <c r="H983" s="301"/>
      <c r="I983" s="301" t="s">
        <v>3</v>
      </c>
      <c r="J983" s="302" t="s">
        <v>1720</v>
      </c>
      <c r="K983" s="302" t="s">
        <v>125</v>
      </c>
      <c r="L983" s="14">
        <v>44394</v>
      </c>
      <c r="M983" t="s">
        <v>2093</v>
      </c>
      <c r="N983" s="173">
        <v>44394</v>
      </c>
      <c r="T983" s="194"/>
      <c r="U983" s="194"/>
      <c r="V983" s="299"/>
      <c r="W983" s="200"/>
      <c r="X983" s="200"/>
      <c r="Y983" s="199"/>
      <c r="Z983" s="206"/>
      <c r="AA983" s="205"/>
      <c r="AB983" s="206"/>
      <c r="AC983" s="187"/>
      <c r="AD983" s="186">
        <v>44394</v>
      </c>
    </row>
    <row r="984" spans="1:30">
      <c r="A984" s="302">
        <f>COUNTA($D$3:$D$984)</f>
        <v>982</v>
      </c>
      <c r="B984" s="302" t="s">
        <v>1915</v>
      </c>
      <c r="C984" s="302" t="s">
        <v>41</v>
      </c>
      <c r="D984" s="302" t="s">
        <v>1125</v>
      </c>
      <c r="E984" s="302" t="s">
        <v>1135</v>
      </c>
      <c r="F984" s="301">
        <v>44452.728761574072</v>
      </c>
      <c r="G984" s="301"/>
      <c r="H984" s="301"/>
      <c r="I984" s="301" t="s">
        <v>3</v>
      </c>
      <c r="J984" s="302" t="s">
        <v>1916</v>
      </c>
      <c r="K984" s="302" t="s">
        <v>33</v>
      </c>
      <c r="L984" s="14">
        <v>44394</v>
      </c>
      <c r="M984" t="s">
        <v>2093</v>
      </c>
      <c r="N984" s="173">
        <v>44394</v>
      </c>
      <c r="T984" s="194"/>
      <c r="U984" s="194"/>
      <c r="V984" s="299"/>
      <c r="W984" s="200"/>
      <c r="X984" s="200"/>
      <c r="Y984" s="199"/>
      <c r="Z984" s="206"/>
      <c r="AA984" s="205"/>
      <c r="AB984" s="206"/>
      <c r="AC984" s="187"/>
      <c r="AD984" s="186">
        <v>44394</v>
      </c>
    </row>
    <row r="985" spans="1:30">
      <c r="A985" s="302">
        <f>COUNTA($D$3:$D$985)</f>
        <v>983</v>
      </c>
      <c r="B985" s="302" t="s">
        <v>1931</v>
      </c>
      <c r="C985" s="302" t="s">
        <v>1149</v>
      </c>
      <c r="D985" s="302" t="s">
        <v>58</v>
      </c>
      <c r="E985" s="302" t="s">
        <v>1150</v>
      </c>
      <c r="F985" s="301">
        <v>44454.789722222224</v>
      </c>
      <c r="G985" s="301"/>
      <c r="H985" s="301"/>
      <c r="I985" s="301" t="s">
        <v>3</v>
      </c>
      <c r="J985" s="302" t="s">
        <v>1932</v>
      </c>
      <c r="K985" s="302" t="s">
        <v>1089</v>
      </c>
      <c r="L985" s="14">
        <v>44394</v>
      </c>
      <c r="M985" t="s">
        <v>2092</v>
      </c>
      <c r="N985" s="173">
        <v>44394</v>
      </c>
      <c r="T985" s="194"/>
      <c r="U985" s="194"/>
      <c r="V985" s="299"/>
      <c r="W985" s="200"/>
      <c r="X985" s="200"/>
      <c r="Y985" s="199"/>
      <c r="Z985" s="206"/>
      <c r="AA985" s="205"/>
      <c r="AB985" s="206"/>
      <c r="AC985" s="187"/>
      <c r="AD985" s="186">
        <v>44394</v>
      </c>
    </row>
    <row r="986" spans="1:30">
      <c r="A986" s="302">
        <f>COUNTA($D$3:$D$986)</f>
        <v>984</v>
      </c>
      <c r="B986" s="302" t="s">
        <v>1920</v>
      </c>
      <c r="C986" s="302" t="s">
        <v>21</v>
      </c>
      <c r="D986" s="302" t="s">
        <v>25</v>
      </c>
      <c r="E986" s="302" t="s">
        <v>298</v>
      </c>
      <c r="F986" s="301">
        <v>44455.657258622698</v>
      </c>
      <c r="G986" s="301"/>
      <c r="H986" s="301"/>
      <c r="I986" s="301" t="s">
        <v>3</v>
      </c>
      <c r="J986" s="302" t="s">
        <v>1921</v>
      </c>
      <c r="K986" s="302" t="s">
        <v>33</v>
      </c>
      <c r="L986" s="14">
        <v>44394</v>
      </c>
      <c r="M986" t="s">
        <v>2092</v>
      </c>
      <c r="N986" s="173">
        <v>44394</v>
      </c>
      <c r="T986" s="194"/>
      <c r="U986" s="194"/>
      <c r="V986" s="299"/>
      <c r="W986" s="200"/>
      <c r="X986" s="200"/>
      <c r="Y986" s="199"/>
      <c r="Z986" s="206"/>
      <c r="AA986" s="205"/>
      <c r="AB986" s="206"/>
      <c r="AC986" s="187"/>
      <c r="AD986" s="186">
        <v>44394</v>
      </c>
    </row>
    <row r="987" spans="1:30">
      <c r="A987" s="302">
        <f>COUNTA($D$3:$D$987)</f>
        <v>985</v>
      </c>
      <c r="B987" s="302" t="s">
        <v>1927</v>
      </c>
      <c r="C987" s="302" t="s">
        <v>37</v>
      </c>
      <c r="D987" s="302" t="s">
        <v>34</v>
      </c>
      <c r="E987" s="302" t="s">
        <v>1141</v>
      </c>
      <c r="F987" s="301">
        <v>44454.786829375</v>
      </c>
      <c r="G987" s="301"/>
      <c r="H987" s="301"/>
      <c r="I987" s="301" t="s">
        <v>3</v>
      </c>
      <c r="J987" s="302" t="s">
        <v>1647</v>
      </c>
      <c r="K987" s="302" t="s">
        <v>1277</v>
      </c>
      <c r="L987" s="14">
        <v>44394</v>
      </c>
      <c r="M987" t="s">
        <v>2092</v>
      </c>
      <c r="N987" s="173">
        <v>44394</v>
      </c>
      <c r="T987" s="194"/>
      <c r="U987" s="194"/>
      <c r="V987" s="299"/>
      <c r="W987" s="200"/>
      <c r="X987" s="200"/>
      <c r="Y987" s="199"/>
      <c r="Z987" s="206"/>
      <c r="AA987" s="205"/>
      <c r="AB987" s="206"/>
      <c r="AC987" s="187"/>
      <c r="AD987" s="186">
        <v>44394</v>
      </c>
    </row>
    <row r="988" spans="1:30">
      <c r="A988" s="302">
        <f>COUNTA($D$3:$D$988)</f>
        <v>986</v>
      </c>
      <c r="B988" s="302" t="s">
        <v>1919</v>
      </c>
      <c r="C988" s="302" t="s">
        <v>21</v>
      </c>
      <c r="D988" s="302" t="s">
        <v>34</v>
      </c>
      <c r="E988" s="302" t="s">
        <v>1682</v>
      </c>
      <c r="F988" s="301">
        <v>44452.731087962966</v>
      </c>
      <c r="G988" s="301"/>
      <c r="H988" s="301"/>
      <c r="I988" s="301" t="s">
        <v>3</v>
      </c>
      <c r="J988" s="302" t="s">
        <v>1485</v>
      </c>
      <c r="K988" s="302" t="s">
        <v>33</v>
      </c>
      <c r="L988" s="14">
        <v>44394</v>
      </c>
      <c r="M988" t="s">
        <v>2092</v>
      </c>
      <c r="N988" s="173">
        <v>44394</v>
      </c>
      <c r="T988" s="194"/>
      <c r="U988" s="194"/>
      <c r="V988" s="299"/>
      <c r="W988" s="200"/>
      <c r="X988" s="200"/>
      <c r="Y988" s="199"/>
      <c r="Z988" s="206"/>
      <c r="AA988" s="205"/>
      <c r="AB988" s="206"/>
      <c r="AC988" s="187"/>
      <c r="AD988" s="186">
        <v>44394</v>
      </c>
    </row>
    <row r="989" spans="1:30">
      <c r="A989" s="302">
        <f>COUNTA($D$3:$D$989)</f>
        <v>987</v>
      </c>
      <c r="B989" s="302" t="s">
        <v>1928</v>
      </c>
      <c r="C989" s="302" t="s">
        <v>37</v>
      </c>
      <c r="D989" s="302" t="s">
        <v>34</v>
      </c>
      <c r="E989" s="302" t="s">
        <v>1146</v>
      </c>
      <c r="F989" s="301">
        <v>44454.788151724497</v>
      </c>
      <c r="G989" s="301"/>
      <c r="H989" s="301"/>
      <c r="I989" s="301" t="s">
        <v>3</v>
      </c>
      <c r="J989" s="302" t="s">
        <v>1647</v>
      </c>
      <c r="K989" s="302" t="s">
        <v>125</v>
      </c>
      <c r="L989" s="14">
        <v>44394</v>
      </c>
      <c r="M989" t="s">
        <v>2092</v>
      </c>
      <c r="N989" s="173">
        <v>44394</v>
      </c>
      <c r="T989" s="194"/>
      <c r="U989" s="194"/>
      <c r="V989" s="299"/>
      <c r="W989" s="200"/>
      <c r="X989" s="200"/>
      <c r="Y989" s="199"/>
      <c r="Z989" s="206"/>
      <c r="AA989" s="205"/>
      <c r="AB989" s="206"/>
      <c r="AC989" s="187"/>
      <c r="AD989" s="186">
        <v>44394</v>
      </c>
    </row>
    <row r="990" spans="1:30">
      <c r="A990" s="302">
        <f>COUNTA($D$3:$D$990)</f>
        <v>988</v>
      </c>
      <c r="B990" s="302" t="s">
        <v>1929</v>
      </c>
      <c r="C990" s="302" t="s">
        <v>37</v>
      </c>
      <c r="D990" s="302" t="s">
        <v>30</v>
      </c>
      <c r="E990" s="302" t="s">
        <v>1232</v>
      </c>
      <c r="F990" s="301">
        <v>44454.789085648146</v>
      </c>
      <c r="G990" s="301"/>
      <c r="H990" s="301"/>
      <c r="I990" s="301" t="s">
        <v>3</v>
      </c>
      <c r="J990" s="302" t="s">
        <v>1930</v>
      </c>
      <c r="K990" s="302" t="s">
        <v>33</v>
      </c>
      <c r="L990" s="14">
        <v>44394</v>
      </c>
      <c r="M990" t="s">
        <v>2092</v>
      </c>
      <c r="N990" s="173">
        <v>44394</v>
      </c>
      <c r="T990" s="194"/>
      <c r="U990" s="194"/>
      <c r="V990" s="299"/>
      <c r="W990" s="200"/>
      <c r="X990" s="200"/>
      <c r="Y990" s="199"/>
      <c r="Z990" s="206"/>
      <c r="AA990" s="205"/>
      <c r="AB990" s="206"/>
      <c r="AC990" s="187"/>
      <c r="AD990" s="186"/>
    </row>
    <row r="991" spans="1:30">
      <c r="A991" s="302">
        <f>COUNTA($D$3:$D$991)</f>
        <v>989</v>
      </c>
      <c r="B991" s="302" t="s">
        <v>1885</v>
      </c>
      <c r="C991" s="302" t="s">
        <v>44</v>
      </c>
      <c r="D991" s="302" t="s">
        <v>49</v>
      </c>
      <c r="E991" s="302" t="s">
        <v>61</v>
      </c>
      <c r="F991" s="301">
        <v>44446.748553240737</v>
      </c>
      <c r="G991" s="301"/>
      <c r="H991" s="301"/>
      <c r="I991" s="301" t="s">
        <v>3</v>
      </c>
      <c r="J991" s="302" t="s">
        <v>1485</v>
      </c>
      <c r="K991" s="302" t="s">
        <v>53</v>
      </c>
      <c r="L991" s="14">
        <v>44387</v>
      </c>
      <c r="M991" t="s">
        <v>2093</v>
      </c>
      <c r="N991" s="173">
        <v>44387</v>
      </c>
      <c r="T991" s="194"/>
      <c r="U991" s="194"/>
      <c r="V991" s="299"/>
      <c r="W991" s="200"/>
      <c r="X991" s="200"/>
      <c r="Y991" s="199"/>
      <c r="Z991" s="206"/>
      <c r="AA991" s="205"/>
      <c r="AB991" s="206"/>
      <c r="AC991" s="187"/>
      <c r="AD991" s="186"/>
    </row>
    <row r="992" spans="1:30">
      <c r="A992" s="302">
        <f>COUNTA($D$3:$D$992)</f>
        <v>990</v>
      </c>
      <c r="B992" s="302" t="s">
        <v>1886</v>
      </c>
      <c r="C992" s="302" t="s">
        <v>44</v>
      </c>
      <c r="D992" s="302" t="s">
        <v>56</v>
      </c>
      <c r="E992" s="302" t="s">
        <v>118</v>
      </c>
      <c r="F992" s="301">
        <v>44446.748993055553</v>
      </c>
      <c r="G992" s="301"/>
      <c r="H992" s="301"/>
      <c r="I992" s="301" t="s">
        <v>3</v>
      </c>
      <c r="J992" s="302" t="s">
        <v>1485</v>
      </c>
      <c r="K992" s="302" t="s">
        <v>33</v>
      </c>
      <c r="L992" s="14">
        <v>44387</v>
      </c>
      <c r="M992" t="s">
        <v>2093</v>
      </c>
      <c r="N992" s="173">
        <v>44387</v>
      </c>
      <c r="T992" s="194"/>
      <c r="U992" s="194"/>
      <c r="V992" s="299"/>
      <c r="W992" s="200"/>
      <c r="X992" s="200"/>
      <c r="Y992" s="199"/>
      <c r="Z992" s="206"/>
      <c r="AA992" s="205"/>
      <c r="AB992" s="206"/>
      <c r="AC992" s="187"/>
      <c r="AD992" s="186"/>
    </row>
    <row r="993" spans="1:30">
      <c r="A993" s="302">
        <f>COUNTA($D$3:$D$993)</f>
        <v>991</v>
      </c>
      <c r="B993" s="302" t="s">
        <v>1880</v>
      </c>
      <c r="C993" s="302" t="s">
        <v>41</v>
      </c>
      <c r="D993" s="302" t="s">
        <v>1264</v>
      </c>
      <c r="E993" s="302" t="s">
        <v>1881</v>
      </c>
      <c r="F993" s="301">
        <v>44446.74559027778</v>
      </c>
      <c r="G993" s="301"/>
      <c r="H993" s="301"/>
      <c r="I993" s="301" t="s">
        <v>4</v>
      </c>
      <c r="J993" s="302" t="s">
        <v>1879</v>
      </c>
      <c r="K993" s="302" t="s">
        <v>53</v>
      </c>
      <c r="L993" s="14">
        <v>44387</v>
      </c>
      <c r="M993" t="s">
        <v>2093</v>
      </c>
      <c r="N993" s="173">
        <v>44387</v>
      </c>
      <c r="T993" s="194"/>
      <c r="U993" s="194"/>
      <c r="V993" s="299"/>
      <c r="W993" s="200"/>
      <c r="X993" s="200"/>
      <c r="Y993" s="199"/>
      <c r="Z993" s="206"/>
      <c r="AA993" s="205"/>
      <c r="AB993" s="206"/>
      <c r="AC993" s="187"/>
      <c r="AD993" s="186"/>
    </row>
    <row r="994" spans="1:30">
      <c r="A994" s="302">
        <f>COUNTA($D$3:$D$994)</f>
        <v>992</v>
      </c>
      <c r="B994" s="302" t="s">
        <v>1878</v>
      </c>
      <c r="C994" s="302" t="s">
        <v>41</v>
      </c>
      <c r="D994" s="302" t="s">
        <v>1126</v>
      </c>
      <c r="E994" s="302" t="s">
        <v>1278</v>
      </c>
      <c r="F994" s="301">
        <v>44446.745092592595</v>
      </c>
      <c r="G994" s="301"/>
      <c r="H994" s="301"/>
      <c r="I994" s="301" t="s">
        <v>1110</v>
      </c>
      <c r="J994" s="302" t="s">
        <v>1879</v>
      </c>
      <c r="K994" s="302" t="s">
        <v>20</v>
      </c>
      <c r="L994" s="14">
        <v>44387</v>
      </c>
      <c r="M994" t="s">
        <v>2093</v>
      </c>
      <c r="N994" s="173">
        <v>44387</v>
      </c>
      <c r="T994" s="194"/>
      <c r="U994" s="194"/>
      <c r="V994" s="299"/>
      <c r="W994" s="200"/>
      <c r="X994" s="200"/>
      <c r="Y994" s="199"/>
      <c r="Z994" s="206"/>
      <c r="AA994" s="205"/>
      <c r="AB994" s="206"/>
      <c r="AC994" s="187"/>
      <c r="AD994" s="186"/>
    </row>
    <row r="995" spans="1:30">
      <c r="A995" s="302">
        <f>COUNTA($D$3:$D$995)</f>
        <v>993</v>
      </c>
      <c r="B995" s="302" t="s">
        <v>1872</v>
      </c>
      <c r="C995" s="302" t="s">
        <v>1094</v>
      </c>
      <c r="D995" s="302" t="s">
        <v>1103</v>
      </c>
      <c r="E995" s="302" t="s">
        <v>1219</v>
      </c>
      <c r="F995" s="301">
        <v>44447.829940405099</v>
      </c>
      <c r="G995" s="301"/>
      <c r="H995" s="301"/>
      <c r="I995" s="301" t="s">
        <v>3</v>
      </c>
      <c r="J995" s="302" t="s">
        <v>1934</v>
      </c>
      <c r="K995" s="302" t="s">
        <v>54</v>
      </c>
      <c r="L995" s="14">
        <v>44387</v>
      </c>
      <c r="M995" t="s">
        <v>2092</v>
      </c>
      <c r="N995" s="173">
        <v>44387</v>
      </c>
      <c r="T995" s="194"/>
      <c r="U995" s="194"/>
      <c r="V995" s="299"/>
      <c r="W995" s="200"/>
      <c r="X995" s="200"/>
      <c r="Y995" s="199"/>
      <c r="Z995" s="206"/>
      <c r="AA995" s="205"/>
      <c r="AB995" s="206"/>
      <c r="AC995" s="187"/>
      <c r="AD995" s="186"/>
    </row>
    <row r="996" spans="1:30">
      <c r="A996" s="302">
        <f>COUNTA($D$3:$D$996)</f>
        <v>994</v>
      </c>
      <c r="B996" s="302" t="s">
        <v>1870</v>
      </c>
      <c r="C996" s="302" t="s">
        <v>1118</v>
      </c>
      <c r="D996" s="302" t="s">
        <v>16</v>
      </c>
      <c r="E996" s="302" t="s">
        <v>1685</v>
      </c>
      <c r="F996" s="301">
        <v>44440.688298611101</v>
      </c>
      <c r="G996" s="301"/>
      <c r="H996" s="301"/>
      <c r="I996" s="301" t="s">
        <v>3</v>
      </c>
      <c r="J996" s="302" t="s">
        <v>1649</v>
      </c>
      <c r="K996" s="302" t="s">
        <v>53</v>
      </c>
      <c r="L996" s="14">
        <v>44387</v>
      </c>
      <c r="M996" t="s">
        <v>2094</v>
      </c>
      <c r="N996" s="173">
        <v>44387</v>
      </c>
      <c r="T996" s="194"/>
      <c r="U996" s="194"/>
      <c r="V996" s="299"/>
      <c r="W996" s="200"/>
      <c r="X996" s="200"/>
      <c r="Y996" s="199"/>
      <c r="Z996" s="206"/>
      <c r="AA996" s="205"/>
      <c r="AB996" s="206"/>
      <c r="AC996" s="187"/>
      <c r="AD996" s="186"/>
    </row>
    <row r="997" spans="1:30">
      <c r="A997" s="302">
        <f>COUNTA($D$3:$D$997)</f>
        <v>995</v>
      </c>
      <c r="B997" s="302" t="s">
        <v>1882</v>
      </c>
      <c r="C997" s="302" t="s">
        <v>41</v>
      </c>
      <c r="D997" s="302" t="s">
        <v>1172</v>
      </c>
      <c r="E997" s="302" t="s">
        <v>1883</v>
      </c>
      <c r="F997" s="301">
        <v>44446.748020833336</v>
      </c>
      <c r="G997" s="301"/>
      <c r="H997" s="301"/>
      <c r="I997" s="301" t="s">
        <v>4</v>
      </c>
      <c r="J997" s="302" t="s">
        <v>1884</v>
      </c>
      <c r="K997" s="302" t="s">
        <v>287</v>
      </c>
      <c r="L997" s="14">
        <v>44387</v>
      </c>
      <c r="M997" t="s">
        <v>2093</v>
      </c>
      <c r="N997" s="173">
        <v>44387</v>
      </c>
    </row>
    <row r="998" spans="1:30">
      <c r="A998" s="302">
        <f>COUNTA($D$3:$D$998)</f>
        <v>996</v>
      </c>
      <c r="B998" s="302" t="s">
        <v>2048</v>
      </c>
      <c r="C998" s="302" t="s">
        <v>44</v>
      </c>
      <c r="D998" s="302" t="s">
        <v>30</v>
      </c>
      <c r="E998" s="302" t="s">
        <v>79</v>
      </c>
      <c r="F998" s="301">
        <v>44491</v>
      </c>
      <c r="G998" s="301"/>
      <c r="H998" s="301"/>
      <c r="I998" s="301"/>
      <c r="J998" s="302"/>
      <c r="K998" s="302"/>
      <c r="L998" s="14">
        <v>44603</v>
      </c>
      <c r="M998" t="s">
        <v>2957</v>
      </c>
      <c r="N998" s="173">
        <v>44876</v>
      </c>
      <c r="Q998" t="s">
        <v>22</v>
      </c>
    </row>
    <row r="999" spans="1:30">
      <c r="A999" s="302">
        <f>COUNTA($D$3:$D$999)</f>
        <v>997</v>
      </c>
      <c r="B999" s="302" t="s">
        <v>2917</v>
      </c>
      <c r="C999" s="302" t="s">
        <v>44</v>
      </c>
      <c r="D999" s="302" t="s">
        <v>30</v>
      </c>
      <c r="E999" s="302" t="s">
        <v>120</v>
      </c>
      <c r="F999" s="301">
        <v>44266</v>
      </c>
      <c r="G999" s="301"/>
      <c r="H999" s="301"/>
      <c r="I999" s="301"/>
      <c r="J999" s="302"/>
      <c r="K999" s="302"/>
      <c r="L999" s="14">
        <v>44420</v>
      </c>
      <c r="M999" t="s">
        <v>2957</v>
      </c>
      <c r="N999" s="173">
        <v>44876</v>
      </c>
      <c r="Q999" t="s">
        <v>22</v>
      </c>
    </row>
    <row r="1000" spans="1:30">
      <c r="A1000" s="302">
        <f>COUNTA($D$3:$D$1000)</f>
        <v>998</v>
      </c>
      <c r="B1000" s="302" t="s">
        <v>2918</v>
      </c>
      <c r="C1000" s="302" t="s">
        <v>44</v>
      </c>
      <c r="D1000" s="302" t="s">
        <v>34</v>
      </c>
      <c r="E1000" s="302" t="s">
        <v>114</v>
      </c>
      <c r="F1000" s="301">
        <v>44138</v>
      </c>
      <c r="G1000" s="301"/>
      <c r="H1000" s="301"/>
      <c r="I1000" s="301"/>
      <c r="J1000" s="302"/>
      <c r="K1000" s="302"/>
      <c r="L1000" s="14">
        <v>44264</v>
      </c>
      <c r="M1000" t="s">
        <v>2957</v>
      </c>
      <c r="N1000" s="173">
        <v>44844</v>
      </c>
      <c r="Q1000" t="s">
        <v>22</v>
      </c>
    </row>
    <row r="1001" spans="1:30">
      <c r="A1001" s="302">
        <f>COUNTA($D$3:$D$1001)</f>
        <v>999</v>
      </c>
      <c r="B1001" s="302" t="s">
        <v>1917</v>
      </c>
      <c r="C1001" s="302" t="s">
        <v>44</v>
      </c>
      <c r="D1001" s="302" t="s">
        <v>30</v>
      </c>
      <c r="E1001" s="302" t="s">
        <v>84</v>
      </c>
      <c r="F1001" s="301">
        <v>44452</v>
      </c>
      <c r="G1001" s="301"/>
      <c r="H1001" s="301"/>
      <c r="I1001" s="301"/>
      <c r="J1001" s="302"/>
      <c r="K1001" s="302"/>
      <c r="L1001" s="14">
        <v>44565</v>
      </c>
      <c r="M1001" t="s">
        <v>2957</v>
      </c>
      <c r="N1001" s="173">
        <v>44876</v>
      </c>
      <c r="Q1001" t="s">
        <v>22</v>
      </c>
    </row>
    <row r="1002" spans="1:30">
      <c r="A1002" s="302">
        <f>COUNTA($D$3:$D$1002)</f>
        <v>1000</v>
      </c>
      <c r="B1002" s="302" t="s">
        <v>1770</v>
      </c>
      <c r="C1002" s="302" t="s">
        <v>44</v>
      </c>
      <c r="D1002" s="302" t="s">
        <v>34</v>
      </c>
      <c r="E1002" s="302" t="s">
        <v>128</v>
      </c>
      <c r="F1002" s="301">
        <v>44357</v>
      </c>
      <c r="G1002" s="301"/>
      <c r="H1002" s="301"/>
      <c r="I1002" s="301"/>
      <c r="J1002" s="302"/>
      <c r="K1002" s="302"/>
      <c r="L1002" s="14">
        <v>44503</v>
      </c>
      <c r="M1002" t="s">
        <v>2957</v>
      </c>
      <c r="N1002" s="173">
        <v>44876</v>
      </c>
      <c r="Q1002" t="s">
        <v>22</v>
      </c>
    </row>
    <row r="1003" spans="1:30">
      <c r="A1003" s="302">
        <f>COUNTA($D$3:$D$1003)</f>
        <v>1001</v>
      </c>
      <c r="B1003" s="302" t="s">
        <v>2919</v>
      </c>
      <c r="C1003" s="302" t="s">
        <v>44</v>
      </c>
      <c r="D1003" s="302" t="s">
        <v>1123</v>
      </c>
      <c r="E1003" s="302" t="s">
        <v>220</v>
      </c>
      <c r="F1003" s="301">
        <v>44214</v>
      </c>
      <c r="G1003" s="301"/>
      <c r="H1003" s="301"/>
      <c r="I1003" s="301"/>
      <c r="J1003" s="302"/>
      <c r="K1003" s="302"/>
      <c r="L1003" s="14">
        <v>44326</v>
      </c>
      <c r="M1003" t="s">
        <v>2957</v>
      </c>
      <c r="N1003" s="173">
        <v>44876</v>
      </c>
      <c r="Q1003" t="s">
        <v>22</v>
      </c>
    </row>
    <row r="1004" spans="1:30">
      <c r="A1004" s="302">
        <f>COUNTA($D$3:$D$1004)</f>
        <v>1002</v>
      </c>
      <c r="B1004" s="302" t="s">
        <v>2920</v>
      </c>
      <c r="C1004" s="302" t="s">
        <v>44</v>
      </c>
      <c r="D1004" s="302" t="s">
        <v>56</v>
      </c>
      <c r="E1004" s="302" t="s">
        <v>222</v>
      </c>
      <c r="F1004" s="301">
        <v>43724</v>
      </c>
      <c r="G1004" s="301"/>
      <c r="H1004" s="301"/>
      <c r="I1004" s="301"/>
      <c r="J1004" s="302"/>
      <c r="K1004" s="302"/>
      <c r="L1004" s="14">
        <v>43875</v>
      </c>
      <c r="M1004" t="s">
        <v>2957</v>
      </c>
      <c r="N1004" s="173">
        <v>44876</v>
      </c>
      <c r="Q1004" t="s">
        <v>22</v>
      </c>
    </row>
    <row r="1005" spans="1:30">
      <c r="A1005" s="302">
        <f>COUNTA($D$3:$D$1005)</f>
        <v>1003</v>
      </c>
      <c r="B1005" s="302" t="s">
        <v>3245</v>
      </c>
      <c r="C1005" s="302" t="s">
        <v>41</v>
      </c>
      <c r="D1005" s="302" t="s">
        <v>23</v>
      </c>
      <c r="E1005" s="302" t="s">
        <v>1272</v>
      </c>
      <c r="F1005" s="301">
        <v>44725</v>
      </c>
      <c r="G1005" s="301"/>
      <c r="H1005" s="301"/>
      <c r="I1005" s="301"/>
      <c r="J1005" s="302"/>
      <c r="K1005" s="302"/>
      <c r="L1005" s="14">
        <v>44357</v>
      </c>
      <c r="N1005" s="173">
        <v>44725</v>
      </c>
    </row>
    <row r="1006" spans="1:30">
      <c r="A1006" s="302">
        <f>COUNTA($D$3:$D$1006)</f>
        <v>1004</v>
      </c>
      <c r="B1006" s="302" t="s">
        <v>3952</v>
      </c>
      <c r="C1006" s="302" t="s">
        <v>41</v>
      </c>
      <c r="D1006" s="302" t="s">
        <v>1115</v>
      </c>
      <c r="E1006" s="302" t="s">
        <v>3955</v>
      </c>
      <c r="F1006" s="301">
        <v>44343</v>
      </c>
      <c r="G1006" s="301"/>
      <c r="H1006" s="301"/>
      <c r="I1006" s="301"/>
      <c r="J1006" s="302"/>
      <c r="K1006" s="302"/>
      <c r="L1006" s="14">
        <v>44250</v>
      </c>
      <c r="N1006" s="173">
        <v>44708</v>
      </c>
    </row>
    <row r="1007" spans="1:30">
      <c r="A1007" s="302">
        <f>COUNTA($D$3:$D$1007)</f>
        <v>1005</v>
      </c>
      <c r="B1007" s="302" t="s">
        <v>3953</v>
      </c>
      <c r="C1007" s="302" t="s">
        <v>41</v>
      </c>
      <c r="D1007" s="302" t="s">
        <v>16</v>
      </c>
      <c r="E1007" s="302" t="s">
        <v>3956</v>
      </c>
      <c r="F1007" s="301">
        <v>44250</v>
      </c>
      <c r="G1007" s="301"/>
      <c r="H1007" s="301"/>
      <c r="I1007" s="301"/>
      <c r="J1007" s="302"/>
      <c r="K1007" s="302"/>
      <c r="N1007" s="173">
        <v>44250</v>
      </c>
    </row>
    <row r="1008" spans="1:30">
      <c r="F1008" s="149"/>
    </row>
  </sheetData>
  <autoFilter ref="A2:AD1007" xr:uid="{B8D90480-30C4-4808-B712-E9B05046BB60}"/>
  <conditionalFormatting sqref="E523:E1048576 E1:E2">
    <cfRule type="duplicateValues" dxfId="29" priority="22"/>
  </conditionalFormatting>
  <conditionalFormatting sqref="B523:B1048576 B1:B2">
    <cfRule type="duplicateValues" dxfId="28" priority="21"/>
  </conditionalFormatting>
  <conditionalFormatting sqref="E400:E522 E3:E13 E21:E395">
    <cfRule type="duplicateValues" dxfId="27" priority="14"/>
  </conditionalFormatting>
  <conditionalFormatting sqref="B329:B395 B406:B522 B397:B402 B3:B13 B21:B280">
    <cfRule type="duplicateValues" dxfId="26" priority="13"/>
  </conditionalFormatting>
  <conditionalFormatting sqref="E396">
    <cfRule type="duplicateValues" dxfId="25" priority="12"/>
  </conditionalFormatting>
  <conditionalFormatting sqref="E397:E399">
    <cfRule type="duplicateValues" dxfId="24" priority="11"/>
  </conditionalFormatting>
  <conditionalFormatting sqref="B14:B20">
    <cfRule type="duplicateValues" dxfId="23" priority="1"/>
  </conditionalFormatting>
  <conditionalFormatting sqref="E14:E20">
    <cfRule type="duplicateValues" dxfId="22" priority="2"/>
  </conditionalFormatting>
  <pageMargins left="0.7" right="0.7" top="0.75" bottom="0.75" header="0.3" footer="0.3"/>
  <pageSetup paperSize="9" scale="38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 filterMode="1">
    <pageSetUpPr fitToPage="1"/>
  </sheetPr>
  <dimension ref="A1:R626"/>
  <sheetViews>
    <sheetView zoomScaleNormal="100" workbookViewId="0">
      <pane xSplit="6" ySplit="2" topLeftCell="G44" activePane="bottomRight" state="frozen"/>
      <selection pane="topRight" activeCell="G1" sqref="G1"/>
      <selection pane="bottomLeft" activeCell="A3" sqref="A3"/>
      <selection pane="bottomRight" activeCell="C643" sqref="C643"/>
    </sheetView>
  </sheetViews>
  <sheetFormatPr defaultRowHeight="15"/>
  <cols>
    <col min="1" max="1" width="5.7109375" customWidth="1"/>
    <col min="2" max="2" width="16.7109375" customWidth="1"/>
    <col min="3" max="3" width="23.28515625" customWidth="1"/>
    <col min="4" max="4" width="11" customWidth="1"/>
    <col min="5" max="5" width="10.42578125" customWidth="1"/>
    <col min="6" max="8" width="10.7109375" style="8" customWidth="1"/>
    <col min="9" max="9" width="10.5703125" style="148" customWidth="1"/>
    <col min="10" max="10" width="35.140625" bestFit="1" customWidth="1"/>
    <col min="11" max="11" width="9" style="14" customWidth="1"/>
    <col min="12" max="12" width="10.5703125" style="147" customWidth="1"/>
    <col min="13" max="13" width="17" customWidth="1"/>
    <col min="14" max="14" width="12.42578125" style="168" customWidth="1"/>
    <col min="15" max="15" width="41.28515625" customWidth="1"/>
    <col min="16" max="16" width="13" customWidth="1"/>
    <col min="17" max="17" width="22.5703125" bestFit="1" customWidth="1"/>
  </cols>
  <sheetData>
    <row r="1" spans="1:18" ht="27.75" customHeight="1">
      <c r="A1" t="s">
        <v>288</v>
      </c>
      <c r="B1" s="11" t="s">
        <v>302</v>
      </c>
      <c r="M1" s="142"/>
      <c r="O1" s="9" t="s">
        <v>4750</v>
      </c>
    </row>
    <row r="2" spans="1:18">
      <c r="A2" s="140" t="s">
        <v>94</v>
      </c>
      <c r="B2" s="140" t="s">
        <v>1076</v>
      </c>
      <c r="C2" s="140" t="s">
        <v>74</v>
      </c>
      <c r="D2" s="140" t="s">
        <v>75</v>
      </c>
      <c r="E2" s="140" t="s">
        <v>76</v>
      </c>
      <c r="F2" s="144" t="s">
        <v>98</v>
      </c>
      <c r="G2" s="144" t="s">
        <v>1971</v>
      </c>
      <c r="H2" s="144" t="s">
        <v>2408</v>
      </c>
      <c r="I2" s="144" t="s">
        <v>1972</v>
      </c>
      <c r="J2" s="140" t="s">
        <v>92</v>
      </c>
      <c r="K2" s="140" t="s">
        <v>97</v>
      </c>
      <c r="L2" s="140" t="s">
        <v>1970</v>
      </c>
      <c r="M2" s="13" t="s">
        <v>77</v>
      </c>
      <c r="N2" s="13" t="s">
        <v>1059</v>
      </c>
      <c r="O2" s="143" t="s">
        <v>1969</v>
      </c>
      <c r="P2" s="143" t="s">
        <v>5717</v>
      </c>
      <c r="Q2" s="143" t="s">
        <v>2670</v>
      </c>
      <c r="R2" s="143" t="s">
        <v>3057</v>
      </c>
    </row>
    <row r="3" spans="1:18" hidden="1">
      <c r="A3" s="310">
        <v>1</v>
      </c>
      <c r="B3" s="310" t="s">
        <v>5218</v>
      </c>
      <c r="C3" s="310" t="s">
        <v>1092</v>
      </c>
      <c r="D3" s="310" t="s">
        <v>49</v>
      </c>
      <c r="E3" s="310" t="s">
        <v>5219</v>
      </c>
      <c r="F3" s="309">
        <v>45082</v>
      </c>
      <c r="G3" s="309">
        <v>45061.668171296296</v>
      </c>
      <c r="H3" s="309"/>
      <c r="I3" s="309">
        <v>45082</v>
      </c>
      <c r="J3" s="310" t="s">
        <v>5304</v>
      </c>
      <c r="K3" s="310" t="s">
        <v>33</v>
      </c>
      <c r="L3" s="170">
        <v>45167</v>
      </c>
      <c r="M3" s="167" t="s">
        <v>6264</v>
      </c>
      <c r="O3" s="167"/>
      <c r="P3" s="167">
        <v>8389</v>
      </c>
      <c r="Q3" s="167"/>
      <c r="R3" s="167" t="s">
        <v>129</v>
      </c>
    </row>
    <row r="4" spans="1:18" hidden="1">
      <c r="A4" s="311">
        <f>COUNTA($E$3:$E4)</f>
        <v>2</v>
      </c>
      <c r="B4" s="311" t="s">
        <v>5214</v>
      </c>
      <c r="C4" s="311" t="s">
        <v>1092</v>
      </c>
      <c r="D4" s="311" t="s">
        <v>1123</v>
      </c>
      <c r="E4" s="311" t="s">
        <v>5215</v>
      </c>
      <c r="F4" s="312">
        <v>45082</v>
      </c>
      <c r="G4" s="312">
        <v>45061.652118055557</v>
      </c>
      <c r="H4" s="312"/>
      <c r="I4" s="312">
        <v>45082</v>
      </c>
      <c r="J4" s="311" t="s">
        <v>5302</v>
      </c>
      <c r="K4" s="311" t="s">
        <v>33</v>
      </c>
      <c r="L4" s="170">
        <v>45167</v>
      </c>
      <c r="M4" s="167" t="s">
        <v>6264</v>
      </c>
      <c r="O4" s="167"/>
      <c r="P4" s="167">
        <v>4760</v>
      </c>
      <c r="Q4" s="167"/>
      <c r="R4" s="167" t="s">
        <v>129</v>
      </c>
    </row>
    <row r="5" spans="1:18" hidden="1">
      <c r="A5" s="311">
        <f>COUNTA($E$3:$E5)</f>
        <v>3</v>
      </c>
      <c r="B5" s="311" t="s">
        <v>5149</v>
      </c>
      <c r="C5" s="311" t="s">
        <v>5146</v>
      </c>
      <c r="D5" s="311" t="s">
        <v>49</v>
      </c>
      <c r="E5" s="311" t="s">
        <v>3704</v>
      </c>
      <c r="F5" s="312">
        <v>45044</v>
      </c>
      <c r="G5" s="312">
        <v>45042.715462962966</v>
      </c>
      <c r="H5" s="312"/>
      <c r="I5" s="312">
        <v>45044</v>
      </c>
      <c r="J5" s="311" t="s">
        <v>5292</v>
      </c>
      <c r="K5" s="311" t="s">
        <v>33</v>
      </c>
      <c r="L5" s="170">
        <v>45167</v>
      </c>
      <c r="M5" s="169" t="s">
        <v>6264</v>
      </c>
      <c r="O5" s="167"/>
      <c r="P5" s="167">
        <v>9761</v>
      </c>
      <c r="Q5" s="167"/>
      <c r="R5" s="167" t="s">
        <v>129</v>
      </c>
    </row>
    <row r="6" spans="1:18" hidden="1">
      <c r="A6" s="311">
        <f>COUNTA($E$3:$E6)</f>
        <v>4</v>
      </c>
      <c r="B6" s="311" t="s">
        <v>5148</v>
      </c>
      <c r="C6" s="311" t="s">
        <v>5146</v>
      </c>
      <c r="D6" s="311" t="s">
        <v>51</v>
      </c>
      <c r="E6" s="311" t="s">
        <v>3703</v>
      </c>
      <c r="F6" s="312">
        <v>45054</v>
      </c>
      <c r="G6" s="312">
        <v>45041.54582175926</v>
      </c>
      <c r="H6" s="312"/>
      <c r="I6" s="312">
        <v>45054</v>
      </c>
      <c r="J6" s="311" t="s">
        <v>5291</v>
      </c>
      <c r="K6" s="311" t="s">
        <v>33</v>
      </c>
      <c r="L6" s="170">
        <v>45167</v>
      </c>
      <c r="M6" s="167" t="s">
        <v>6264</v>
      </c>
      <c r="O6" s="167"/>
      <c r="P6" s="167">
        <v>4620</v>
      </c>
      <c r="Q6" s="167"/>
      <c r="R6" s="167" t="s">
        <v>129</v>
      </c>
    </row>
    <row r="7" spans="1:18" hidden="1">
      <c r="A7" s="311">
        <f>COUNTA($E$3:$E7)</f>
        <v>5</v>
      </c>
      <c r="B7" s="311" t="s">
        <v>5147</v>
      </c>
      <c r="C7" s="311" t="s">
        <v>5146</v>
      </c>
      <c r="D7" s="311" t="s">
        <v>51</v>
      </c>
      <c r="E7" s="311" t="s">
        <v>3683</v>
      </c>
      <c r="F7" s="312">
        <v>45050</v>
      </c>
      <c r="G7" s="312">
        <v>45042.766875000001</v>
      </c>
      <c r="H7" s="312"/>
      <c r="I7" s="312">
        <v>45050</v>
      </c>
      <c r="J7" s="311" t="s">
        <v>5290</v>
      </c>
      <c r="K7" s="311" t="s">
        <v>33</v>
      </c>
      <c r="L7" s="170">
        <v>45167</v>
      </c>
      <c r="M7" s="167" t="s">
        <v>6264</v>
      </c>
      <c r="O7" s="167"/>
      <c r="P7" s="167">
        <v>14077</v>
      </c>
      <c r="Q7" s="167"/>
      <c r="R7" s="167" t="s">
        <v>129</v>
      </c>
    </row>
    <row r="8" spans="1:18" hidden="1">
      <c r="A8" s="311">
        <f>COUNTA($E$3:$E8)</f>
        <v>6</v>
      </c>
      <c r="B8" s="311" t="s">
        <v>5145</v>
      </c>
      <c r="C8" s="311" t="s">
        <v>5146</v>
      </c>
      <c r="D8" s="311" t="s">
        <v>49</v>
      </c>
      <c r="E8" s="311" t="s">
        <v>3682</v>
      </c>
      <c r="F8" s="312">
        <v>45050</v>
      </c>
      <c r="G8" s="312">
        <v>45042.703298611108</v>
      </c>
      <c r="H8" s="312"/>
      <c r="I8" s="312">
        <v>45050</v>
      </c>
      <c r="J8" s="311" t="s">
        <v>5289</v>
      </c>
      <c r="K8" s="311" t="s">
        <v>33</v>
      </c>
      <c r="L8" s="170">
        <v>45167</v>
      </c>
      <c r="M8" s="167" t="s">
        <v>6264</v>
      </c>
      <c r="O8" s="167"/>
      <c r="P8" s="167">
        <v>2615</v>
      </c>
      <c r="Q8" s="167"/>
      <c r="R8" s="167" t="s">
        <v>129</v>
      </c>
    </row>
    <row r="9" spans="1:18" hidden="1">
      <c r="A9" s="311">
        <f>COUNTA($E$3:$E9)</f>
        <v>7</v>
      </c>
      <c r="B9" s="311" t="s">
        <v>5032</v>
      </c>
      <c r="C9" s="311" t="s">
        <v>1279</v>
      </c>
      <c r="D9" s="311" t="s">
        <v>1103</v>
      </c>
      <c r="E9" s="311" t="s">
        <v>2770</v>
      </c>
      <c r="F9" s="312">
        <v>45036</v>
      </c>
      <c r="G9" s="312">
        <v>45030.776122685187</v>
      </c>
      <c r="H9" s="312"/>
      <c r="I9" s="312">
        <v>45036</v>
      </c>
      <c r="J9" s="311" t="s">
        <v>5280</v>
      </c>
      <c r="K9" s="311" t="s">
        <v>33</v>
      </c>
      <c r="L9" s="170">
        <v>45167</v>
      </c>
      <c r="M9" s="167" t="s">
        <v>6264</v>
      </c>
      <c r="O9" s="167"/>
      <c r="P9" s="167">
        <v>6995</v>
      </c>
      <c r="Q9" s="167"/>
      <c r="R9" s="167" t="s">
        <v>129</v>
      </c>
    </row>
    <row r="10" spans="1:18" hidden="1">
      <c r="A10" s="311">
        <f>COUNTA($E$3:$E10)</f>
        <v>8</v>
      </c>
      <c r="B10" s="311" t="s">
        <v>6139</v>
      </c>
      <c r="C10" s="311" t="s">
        <v>3752</v>
      </c>
      <c r="D10" s="311" t="s">
        <v>31</v>
      </c>
      <c r="E10" s="311" t="s">
        <v>3753</v>
      </c>
      <c r="F10" s="312"/>
      <c r="G10" s="312">
        <v>45155.793043981481</v>
      </c>
      <c r="H10" s="312"/>
      <c r="I10" s="312"/>
      <c r="J10" s="311" t="s">
        <v>6140</v>
      </c>
      <c r="K10" s="311" t="s">
        <v>33</v>
      </c>
      <c r="L10" s="170">
        <v>45167</v>
      </c>
      <c r="M10" s="167" t="s">
        <v>6262</v>
      </c>
      <c r="O10" s="167"/>
      <c r="P10" s="167"/>
      <c r="Q10" s="167" t="s">
        <v>1029</v>
      </c>
      <c r="R10" s="167" t="s">
        <v>129</v>
      </c>
    </row>
    <row r="11" spans="1:18" hidden="1">
      <c r="A11" s="311">
        <f>COUNTA($E$3:$E11)</f>
        <v>9</v>
      </c>
      <c r="B11" s="311" t="s">
        <v>5574</v>
      </c>
      <c r="C11" s="311" t="s">
        <v>40</v>
      </c>
      <c r="D11" s="311" t="s">
        <v>51</v>
      </c>
      <c r="E11" s="311" t="s">
        <v>3710</v>
      </c>
      <c r="F11" s="312"/>
      <c r="G11" s="312">
        <v>45097.505914351852</v>
      </c>
      <c r="H11" s="312"/>
      <c r="I11" s="312"/>
      <c r="J11" s="311" t="s">
        <v>5420</v>
      </c>
      <c r="K11" s="311" t="s">
        <v>54</v>
      </c>
      <c r="L11" s="170">
        <v>45167</v>
      </c>
      <c r="M11" s="167" t="s">
        <v>6267</v>
      </c>
      <c r="O11" s="167"/>
      <c r="P11" s="167"/>
      <c r="Q11" s="167" t="s">
        <v>1029</v>
      </c>
      <c r="R11" s="167" t="s">
        <v>129</v>
      </c>
    </row>
    <row r="12" spans="1:18" hidden="1">
      <c r="A12" s="311">
        <f>COUNTA($E$3:$E12)</f>
        <v>10</v>
      </c>
      <c r="B12" s="311" t="s">
        <v>5639</v>
      </c>
      <c r="C12" s="311" t="s">
        <v>41</v>
      </c>
      <c r="D12" s="311" t="s">
        <v>2129</v>
      </c>
      <c r="E12" s="311" t="s">
        <v>5640</v>
      </c>
      <c r="F12" s="312" t="s">
        <v>66</v>
      </c>
      <c r="G12" s="312">
        <v>45103.732581018521</v>
      </c>
      <c r="H12" s="312"/>
      <c r="I12" s="312" t="s">
        <v>66</v>
      </c>
      <c r="J12" s="311" t="s">
        <v>5641</v>
      </c>
      <c r="K12" s="311" t="s">
        <v>54</v>
      </c>
      <c r="L12" s="170">
        <v>45167</v>
      </c>
      <c r="M12" s="167" t="s">
        <v>6268</v>
      </c>
      <c r="O12" s="167"/>
      <c r="P12" s="167"/>
      <c r="Q12" s="167" t="s">
        <v>60</v>
      </c>
      <c r="R12" s="167" t="s">
        <v>129</v>
      </c>
    </row>
    <row r="13" spans="1:18" hidden="1">
      <c r="A13" s="311">
        <f>COUNTA($E$3:$E13)</f>
        <v>11</v>
      </c>
      <c r="B13" s="311" t="s">
        <v>5737</v>
      </c>
      <c r="C13" s="311" t="s">
        <v>1134</v>
      </c>
      <c r="D13" s="311" t="s">
        <v>124</v>
      </c>
      <c r="E13" s="311" t="s">
        <v>5738</v>
      </c>
      <c r="F13" s="312">
        <v>45126</v>
      </c>
      <c r="G13" s="312">
        <v>45120.508958333332</v>
      </c>
      <c r="H13" s="312"/>
      <c r="I13" s="312">
        <v>45126</v>
      </c>
      <c r="J13" s="311" t="s">
        <v>5772</v>
      </c>
      <c r="K13" s="311" t="s">
        <v>54</v>
      </c>
      <c r="L13" s="170">
        <v>45167</v>
      </c>
      <c r="M13" s="167" t="s">
        <v>6269</v>
      </c>
      <c r="O13" s="167"/>
      <c r="P13" s="167">
        <v>8534</v>
      </c>
      <c r="Q13" s="167" t="s">
        <v>35</v>
      </c>
      <c r="R13" s="167" t="s">
        <v>129</v>
      </c>
    </row>
    <row r="14" spans="1:18" hidden="1">
      <c r="A14" s="311">
        <f>COUNTA($E$3:$E14)</f>
        <v>12</v>
      </c>
      <c r="B14" s="311" t="s">
        <v>5980</v>
      </c>
      <c r="C14" s="311" t="s">
        <v>5981</v>
      </c>
      <c r="D14" s="311" t="s">
        <v>38</v>
      </c>
      <c r="E14" s="311" t="s">
        <v>5982</v>
      </c>
      <c r="F14" s="312">
        <v>45145</v>
      </c>
      <c r="G14" s="312">
        <v>45141.649687500001</v>
      </c>
      <c r="H14" s="312"/>
      <c r="I14" s="312">
        <v>45145</v>
      </c>
      <c r="J14" s="311" t="s">
        <v>5990</v>
      </c>
      <c r="K14" s="311" t="s">
        <v>18</v>
      </c>
      <c r="L14" s="170">
        <v>45165</v>
      </c>
      <c r="M14" s="167" t="s">
        <v>6196</v>
      </c>
      <c r="N14" s="168">
        <v>45159</v>
      </c>
      <c r="O14" s="167"/>
      <c r="P14" s="167">
        <v>8188</v>
      </c>
      <c r="Q14" s="167" t="s">
        <v>35</v>
      </c>
      <c r="R14" s="167" t="s">
        <v>22</v>
      </c>
    </row>
    <row r="15" spans="1:18" hidden="1">
      <c r="A15" s="311">
        <f>COUNTA($E$3:$E15)</f>
        <v>13</v>
      </c>
      <c r="B15" s="311" t="s">
        <v>5933</v>
      </c>
      <c r="C15" s="311" t="s">
        <v>21</v>
      </c>
      <c r="D15" s="311" t="s">
        <v>30</v>
      </c>
      <c r="E15" s="311" t="s">
        <v>1251</v>
      </c>
      <c r="F15" s="312"/>
      <c r="G15" s="312"/>
      <c r="H15" s="312"/>
      <c r="I15" s="312"/>
      <c r="J15" s="311"/>
      <c r="K15" s="311" t="s">
        <v>54</v>
      </c>
      <c r="L15" s="170">
        <v>45147</v>
      </c>
      <c r="M15" s="167"/>
      <c r="O15" s="167"/>
      <c r="P15" s="167"/>
      <c r="Q15" s="167"/>
      <c r="R15" s="167" t="s">
        <v>129</v>
      </c>
    </row>
    <row r="16" spans="1:18" hidden="1">
      <c r="A16" s="311">
        <f>COUNTA($E$3:$E16)</f>
        <v>14</v>
      </c>
      <c r="B16" s="311" t="s">
        <v>4911</v>
      </c>
      <c r="C16" s="311" t="s">
        <v>1197</v>
      </c>
      <c r="D16" s="311" t="s">
        <v>52</v>
      </c>
      <c r="E16" s="311" t="s">
        <v>4912</v>
      </c>
      <c r="F16" s="312">
        <v>45008</v>
      </c>
      <c r="G16" s="312">
        <v>45005.692071759258</v>
      </c>
      <c r="H16" s="312"/>
      <c r="I16" s="312">
        <v>45008</v>
      </c>
      <c r="J16" s="311" t="s">
        <v>1840</v>
      </c>
      <c r="K16" s="311" t="s">
        <v>18</v>
      </c>
      <c r="L16" s="170">
        <v>45147</v>
      </c>
      <c r="M16" s="167" t="s">
        <v>6040</v>
      </c>
      <c r="N16" s="168">
        <v>45147</v>
      </c>
      <c r="O16" s="167"/>
      <c r="P16" s="167">
        <v>1415</v>
      </c>
      <c r="Q16" s="167" t="s">
        <v>1726</v>
      </c>
      <c r="R16" s="167" t="s">
        <v>22</v>
      </c>
    </row>
    <row r="17" spans="1:18" hidden="1">
      <c r="A17" s="311">
        <f>COUNTA($E$3:$E17)</f>
        <v>15</v>
      </c>
      <c r="B17" s="311" t="s">
        <v>4992</v>
      </c>
      <c r="C17" s="311" t="s">
        <v>4993</v>
      </c>
      <c r="D17" s="311" t="s">
        <v>27</v>
      </c>
      <c r="E17" s="311" t="s">
        <v>4994</v>
      </c>
      <c r="F17" s="312">
        <v>45027</v>
      </c>
      <c r="G17" s="312">
        <v>45020.753831018519</v>
      </c>
      <c r="H17" s="312"/>
      <c r="I17" s="312">
        <v>45027</v>
      </c>
      <c r="J17" s="311" t="s">
        <v>1093</v>
      </c>
      <c r="K17" s="311" t="s">
        <v>18</v>
      </c>
      <c r="L17" s="170">
        <v>45147</v>
      </c>
      <c r="M17" s="167">
        <v>45040</v>
      </c>
      <c r="N17" s="168">
        <v>45040</v>
      </c>
      <c r="O17" s="167"/>
      <c r="P17" s="167">
        <v>11144</v>
      </c>
      <c r="Q17" s="167" t="s">
        <v>3611</v>
      </c>
      <c r="R17" s="167" t="s">
        <v>129</v>
      </c>
    </row>
    <row r="18" spans="1:18" hidden="1">
      <c r="A18" s="311">
        <f>COUNTA($E$3:$E18)</f>
        <v>16</v>
      </c>
      <c r="B18" s="311" t="s">
        <v>4970</v>
      </c>
      <c r="C18" s="311" t="s">
        <v>2776</v>
      </c>
      <c r="D18" s="311" t="s">
        <v>1139</v>
      </c>
      <c r="E18" s="311" t="s">
        <v>4630</v>
      </c>
      <c r="F18" s="312">
        <v>45014</v>
      </c>
      <c r="G18" s="312">
        <v>45013.469189814816</v>
      </c>
      <c r="H18" s="312"/>
      <c r="I18" s="312">
        <v>45014</v>
      </c>
      <c r="J18" s="311" t="s">
        <v>4971</v>
      </c>
      <c r="K18" s="311" t="s">
        <v>18</v>
      </c>
      <c r="L18" s="170">
        <v>45147</v>
      </c>
      <c r="M18" s="167"/>
      <c r="O18" s="167"/>
      <c r="P18" s="167">
        <v>4875</v>
      </c>
      <c r="Q18" s="167" t="s">
        <v>35</v>
      </c>
      <c r="R18" s="167" t="s">
        <v>22</v>
      </c>
    </row>
    <row r="19" spans="1:18" hidden="1">
      <c r="A19" s="311">
        <f>COUNTA($E$3:$E19)</f>
        <v>17</v>
      </c>
      <c r="B19" s="311" t="s">
        <v>4928</v>
      </c>
      <c r="C19" s="311" t="s">
        <v>65</v>
      </c>
      <c r="D19" s="311" t="s">
        <v>16</v>
      </c>
      <c r="E19" s="311" t="s">
        <v>4929</v>
      </c>
      <c r="F19" s="312">
        <v>45030</v>
      </c>
      <c r="G19" s="312">
        <v>45008.747175925928</v>
      </c>
      <c r="H19" s="312"/>
      <c r="I19" s="312">
        <v>45030</v>
      </c>
      <c r="J19" s="311" t="s">
        <v>4930</v>
      </c>
      <c r="K19" s="311" t="s">
        <v>18</v>
      </c>
      <c r="L19" s="170">
        <v>45147</v>
      </c>
      <c r="M19" s="167"/>
      <c r="O19" s="167"/>
      <c r="P19" s="167">
        <v>1170</v>
      </c>
      <c r="Q19" s="167" t="s">
        <v>35</v>
      </c>
      <c r="R19" s="167" t="s">
        <v>22</v>
      </c>
    </row>
    <row r="20" spans="1:18" hidden="1">
      <c r="A20" s="311">
        <f>COUNTA($E$3:$E20)</f>
        <v>18</v>
      </c>
      <c r="B20" s="311" t="s">
        <v>4925</v>
      </c>
      <c r="C20" s="311" t="s">
        <v>2882</v>
      </c>
      <c r="D20" s="311" t="s">
        <v>51</v>
      </c>
      <c r="E20" s="311" t="s">
        <v>3679</v>
      </c>
      <c r="F20" s="312">
        <v>45015</v>
      </c>
      <c r="G20" s="312">
        <v>45008.4533912037</v>
      </c>
      <c r="H20" s="312"/>
      <c r="I20" s="312">
        <v>45015</v>
      </c>
      <c r="J20" s="311" t="s">
        <v>4926</v>
      </c>
      <c r="K20" s="311" t="s">
        <v>18</v>
      </c>
      <c r="L20" s="170">
        <v>45147</v>
      </c>
      <c r="M20" s="167"/>
      <c r="O20" s="167"/>
      <c r="P20" s="167">
        <v>2075</v>
      </c>
      <c r="Q20" s="167" t="s">
        <v>35</v>
      </c>
      <c r="R20" s="167" t="s">
        <v>22</v>
      </c>
    </row>
    <row r="21" spans="1:18" hidden="1">
      <c r="A21" s="311">
        <f>COUNTA($E$3:$E21)</f>
        <v>19</v>
      </c>
      <c r="B21" s="311" t="s">
        <v>4852</v>
      </c>
      <c r="C21" s="311" t="s">
        <v>4848</v>
      </c>
      <c r="D21" s="311" t="s">
        <v>19</v>
      </c>
      <c r="E21" s="311" t="s">
        <v>4853</v>
      </c>
      <c r="F21" s="312">
        <v>44999</v>
      </c>
      <c r="G21" s="312">
        <v>44992.757847222223</v>
      </c>
      <c r="H21" s="312"/>
      <c r="I21" s="312">
        <v>44999</v>
      </c>
      <c r="J21" s="311" t="s">
        <v>4854</v>
      </c>
      <c r="K21" s="311" t="s">
        <v>18</v>
      </c>
      <c r="L21" s="170">
        <v>45147</v>
      </c>
      <c r="M21" s="167"/>
      <c r="N21" s="168">
        <v>45161</v>
      </c>
      <c r="O21" s="167"/>
      <c r="P21" s="167">
        <v>9168</v>
      </c>
      <c r="Q21" s="167" t="s">
        <v>35</v>
      </c>
      <c r="R21" s="167" t="s">
        <v>22</v>
      </c>
    </row>
    <row r="22" spans="1:18" hidden="1">
      <c r="A22" s="311">
        <f>COUNTA($E$3:$E22)</f>
        <v>20</v>
      </c>
      <c r="B22" s="311" t="s">
        <v>4847</v>
      </c>
      <c r="C22" s="311" t="s">
        <v>4848</v>
      </c>
      <c r="D22" s="311" t="s">
        <v>4849</v>
      </c>
      <c r="E22" s="311" t="s">
        <v>4850</v>
      </c>
      <c r="F22" s="312">
        <v>44999</v>
      </c>
      <c r="G22" s="312">
        <v>44992.730127314811</v>
      </c>
      <c r="H22" s="312"/>
      <c r="I22" s="312">
        <v>44999</v>
      </c>
      <c r="J22" s="311" t="s">
        <v>4851</v>
      </c>
      <c r="K22" s="311" t="s">
        <v>18</v>
      </c>
      <c r="L22" s="170">
        <v>45147</v>
      </c>
      <c r="M22" s="167"/>
      <c r="N22" s="168">
        <v>45161</v>
      </c>
      <c r="O22" s="167"/>
      <c r="P22" s="167">
        <v>10777</v>
      </c>
      <c r="Q22" s="167" t="s">
        <v>35</v>
      </c>
      <c r="R22" s="167" t="s">
        <v>22</v>
      </c>
    </row>
    <row r="23" spans="1:18" hidden="1">
      <c r="A23" s="311">
        <f>COUNTA($E$3:$E23)</f>
        <v>21</v>
      </c>
      <c r="B23" s="311" t="s">
        <v>5535</v>
      </c>
      <c r="C23" s="311" t="s">
        <v>2726</v>
      </c>
      <c r="D23" s="311" t="s">
        <v>27</v>
      </c>
      <c r="E23" s="311" t="s">
        <v>5536</v>
      </c>
      <c r="F23" s="312">
        <v>45099</v>
      </c>
      <c r="G23" s="312">
        <v>45103</v>
      </c>
      <c r="H23" s="312"/>
      <c r="I23" s="312">
        <v>45099</v>
      </c>
      <c r="J23" s="311"/>
      <c r="K23" s="311" t="s">
        <v>20</v>
      </c>
      <c r="L23" s="170">
        <v>45117</v>
      </c>
      <c r="M23" s="167" t="s">
        <v>5267</v>
      </c>
      <c r="N23" s="168">
        <v>45114</v>
      </c>
      <c r="O23" s="167"/>
      <c r="P23" s="167">
        <v>10335</v>
      </c>
      <c r="Q23" s="167" t="s">
        <v>3611</v>
      </c>
      <c r="R23" s="167" t="s">
        <v>22</v>
      </c>
    </row>
    <row r="24" spans="1:18" hidden="1">
      <c r="A24" s="311">
        <f>COUNTA($E$3:$E24)</f>
        <v>22</v>
      </c>
      <c r="B24" s="311" t="s">
        <v>5116</v>
      </c>
      <c r="C24" s="311" t="s">
        <v>2315</v>
      </c>
      <c r="D24" s="311" t="s">
        <v>27</v>
      </c>
      <c r="E24" s="311" t="s">
        <v>2067</v>
      </c>
      <c r="F24" s="312">
        <v>45043</v>
      </c>
      <c r="G24" s="312"/>
      <c r="H24" s="312"/>
      <c r="I24" s="312">
        <v>45043</v>
      </c>
      <c r="J24" s="311" t="s">
        <v>5720</v>
      </c>
      <c r="K24" s="311" t="s">
        <v>54</v>
      </c>
      <c r="L24" s="170">
        <v>45110</v>
      </c>
      <c r="M24" s="167"/>
      <c r="O24" s="167"/>
      <c r="P24" s="167">
        <v>11866</v>
      </c>
      <c r="Q24" s="167" t="s">
        <v>3611</v>
      </c>
      <c r="R24" s="167" t="s">
        <v>129</v>
      </c>
    </row>
    <row r="25" spans="1:18" hidden="1">
      <c r="A25" s="311">
        <f>COUNTA($E$3:$E25)</f>
        <v>23</v>
      </c>
      <c r="B25" s="311" t="s">
        <v>4870</v>
      </c>
      <c r="C25" s="311" t="s">
        <v>37</v>
      </c>
      <c r="D25" s="311" t="s">
        <v>45</v>
      </c>
      <c r="E25" s="311" t="s">
        <v>4698</v>
      </c>
      <c r="F25" s="312">
        <v>45001</v>
      </c>
      <c r="G25" s="312"/>
      <c r="H25" s="312"/>
      <c r="I25" s="312">
        <v>45001</v>
      </c>
      <c r="J25" s="311" t="s">
        <v>4871</v>
      </c>
      <c r="K25" s="311" t="s">
        <v>54</v>
      </c>
      <c r="L25" s="170">
        <v>45110</v>
      </c>
      <c r="M25" s="167"/>
      <c r="O25" s="167"/>
      <c r="P25" s="167">
        <v>1678</v>
      </c>
      <c r="Q25" s="167" t="s">
        <v>3611</v>
      </c>
      <c r="R25" s="167" t="s">
        <v>129</v>
      </c>
    </row>
    <row r="26" spans="1:18" hidden="1">
      <c r="A26" s="311">
        <f>COUNTA($E$3:$E26)</f>
        <v>24</v>
      </c>
      <c r="B26" s="311" t="s">
        <v>4941</v>
      </c>
      <c r="C26" s="311" t="s">
        <v>21</v>
      </c>
      <c r="D26" s="311" t="s">
        <v>30</v>
      </c>
      <c r="E26" s="311" t="s">
        <v>4942</v>
      </c>
      <c r="F26" s="312">
        <v>45100</v>
      </c>
      <c r="G26" s="312"/>
      <c r="H26" s="312"/>
      <c r="I26" s="312">
        <v>45100</v>
      </c>
      <c r="J26" s="311" t="s">
        <v>5721</v>
      </c>
      <c r="K26" s="311" t="s">
        <v>54</v>
      </c>
      <c r="L26" s="170">
        <v>45110</v>
      </c>
      <c r="M26" s="167"/>
      <c r="O26" s="167"/>
      <c r="P26" s="167">
        <v>3053</v>
      </c>
      <c r="Q26" s="167" t="s">
        <v>35</v>
      </c>
      <c r="R26" s="167" t="s">
        <v>129</v>
      </c>
    </row>
    <row r="27" spans="1:18" hidden="1">
      <c r="A27" s="311">
        <f>COUNTA($E$3:$E27)</f>
        <v>25</v>
      </c>
      <c r="B27" s="311" t="s">
        <v>4836</v>
      </c>
      <c r="C27" s="311" t="s">
        <v>21</v>
      </c>
      <c r="D27" s="311" t="s">
        <v>30</v>
      </c>
      <c r="E27" s="311" t="s">
        <v>4837</v>
      </c>
      <c r="F27" s="312">
        <v>45008</v>
      </c>
      <c r="G27" s="312">
        <v>45005</v>
      </c>
      <c r="H27" s="312"/>
      <c r="I27" s="312">
        <v>45008</v>
      </c>
      <c r="J27" s="311" t="s">
        <v>5722</v>
      </c>
      <c r="K27" s="311" t="s">
        <v>54</v>
      </c>
      <c r="L27" s="170">
        <v>45110</v>
      </c>
      <c r="M27" s="167"/>
      <c r="O27" s="167"/>
      <c r="P27" s="167">
        <v>2197</v>
      </c>
      <c r="Q27" s="167" t="s">
        <v>35</v>
      </c>
      <c r="R27" s="167" t="s">
        <v>129</v>
      </c>
    </row>
    <row r="28" spans="1:18" hidden="1">
      <c r="A28" s="311">
        <f>COUNTA($E$3:$E28)</f>
        <v>26</v>
      </c>
      <c r="B28" s="311" t="s">
        <v>4729</v>
      </c>
      <c r="C28" s="311" t="s">
        <v>40</v>
      </c>
      <c r="D28" s="311" t="s">
        <v>30</v>
      </c>
      <c r="E28" s="311" t="s">
        <v>1645</v>
      </c>
      <c r="F28" s="312">
        <v>44977</v>
      </c>
      <c r="G28" s="312">
        <v>44970</v>
      </c>
      <c r="H28" s="312"/>
      <c r="I28" s="312">
        <v>44977</v>
      </c>
      <c r="J28" s="311" t="s">
        <v>3253</v>
      </c>
      <c r="K28" s="311" t="s">
        <v>54</v>
      </c>
      <c r="L28" s="170">
        <v>45110</v>
      </c>
      <c r="M28" s="167"/>
      <c r="N28" s="168" t="s">
        <v>6194</v>
      </c>
      <c r="O28" s="167"/>
      <c r="P28" s="167">
        <v>13066</v>
      </c>
      <c r="Q28" s="167" t="s">
        <v>35</v>
      </c>
      <c r="R28" s="167" t="s">
        <v>129</v>
      </c>
    </row>
    <row r="29" spans="1:18" hidden="1">
      <c r="A29" s="311">
        <f>COUNTA($E$3:$E29)</f>
        <v>27</v>
      </c>
      <c r="B29" s="311" t="s">
        <v>4770</v>
      </c>
      <c r="C29" s="311" t="s">
        <v>21</v>
      </c>
      <c r="D29" s="311" t="s">
        <v>1124</v>
      </c>
      <c r="E29" s="311" t="s">
        <v>4711</v>
      </c>
      <c r="F29" s="312">
        <v>44977</v>
      </c>
      <c r="G29" s="312"/>
      <c r="H29" s="312"/>
      <c r="I29" s="312">
        <v>44977</v>
      </c>
      <c r="J29" s="311" t="s">
        <v>5723</v>
      </c>
      <c r="K29" s="311" t="s">
        <v>54</v>
      </c>
      <c r="L29" s="170">
        <v>45110</v>
      </c>
      <c r="M29" s="167"/>
      <c r="O29" s="167"/>
      <c r="P29" s="167">
        <v>3428</v>
      </c>
      <c r="Q29" s="167" t="s">
        <v>35</v>
      </c>
      <c r="R29" s="167" t="s">
        <v>129</v>
      </c>
    </row>
    <row r="30" spans="1:18" hidden="1">
      <c r="A30" s="311">
        <f>COUNTA($E$3:$E30)</f>
        <v>28</v>
      </c>
      <c r="B30" s="311" t="s">
        <v>4788</v>
      </c>
      <c r="C30" s="311" t="s">
        <v>1106</v>
      </c>
      <c r="D30" s="311" t="s">
        <v>16</v>
      </c>
      <c r="E30" s="311" t="s">
        <v>2842</v>
      </c>
      <c r="F30" s="312">
        <v>45020</v>
      </c>
      <c r="G30" s="312">
        <v>44984</v>
      </c>
      <c r="H30" s="312"/>
      <c r="I30" s="312">
        <v>45020</v>
      </c>
      <c r="J30" s="311" t="s">
        <v>4789</v>
      </c>
      <c r="K30" s="311" t="s">
        <v>54</v>
      </c>
      <c r="L30" s="170">
        <v>45110</v>
      </c>
      <c r="M30" s="167"/>
      <c r="N30" s="168">
        <v>45122</v>
      </c>
      <c r="O30" s="167"/>
      <c r="P30" s="167">
        <v>4707</v>
      </c>
      <c r="Q30" s="167" t="s">
        <v>35</v>
      </c>
      <c r="R30" s="167" t="s">
        <v>129</v>
      </c>
    </row>
    <row r="31" spans="1:18" hidden="1">
      <c r="A31" s="311">
        <f>COUNTA($E$3:$E31)</f>
        <v>29</v>
      </c>
      <c r="B31" s="311" t="s">
        <v>4782</v>
      </c>
      <c r="C31" s="311" t="s">
        <v>37</v>
      </c>
      <c r="D31" s="311" t="s">
        <v>30</v>
      </c>
      <c r="E31" s="311" t="s">
        <v>2749</v>
      </c>
      <c r="F31" s="312">
        <v>44984</v>
      </c>
      <c r="G31" s="312">
        <v>44984</v>
      </c>
      <c r="H31" s="312"/>
      <c r="I31" s="312">
        <v>44984</v>
      </c>
      <c r="J31" s="311" t="s">
        <v>1657</v>
      </c>
      <c r="K31" s="311" t="s">
        <v>54</v>
      </c>
      <c r="L31" s="170">
        <v>45110</v>
      </c>
      <c r="M31" s="167"/>
      <c r="O31" s="167"/>
      <c r="P31" s="167">
        <v>1252</v>
      </c>
      <c r="Q31" s="167" t="s">
        <v>35</v>
      </c>
      <c r="R31" s="167" t="s">
        <v>129</v>
      </c>
    </row>
    <row r="32" spans="1:18" hidden="1">
      <c r="A32" s="311">
        <f>COUNTA($E$3:$E32)</f>
        <v>30</v>
      </c>
      <c r="B32" s="311" t="s">
        <v>4783</v>
      </c>
      <c r="C32" s="311" t="s">
        <v>37</v>
      </c>
      <c r="D32" s="311" t="s">
        <v>30</v>
      </c>
      <c r="E32" s="311" t="s">
        <v>4784</v>
      </c>
      <c r="F32" s="312">
        <v>44984</v>
      </c>
      <c r="G32" s="312">
        <v>44984</v>
      </c>
      <c r="H32" s="312"/>
      <c r="I32" s="312">
        <v>44984</v>
      </c>
      <c r="J32" s="311" t="s">
        <v>5724</v>
      </c>
      <c r="K32" s="311" t="s">
        <v>54</v>
      </c>
      <c r="L32" s="170">
        <v>45110</v>
      </c>
      <c r="M32" s="167"/>
      <c r="O32" s="167"/>
      <c r="P32" s="167">
        <v>1905</v>
      </c>
      <c r="Q32" s="167" t="s">
        <v>35</v>
      </c>
      <c r="R32" s="167" t="s">
        <v>129</v>
      </c>
    </row>
    <row r="33" spans="1:18" hidden="1">
      <c r="A33" s="311">
        <f>COUNTA($E$3:$E33)</f>
        <v>31</v>
      </c>
      <c r="B33" s="311" t="s">
        <v>4785</v>
      </c>
      <c r="C33" s="311" t="s">
        <v>37</v>
      </c>
      <c r="D33" s="311" t="s">
        <v>30</v>
      </c>
      <c r="E33" s="311" t="s">
        <v>4786</v>
      </c>
      <c r="F33" s="312">
        <v>44984</v>
      </c>
      <c r="G33" s="312">
        <v>44984</v>
      </c>
      <c r="H33" s="312"/>
      <c r="I33" s="312">
        <v>44984</v>
      </c>
      <c r="J33" s="311" t="s">
        <v>5725</v>
      </c>
      <c r="K33" s="311" t="s">
        <v>54</v>
      </c>
      <c r="L33" s="170">
        <v>45110</v>
      </c>
      <c r="M33" s="167"/>
      <c r="O33" s="167"/>
      <c r="P33" s="167">
        <v>2197</v>
      </c>
      <c r="Q33" s="167" t="s">
        <v>35</v>
      </c>
      <c r="R33" s="167" t="s">
        <v>129</v>
      </c>
    </row>
    <row r="34" spans="1:18" hidden="1">
      <c r="A34" s="311">
        <f>COUNTA($E$3:$E34)</f>
        <v>32</v>
      </c>
      <c r="B34" s="311" t="s">
        <v>4810</v>
      </c>
      <c r="C34" s="311" t="s">
        <v>21</v>
      </c>
      <c r="D34" s="311" t="s">
        <v>30</v>
      </c>
      <c r="E34" s="311" t="s">
        <v>4811</v>
      </c>
      <c r="F34" s="312">
        <v>45008</v>
      </c>
      <c r="G34" s="312">
        <v>45005</v>
      </c>
      <c r="H34" s="312"/>
      <c r="I34" s="312">
        <v>45008</v>
      </c>
      <c r="J34" s="311" t="s">
        <v>5726</v>
      </c>
      <c r="K34" s="311" t="s">
        <v>54</v>
      </c>
      <c r="L34" s="170">
        <v>45110</v>
      </c>
      <c r="M34" s="169"/>
      <c r="O34" s="167"/>
      <c r="P34" s="167">
        <v>11267</v>
      </c>
      <c r="Q34" s="167" t="s">
        <v>35</v>
      </c>
      <c r="R34" s="167" t="s">
        <v>129</v>
      </c>
    </row>
    <row r="35" spans="1:18" hidden="1">
      <c r="A35" s="311">
        <f>COUNTA($E$3:$E35)</f>
        <v>33</v>
      </c>
      <c r="B35" s="311" t="s">
        <v>4813</v>
      </c>
      <c r="C35" s="311" t="s">
        <v>21</v>
      </c>
      <c r="D35" s="311" t="s">
        <v>34</v>
      </c>
      <c r="E35" s="311" t="s">
        <v>3156</v>
      </c>
      <c r="F35" s="312">
        <v>45008</v>
      </c>
      <c r="G35" s="312">
        <v>45005</v>
      </c>
      <c r="H35" s="312"/>
      <c r="I35" s="312">
        <v>45008</v>
      </c>
      <c r="J35" s="311" t="s">
        <v>5727</v>
      </c>
      <c r="K35" s="311" t="s">
        <v>54</v>
      </c>
      <c r="L35" s="170">
        <v>45110</v>
      </c>
      <c r="M35" s="167"/>
      <c r="O35" s="167"/>
      <c r="P35" s="167">
        <v>5977</v>
      </c>
      <c r="Q35" s="167" t="s">
        <v>35</v>
      </c>
      <c r="R35" s="167" t="s">
        <v>129</v>
      </c>
    </row>
    <row r="36" spans="1:18" hidden="1">
      <c r="A36" s="311">
        <f>COUNTA($E$3:$E36)</f>
        <v>34</v>
      </c>
      <c r="B36" s="311" t="s">
        <v>4712</v>
      </c>
      <c r="C36" s="311" t="s">
        <v>21</v>
      </c>
      <c r="D36" s="311" t="s">
        <v>34</v>
      </c>
      <c r="E36" s="311" t="s">
        <v>2205</v>
      </c>
      <c r="F36" s="312">
        <v>44977</v>
      </c>
      <c r="G36" s="312">
        <v>44967</v>
      </c>
      <c r="H36" s="312"/>
      <c r="I36" s="312">
        <v>44977</v>
      </c>
      <c r="J36" s="311" t="s">
        <v>5268</v>
      </c>
      <c r="K36" s="311" t="s">
        <v>54</v>
      </c>
      <c r="L36" s="170">
        <v>45110</v>
      </c>
      <c r="M36" s="167"/>
      <c r="O36" s="167"/>
      <c r="P36" s="167">
        <v>4019</v>
      </c>
      <c r="Q36" s="167" t="s">
        <v>35</v>
      </c>
      <c r="R36" s="167" t="s">
        <v>129</v>
      </c>
    </row>
    <row r="37" spans="1:18" hidden="1">
      <c r="A37" s="311">
        <f>COUNTA($E$3:$E37)</f>
        <v>35</v>
      </c>
      <c r="B37" s="311" t="s">
        <v>4817</v>
      </c>
      <c r="C37" s="311" t="s">
        <v>1119</v>
      </c>
      <c r="D37" s="311" t="s">
        <v>38</v>
      </c>
      <c r="E37" s="311" t="s">
        <v>4818</v>
      </c>
      <c r="F37" s="312">
        <v>44986</v>
      </c>
      <c r="G37" s="312"/>
      <c r="H37" s="312"/>
      <c r="I37" s="312">
        <v>44986</v>
      </c>
      <c r="J37" s="311" t="s">
        <v>5271</v>
      </c>
      <c r="K37" s="311" t="s">
        <v>54</v>
      </c>
      <c r="L37" s="170">
        <v>45110</v>
      </c>
      <c r="M37" s="167"/>
      <c r="O37" s="167"/>
      <c r="P37" s="167">
        <v>8118</v>
      </c>
      <c r="Q37" s="167" t="s">
        <v>35</v>
      </c>
      <c r="R37" s="167" t="s">
        <v>129</v>
      </c>
    </row>
    <row r="38" spans="1:18" hidden="1">
      <c r="A38" s="311">
        <f>COUNTA($E$3:$E38)</f>
        <v>36</v>
      </c>
      <c r="B38" s="311" t="s">
        <v>5157</v>
      </c>
      <c r="C38" s="311" t="s">
        <v>1197</v>
      </c>
      <c r="D38" s="311" t="s">
        <v>38</v>
      </c>
      <c r="E38" s="311" t="s">
        <v>1222</v>
      </c>
      <c r="F38" s="312">
        <v>45058</v>
      </c>
      <c r="G38" s="312">
        <v>45058</v>
      </c>
      <c r="H38" s="312"/>
      <c r="I38" s="312">
        <v>45058</v>
      </c>
      <c r="J38" s="311" t="s">
        <v>5293</v>
      </c>
      <c r="K38" s="311" t="s">
        <v>20</v>
      </c>
      <c r="L38" s="170">
        <v>45110</v>
      </c>
      <c r="M38" s="167"/>
      <c r="O38" s="167"/>
      <c r="P38" s="167">
        <v>779</v>
      </c>
      <c r="Q38" s="167" t="s">
        <v>35</v>
      </c>
      <c r="R38" s="167" t="s">
        <v>22</v>
      </c>
    </row>
    <row r="39" spans="1:18" hidden="1">
      <c r="A39" s="311">
        <f>COUNTA($E$3:$E39)</f>
        <v>37</v>
      </c>
      <c r="B39" s="311" t="s">
        <v>4876</v>
      </c>
      <c r="C39" s="311" t="s">
        <v>37</v>
      </c>
      <c r="D39" s="311" t="s">
        <v>30</v>
      </c>
      <c r="E39" s="311" t="s">
        <v>3372</v>
      </c>
      <c r="F39" s="312">
        <v>45007</v>
      </c>
      <c r="G39" s="312"/>
      <c r="H39" s="312"/>
      <c r="I39" s="312">
        <v>45007</v>
      </c>
      <c r="J39" s="311" t="s">
        <v>5272</v>
      </c>
      <c r="K39" s="311" t="s">
        <v>54</v>
      </c>
      <c r="L39" s="170">
        <v>45110</v>
      </c>
      <c r="M39" s="167"/>
      <c r="O39" s="167"/>
      <c r="P39" s="167">
        <v>2668</v>
      </c>
      <c r="Q39" s="167" t="s">
        <v>35</v>
      </c>
      <c r="R39" s="167" t="s">
        <v>129</v>
      </c>
    </row>
    <row r="40" spans="1:18" hidden="1">
      <c r="A40" s="311">
        <f>COUNTA($E$3:$E40)</f>
        <v>38</v>
      </c>
      <c r="B40" s="311" t="s">
        <v>4935</v>
      </c>
      <c r="C40" s="311" t="s">
        <v>3828</v>
      </c>
      <c r="D40" s="311" t="s">
        <v>104</v>
      </c>
      <c r="E40" s="311" t="s">
        <v>1266</v>
      </c>
      <c r="F40" s="312">
        <v>45030</v>
      </c>
      <c r="G40" s="312">
        <v>45020</v>
      </c>
      <c r="H40" s="312"/>
      <c r="I40" s="312">
        <v>45030</v>
      </c>
      <c r="J40" s="311" t="s">
        <v>3253</v>
      </c>
      <c r="K40" s="311" t="s">
        <v>54</v>
      </c>
      <c r="L40" s="170">
        <v>45110</v>
      </c>
      <c r="M40" s="167" t="s">
        <v>2384</v>
      </c>
      <c r="N40" s="168">
        <v>45110</v>
      </c>
      <c r="O40" s="167"/>
      <c r="P40" s="167">
        <v>7290</v>
      </c>
      <c r="Q40" s="167" t="s">
        <v>35</v>
      </c>
      <c r="R40" s="167" t="s">
        <v>129</v>
      </c>
    </row>
    <row r="41" spans="1:18" hidden="1">
      <c r="A41" s="311">
        <f>COUNTA($E$3:$E41)</f>
        <v>39</v>
      </c>
      <c r="B41" s="311" t="s">
        <v>4936</v>
      </c>
      <c r="C41" s="311" t="s">
        <v>21</v>
      </c>
      <c r="D41" s="311" t="s">
        <v>1080</v>
      </c>
      <c r="E41" s="311" t="s">
        <v>4937</v>
      </c>
      <c r="F41" s="312">
        <v>45030</v>
      </c>
      <c r="G41" s="312">
        <v>45020</v>
      </c>
      <c r="H41" s="312"/>
      <c r="I41" s="312">
        <v>45030</v>
      </c>
      <c r="J41" s="311" t="s">
        <v>5275</v>
      </c>
      <c r="K41" s="311" t="s">
        <v>54</v>
      </c>
      <c r="L41" s="170">
        <v>45110</v>
      </c>
      <c r="M41" s="167"/>
      <c r="O41" s="167"/>
      <c r="P41" s="167">
        <v>10745</v>
      </c>
      <c r="Q41" s="167" t="s">
        <v>35</v>
      </c>
      <c r="R41" s="167" t="s">
        <v>129</v>
      </c>
    </row>
    <row r="42" spans="1:18" hidden="1">
      <c r="A42" s="311">
        <f>COUNTA($E$3:$E42)</f>
        <v>40</v>
      </c>
      <c r="B42" s="311" t="s">
        <v>4974</v>
      </c>
      <c r="C42" s="311" t="s">
        <v>37</v>
      </c>
      <c r="D42" s="311" t="s">
        <v>34</v>
      </c>
      <c r="E42" s="311" t="s">
        <v>3237</v>
      </c>
      <c r="F42" s="312">
        <v>45015</v>
      </c>
      <c r="G42" s="312"/>
      <c r="H42" s="312"/>
      <c r="I42" s="312">
        <v>45015</v>
      </c>
      <c r="J42" s="311" t="s">
        <v>4975</v>
      </c>
      <c r="K42" s="311" t="s">
        <v>54</v>
      </c>
      <c r="L42" s="170">
        <v>45110</v>
      </c>
      <c r="M42" s="167"/>
      <c r="O42" s="167"/>
      <c r="P42" s="167">
        <v>1722</v>
      </c>
      <c r="Q42" s="167" t="s">
        <v>35</v>
      </c>
      <c r="R42" s="167" t="s">
        <v>129</v>
      </c>
    </row>
    <row r="43" spans="1:18" hidden="1">
      <c r="A43" s="311">
        <f>COUNTA($E$3:$E43)</f>
        <v>41</v>
      </c>
      <c r="B43" s="311" t="s">
        <v>5067</v>
      </c>
      <c r="C43" s="311" t="s">
        <v>1134</v>
      </c>
      <c r="D43" s="311" t="s">
        <v>16</v>
      </c>
      <c r="E43" s="311" t="s">
        <v>1235</v>
      </c>
      <c r="F43" s="312">
        <v>45044</v>
      </c>
      <c r="G43" s="312">
        <v>45036</v>
      </c>
      <c r="H43" s="312"/>
      <c r="I43" s="312">
        <v>45044</v>
      </c>
      <c r="J43" s="311" t="s">
        <v>5284</v>
      </c>
      <c r="K43" s="311" t="s">
        <v>54</v>
      </c>
      <c r="L43" s="170">
        <v>45110</v>
      </c>
      <c r="M43" s="167" t="s">
        <v>2384</v>
      </c>
      <c r="N43" s="168">
        <v>45069</v>
      </c>
      <c r="O43" s="167"/>
      <c r="P43" s="167">
        <v>8051</v>
      </c>
      <c r="Q43" s="167" t="s">
        <v>35</v>
      </c>
      <c r="R43" s="167" t="s">
        <v>129</v>
      </c>
    </row>
    <row r="44" spans="1:18">
      <c r="A44" s="311">
        <f>COUNTA($E$3:$E44)</f>
        <v>42</v>
      </c>
      <c r="B44" s="311" t="s">
        <v>5076</v>
      </c>
      <c r="C44" s="311" t="s">
        <v>1105</v>
      </c>
      <c r="D44" s="311" t="s">
        <v>16</v>
      </c>
      <c r="E44" s="311" t="s">
        <v>5077</v>
      </c>
      <c r="F44" s="312">
        <v>45044</v>
      </c>
      <c r="G44" s="312">
        <v>45036</v>
      </c>
      <c r="H44" s="312">
        <v>45169</v>
      </c>
      <c r="I44" s="312">
        <v>45044</v>
      </c>
      <c r="J44" s="311" t="s">
        <v>5286</v>
      </c>
      <c r="K44" s="311" t="s">
        <v>54</v>
      </c>
      <c r="L44" s="170">
        <v>45110</v>
      </c>
      <c r="M44" s="167"/>
      <c r="O44" s="167"/>
      <c r="P44" s="167">
        <v>3398</v>
      </c>
      <c r="Q44" s="167" t="s">
        <v>35</v>
      </c>
      <c r="R44" s="167" t="s">
        <v>129</v>
      </c>
    </row>
    <row r="45" spans="1:18" hidden="1">
      <c r="A45" s="311">
        <f>COUNTA($E$3:$E45)</f>
        <v>43</v>
      </c>
      <c r="B45" s="311" t="s">
        <v>4815</v>
      </c>
      <c r="C45" s="311" t="s">
        <v>21</v>
      </c>
      <c r="D45" s="311" t="s">
        <v>30</v>
      </c>
      <c r="E45" s="311" t="s">
        <v>4816</v>
      </c>
      <c r="F45" s="312">
        <v>45008</v>
      </c>
      <c r="G45" s="312">
        <v>45005</v>
      </c>
      <c r="H45" s="312"/>
      <c r="I45" s="312">
        <v>45008</v>
      </c>
      <c r="J45" s="311" t="s">
        <v>5270</v>
      </c>
      <c r="K45" s="311" t="s">
        <v>54</v>
      </c>
      <c r="L45" s="170">
        <v>45110</v>
      </c>
      <c r="M45" s="167"/>
      <c r="O45" s="167"/>
      <c r="P45" s="167">
        <v>5871</v>
      </c>
      <c r="Q45" s="167" t="s">
        <v>35</v>
      </c>
      <c r="R45" s="167" t="s">
        <v>129</v>
      </c>
    </row>
    <row r="46" spans="1:18" hidden="1">
      <c r="A46" s="311">
        <f>COUNTA($E$3:$E46)</f>
        <v>44</v>
      </c>
      <c r="B46" s="311" t="s">
        <v>5345</v>
      </c>
      <c r="C46" s="311" t="s">
        <v>5097</v>
      </c>
      <c r="D46" s="311" t="s">
        <v>38</v>
      </c>
      <c r="E46" s="311" t="s">
        <v>5346</v>
      </c>
      <c r="F46" s="312"/>
      <c r="G46" s="312">
        <v>45075</v>
      </c>
      <c r="H46" s="312"/>
      <c r="I46" s="312"/>
      <c r="J46" s="311" t="s">
        <v>5434</v>
      </c>
      <c r="K46" s="311" t="s">
        <v>18</v>
      </c>
      <c r="L46" s="170">
        <v>45104</v>
      </c>
      <c r="M46" s="167">
        <v>45120</v>
      </c>
      <c r="N46" s="168">
        <v>45120</v>
      </c>
      <c r="O46" s="167"/>
      <c r="P46" s="167"/>
      <c r="Q46" s="167" t="s">
        <v>1029</v>
      </c>
      <c r="R46" s="167" t="s">
        <v>129</v>
      </c>
    </row>
    <row r="47" spans="1:18" hidden="1">
      <c r="A47" s="311">
        <f>COUNTA($D$3:$D$47)</f>
        <v>45</v>
      </c>
      <c r="B47" s="311" t="s">
        <v>5493</v>
      </c>
      <c r="C47" s="311" t="s">
        <v>1106</v>
      </c>
      <c r="D47" s="311" t="s">
        <v>58</v>
      </c>
      <c r="E47" s="312" t="s">
        <v>2621</v>
      </c>
      <c r="F47" s="312"/>
      <c r="G47" s="312"/>
      <c r="H47" s="312"/>
      <c r="I47" s="312"/>
      <c r="J47" s="311" t="s">
        <v>5542</v>
      </c>
      <c r="K47" s="313" t="s">
        <v>1102</v>
      </c>
      <c r="L47" s="170">
        <v>45104</v>
      </c>
      <c r="M47" s="167" t="s">
        <v>3</v>
      </c>
      <c r="N47" s="168">
        <v>45093</v>
      </c>
      <c r="O47" s="167"/>
      <c r="P47" s="167"/>
      <c r="Q47" s="167" t="s">
        <v>62</v>
      </c>
      <c r="R47" s="167" t="s">
        <v>129</v>
      </c>
    </row>
    <row r="48" spans="1:18" hidden="1">
      <c r="A48" s="311">
        <f>COUNTA($D$3:$D$48)</f>
        <v>46</v>
      </c>
      <c r="B48" s="311" t="s">
        <v>5341</v>
      </c>
      <c r="C48" s="311" t="s">
        <v>1804</v>
      </c>
      <c r="D48" s="311" t="s">
        <v>1805</v>
      </c>
      <c r="E48" s="312" t="s">
        <v>1806</v>
      </c>
      <c r="F48" s="312">
        <v>45071</v>
      </c>
      <c r="G48" s="312">
        <v>45075</v>
      </c>
      <c r="H48" s="312"/>
      <c r="I48" s="312">
        <v>45071</v>
      </c>
      <c r="J48" s="311" t="s">
        <v>5433</v>
      </c>
      <c r="K48" s="313" t="s">
        <v>5407</v>
      </c>
      <c r="L48" s="170">
        <v>45104</v>
      </c>
      <c r="M48" s="288" t="s">
        <v>5566</v>
      </c>
      <c r="N48" s="168">
        <v>45093</v>
      </c>
      <c r="O48" s="167"/>
      <c r="P48" s="167">
        <v>14476</v>
      </c>
      <c r="Q48" s="167"/>
      <c r="R48" s="167" t="s">
        <v>22</v>
      </c>
    </row>
    <row r="49" spans="1:18" hidden="1">
      <c r="A49" s="311">
        <f>COUNTA($D$3:$D$49)</f>
        <v>47</v>
      </c>
      <c r="B49" s="311" t="s">
        <v>5117</v>
      </c>
      <c r="C49" s="311" t="s">
        <v>3868</v>
      </c>
      <c r="D49" s="311" t="s">
        <v>64</v>
      </c>
      <c r="E49" s="312" t="s">
        <v>4435</v>
      </c>
      <c r="F49" s="312">
        <v>45044</v>
      </c>
      <c r="G49" s="312">
        <v>45043</v>
      </c>
      <c r="H49" s="312"/>
      <c r="I49" s="312">
        <v>45044</v>
      </c>
      <c r="J49" s="311"/>
      <c r="K49" s="313" t="s">
        <v>54</v>
      </c>
      <c r="L49" s="170">
        <v>45096</v>
      </c>
      <c r="M49" s="167" t="s">
        <v>2959</v>
      </c>
      <c r="N49" s="168">
        <v>45069</v>
      </c>
      <c r="O49" s="167"/>
      <c r="P49" s="167">
        <v>1100</v>
      </c>
      <c r="Q49" s="167" t="s">
        <v>35</v>
      </c>
      <c r="R49" s="167" t="s">
        <v>129</v>
      </c>
    </row>
    <row r="50" spans="1:18" hidden="1">
      <c r="A50" s="311">
        <f>COUNTA($D$3:$D$50)</f>
        <v>48</v>
      </c>
      <c r="B50" s="311" t="s">
        <v>4723</v>
      </c>
      <c r="C50" s="311" t="s">
        <v>4724</v>
      </c>
      <c r="D50" s="311" t="s">
        <v>16</v>
      </c>
      <c r="E50" s="312" t="s">
        <v>4725</v>
      </c>
      <c r="F50" s="312">
        <v>44965</v>
      </c>
      <c r="G50" s="312"/>
      <c r="H50" s="312"/>
      <c r="I50" s="312">
        <v>44965</v>
      </c>
      <c r="J50" s="311" t="s">
        <v>4726</v>
      </c>
      <c r="K50" s="313" t="s">
        <v>54</v>
      </c>
      <c r="L50" s="170">
        <v>45096</v>
      </c>
      <c r="M50" s="167" t="s">
        <v>5638</v>
      </c>
      <c r="N50" s="168">
        <v>45089</v>
      </c>
      <c r="O50" s="167"/>
      <c r="P50" s="167">
        <v>4224</v>
      </c>
      <c r="Q50" s="167" t="s">
        <v>35</v>
      </c>
      <c r="R50" s="167" t="s">
        <v>129</v>
      </c>
    </row>
    <row r="51" spans="1:18" hidden="1">
      <c r="A51" s="311">
        <f>COUNTA($D$3:$D$51)</f>
        <v>49</v>
      </c>
      <c r="B51" s="311" t="s">
        <v>5342</v>
      </c>
      <c r="C51" s="311" t="s">
        <v>44</v>
      </c>
      <c r="D51" s="311" t="s">
        <v>1129</v>
      </c>
      <c r="E51" s="312" t="s">
        <v>5343</v>
      </c>
      <c r="F51" s="312"/>
      <c r="G51" s="312"/>
      <c r="H51" s="312"/>
      <c r="I51" s="312"/>
      <c r="J51" s="311"/>
      <c r="K51" s="313" t="s">
        <v>18</v>
      </c>
      <c r="L51" s="170">
        <v>45089</v>
      </c>
      <c r="M51" s="167" t="s">
        <v>5477</v>
      </c>
      <c r="N51" s="168">
        <v>45076</v>
      </c>
      <c r="O51" s="167"/>
      <c r="P51" s="167"/>
      <c r="Q51" s="167"/>
      <c r="R51" s="167" t="s">
        <v>22</v>
      </c>
    </row>
    <row r="52" spans="1:18" hidden="1">
      <c r="A52" s="311">
        <f>COUNTA($D$3:$D$52)</f>
        <v>50</v>
      </c>
      <c r="B52" s="311" t="s">
        <v>5198</v>
      </c>
      <c r="C52" s="311" t="s">
        <v>5199</v>
      </c>
      <c r="D52" s="311" t="s">
        <v>52</v>
      </c>
      <c r="E52" s="312" t="s">
        <v>5200</v>
      </c>
      <c r="F52" s="312"/>
      <c r="G52" s="312">
        <v>45082</v>
      </c>
      <c r="H52" s="312"/>
      <c r="I52" s="312"/>
      <c r="J52" s="311" t="s">
        <v>5318</v>
      </c>
      <c r="K52" s="313" t="s">
        <v>54</v>
      </c>
      <c r="L52" s="170">
        <v>45089</v>
      </c>
      <c r="M52" s="167" t="s">
        <v>5565</v>
      </c>
      <c r="N52" s="168">
        <v>45070</v>
      </c>
      <c r="O52" s="167"/>
      <c r="P52" s="167"/>
      <c r="Q52" s="167" t="s">
        <v>1056</v>
      </c>
      <c r="R52" s="167" t="s">
        <v>129</v>
      </c>
    </row>
    <row r="53" spans="1:18" hidden="1">
      <c r="A53" s="311">
        <f>COUNTA($D$3:$D$53)</f>
        <v>51</v>
      </c>
      <c r="B53" s="311" t="s">
        <v>5314</v>
      </c>
      <c r="C53" s="311" t="s">
        <v>1171</v>
      </c>
      <c r="D53" s="311" t="s">
        <v>1123</v>
      </c>
      <c r="E53" s="312" t="s">
        <v>1997</v>
      </c>
      <c r="F53" s="312"/>
      <c r="G53" s="312"/>
      <c r="H53" s="312"/>
      <c r="I53" s="312"/>
      <c r="J53" s="311"/>
      <c r="K53" s="313" t="s">
        <v>18</v>
      </c>
      <c r="L53" s="170">
        <v>45089</v>
      </c>
      <c r="M53" s="167" t="s">
        <v>5476</v>
      </c>
      <c r="N53" s="168">
        <v>45076</v>
      </c>
      <c r="O53" s="167"/>
      <c r="P53" s="167"/>
      <c r="Q53" s="167"/>
      <c r="R53" s="167" t="s">
        <v>22</v>
      </c>
    </row>
    <row r="54" spans="1:18" hidden="1">
      <c r="A54" s="311">
        <f>COUNTA($D$3:$D$54)</f>
        <v>52</v>
      </c>
      <c r="B54" s="311" t="s">
        <v>5204</v>
      </c>
      <c r="C54" s="311" t="s">
        <v>44</v>
      </c>
      <c r="D54" s="311" t="s">
        <v>30</v>
      </c>
      <c r="E54" s="312" t="s">
        <v>1117</v>
      </c>
      <c r="F54" s="312"/>
      <c r="G54" s="312"/>
      <c r="H54" s="312"/>
      <c r="I54" s="312"/>
      <c r="J54" s="311"/>
      <c r="K54" s="313" t="s">
        <v>18</v>
      </c>
      <c r="L54" s="170">
        <v>45082</v>
      </c>
      <c r="M54" s="167" t="s">
        <v>5525</v>
      </c>
      <c r="N54" s="168">
        <v>45083</v>
      </c>
      <c r="O54" s="167"/>
      <c r="P54" s="167"/>
      <c r="Q54" s="167"/>
      <c r="R54" s="167" t="s">
        <v>22</v>
      </c>
    </row>
    <row r="55" spans="1:18" hidden="1">
      <c r="A55" s="311">
        <f>COUNTA($D$3:$D$55)</f>
        <v>53</v>
      </c>
      <c r="B55" s="311" t="s">
        <v>5172</v>
      </c>
      <c r="C55" s="311" t="s">
        <v>5173</v>
      </c>
      <c r="D55" s="311" t="s">
        <v>38</v>
      </c>
      <c r="E55" s="312" t="s">
        <v>5174</v>
      </c>
      <c r="F55" s="312">
        <v>45069</v>
      </c>
      <c r="G55" s="312">
        <v>45057</v>
      </c>
      <c r="H55" s="312"/>
      <c r="I55" s="312">
        <v>45069</v>
      </c>
      <c r="J55" s="311"/>
      <c r="K55" s="313" t="s">
        <v>1277</v>
      </c>
      <c r="L55" s="170">
        <v>45082</v>
      </c>
      <c r="M55" s="167" t="s">
        <v>5359</v>
      </c>
      <c r="N55" s="168">
        <v>45069</v>
      </c>
      <c r="O55" s="167"/>
      <c r="P55" s="167">
        <v>2616</v>
      </c>
      <c r="Q55" s="167" t="s">
        <v>35</v>
      </c>
      <c r="R55" s="167" t="s">
        <v>129</v>
      </c>
    </row>
    <row r="56" spans="1:18" hidden="1">
      <c r="A56" s="311">
        <f>COUNTA($D$3:$D$56)</f>
        <v>54</v>
      </c>
      <c r="B56" s="311" t="s">
        <v>4708</v>
      </c>
      <c r="C56" s="311" t="s">
        <v>41</v>
      </c>
      <c r="D56" s="311" t="s">
        <v>1124</v>
      </c>
      <c r="E56" s="312" t="s">
        <v>1183</v>
      </c>
      <c r="F56" s="312" t="s">
        <v>66</v>
      </c>
      <c r="G56" s="312">
        <v>44963</v>
      </c>
      <c r="H56" s="312"/>
      <c r="I56" s="312" t="s">
        <v>66</v>
      </c>
      <c r="J56" s="311"/>
      <c r="K56" s="313" t="s">
        <v>2032</v>
      </c>
      <c r="L56" s="170">
        <v>45082</v>
      </c>
      <c r="M56" s="167"/>
      <c r="O56" s="167"/>
      <c r="P56" s="167">
        <v>1368</v>
      </c>
      <c r="Q56" s="167" t="s">
        <v>28</v>
      </c>
      <c r="R56" s="167" t="s">
        <v>22</v>
      </c>
    </row>
    <row r="57" spans="1:18" hidden="1">
      <c r="A57" s="311">
        <f>COUNTA($D$3:$D$57)</f>
        <v>55</v>
      </c>
      <c r="B57" s="311" t="s">
        <v>5057</v>
      </c>
      <c r="C57" s="311" t="s">
        <v>3439</v>
      </c>
      <c r="D57" s="311" t="s">
        <v>30</v>
      </c>
      <c r="E57" s="312" t="s">
        <v>5058</v>
      </c>
      <c r="F57" s="312">
        <v>45030</v>
      </c>
      <c r="G57" s="312">
        <v>45029</v>
      </c>
      <c r="H57" s="312"/>
      <c r="I57" s="312">
        <v>45030</v>
      </c>
      <c r="J57" s="311"/>
      <c r="K57" s="313" t="s">
        <v>53</v>
      </c>
      <c r="L57" s="170">
        <v>45082</v>
      </c>
      <c r="M57" s="167" t="s">
        <v>5404</v>
      </c>
      <c r="N57" s="168">
        <v>45054</v>
      </c>
      <c r="O57" s="167"/>
      <c r="P57" s="167">
        <v>8790</v>
      </c>
      <c r="Q57" s="167"/>
      <c r="R57" s="167" t="s">
        <v>129</v>
      </c>
    </row>
    <row r="58" spans="1:18" hidden="1">
      <c r="A58" s="311">
        <f>COUNTA($D$3:$D$58)</f>
        <v>56</v>
      </c>
      <c r="B58" s="311" t="s">
        <v>4924</v>
      </c>
      <c r="C58" s="311" t="s">
        <v>1077</v>
      </c>
      <c r="D58" s="311" t="s">
        <v>16</v>
      </c>
      <c r="E58" s="312" t="s">
        <v>4078</v>
      </c>
      <c r="F58" s="312">
        <v>45015</v>
      </c>
      <c r="G58" s="312">
        <v>45009</v>
      </c>
      <c r="H58" s="312"/>
      <c r="I58" s="312">
        <v>45015</v>
      </c>
      <c r="J58" s="311"/>
      <c r="K58" s="313" t="s">
        <v>18</v>
      </c>
      <c r="L58" s="170">
        <v>45082</v>
      </c>
      <c r="M58" s="167" t="s">
        <v>5403</v>
      </c>
      <c r="N58" s="168">
        <v>45174</v>
      </c>
      <c r="O58" s="167"/>
      <c r="P58" s="167">
        <v>4358</v>
      </c>
      <c r="Q58" s="167"/>
      <c r="R58" s="167" t="s">
        <v>22</v>
      </c>
    </row>
    <row r="59" spans="1:18" hidden="1">
      <c r="A59" s="311">
        <f>COUNTA($D$3:$D$59)</f>
        <v>57</v>
      </c>
      <c r="B59" s="311" t="s">
        <v>5035</v>
      </c>
      <c r="C59" s="311" t="s">
        <v>1165</v>
      </c>
      <c r="D59" s="311" t="s">
        <v>282</v>
      </c>
      <c r="E59" s="312" t="s">
        <v>5036</v>
      </c>
      <c r="F59" s="312"/>
      <c r="G59" s="312"/>
      <c r="H59" s="312"/>
      <c r="I59" s="312"/>
      <c r="J59" s="311" t="s">
        <v>5278</v>
      </c>
      <c r="K59" s="313" t="s">
        <v>287</v>
      </c>
      <c r="L59" s="170">
        <v>45069</v>
      </c>
      <c r="M59" s="167" t="s">
        <v>5330</v>
      </c>
      <c r="N59" s="168">
        <v>45068</v>
      </c>
      <c r="O59" s="167"/>
      <c r="P59" s="167"/>
      <c r="Q59" s="167" t="s">
        <v>62</v>
      </c>
      <c r="R59" s="167" t="s">
        <v>22</v>
      </c>
    </row>
    <row r="60" spans="1:18" hidden="1">
      <c r="A60" s="311">
        <f>COUNTA($D$3:$D$60)</f>
        <v>58</v>
      </c>
      <c r="B60" s="311" t="s">
        <v>4634</v>
      </c>
      <c r="C60" s="311" t="s">
        <v>40</v>
      </c>
      <c r="D60" s="311" t="s">
        <v>27</v>
      </c>
      <c r="E60" s="312" t="s">
        <v>4625</v>
      </c>
      <c r="F60" s="312">
        <v>44936</v>
      </c>
      <c r="G60" s="312">
        <v>44938</v>
      </c>
      <c r="H60" s="312"/>
      <c r="I60" s="312">
        <v>44936</v>
      </c>
      <c r="J60" s="311" t="s">
        <v>1093</v>
      </c>
      <c r="K60" s="313" t="s">
        <v>125</v>
      </c>
      <c r="L60" s="170">
        <v>45061</v>
      </c>
      <c r="M60" s="167" t="s">
        <v>6194</v>
      </c>
      <c r="O60" s="167"/>
      <c r="P60" s="167">
        <v>10598</v>
      </c>
      <c r="Q60" s="167" t="s">
        <v>3611</v>
      </c>
      <c r="R60" s="167" t="s">
        <v>129</v>
      </c>
    </row>
    <row r="61" spans="1:18" hidden="1">
      <c r="A61" s="311">
        <f>COUNTA($D$3:$D$61)</f>
        <v>59</v>
      </c>
      <c r="B61" s="311" t="s">
        <v>4633</v>
      </c>
      <c r="C61" s="311" t="s">
        <v>44</v>
      </c>
      <c r="D61" s="311" t="s">
        <v>27</v>
      </c>
      <c r="E61" s="312" t="s">
        <v>206</v>
      </c>
      <c r="F61" s="312" t="s">
        <v>66</v>
      </c>
      <c r="G61" s="312">
        <v>44938</v>
      </c>
      <c r="H61" s="312"/>
      <c r="I61" s="312" t="s">
        <v>66</v>
      </c>
      <c r="J61" s="311" t="s">
        <v>1093</v>
      </c>
      <c r="K61" s="313" t="s">
        <v>125</v>
      </c>
      <c r="L61" s="170">
        <v>45061</v>
      </c>
      <c r="M61" s="167"/>
      <c r="O61" s="167"/>
      <c r="P61" s="167"/>
      <c r="Q61" s="167" t="s">
        <v>1055</v>
      </c>
      <c r="R61" s="167" t="s">
        <v>129</v>
      </c>
    </row>
    <row r="62" spans="1:18" hidden="1">
      <c r="A62" s="311">
        <f>COUNTA($D$3:$D$62)</f>
        <v>60</v>
      </c>
      <c r="B62" s="311" t="s">
        <v>4660</v>
      </c>
      <c r="C62" s="311" t="s">
        <v>41</v>
      </c>
      <c r="D62" s="311" t="s">
        <v>30</v>
      </c>
      <c r="E62" s="311" t="s">
        <v>1656</v>
      </c>
      <c r="F62" s="312" t="s">
        <v>66</v>
      </c>
      <c r="G62" s="312">
        <v>44942</v>
      </c>
      <c r="H62" s="312"/>
      <c r="I62" s="312" t="s">
        <v>66</v>
      </c>
      <c r="J62" s="311" t="s">
        <v>4661</v>
      </c>
      <c r="K62" s="313" t="s">
        <v>1295</v>
      </c>
      <c r="L62" s="170">
        <v>45061</v>
      </c>
      <c r="M62" s="169"/>
      <c r="O62" s="167"/>
      <c r="P62" s="167">
        <v>2820</v>
      </c>
      <c r="Q62" s="167" t="s">
        <v>60</v>
      </c>
      <c r="R62" s="167" t="s">
        <v>129</v>
      </c>
    </row>
    <row r="63" spans="1:18" hidden="1">
      <c r="A63" s="311">
        <f>COUNTA($D$3:$D$63)</f>
        <v>61</v>
      </c>
      <c r="B63" s="311" t="s">
        <v>4675</v>
      </c>
      <c r="C63" s="311" t="s">
        <v>1716</v>
      </c>
      <c r="D63" s="311" t="s">
        <v>64</v>
      </c>
      <c r="E63" s="312" t="s">
        <v>4677</v>
      </c>
      <c r="F63" s="312">
        <v>44942</v>
      </c>
      <c r="G63" s="312">
        <v>44953</v>
      </c>
      <c r="H63" s="312"/>
      <c r="I63" s="312">
        <v>44942</v>
      </c>
      <c r="J63" s="311" t="s">
        <v>4678</v>
      </c>
      <c r="K63" s="313" t="s">
        <v>1294</v>
      </c>
      <c r="L63" s="170">
        <v>45061</v>
      </c>
      <c r="M63" s="167" t="s">
        <v>2384</v>
      </c>
      <c r="N63" s="168">
        <v>45054</v>
      </c>
      <c r="O63" s="167"/>
      <c r="P63" s="167">
        <v>6497</v>
      </c>
      <c r="Q63" s="167" t="s">
        <v>35</v>
      </c>
      <c r="R63" s="167" t="s">
        <v>22</v>
      </c>
    </row>
    <row r="64" spans="1:18" hidden="1">
      <c r="A64" s="311">
        <f>COUNTA($D$3:$D$64)</f>
        <v>62</v>
      </c>
      <c r="B64" s="311" t="s">
        <v>4670</v>
      </c>
      <c r="C64" s="311" t="s">
        <v>1106</v>
      </c>
      <c r="D64" s="311" t="s">
        <v>16</v>
      </c>
      <c r="E64" s="312" t="s">
        <v>4671</v>
      </c>
      <c r="F64" s="312">
        <v>44958</v>
      </c>
      <c r="G64" s="312">
        <v>44953</v>
      </c>
      <c r="H64" s="312"/>
      <c r="I64" s="312">
        <v>44958</v>
      </c>
      <c r="J64" s="311" t="s">
        <v>4672</v>
      </c>
      <c r="K64" s="313" t="s">
        <v>1287</v>
      </c>
      <c r="L64" s="170">
        <v>45061</v>
      </c>
      <c r="M64" s="167"/>
      <c r="N64" s="168">
        <v>45117</v>
      </c>
      <c r="O64" s="167"/>
      <c r="P64" s="167">
        <v>6677</v>
      </c>
      <c r="Q64" s="167" t="s">
        <v>35</v>
      </c>
      <c r="R64" s="167" t="s">
        <v>129</v>
      </c>
    </row>
    <row r="65" spans="1:18" hidden="1">
      <c r="A65" s="311">
        <f>COUNTA($D$3:$D$65)</f>
        <v>63</v>
      </c>
      <c r="B65" s="311" t="s">
        <v>4642</v>
      </c>
      <c r="C65" s="311" t="s">
        <v>21</v>
      </c>
      <c r="D65" s="311" t="s">
        <v>32</v>
      </c>
      <c r="E65" s="312" t="s">
        <v>1655</v>
      </c>
      <c r="F65" s="312">
        <v>44936</v>
      </c>
      <c r="G65" s="312">
        <v>44938</v>
      </c>
      <c r="H65" s="312"/>
      <c r="I65" s="312">
        <v>44936</v>
      </c>
      <c r="J65" s="311" t="s">
        <v>1659</v>
      </c>
      <c r="K65" s="313" t="s">
        <v>53</v>
      </c>
      <c r="L65" s="170">
        <v>45061</v>
      </c>
      <c r="M65" s="167"/>
      <c r="O65" s="167"/>
      <c r="P65" s="167">
        <v>4308</v>
      </c>
      <c r="Q65" s="167" t="s">
        <v>35</v>
      </c>
      <c r="R65" s="167" t="s">
        <v>129</v>
      </c>
    </row>
    <row r="66" spans="1:18" hidden="1">
      <c r="A66" s="311">
        <f>COUNTA($D$3:$D$66)</f>
        <v>64</v>
      </c>
      <c r="B66" s="311" t="s">
        <v>4641</v>
      </c>
      <c r="C66" s="311" t="s">
        <v>21</v>
      </c>
      <c r="D66" s="311" t="s">
        <v>30</v>
      </c>
      <c r="E66" s="312" t="s">
        <v>4629</v>
      </c>
      <c r="F66" s="312">
        <v>44936</v>
      </c>
      <c r="G66" s="312">
        <v>44938</v>
      </c>
      <c r="H66" s="312"/>
      <c r="I66" s="312">
        <v>44936</v>
      </c>
      <c r="J66" s="311" t="s">
        <v>4830</v>
      </c>
      <c r="K66" s="313" t="s">
        <v>1296</v>
      </c>
      <c r="L66" s="170">
        <v>45061</v>
      </c>
      <c r="M66" s="167"/>
      <c r="O66" s="167"/>
      <c r="P66" s="167">
        <v>2074</v>
      </c>
      <c r="Q66" s="167" t="s">
        <v>35</v>
      </c>
      <c r="R66" s="167" t="s">
        <v>129</v>
      </c>
    </row>
    <row r="67" spans="1:18" hidden="1">
      <c r="A67" s="311">
        <f>COUNTA($D$3:$D$67)</f>
        <v>65</v>
      </c>
      <c r="B67" s="311" t="s">
        <v>4640</v>
      </c>
      <c r="C67" s="311" t="s">
        <v>21</v>
      </c>
      <c r="D67" s="311" t="s">
        <v>30</v>
      </c>
      <c r="E67" s="312" t="s">
        <v>3315</v>
      </c>
      <c r="F67" s="312">
        <v>44936</v>
      </c>
      <c r="G67" s="312">
        <v>44938</v>
      </c>
      <c r="H67" s="312"/>
      <c r="I67" s="312">
        <v>44936</v>
      </c>
      <c r="J67" s="311" t="s">
        <v>1662</v>
      </c>
      <c r="K67" s="313" t="s">
        <v>1296</v>
      </c>
      <c r="L67" s="170">
        <v>45061</v>
      </c>
      <c r="M67" s="167"/>
      <c r="O67" s="167"/>
      <c r="P67" s="167">
        <v>1549</v>
      </c>
      <c r="Q67" s="167" t="s">
        <v>35</v>
      </c>
      <c r="R67" s="167" t="s">
        <v>129</v>
      </c>
    </row>
    <row r="68" spans="1:18" hidden="1">
      <c r="A68" s="311">
        <f>COUNTA($D$3:$D$68)</f>
        <v>66</v>
      </c>
      <c r="B68" s="311" t="s">
        <v>4639</v>
      </c>
      <c r="C68" s="311" t="s">
        <v>21</v>
      </c>
      <c r="D68" s="311" t="s">
        <v>30</v>
      </c>
      <c r="E68" s="312" t="s">
        <v>4628</v>
      </c>
      <c r="F68" s="312">
        <v>44936</v>
      </c>
      <c r="G68" s="312">
        <v>44938</v>
      </c>
      <c r="H68" s="312"/>
      <c r="I68" s="312">
        <v>44936</v>
      </c>
      <c r="J68" s="311" t="s">
        <v>4829</v>
      </c>
      <c r="K68" s="313" t="s">
        <v>1296</v>
      </c>
      <c r="L68" s="170">
        <v>45061</v>
      </c>
      <c r="M68" s="171"/>
      <c r="O68" s="167"/>
      <c r="P68" s="167">
        <v>1810</v>
      </c>
      <c r="Q68" s="167" t="s">
        <v>35</v>
      </c>
      <c r="R68" s="167" t="s">
        <v>129</v>
      </c>
    </row>
    <row r="69" spans="1:18" hidden="1">
      <c r="A69" s="311">
        <f>COUNTA($D$3:$D$69)</f>
        <v>67</v>
      </c>
      <c r="B69" s="311" t="s">
        <v>4651</v>
      </c>
      <c r="C69" s="311" t="s">
        <v>41</v>
      </c>
      <c r="D69" s="311" t="s">
        <v>16</v>
      </c>
      <c r="E69" s="312" t="s">
        <v>1161</v>
      </c>
      <c r="F69" s="312" t="s">
        <v>66</v>
      </c>
      <c r="G69" s="312">
        <v>44942</v>
      </c>
      <c r="H69" s="312"/>
      <c r="I69" s="312" t="s">
        <v>66</v>
      </c>
      <c r="J69" s="311" t="s">
        <v>4832</v>
      </c>
      <c r="K69" s="313" t="s">
        <v>1295</v>
      </c>
      <c r="L69" s="170">
        <v>45061</v>
      </c>
      <c r="M69" s="167"/>
      <c r="O69" s="167"/>
      <c r="P69" s="167">
        <v>3865</v>
      </c>
      <c r="Q69" s="167" t="s">
        <v>28</v>
      </c>
      <c r="R69" s="167" t="s">
        <v>129</v>
      </c>
    </row>
    <row r="70" spans="1:18" hidden="1">
      <c r="A70" s="311">
        <f>COUNTA($D$3:$D$70)</f>
        <v>68</v>
      </c>
      <c r="B70" s="311" t="s">
        <v>4667</v>
      </c>
      <c r="C70" s="311" t="s">
        <v>286</v>
      </c>
      <c r="D70" s="311" t="s">
        <v>34</v>
      </c>
      <c r="E70" s="312" t="s">
        <v>1250</v>
      </c>
      <c r="F70" s="312" t="s">
        <v>66</v>
      </c>
      <c r="G70" s="312">
        <v>44956</v>
      </c>
      <c r="H70" s="312"/>
      <c r="I70" s="312" t="s">
        <v>66</v>
      </c>
      <c r="J70" s="311" t="s">
        <v>1724</v>
      </c>
      <c r="K70" s="313" t="s">
        <v>2032</v>
      </c>
      <c r="L70" s="170">
        <v>45061</v>
      </c>
      <c r="M70" s="167"/>
      <c r="O70" s="167"/>
      <c r="P70" s="167">
        <v>2138</v>
      </c>
      <c r="Q70" s="167" t="s">
        <v>28</v>
      </c>
      <c r="R70" s="167" t="s">
        <v>22</v>
      </c>
    </row>
    <row r="71" spans="1:18" hidden="1">
      <c r="A71" s="311">
        <f>COUNTA($D$3:$D$71)</f>
        <v>69</v>
      </c>
      <c r="B71" s="311" t="s">
        <v>4658</v>
      </c>
      <c r="C71" s="311" t="s">
        <v>41</v>
      </c>
      <c r="D71" s="311" t="s">
        <v>1124</v>
      </c>
      <c r="E71" s="312" t="s">
        <v>3308</v>
      </c>
      <c r="F71" s="312" t="s">
        <v>66</v>
      </c>
      <c r="G71" s="312">
        <v>44942</v>
      </c>
      <c r="H71" s="312"/>
      <c r="I71" s="312" t="s">
        <v>66</v>
      </c>
      <c r="J71" s="311" t="s">
        <v>4659</v>
      </c>
      <c r="K71" s="313" t="s">
        <v>287</v>
      </c>
      <c r="L71" s="170">
        <v>45061</v>
      </c>
      <c r="M71" s="167" t="s">
        <v>6041</v>
      </c>
      <c r="N71" s="168">
        <v>45103</v>
      </c>
      <c r="O71" s="167"/>
      <c r="P71" s="167">
        <v>2243</v>
      </c>
      <c r="Q71" s="167" t="s">
        <v>28</v>
      </c>
      <c r="R71" s="167" t="s">
        <v>22</v>
      </c>
    </row>
    <row r="72" spans="1:18" hidden="1">
      <c r="A72" s="311">
        <f>COUNTA($D$3:$D$72)</f>
        <v>70</v>
      </c>
      <c r="B72" s="311" t="s">
        <v>4944</v>
      </c>
      <c r="C72" s="311" t="s">
        <v>2776</v>
      </c>
      <c r="D72" s="311" t="s">
        <v>1124</v>
      </c>
      <c r="E72" s="312" t="s">
        <v>2777</v>
      </c>
      <c r="F72" s="312"/>
      <c r="G72" s="312"/>
      <c r="H72" s="312"/>
      <c r="I72" s="312"/>
      <c r="J72" s="311"/>
      <c r="K72" s="313" t="s">
        <v>18</v>
      </c>
      <c r="L72" s="170">
        <v>45027</v>
      </c>
      <c r="M72" s="167" t="s">
        <v>5049</v>
      </c>
      <c r="N72" s="168">
        <v>45083</v>
      </c>
      <c r="O72" s="167"/>
      <c r="P72" s="167"/>
      <c r="Q72" s="167" t="s">
        <v>1053</v>
      </c>
      <c r="R72" s="167" t="s">
        <v>22</v>
      </c>
    </row>
    <row r="73" spans="1:18" hidden="1">
      <c r="A73" s="311">
        <f>COUNTA($D$3:$D$73)</f>
        <v>71</v>
      </c>
      <c r="B73" s="311" t="s">
        <v>4825</v>
      </c>
      <c r="C73" s="311" t="s">
        <v>2014</v>
      </c>
      <c r="D73" s="311" t="s">
        <v>1121</v>
      </c>
      <c r="E73" s="312" t="s">
        <v>2015</v>
      </c>
      <c r="F73" s="312"/>
      <c r="G73" s="312">
        <v>45005</v>
      </c>
      <c r="H73" s="312"/>
      <c r="I73" s="312"/>
      <c r="J73" s="311" t="s">
        <v>4826</v>
      </c>
      <c r="K73" s="313" t="s">
        <v>54</v>
      </c>
      <c r="L73" s="170">
        <v>45020</v>
      </c>
      <c r="M73" s="167"/>
      <c r="N73" s="168">
        <v>45017</v>
      </c>
      <c r="O73" s="167"/>
      <c r="P73" s="167"/>
      <c r="Q73" s="167" t="s">
        <v>1029</v>
      </c>
      <c r="R73" s="167" t="s">
        <v>129</v>
      </c>
    </row>
    <row r="74" spans="1:18" hidden="1">
      <c r="A74" s="311">
        <f>COUNTA($D$3:$D$74)</f>
        <v>72</v>
      </c>
      <c r="B74" s="311" t="s">
        <v>4423</v>
      </c>
      <c r="C74" s="311" t="s">
        <v>2760</v>
      </c>
      <c r="D74" s="311" t="s">
        <v>16</v>
      </c>
      <c r="E74" s="312" t="s">
        <v>4424</v>
      </c>
      <c r="F74" s="312">
        <v>44910</v>
      </c>
      <c r="G74" s="312">
        <v>44902</v>
      </c>
      <c r="H74" s="312"/>
      <c r="I74" s="312">
        <v>44910</v>
      </c>
      <c r="J74" s="311" t="s">
        <v>4425</v>
      </c>
      <c r="K74" s="313" t="s">
        <v>1295</v>
      </c>
      <c r="L74" s="170">
        <v>45020</v>
      </c>
      <c r="M74" s="167"/>
      <c r="N74" s="168">
        <v>44925</v>
      </c>
      <c r="O74" s="167"/>
      <c r="P74" s="167">
        <v>5399</v>
      </c>
      <c r="Q74" s="167" t="s">
        <v>35</v>
      </c>
      <c r="R74" s="167" t="s">
        <v>129</v>
      </c>
    </row>
    <row r="75" spans="1:18" hidden="1">
      <c r="A75" s="311">
        <f>COUNTA($D$3:$D$75)</f>
        <v>73</v>
      </c>
      <c r="B75" s="311" t="s">
        <v>4463</v>
      </c>
      <c r="C75" s="311" t="s">
        <v>21</v>
      </c>
      <c r="D75" s="311" t="s">
        <v>1169</v>
      </c>
      <c r="E75" s="312" t="s">
        <v>1268</v>
      </c>
      <c r="F75" s="312">
        <v>44909</v>
      </c>
      <c r="G75" s="312">
        <v>44909</v>
      </c>
      <c r="H75" s="312"/>
      <c r="I75" s="312">
        <v>44909</v>
      </c>
      <c r="J75" s="311" t="s">
        <v>4464</v>
      </c>
      <c r="K75" s="313" t="s">
        <v>1295</v>
      </c>
      <c r="L75" s="170">
        <v>45020</v>
      </c>
      <c r="M75" s="167"/>
      <c r="O75" s="167"/>
      <c r="P75" s="167">
        <v>6231</v>
      </c>
      <c r="Q75" s="167" t="s">
        <v>35</v>
      </c>
      <c r="R75" s="167" t="s">
        <v>129</v>
      </c>
    </row>
    <row r="76" spans="1:18" hidden="1">
      <c r="A76" s="311">
        <f>COUNTA($D$3:$D$76)</f>
        <v>74</v>
      </c>
      <c r="B76" s="311" t="s">
        <v>4422</v>
      </c>
      <c r="C76" s="311" t="s">
        <v>3041</v>
      </c>
      <c r="D76" s="311" t="s">
        <v>104</v>
      </c>
      <c r="E76" s="312" t="s">
        <v>3042</v>
      </c>
      <c r="F76" s="312">
        <v>44910</v>
      </c>
      <c r="G76" s="312">
        <v>44909</v>
      </c>
      <c r="H76" s="312"/>
      <c r="I76" s="312">
        <v>44910</v>
      </c>
      <c r="J76" s="311" t="s">
        <v>2797</v>
      </c>
      <c r="K76" s="313" t="s">
        <v>1295</v>
      </c>
      <c r="L76" s="170">
        <v>45020</v>
      </c>
      <c r="M76" s="167"/>
      <c r="N76" s="168">
        <v>45070</v>
      </c>
      <c r="O76" s="167"/>
      <c r="P76" s="167">
        <v>6520</v>
      </c>
      <c r="Q76" s="167" t="s">
        <v>35</v>
      </c>
      <c r="R76" s="167" t="s">
        <v>129</v>
      </c>
    </row>
    <row r="77" spans="1:18" hidden="1">
      <c r="A77" s="311">
        <f>COUNTA($D$3:$D$77)</f>
        <v>75</v>
      </c>
      <c r="B77" s="311" t="s">
        <v>4436</v>
      </c>
      <c r="C77" s="311" t="s">
        <v>21</v>
      </c>
      <c r="D77" s="311" t="s">
        <v>34</v>
      </c>
      <c r="E77" s="312" t="s">
        <v>3777</v>
      </c>
      <c r="F77" s="312">
        <v>44913</v>
      </c>
      <c r="G77" s="312">
        <v>44904</v>
      </c>
      <c r="H77" s="312"/>
      <c r="I77" s="312">
        <v>44913</v>
      </c>
      <c r="J77" s="311" t="s">
        <v>1672</v>
      </c>
      <c r="K77" s="313" t="s">
        <v>1295</v>
      </c>
      <c r="L77" s="170">
        <v>45020</v>
      </c>
      <c r="M77" s="167" t="s">
        <v>6198</v>
      </c>
      <c r="O77" s="167"/>
      <c r="P77" s="167">
        <v>3297</v>
      </c>
      <c r="Q77" s="167" t="s">
        <v>35</v>
      </c>
      <c r="R77" s="167" t="s">
        <v>129</v>
      </c>
    </row>
    <row r="78" spans="1:18" hidden="1">
      <c r="A78" s="311">
        <f>COUNTA($D$3:$D$78)</f>
        <v>76</v>
      </c>
      <c r="B78" s="311" t="s">
        <v>4583</v>
      </c>
      <c r="C78" s="311" t="s">
        <v>37</v>
      </c>
      <c r="D78" s="311" t="s">
        <v>34</v>
      </c>
      <c r="E78" s="312" t="s">
        <v>3375</v>
      </c>
      <c r="F78" s="312">
        <v>44957</v>
      </c>
      <c r="G78" s="312">
        <v>44935</v>
      </c>
      <c r="H78" s="312"/>
      <c r="I78" s="312">
        <v>44957</v>
      </c>
      <c r="J78" s="311" t="s">
        <v>4616</v>
      </c>
      <c r="K78" s="313" t="s">
        <v>1295</v>
      </c>
      <c r="L78" s="170">
        <v>45020</v>
      </c>
      <c r="M78" s="167"/>
      <c r="O78" s="167"/>
      <c r="P78" s="167">
        <v>2476</v>
      </c>
      <c r="Q78" s="167" t="s">
        <v>35</v>
      </c>
      <c r="R78" s="167" t="s">
        <v>129</v>
      </c>
    </row>
    <row r="79" spans="1:18" hidden="1">
      <c r="A79" s="311">
        <f>COUNTA($D$3:$D$79)</f>
        <v>77</v>
      </c>
      <c r="B79" s="311" t="s">
        <v>4579</v>
      </c>
      <c r="C79" s="311" t="s">
        <v>37</v>
      </c>
      <c r="D79" s="311" t="s">
        <v>30</v>
      </c>
      <c r="E79" s="312" t="s">
        <v>3367</v>
      </c>
      <c r="F79" s="312">
        <v>44957</v>
      </c>
      <c r="G79" s="312">
        <v>44935</v>
      </c>
      <c r="H79" s="312"/>
      <c r="I79" s="312">
        <v>44957</v>
      </c>
      <c r="J79" s="311" t="s">
        <v>4615</v>
      </c>
      <c r="K79" s="313" t="s">
        <v>1295</v>
      </c>
      <c r="L79" s="170">
        <v>45020</v>
      </c>
      <c r="M79" s="167"/>
      <c r="O79" s="167"/>
      <c r="P79" s="167">
        <v>3514</v>
      </c>
      <c r="Q79" s="167" t="s">
        <v>35</v>
      </c>
      <c r="R79" s="167" t="s">
        <v>129</v>
      </c>
    </row>
    <row r="80" spans="1:18" hidden="1">
      <c r="A80" s="311">
        <f>COUNTA($D$3:$D$80)</f>
        <v>78</v>
      </c>
      <c r="B80" s="311" t="s">
        <v>4444</v>
      </c>
      <c r="C80" s="311" t="s">
        <v>21</v>
      </c>
      <c r="D80" s="311" t="s">
        <v>34</v>
      </c>
      <c r="E80" s="312" t="s">
        <v>3691</v>
      </c>
      <c r="F80" s="312">
        <v>44913</v>
      </c>
      <c r="G80" s="312">
        <v>44907</v>
      </c>
      <c r="H80" s="312"/>
      <c r="I80" s="312">
        <v>44913</v>
      </c>
      <c r="J80" s="311" t="s">
        <v>4445</v>
      </c>
      <c r="K80" s="313" t="s">
        <v>1295</v>
      </c>
      <c r="L80" s="170">
        <v>45020</v>
      </c>
      <c r="M80" s="167"/>
      <c r="O80" s="167"/>
      <c r="P80" s="167">
        <v>11164</v>
      </c>
      <c r="Q80" s="167" t="s">
        <v>35</v>
      </c>
      <c r="R80" s="167" t="s">
        <v>129</v>
      </c>
    </row>
    <row r="81" spans="1:18" hidden="1">
      <c r="A81" s="311">
        <f>COUNTA($D$3:$D$81)</f>
        <v>79</v>
      </c>
      <c r="B81" s="311" t="s">
        <v>4447</v>
      </c>
      <c r="C81" s="311" t="s">
        <v>21</v>
      </c>
      <c r="D81" s="311" t="s">
        <v>34</v>
      </c>
      <c r="E81" s="312" t="s">
        <v>3711</v>
      </c>
      <c r="F81" s="312">
        <v>44913</v>
      </c>
      <c r="G81" s="312">
        <v>44907</v>
      </c>
      <c r="H81" s="312"/>
      <c r="I81" s="312">
        <v>44913</v>
      </c>
      <c r="J81" s="311" t="s">
        <v>3849</v>
      </c>
      <c r="K81" s="313" t="s">
        <v>1287</v>
      </c>
      <c r="L81" s="170">
        <v>45020</v>
      </c>
      <c r="M81" s="167"/>
      <c r="O81" s="167"/>
      <c r="P81" s="167">
        <v>8687</v>
      </c>
      <c r="Q81" s="167" t="s">
        <v>35</v>
      </c>
      <c r="R81" s="167" t="s">
        <v>129</v>
      </c>
    </row>
    <row r="82" spans="1:18" hidden="1">
      <c r="A82" s="311">
        <f>COUNTA($D$3:$D$82)</f>
        <v>80</v>
      </c>
      <c r="B82" s="311" t="s">
        <v>4446</v>
      </c>
      <c r="C82" s="311" t="s">
        <v>21</v>
      </c>
      <c r="D82" s="311" t="s">
        <v>1080</v>
      </c>
      <c r="E82" s="312" t="s">
        <v>3781</v>
      </c>
      <c r="F82" s="312">
        <v>44913</v>
      </c>
      <c r="G82" s="312">
        <v>44907</v>
      </c>
      <c r="H82" s="312"/>
      <c r="I82" s="312">
        <v>44913</v>
      </c>
      <c r="J82" s="311" t="s">
        <v>1875</v>
      </c>
      <c r="K82" s="313" t="s">
        <v>1295</v>
      </c>
      <c r="L82" s="170">
        <v>45020</v>
      </c>
      <c r="M82" s="167"/>
      <c r="O82" s="167"/>
      <c r="P82" s="167">
        <v>8294</v>
      </c>
      <c r="Q82" s="167" t="s">
        <v>35</v>
      </c>
      <c r="R82" s="167" t="s">
        <v>129</v>
      </c>
    </row>
    <row r="83" spans="1:18" hidden="1">
      <c r="A83" s="311">
        <f>COUNTA($D$3:$D$83)</f>
        <v>81</v>
      </c>
      <c r="B83" s="311" t="s">
        <v>4441</v>
      </c>
      <c r="C83" s="311" t="s">
        <v>1233</v>
      </c>
      <c r="D83" s="311" t="s">
        <v>58</v>
      </c>
      <c r="E83" s="312" t="s">
        <v>1234</v>
      </c>
      <c r="F83" s="312">
        <v>44908</v>
      </c>
      <c r="G83" s="312">
        <v>44904</v>
      </c>
      <c r="H83" s="312"/>
      <c r="I83" s="312">
        <v>44908</v>
      </c>
      <c r="J83" s="311" t="s">
        <v>1670</v>
      </c>
      <c r="K83" s="313" t="s">
        <v>2032</v>
      </c>
      <c r="L83" s="170">
        <v>45020</v>
      </c>
      <c r="M83" s="167"/>
      <c r="N83" s="168">
        <v>45083</v>
      </c>
      <c r="O83" s="167"/>
      <c r="P83" s="167">
        <v>2376</v>
      </c>
      <c r="Q83" s="167" t="s">
        <v>35</v>
      </c>
      <c r="R83" s="167" t="s">
        <v>22</v>
      </c>
    </row>
    <row r="84" spans="1:18" hidden="1">
      <c r="A84" s="311">
        <f>COUNTA($D$3:$D$84)</f>
        <v>82</v>
      </c>
      <c r="B84" s="311" t="s">
        <v>4438</v>
      </c>
      <c r="C84" s="311" t="s">
        <v>1106</v>
      </c>
      <c r="D84" s="311" t="s">
        <v>19</v>
      </c>
      <c r="E84" s="312" t="s">
        <v>4439</v>
      </c>
      <c r="F84" s="312">
        <v>44914</v>
      </c>
      <c r="G84" s="312">
        <v>44907</v>
      </c>
      <c r="H84" s="312"/>
      <c r="I84" s="312">
        <v>44914</v>
      </c>
      <c r="J84" s="311" t="s">
        <v>4453</v>
      </c>
      <c r="K84" s="313" t="s">
        <v>1295</v>
      </c>
      <c r="L84" s="170">
        <v>45020</v>
      </c>
      <c r="M84" s="167"/>
      <c r="N84" s="168">
        <v>45130</v>
      </c>
      <c r="O84" s="167"/>
      <c r="P84" s="167">
        <v>9835</v>
      </c>
      <c r="Q84" s="167" t="s">
        <v>35</v>
      </c>
      <c r="R84" s="167" t="s">
        <v>129</v>
      </c>
    </row>
    <row r="85" spans="1:18" hidden="1">
      <c r="A85" s="311">
        <f>COUNTA($D$3:$D$85)</f>
        <v>83</v>
      </c>
      <c r="B85" s="311" t="s">
        <v>4437</v>
      </c>
      <c r="C85" s="311" t="s">
        <v>21</v>
      </c>
      <c r="D85" s="311" t="s">
        <v>30</v>
      </c>
      <c r="E85" s="312" t="s">
        <v>1890</v>
      </c>
      <c r="F85" s="312">
        <v>44913</v>
      </c>
      <c r="G85" s="312">
        <v>44904</v>
      </c>
      <c r="H85" s="312"/>
      <c r="I85" s="312">
        <v>44913</v>
      </c>
      <c r="J85" s="311" t="s">
        <v>3849</v>
      </c>
      <c r="K85" s="313" t="s">
        <v>1287</v>
      </c>
      <c r="L85" s="170">
        <v>45020</v>
      </c>
      <c r="M85" s="167"/>
      <c r="O85" s="167"/>
      <c r="P85" s="167">
        <v>7946</v>
      </c>
      <c r="Q85" s="167" t="s">
        <v>35</v>
      </c>
      <c r="R85" s="167" t="s">
        <v>129</v>
      </c>
    </row>
    <row r="86" spans="1:18" hidden="1">
      <c r="A86" s="311">
        <f>COUNTA($D$3:$D$86)</f>
        <v>84</v>
      </c>
      <c r="B86" s="311" t="s">
        <v>4434</v>
      </c>
      <c r="C86" s="311" t="s">
        <v>3868</v>
      </c>
      <c r="D86" s="311" t="s">
        <v>64</v>
      </c>
      <c r="E86" s="312" t="s">
        <v>4435</v>
      </c>
      <c r="F86" s="312">
        <v>44932</v>
      </c>
      <c r="G86" s="312">
        <v>44907</v>
      </c>
      <c r="H86" s="312"/>
      <c r="I86" s="312">
        <v>44932</v>
      </c>
      <c r="J86" s="311" t="s">
        <v>1485</v>
      </c>
      <c r="K86" s="313" t="s">
        <v>1295</v>
      </c>
      <c r="L86" s="170">
        <v>45020</v>
      </c>
      <c r="M86" s="167"/>
      <c r="N86" s="168">
        <v>45051</v>
      </c>
      <c r="O86" s="167"/>
      <c r="P86" s="167">
        <v>1041</v>
      </c>
      <c r="Q86" s="167" t="s">
        <v>35</v>
      </c>
      <c r="R86" s="167" t="s">
        <v>129</v>
      </c>
    </row>
    <row r="87" spans="1:18" hidden="1">
      <c r="A87" s="311">
        <f>COUNTA($D$3:$D$87)</f>
        <v>85</v>
      </c>
      <c r="B87" s="311" t="s">
        <v>4432</v>
      </c>
      <c r="C87" s="311" t="s">
        <v>21</v>
      </c>
      <c r="D87" s="311" t="s">
        <v>30</v>
      </c>
      <c r="E87" s="312" t="s">
        <v>3159</v>
      </c>
      <c r="F87" s="312">
        <v>44913</v>
      </c>
      <c r="G87" s="312">
        <v>44904</v>
      </c>
      <c r="H87" s="312">
        <v>44921</v>
      </c>
      <c r="I87" s="312">
        <v>44913</v>
      </c>
      <c r="J87" s="311" t="s">
        <v>1659</v>
      </c>
      <c r="K87" s="313" t="s">
        <v>1287</v>
      </c>
      <c r="L87" s="170">
        <v>45020</v>
      </c>
      <c r="M87" s="167" t="s">
        <v>6198</v>
      </c>
      <c r="O87" s="167"/>
      <c r="P87" s="167">
        <v>1594</v>
      </c>
      <c r="Q87" s="167" t="s">
        <v>35</v>
      </c>
      <c r="R87" s="167" t="s">
        <v>129</v>
      </c>
    </row>
    <row r="88" spans="1:18" hidden="1">
      <c r="A88" s="311">
        <f>COUNTA($D$3:$D$88)</f>
        <v>86</v>
      </c>
      <c r="B88" s="311" t="s">
        <v>4471</v>
      </c>
      <c r="C88" s="311" t="s">
        <v>21</v>
      </c>
      <c r="D88" s="311" t="s">
        <v>16</v>
      </c>
      <c r="E88" s="312" t="s">
        <v>4472</v>
      </c>
      <c r="F88" s="312">
        <v>44909</v>
      </c>
      <c r="G88" s="312">
        <v>44909</v>
      </c>
      <c r="H88" s="312"/>
      <c r="I88" s="312">
        <v>44909</v>
      </c>
      <c r="J88" s="311" t="s">
        <v>4473</v>
      </c>
      <c r="K88" s="313" t="s">
        <v>1295</v>
      </c>
      <c r="L88" s="170">
        <v>45020</v>
      </c>
      <c r="M88" s="167"/>
      <c r="O88" s="167"/>
      <c r="P88" s="167">
        <v>7887</v>
      </c>
      <c r="Q88" s="167" t="s">
        <v>35</v>
      </c>
      <c r="R88" s="167" t="s">
        <v>129</v>
      </c>
    </row>
    <row r="89" spans="1:18" hidden="1">
      <c r="A89" s="311">
        <f>COUNTA($D$3:$D$89)</f>
        <v>87</v>
      </c>
      <c r="B89" s="311" t="s">
        <v>4455</v>
      </c>
      <c r="C89" s="311" t="s">
        <v>21</v>
      </c>
      <c r="D89" s="311" t="s">
        <v>1169</v>
      </c>
      <c r="E89" s="312" t="s">
        <v>1259</v>
      </c>
      <c r="F89" s="312">
        <v>44908</v>
      </c>
      <c r="G89" s="312">
        <v>44909</v>
      </c>
      <c r="H89" s="312"/>
      <c r="I89" s="312">
        <v>44908</v>
      </c>
      <c r="J89" s="311" t="s">
        <v>4456</v>
      </c>
      <c r="K89" s="313" t="s">
        <v>1295</v>
      </c>
      <c r="L89" s="170">
        <v>45020</v>
      </c>
      <c r="M89" s="167"/>
      <c r="O89" s="167"/>
      <c r="P89" s="167">
        <v>5486</v>
      </c>
      <c r="Q89" s="167" t="s">
        <v>35</v>
      </c>
      <c r="R89" s="167" t="s">
        <v>129</v>
      </c>
    </row>
    <row r="90" spans="1:18" hidden="1">
      <c r="A90" s="311">
        <f>COUNTA($D$3:$D$90)</f>
        <v>88</v>
      </c>
      <c r="B90" s="311" t="s">
        <v>4575</v>
      </c>
      <c r="C90" s="311" t="s">
        <v>37</v>
      </c>
      <c r="D90" s="311" t="s">
        <v>30</v>
      </c>
      <c r="E90" s="312" t="s">
        <v>3377</v>
      </c>
      <c r="F90" s="312">
        <v>44957</v>
      </c>
      <c r="G90" s="312">
        <v>44935</v>
      </c>
      <c r="H90" s="312"/>
      <c r="I90" s="312">
        <v>44957</v>
      </c>
      <c r="J90" s="311" t="s">
        <v>4614</v>
      </c>
      <c r="K90" s="313" t="s">
        <v>1295</v>
      </c>
      <c r="L90" s="170">
        <v>45020</v>
      </c>
      <c r="M90" s="167"/>
      <c r="O90" s="167"/>
      <c r="P90" s="167">
        <v>2388</v>
      </c>
      <c r="Q90" s="167" t="s">
        <v>35</v>
      </c>
      <c r="R90" s="167" t="s">
        <v>129</v>
      </c>
    </row>
    <row r="91" spans="1:18" hidden="1">
      <c r="A91" s="311">
        <f>COUNTA($D$3:$D$91)</f>
        <v>89</v>
      </c>
      <c r="B91" s="311" t="s">
        <v>4451</v>
      </c>
      <c r="C91" s="311" t="s">
        <v>21</v>
      </c>
      <c r="D91" s="311" t="s">
        <v>30</v>
      </c>
      <c r="E91" s="312" t="s">
        <v>3700</v>
      </c>
      <c r="F91" s="312">
        <v>44909</v>
      </c>
      <c r="G91" s="312">
        <v>44909</v>
      </c>
      <c r="H91" s="312"/>
      <c r="I91" s="312">
        <v>44909</v>
      </c>
      <c r="J91" s="311" t="s">
        <v>4452</v>
      </c>
      <c r="K91" s="313" t="s">
        <v>1295</v>
      </c>
      <c r="L91" s="170">
        <v>45020</v>
      </c>
      <c r="M91" s="167"/>
      <c r="O91" s="167"/>
      <c r="P91" s="167">
        <v>10400</v>
      </c>
      <c r="Q91" s="167" t="s">
        <v>35</v>
      </c>
      <c r="R91" s="167" t="s">
        <v>129</v>
      </c>
    </row>
    <row r="92" spans="1:18" hidden="1">
      <c r="A92" s="311">
        <f>COUNTA($D$3:$D$92)</f>
        <v>90</v>
      </c>
      <c r="B92" s="311" t="s">
        <v>4474</v>
      </c>
      <c r="C92" s="311" t="s">
        <v>21</v>
      </c>
      <c r="D92" s="311" t="s">
        <v>32</v>
      </c>
      <c r="E92" s="312" t="s">
        <v>3688</v>
      </c>
      <c r="F92" s="312">
        <v>44909</v>
      </c>
      <c r="G92" s="312">
        <v>44909</v>
      </c>
      <c r="H92" s="312"/>
      <c r="I92" s="312">
        <v>44909</v>
      </c>
      <c r="J92" s="311" t="s">
        <v>4475</v>
      </c>
      <c r="K92" s="313" t="s">
        <v>1295</v>
      </c>
      <c r="L92" s="170">
        <v>45020</v>
      </c>
      <c r="M92" s="167"/>
      <c r="O92" s="167"/>
      <c r="P92" s="167">
        <v>8759</v>
      </c>
      <c r="Q92" s="167" t="s">
        <v>35</v>
      </c>
      <c r="R92" s="167" t="s">
        <v>129</v>
      </c>
    </row>
    <row r="93" spans="1:18" hidden="1">
      <c r="A93" s="311">
        <f>COUNTA($D$3:$D$93)</f>
        <v>91</v>
      </c>
      <c r="B93" s="311" t="s">
        <v>4476</v>
      </c>
      <c r="C93" s="311" t="s">
        <v>21</v>
      </c>
      <c r="D93" s="311" t="s">
        <v>32</v>
      </c>
      <c r="E93" s="312" t="s">
        <v>3687</v>
      </c>
      <c r="F93" s="312">
        <v>44909</v>
      </c>
      <c r="G93" s="312">
        <v>44909</v>
      </c>
      <c r="H93" s="312"/>
      <c r="I93" s="312">
        <v>44909</v>
      </c>
      <c r="J93" s="311" t="s">
        <v>4477</v>
      </c>
      <c r="K93" s="313" t="s">
        <v>1287</v>
      </c>
      <c r="L93" s="170">
        <v>45020</v>
      </c>
      <c r="M93" s="167"/>
      <c r="O93" s="167"/>
      <c r="P93" s="167">
        <v>8106</v>
      </c>
      <c r="Q93" s="167" t="s">
        <v>35</v>
      </c>
      <c r="R93" s="167" t="s">
        <v>129</v>
      </c>
    </row>
    <row r="94" spans="1:18" hidden="1">
      <c r="A94" s="311">
        <f>COUNTA($D$3:$D$94)</f>
        <v>92</v>
      </c>
      <c r="B94" s="311" t="s">
        <v>4467</v>
      </c>
      <c r="C94" s="311" t="s">
        <v>21</v>
      </c>
      <c r="D94" s="311" t="s">
        <v>30</v>
      </c>
      <c r="E94" s="312" t="s">
        <v>3685</v>
      </c>
      <c r="F94" s="312">
        <v>44909</v>
      </c>
      <c r="G94" s="312">
        <v>44909</v>
      </c>
      <c r="H94" s="312"/>
      <c r="I94" s="312">
        <v>44909</v>
      </c>
      <c r="J94" s="311" t="s">
        <v>4468</v>
      </c>
      <c r="K94" s="313" t="s">
        <v>1287</v>
      </c>
      <c r="L94" s="170">
        <v>45020</v>
      </c>
      <c r="M94" s="167"/>
      <c r="O94" s="167"/>
      <c r="P94" s="167">
        <v>9272</v>
      </c>
      <c r="Q94" s="167" t="s">
        <v>35</v>
      </c>
      <c r="R94" s="167" t="s">
        <v>129</v>
      </c>
    </row>
    <row r="95" spans="1:18" hidden="1">
      <c r="A95" s="311">
        <f>COUNTA($D$3:$D$95)</f>
        <v>93</v>
      </c>
      <c r="B95" s="311" t="s">
        <v>4465</v>
      </c>
      <c r="C95" s="311" t="s">
        <v>21</v>
      </c>
      <c r="D95" s="311" t="s">
        <v>34</v>
      </c>
      <c r="E95" s="312" t="s">
        <v>3678</v>
      </c>
      <c r="F95" s="312">
        <v>44909</v>
      </c>
      <c r="G95" s="312">
        <v>44909</v>
      </c>
      <c r="H95" s="312"/>
      <c r="I95" s="312">
        <v>44909</v>
      </c>
      <c r="J95" s="311" t="s">
        <v>4466</v>
      </c>
      <c r="K95" s="313" t="s">
        <v>1295</v>
      </c>
      <c r="L95" s="170">
        <v>45020</v>
      </c>
      <c r="M95" s="167"/>
      <c r="O95" s="167"/>
      <c r="P95" s="167">
        <v>6088</v>
      </c>
      <c r="Q95" s="167" t="s">
        <v>35</v>
      </c>
      <c r="R95" s="167" t="s">
        <v>129</v>
      </c>
    </row>
    <row r="96" spans="1:18" hidden="1">
      <c r="A96" s="311">
        <f>COUNTA($D$3:$D$96)</f>
        <v>94</v>
      </c>
      <c r="B96" s="311" t="s">
        <v>4440</v>
      </c>
      <c r="C96" s="311" t="s">
        <v>65</v>
      </c>
      <c r="D96" s="311" t="s">
        <v>31</v>
      </c>
      <c r="E96" s="312" t="s">
        <v>1226</v>
      </c>
      <c r="F96" s="312">
        <v>44909</v>
      </c>
      <c r="G96" s="312">
        <v>44909</v>
      </c>
      <c r="H96" s="312"/>
      <c r="I96" s="312">
        <v>44909</v>
      </c>
      <c r="J96" s="311" t="s">
        <v>1758</v>
      </c>
      <c r="K96" s="313" t="s">
        <v>287</v>
      </c>
      <c r="L96" s="170">
        <v>45020</v>
      </c>
      <c r="M96" s="167"/>
      <c r="O96" s="167"/>
      <c r="P96" s="167">
        <v>8158</v>
      </c>
      <c r="Q96" s="167" t="s">
        <v>35</v>
      </c>
      <c r="R96" s="167" t="s">
        <v>22</v>
      </c>
    </row>
    <row r="97" spans="1:18" hidden="1">
      <c r="A97" s="311">
        <f>COUNTA($D$3:$D97)</f>
        <v>95</v>
      </c>
      <c r="B97" s="311" t="s">
        <v>4479</v>
      </c>
      <c r="C97" s="311" t="s">
        <v>21</v>
      </c>
      <c r="D97" s="311" t="s">
        <v>30</v>
      </c>
      <c r="E97" s="312" t="s">
        <v>1204</v>
      </c>
      <c r="F97" s="312">
        <v>44911</v>
      </c>
      <c r="G97" s="312">
        <v>44910</v>
      </c>
      <c r="H97" s="312"/>
      <c r="I97" s="312">
        <v>44911</v>
      </c>
      <c r="J97" s="311" t="s">
        <v>4480</v>
      </c>
      <c r="K97" s="313" t="s">
        <v>1295</v>
      </c>
      <c r="L97" s="170">
        <v>45020</v>
      </c>
      <c r="M97" s="167"/>
      <c r="O97" s="167"/>
      <c r="P97" s="167">
        <v>4630</v>
      </c>
      <c r="Q97" s="167" t="s">
        <v>35</v>
      </c>
      <c r="R97" s="167" t="s">
        <v>129</v>
      </c>
    </row>
    <row r="98" spans="1:18" hidden="1">
      <c r="A98" s="311">
        <f>COUNTA($D$3:$D98)</f>
        <v>96</v>
      </c>
      <c r="B98" s="311" t="s">
        <v>4506</v>
      </c>
      <c r="C98" s="311" t="s">
        <v>21</v>
      </c>
      <c r="D98" s="311" t="s">
        <v>1264</v>
      </c>
      <c r="E98" s="311" t="s">
        <v>3479</v>
      </c>
      <c r="F98" s="312">
        <v>44911</v>
      </c>
      <c r="G98" s="312">
        <v>44910</v>
      </c>
      <c r="H98" s="312"/>
      <c r="I98" s="312">
        <v>44911</v>
      </c>
      <c r="J98" s="311" t="s">
        <v>1093</v>
      </c>
      <c r="K98" s="313" t="s">
        <v>1295</v>
      </c>
      <c r="L98" s="170">
        <v>45020</v>
      </c>
      <c r="M98" s="167" t="s">
        <v>6198</v>
      </c>
      <c r="O98" s="167"/>
      <c r="P98" s="167">
        <v>2042</v>
      </c>
      <c r="Q98" s="167" t="s">
        <v>3611</v>
      </c>
      <c r="R98" s="167" t="s">
        <v>129</v>
      </c>
    </row>
    <row r="99" spans="1:18" hidden="1">
      <c r="A99" s="311">
        <f>COUNTA($D$3:$D99)</f>
        <v>97</v>
      </c>
      <c r="B99" s="311" t="s">
        <v>4507</v>
      </c>
      <c r="C99" s="311" t="s">
        <v>21</v>
      </c>
      <c r="D99" s="311" t="s">
        <v>27</v>
      </c>
      <c r="E99" s="311" t="s">
        <v>3310</v>
      </c>
      <c r="F99" s="312">
        <v>44911</v>
      </c>
      <c r="G99" s="312">
        <v>44910</v>
      </c>
      <c r="H99" s="312"/>
      <c r="I99" s="312">
        <v>44911</v>
      </c>
      <c r="J99" s="311" t="s">
        <v>1093</v>
      </c>
      <c r="K99" s="313" t="s">
        <v>1295</v>
      </c>
      <c r="L99" s="170">
        <v>45020</v>
      </c>
      <c r="M99" s="167"/>
      <c r="O99" s="167"/>
      <c r="P99" s="167">
        <v>10212</v>
      </c>
      <c r="Q99" s="167" t="s">
        <v>3611</v>
      </c>
      <c r="R99" s="167" t="s">
        <v>129</v>
      </c>
    </row>
    <row r="100" spans="1:18" hidden="1">
      <c r="A100" s="311">
        <f>COUNTA($D$3:$D100)</f>
        <v>98</v>
      </c>
      <c r="B100" s="311" t="s">
        <v>4510</v>
      </c>
      <c r="C100" s="311" t="s">
        <v>21</v>
      </c>
      <c r="D100" s="311" t="s">
        <v>45</v>
      </c>
      <c r="E100" s="311" t="s">
        <v>3312</v>
      </c>
      <c r="F100" s="312">
        <v>44914</v>
      </c>
      <c r="G100" s="312"/>
      <c r="H100" s="312"/>
      <c r="I100" s="312">
        <v>44914</v>
      </c>
      <c r="J100" s="311" t="s">
        <v>1639</v>
      </c>
      <c r="K100" s="313" t="s">
        <v>1295</v>
      </c>
      <c r="L100" s="170">
        <v>45020</v>
      </c>
      <c r="M100" s="167"/>
      <c r="O100" s="167"/>
      <c r="P100" s="167">
        <v>1545</v>
      </c>
      <c r="Q100" s="167" t="s">
        <v>3611</v>
      </c>
      <c r="R100" s="167" t="s">
        <v>129</v>
      </c>
    </row>
    <row r="101" spans="1:18" hidden="1">
      <c r="A101" s="311">
        <f>COUNTA($D$3:$D101)</f>
        <v>99</v>
      </c>
      <c r="B101" s="311" t="s">
        <v>4501</v>
      </c>
      <c r="C101" s="311" t="s">
        <v>21</v>
      </c>
      <c r="D101" s="311" t="s">
        <v>34</v>
      </c>
      <c r="E101" s="311" t="s">
        <v>3689</v>
      </c>
      <c r="F101" s="312">
        <v>44923</v>
      </c>
      <c r="G101" s="312">
        <v>44921</v>
      </c>
      <c r="H101" s="312"/>
      <c r="I101" s="312">
        <v>44923</v>
      </c>
      <c r="J101" s="311" t="s">
        <v>4502</v>
      </c>
      <c r="K101" s="313" t="s">
        <v>1296</v>
      </c>
      <c r="L101" s="170">
        <v>45020</v>
      </c>
      <c r="M101" s="167" t="s">
        <v>6198</v>
      </c>
      <c r="O101" s="167"/>
      <c r="P101" s="167">
        <v>3290</v>
      </c>
      <c r="Q101" s="167" t="s">
        <v>35</v>
      </c>
      <c r="R101" s="167" t="s">
        <v>129</v>
      </c>
    </row>
    <row r="102" spans="1:18" hidden="1">
      <c r="A102" s="311">
        <f>COUNTA($D$3:$D102)</f>
        <v>100</v>
      </c>
      <c r="B102" s="311" t="s">
        <v>4500</v>
      </c>
      <c r="C102" s="311" t="s">
        <v>21</v>
      </c>
      <c r="D102" s="311" t="s">
        <v>3165</v>
      </c>
      <c r="E102" s="311" t="s">
        <v>3166</v>
      </c>
      <c r="F102" s="312">
        <v>44911</v>
      </c>
      <c r="G102" s="312">
        <v>44910</v>
      </c>
      <c r="H102" s="312"/>
      <c r="I102" s="312">
        <v>44911</v>
      </c>
      <c r="J102" s="311" t="s">
        <v>3167</v>
      </c>
      <c r="K102" s="313" t="s">
        <v>1295</v>
      </c>
      <c r="L102" s="170">
        <v>45020</v>
      </c>
      <c r="M102" s="167"/>
      <c r="O102" s="167"/>
      <c r="P102" s="167">
        <v>10962</v>
      </c>
      <c r="Q102" s="167" t="s">
        <v>35</v>
      </c>
      <c r="R102" s="167" t="s">
        <v>129</v>
      </c>
    </row>
    <row r="103" spans="1:18" hidden="1">
      <c r="A103" s="311">
        <f>COUNTA($D$3:$D103)</f>
        <v>101</v>
      </c>
      <c r="B103" s="311" t="s">
        <v>4503</v>
      </c>
      <c r="C103" s="311" t="s">
        <v>21</v>
      </c>
      <c r="D103" s="311" t="s">
        <v>30</v>
      </c>
      <c r="E103" s="311" t="s">
        <v>1251</v>
      </c>
      <c r="F103" s="312">
        <v>44911</v>
      </c>
      <c r="G103" s="312">
        <v>44910</v>
      </c>
      <c r="H103" s="312"/>
      <c r="I103" s="312">
        <v>44911</v>
      </c>
      <c r="J103" s="311" t="s">
        <v>2256</v>
      </c>
      <c r="K103" s="313" t="s">
        <v>1287</v>
      </c>
      <c r="L103" s="170">
        <v>45020</v>
      </c>
      <c r="M103" s="167" t="s">
        <v>6198</v>
      </c>
      <c r="N103" s="168">
        <v>45132</v>
      </c>
      <c r="O103" s="167"/>
      <c r="P103" s="167">
        <v>2964</v>
      </c>
      <c r="Q103" s="167" t="s">
        <v>35</v>
      </c>
      <c r="R103" s="167" t="s">
        <v>129</v>
      </c>
    </row>
    <row r="104" spans="1:18" hidden="1">
      <c r="A104" s="311">
        <f>COUNTA($D$3:$D104)</f>
        <v>102</v>
      </c>
      <c r="B104" s="311" t="s">
        <v>4504</v>
      </c>
      <c r="C104" s="311" t="s">
        <v>21</v>
      </c>
      <c r="D104" s="311" t="s">
        <v>32</v>
      </c>
      <c r="E104" s="311" t="s">
        <v>3693</v>
      </c>
      <c r="F104" s="312">
        <v>44911</v>
      </c>
      <c r="G104" s="312">
        <v>44910</v>
      </c>
      <c r="H104" s="312"/>
      <c r="I104" s="312">
        <v>44911</v>
      </c>
      <c r="J104" s="311" t="s">
        <v>4505</v>
      </c>
      <c r="K104" s="313" t="s">
        <v>1295</v>
      </c>
      <c r="L104" s="170">
        <v>45020</v>
      </c>
      <c r="M104" s="167" t="s">
        <v>6198</v>
      </c>
      <c r="O104" s="167"/>
      <c r="P104" s="167">
        <v>4953</v>
      </c>
      <c r="Q104" s="167" t="s">
        <v>35</v>
      </c>
      <c r="R104" s="167" t="s">
        <v>129</v>
      </c>
    </row>
    <row r="105" spans="1:18" hidden="1">
      <c r="A105" s="311">
        <f>COUNTA($D$3:$D105)</f>
        <v>103</v>
      </c>
      <c r="B105" s="311" t="s">
        <v>4508</v>
      </c>
      <c r="C105" s="311" t="s">
        <v>21</v>
      </c>
      <c r="D105" s="311" t="s">
        <v>16</v>
      </c>
      <c r="E105" s="311" t="s">
        <v>3699</v>
      </c>
      <c r="F105" s="312">
        <v>44923</v>
      </c>
      <c r="G105" s="312">
        <v>44921</v>
      </c>
      <c r="H105" s="312"/>
      <c r="I105" s="312">
        <v>44923</v>
      </c>
      <c r="J105" s="311" t="s">
        <v>4509</v>
      </c>
      <c r="K105" s="313" t="s">
        <v>1296</v>
      </c>
      <c r="L105" s="170">
        <v>45020</v>
      </c>
      <c r="M105" s="167"/>
      <c r="O105" s="167"/>
      <c r="P105" s="167">
        <v>7628</v>
      </c>
      <c r="Q105" s="167" t="s">
        <v>35</v>
      </c>
      <c r="R105" s="167" t="s">
        <v>129</v>
      </c>
    </row>
    <row r="106" spans="1:18" hidden="1">
      <c r="A106" s="311">
        <f>COUNTA($D$3:$D106)</f>
        <v>104</v>
      </c>
      <c r="B106" s="311" t="s">
        <v>4481</v>
      </c>
      <c r="C106" s="311" t="s">
        <v>21</v>
      </c>
      <c r="D106" s="311" t="s">
        <v>32</v>
      </c>
      <c r="E106" s="311" t="s">
        <v>3697</v>
      </c>
      <c r="F106" s="312">
        <v>44911</v>
      </c>
      <c r="G106" s="312">
        <v>44910</v>
      </c>
      <c r="H106" s="312"/>
      <c r="I106" s="312">
        <v>44911</v>
      </c>
      <c r="J106" s="311" t="s">
        <v>4482</v>
      </c>
      <c r="K106" s="313" t="s">
        <v>1287</v>
      </c>
      <c r="L106" s="170">
        <v>45020</v>
      </c>
      <c r="M106" s="167"/>
      <c r="O106" s="167"/>
      <c r="P106" s="167">
        <v>5847</v>
      </c>
      <c r="Q106" s="167" t="s">
        <v>35</v>
      </c>
      <c r="R106" s="167" t="s">
        <v>129</v>
      </c>
    </row>
    <row r="107" spans="1:18" hidden="1">
      <c r="A107" s="311">
        <f>COUNTA($D$3:$D107)</f>
        <v>105</v>
      </c>
      <c r="B107" s="311" t="s">
        <v>4491</v>
      </c>
      <c r="C107" s="311" t="s">
        <v>21</v>
      </c>
      <c r="D107" s="311" t="s">
        <v>34</v>
      </c>
      <c r="E107" s="311" t="s">
        <v>3690</v>
      </c>
      <c r="F107" s="312">
        <v>44923</v>
      </c>
      <c r="G107" s="312">
        <v>44921</v>
      </c>
      <c r="H107" s="312"/>
      <c r="I107" s="312">
        <v>44923</v>
      </c>
      <c r="J107" s="311" t="s">
        <v>4492</v>
      </c>
      <c r="K107" s="313" t="s">
        <v>1296</v>
      </c>
      <c r="L107" s="170">
        <v>45020</v>
      </c>
      <c r="M107" s="167"/>
      <c r="O107" s="167"/>
      <c r="P107" s="167">
        <v>10050</v>
      </c>
      <c r="Q107" s="167" t="s">
        <v>35</v>
      </c>
      <c r="R107" s="167" t="s">
        <v>129</v>
      </c>
    </row>
    <row r="108" spans="1:18" hidden="1">
      <c r="A108" s="311">
        <f>COUNTA($D$3:$D108)</f>
        <v>106</v>
      </c>
      <c r="B108" s="311" t="s">
        <v>4511</v>
      </c>
      <c r="C108" s="311" t="s">
        <v>21</v>
      </c>
      <c r="D108" s="311" t="s">
        <v>32</v>
      </c>
      <c r="E108" s="311" t="s">
        <v>3686</v>
      </c>
      <c r="F108" s="312">
        <v>44911</v>
      </c>
      <c r="G108" s="312"/>
      <c r="H108" s="312"/>
      <c r="I108" s="312">
        <v>44911</v>
      </c>
      <c r="J108" s="311" t="s">
        <v>4512</v>
      </c>
      <c r="K108" s="313" t="s">
        <v>1287</v>
      </c>
      <c r="L108" s="170">
        <v>45020</v>
      </c>
      <c r="M108" s="167"/>
      <c r="O108" s="167"/>
      <c r="P108" s="167">
        <v>8106</v>
      </c>
      <c r="Q108" s="167" t="s">
        <v>35</v>
      </c>
      <c r="R108" s="167" t="s">
        <v>129</v>
      </c>
    </row>
    <row r="109" spans="1:18" hidden="1">
      <c r="A109" s="311">
        <f>COUNTA($D$3:$D109)</f>
        <v>107</v>
      </c>
      <c r="B109" s="311" t="s">
        <v>4483</v>
      </c>
      <c r="C109" s="311" t="s">
        <v>2602</v>
      </c>
      <c r="D109" s="311" t="s">
        <v>1145</v>
      </c>
      <c r="E109" s="311" t="s">
        <v>2603</v>
      </c>
      <c r="F109" s="312">
        <v>44911</v>
      </c>
      <c r="G109" s="312">
        <v>44910</v>
      </c>
      <c r="H109" s="312">
        <v>45012</v>
      </c>
      <c r="I109" s="312">
        <v>44911</v>
      </c>
      <c r="J109" s="311" t="s">
        <v>4484</v>
      </c>
      <c r="K109" s="313" t="s">
        <v>2032</v>
      </c>
      <c r="L109" s="170">
        <v>45020</v>
      </c>
      <c r="M109" s="167" t="s">
        <v>5094</v>
      </c>
      <c r="N109" s="168">
        <v>45012</v>
      </c>
      <c r="O109" s="167"/>
      <c r="P109" s="167">
        <v>45076</v>
      </c>
      <c r="Q109" s="167" t="s">
        <v>28</v>
      </c>
      <c r="R109" s="167" t="s">
        <v>22</v>
      </c>
    </row>
    <row r="110" spans="1:18" hidden="1">
      <c r="A110" s="311">
        <f>COUNTA($D$3:$D110)</f>
        <v>108</v>
      </c>
      <c r="B110" s="311" t="s">
        <v>4529</v>
      </c>
      <c r="C110" s="311" t="s">
        <v>21</v>
      </c>
      <c r="D110" s="311" t="s">
        <v>32</v>
      </c>
      <c r="E110" s="311" t="s">
        <v>1257</v>
      </c>
      <c r="F110" s="312">
        <v>44922</v>
      </c>
      <c r="G110" s="312">
        <v>44921</v>
      </c>
      <c r="H110" s="312"/>
      <c r="I110" s="312">
        <v>44922</v>
      </c>
      <c r="J110" s="311" t="s">
        <v>4530</v>
      </c>
      <c r="K110" s="313" t="s">
        <v>1296</v>
      </c>
      <c r="L110" s="170">
        <v>45020</v>
      </c>
      <c r="M110" s="167" t="s">
        <v>6198</v>
      </c>
      <c r="O110" s="167"/>
      <c r="P110" s="167">
        <v>2349</v>
      </c>
      <c r="Q110" s="167" t="s">
        <v>35</v>
      </c>
      <c r="R110" s="167" t="s">
        <v>129</v>
      </c>
    </row>
    <row r="111" spans="1:18" hidden="1">
      <c r="A111" s="311">
        <f>COUNTA($D$3:$D111)</f>
        <v>109</v>
      </c>
      <c r="B111" s="311" t="s">
        <v>4486</v>
      </c>
      <c r="C111" s="311" t="s">
        <v>65</v>
      </c>
      <c r="D111" s="311" t="s">
        <v>4487</v>
      </c>
      <c r="E111" s="311" t="s">
        <v>4488</v>
      </c>
      <c r="F111" s="312">
        <v>44911</v>
      </c>
      <c r="G111" s="312">
        <v>44911</v>
      </c>
      <c r="H111" s="312"/>
      <c r="I111" s="312">
        <v>44911</v>
      </c>
      <c r="J111" s="311" t="s">
        <v>2256</v>
      </c>
      <c r="K111" s="313" t="s">
        <v>1294</v>
      </c>
      <c r="L111" s="170">
        <v>45020</v>
      </c>
      <c r="M111" s="167"/>
      <c r="O111" s="167"/>
      <c r="P111" s="167">
        <v>2400</v>
      </c>
      <c r="Q111" s="167" t="s">
        <v>35</v>
      </c>
      <c r="R111" s="167" t="s">
        <v>22</v>
      </c>
    </row>
    <row r="112" spans="1:18" hidden="1">
      <c r="A112" s="311">
        <f>COUNTA($D$3:$D$112)</f>
        <v>110</v>
      </c>
      <c r="B112" s="311" t="s">
        <v>4527</v>
      </c>
      <c r="C112" s="311" t="s">
        <v>21</v>
      </c>
      <c r="D112" s="311" t="s">
        <v>32</v>
      </c>
      <c r="E112" s="312" t="s">
        <v>3698</v>
      </c>
      <c r="F112" s="312">
        <v>44923</v>
      </c>
      <c r="G112" s="312">
        <v>44921</v>
      </c>
      <c r="H112" s="312"/>
      <c r="I112" s="312">
        <v>44923</v>
      </c>
      <c r="J112" s="311" t="s">
        <v>4528</v>
      </c>
      <c r="K112" s="313" t="s">
        <v>1296</v>
      </c>
      <c r="L112" s="170">
        <v>45020</v>
      </c>
      <c r="M112" s="167"/>
      <c r="O112" s="167"/>
      <c r="P112" s="167">
        <v>5853</v>
      </c>
      <c r="Q112" s="167" t="s">
        <v>35</v>
      </c>
      <c r="R112" s="167" t="s">
        <v>129</v>
      </c>
    </row>
    <row r="113" spans="1:18" hidden="1">
      <c r="A113" s="311">
        <f>COUNTA($D$3:$D$113)</f>
        <v>111</v>
      </c>
      <c r="B113" s="311" t="s">
        <v>4395</v>
      </c>
      <c r="C113" s="311" t="s">
        <v>41</v>
      </c>
      <c r="D113" s="311" t="s">
        <v>34</v>
      </c>
      <c r="E113" s="312" t="s">
        <v>2803</v>
      </c>
      <c r="F113" s="312" t="s">
        <v>66</v>
      </c>
      <c r="G113" s="312">
        <v>44914</v>
      </c>
      <c r="H113" s="312">
        <v>44967</v>
      </c>
      <c r="I113" s="312" t="s">
        <v>66</v>
      </c>
      <c r="J113" s="311" t="s">
        <v>4531</v>
      </c>
      <c r="K113" s="313" t="s">
        <v>1294</v>
      </c>
      <c r="L113" s="170">
        <v>45020</v>
      </c>
      <c r="M113" s="167"/>
      <c r="O113" s="167"/>
      <c r="P113" s="167">
        <v>2284</v>
      </c>
      <c r="Q113" s="167" t="s">
        <v>28</v>
      </c>
      <c r="R113" s="167" t="s">
        <v>22</v>
      </c>
    </row>
    <row r="114" spans="1:18" hidden="1">
      <c r="A114" s="311">
        <f>COUNTA($D$3:$D$114)</f>
        <v>112</v>
      </c>
      <c r="B114" s="311" t="s">
        <v>4494</v>
      </c>
      <c r="C114" s="311" t="s">
        <v>4495</v>
      </c>
      <c r="D114" s="311" t="s">
        <v>32</v>
      </c>
      <c r="E114" s="312" t="s">
        <v>4496</v>
      </c>
      <c r="F114" s="312">
        <v>44911</v>
      </c>
      <c r="G114" s="312">
        <v>44911</v>
      </c>
      <c r="H114" s="312">
        <v>45012</v>
      </c>
      <c r="I114" s="312">
        <v>44911</v>
      </c>
      <c r="J114" s="311" t="s">
        <v>4532</v>
      </c>
      <c r="K114" s="313" t="s">
        <v>1294</v>
      </c>
      <c r="L114" s="170">
        <v>45020</v>
      </c>
      <c r="M114" s="167" t="s">
        <v>5094</v>
      </c>
      <c r="O114" s="167"/>
      <c r="P114" s="167">
        <v>45076</v>
      </c>
      <c r="Q114" s="167" t="s">
        <v>28</v>
      </c>
      <c r="R114" s="167" t="s">
        <v>22</v>
      </c>
    </row>
    <row r="115" spans="1:18" hidden="1">
      <c r="A115" s="311">
        <f>COUNTA($D$3:$D$115)</f>
        <v>113</v>
      </c>
      <c r="B115" s="311" t="s">
        <v>4524</v>
      </c>
      <c r="C115" s="311" t="s">
        <v>21</v>
      </c>
      <c r="D115" s="311" t="s">
        <v>32</v>
      </c>
      <c r="E115" s="312" t="s">
        <v>4525</v>
      </c>
      <c r="F115" s="312">
        <v>44923</v>
      </c>
      <c r="G115" s="312">
        <v>44914</v>
      </c>
      <c r="H115" s="312"/>
      <c r="I115" s="312">
        <v>44923</v>
      </c>
      <c r="J115" s="311" t="s">
        <v>4526</v>
      </c>
      <c r="K115" s="313" t="s">
        <v>1295</v>
      </c>
      <c r="L115" s="170">
        <v>45020</v>
      </c>
      <c r="M115" s="167"/>
      <c r="O115" s="167"/>
      <c r="P115" s="167">
        <v>8106</v>
      </c>
      <c r="Q115" s="167" t="s">
        <v>35</v>
      </c>
      <c r="R115" s="167" t="s">
        <v>129</v>
      </c>
    </row>
    <row r="116" spans="1:18" hidden="1">
      <c r="A116" s="311">
        <f>COUNTA($D$3:$D$116)</f>
        <v>114</v>
      </c>
      <c r="B116" s="311" t="s">
        <v>4426</v>
      </c>
      <c r="C116" s="311" t="s">
        <v>21</v>
      </c>
      <c r="D116" s="311" t="s">
        <v>30</v>
      </c>
      <c r="E116" s="312" t="s">
        <v>1242</v>
      </c>
      <c r="F116" s="312">
        <v>44913</v>
      </c>
      <c r="G116" s="312">
        <v>44904</v>
      </c>
      <c r="H116" s="312"/>
      <c r="I116" s="312">
        <v>44913</v>
      </c>
      <c r="J116" s="311" t="s">
        <v>4427</v>
      </c>
      <c r="K116" s="313" t="s">
        <v>1287</v>
      </c>
      <c r="L116" s="170">
        <v>45020</v>
      </c>
      <c r="M116" s="167" t="s">
        <v>6198</v>
      </c>
      <c r="O116" s="167"/>
      <c r="P116" s="167">
        <v>2183</v>
      </c>
      <c r="Q116" s="167" t="s">
        <v>35</v>
      </c>
      <c r="R116" s="167" t="s">
        <v>129</v>
      </c>
    </row>
    <row r="117" spans="1:18" hidden="1">
      <c r="A117" s="311">
        <f>COUNTA($D$3:$D$117)</f>
        <v>115</v>
      </c>
      <c r="B117" s="311" t="s">
        <v>4537</v>
      </c>
      <c r="C117" s="311" t="s">
        <v>4538</v>
      </c>
      <c r="D117" s="311" t="s">
        <v>52</v>
      </c>
      <c r="E117" s="312" t="s">
        <v>4539</v>
      </c>
      <c r="F117" s="312">
        <v>44922</v>
      </c>
      <c r="G117" s="312">
        <v>44918</v>
      </c>
      <c r="H117" s="312"/>
      <c r="I117" s="312">
        <v>44922</v>
      </c>
      <c r="J117" s="311" t="s">
        <v>4565</v>
      </c>
      <c r="K117" s="313" t="s">
        <v>287</v>
      </c>
      <c r="L117" s="170">
        <v>45020</v>
      </c>
      <c r="M117" s="167"/>
      <c r="N117" s="168">
        <v>45083</v>
      </c>
      <c r="O117" s="167"/>
      <c r="P117" s="167">
        <v>1519</v>
      </c>
      <c r="Q117" s="167" t="s">
        <v>3611</v>
      </c>
      <c r="R117" s="167" t="s">
        <v>22</v>
      </c>
    </row>
    <row r="118" spans="1:18" hidden="1">
      <c r="A118" s="311">
        <f>COUNTA($D$3:$D$118)</f>
        <v>116</v>
      </c>
      <c r="B118" s="311" t="s">
        <v>4493</v>
      </c>
      <c r="C118" s="311" t="s">
        <v>41</v>
      </c>
      <c r="D118" s="311" t="s">
        <v>1124</v>
      </c>
      <c r="E118" s="311" t="s">
        <v>1185</v>
      </c>
      <c r="F118" s="312" t="s">
        <v>66</v>
      </c>
      <c r="G118" s="312">
        <v>44914</v>
      </c>
      <c r="H118" s="312"/>
      <c r="I118" s="312" t="s">
        <v>66</v>
      </c>
      <c r="J118" s="311" t="s">
        <v>4545</v>
      </c>
      <c r="K118" s="313" t="s">
        <v>2032</v>
      </c>
      <c r="L118" s="170">
        <v>45020</v>
      </c>
      <c r="M118" s="167"/>
      <c r="O118" s="167"/>
      <c r="P118" s="167">
        <v>852</v>
      </c>
      <c r="Q118" s="167" t="s">
        <v>28</v>
      </c>
      <c r="R118" s="167" t="s">
        <v>22</v>
      </c>
    </row>
    <row r="119" spans="1:18" hidden="1">
      <c r="A119" s="311">
        <f>COUNTA($D$3:$D$119)</f>
        <v>117</v>
      </c>
      <c r="B119" s="311" t="s">
        <v>4535</v>
      </c>
      <c r="C119" s="311" t="s">
        <v>21</v>
      </c>
      <c r="D119" s="311" t="s">
        <v>32</v>
      </c>
      <c r="E119" s="312" t="s">
        <v>3638</v>
      </c>
      <c r="F119" s="312">
        <v>44932</v>
      </c>
      <c r="G119" s="312">
        <v>44918</v>
      </c>
      <c r="H119" s="312"/>
      <c r="I119" s="312">
        <v>44932</v>
      </c>
      <c r="J119" s="311" t="s">
        <v>4536</v>
      </c>
      <c r="K119" s="313" t="s">
        <v>2032</v>
      </c>
      <c r="L119" s="170">
        <v>45020</v>
      </c>
      <c r="M119" s="167"/>
      <c r="O119" s="167"/>
      <c r="P119" s="167">
        <v>7825</v>
      </c>
      <c r="Q119" s="167" t="s">
        <v>35</v>
      </c>
      <c r="R119" s="167" t="s">
        <v>22</v>
      </c>
    </row>
    <row r="120" spans="1:18" hidden="1">
      <c r="A120" s="311">
        <f>COUNTA($D$3:$D$120)</f>
        <v>118</v>
      </c>
      <c r="B120" s="311" t="s">
        <v>4485</v>
      </c>
      <c r="C120" s="311" t="s">
        <v>41</v>
      </c>
      <c r="D120" s="311" t="s">
        <v>1103</v>
      </c>
      <c r="E120" s="312" t="s">
        <v>3717</v>
      </c>
      <c r="F120" s="312" t="s">
        <v>66</v>
      </c>
      <c r="G120" s="312">
        <v>44929</v>
      </c>
      <c r="H120" s="312"/>
      <c r="I120" s="312" t="s">
        <v>66</v>
      </c>
      <c r="J120" s="311" t="s">
        <v>2656</v>
      </c>
      <c r="K120" s="313" t="s">
        <v>1294</v>
      </c>
      <c r="L120" s="170">
        <v>45020</v>
      </c>
      <c r="M120" s="167"/>
      <c r="O120" s="167"/>
      <c r="P120" s="167">
        <v>2769</v>
      </c>
      <c r="Q120" s="167" t="s">
        <v>28</v>
      </c>
      <c r="R120" s="167" t="s">
        <v>22</v>
      </c>
    </row>
    <row r="121" spans="1:18" hidden="1">
      <c r="A121" s="311">
        <f>COUNTA($D$3:$D$121)</f>
        <v>119</v>
      </c>
      <c r="B121" s="311" t="s">
        <v>4519</v>
      </c>
      <c r="C121" s="311" t="s">
        <v>1092</v>
      </c>
      <c r="D121" s="311" t="s">
        <v>1145</v>
      </c>
      <c r="E121" s="312" t="s">
        <v>4520</v>
      </c>
      <c r="F121" s="312">
        <v>44932</v>
      </c>
      <c r="G121" s="312">
        <v>44929</v>
      </c>
      <c r="H121" s="312"/>
      <c r="I121" s="312">
        <v>44932</v>
      </c>
      <c r="J121" s="311" t="s">
        <v>17</v>
      </c>
      <c r="K121" s="313" t="s">
        <v>1274</v>
      </c>
      <c r="L121" s="170">
        <v>45020</v>
      </c>
      <c r="M121" s="167"/>
      <c r="O121" s="167"/>
      <c r="P121" s="167">
        <v>9758</v>
      </c>
      <c r="Q121" s="167" t="s">
        <v>35</v>
      </c>
      <c r="R121" s="167" t="s">
        <v>129</v>
      </c>
    </row>
    <row r="122" spans="1:18" hidden="1">
      <c r="A122" s="311">
        <f>COUNTA($D$3:$D$122)</f>
        <v>120</v>
      </c>
      <c r="B122" s="311" t="s">
        <v>4478</v>
      </c>
      <c r="C122" s="311" t="s">
        <v>4296</v>
      </c>
      <c r="D122" s="311" t="s">
        <v>1121</v>
      </c>
      <c r="E122" s="312" t="s">
        <v>4297</v>
      </c>
      <c r="F122" s="312">
        <v>44957</v>
      </c>
      <c r="G122" s="312">
        <v>44930</v>
      </c>
      <c r="H122" s="312"/>
      <c r="I122" s="312">
        <v>44957</v>
      </c>
      <c r="J122" s="311" t="s">
        <v>4564</v>
      </c>
      <c r="K122" s="313" t="s">
        <v>1295</v>
      </c>
      <c r="L122" s="170">
        <v>45020</v>
      </c>
      <c r="M122" s="167"/>
      <c r="N122" s="168">
        <v>45027</v>
      </c>
      <c r="O122" s="167"/>
      <c r="P122" s="167">
        <v>9277</v>
      </c>
      <c r="Q122" s="167" t="s">
        <v>35</v>
      </c>
      <c r="R122" s="167" t="s">
        <v>129</v>
      </c>
    </row>
    <row r="123" spans="1:18" hidden="1">
      <c r="A123" s="311">
        <f>COUNTA($D$3:$D$123)</f>
        <v>121</v>
      </c>
      <c r="B123" s="311" t="s">
        <v>4557</v>
      </c>
      <c r="C123" s="311" t="s">
        <v>2726</v>
      </c>
      <c r="D123" s="311" t="s">
        <v>31</v>
      </c>
      <c r="E123" s="312" t="s">
        <v>4558</v>
      </c>
      <c r="F123" s="312">
        <v>44932</v>
      </c>
      <c r="G123" s="312">
        <v>44918</v>
      </c>
      <c r="H123" s="312">
        <v>45070</v>
      </c>
      <c r="I123" s="312">
        <v>44932</v>
      </c>
      <c r="J123" s="311" t="s">
        <v>17</v>
      </c>
      <c r="K123" s="313" t="s">
        <v>1294</v>
      </c>
      <c r="L123" s="170">
        <v>45020</v>
      </c>
      <c r="M123" s="167"/>
      <c r="N123" s="168">
        <v>45070</v>
      </c>
      <c r="O123" s="167"/>
      <c r="P123" s="167">
        <v>8153</v>
      </c>
      <c r="Q123" s="167" t="s">
        <v>35</v>
      </c>
      <c r="R123" s="167" t="s">
        <v>22</v>
      </c>
    </row>
    <row r="124" spans="1:18" hidden="1">
      <c r="A124" s="311">
        <f>COUNTA($D$3:$D$124)</f>
        <v>122</v>
      </c>
      <c r="B124" s="311" t="s">
        <v>4584</v>
      </c>
      <c r="C124" s="311" t="s">
        <v>37</v>
      </c>
      <c r="D124" s="311" t="s">
        <v>34</v>
      </c>
      <c r="E124" s="312" t="s">
        <v>2035</v>
      </c>
      <c r="F124" s="312">
        <v>44957</v>
      </c>
      <c r="G124" s="312">
        <v>44921</v>
      </c>
      <c r="H124" s="312"/>
      <c r="I124" s="312">
        <v>44957</v>
      </c>
      <c r="J124" s="311" t="s">
        <v>4403</v>
      </c>
      <c r="K124" s="313" t="s">
        <v>1287</v>
      </c>
      <c r="L124" s="170">
        <v>45020</v>
      </c>
      <c r="M124" s="167"/>
      <c r="O124" s="167"/>
      <c r="P124" s="167">
        <v>6195</v>
      </c>
      <c r="Q124" s="167" t="s">
        <v>35</v>
      </c>
      <c r="R124" s="167" t="s">
        <v>129</v>
      </c>
    </row>
    <row r="125" spans="1:18" hidden="1">
      <c r="A125" s="311">
        <f>COUNTA($D$3:$D$125)</f>
        <v>123</v>
      </c>
      <c r="B125" s="311" t="s">
        <v>4576</v>
      </c>
      <c r="C125" s="311" t="s">
        <v>37</v>
      </c>
      <c r="D125" s="311" t="s">
        <v>30</v>
      </c>
      <c r="E125" s="312" t="s">
        <v>4577</v>
      </c>
      <c r="F125" s="312">
        <v>44957</v>
      </c>
      <c r="G125" s="312">
        <v>44929</v>
      </c>
      <c r="H125" s="312"/>
      <c r="I125" s="312">
        <v>44957</v>
      </c>
      <c r="J125" s="311" t="s">
        <v>4067</v>
      </c>
      <c r="K125" s="313" t="s">
        <v>1287</v>
      </c>
      <c r="L125" s="170">
        <v>45020</v>
      </c>
      <c r="M125" s="167"/>
      <c r="O125" s="167"/>
      <c r="P125" s="167">
        <v>234</v>
      </c>
      <c r="Q125" s="167" t="s">
        <v>35</v>
      </c>
      <c r="R125" s="167" t="s">
        <v>129</v>
      </c>
    </row>
    <row r="126" spans="1:18" hidden="1">
      <c r="A126" s="311">
        <f>COUNTA($D$3:$D$125)</f>
        <v>123</v>
      </c>
      <c r="B126" s="311" t="s">
        <v>4517</v>
      </c>
      <c r="C126" s="311" t="s">
        <v>37</v>
      </c>
      <c r="D126" s="311" t="s">
        <v>45</v>
      </c>
      <c r="E126" s="312" t="s">
        <v>4518</v>
      </c>
      <c r="F126" s="312">
        <v>44957</v>
      </c>
      <c r="G126" s="312">
        <v>44929</v>
      </c>
      <c r="H126" s="312"/>
      <c r="I126" s="312">
        <v>44957</v>
      </c>
      <c r="J126" s="311" t="s">
        <v>1639</v>
      </c>
      <c r="K126" s="313" t="s">
        <v>1287</v>
      </c>
      <c r="L126" s="170">
        <v>45020</v>
      </c>
      <c r="M126" s="167"/>
      <c r="O126" s="167"/>
      <c r="P126" s="167">
        <v>1254</v>
      </c>
      <c r="Q126" s="167" t="s">
        <v>3611</v>
      </c>
      <c r="R126" s="167" t="s">
        <v>129</v>
      </c>
    </row>
    <row r="127" spans="1:18" hidden="1">
      <c r="A127" s="311">
        <f>COUNTA($D$3:$D$127)</f>
        <v>125</v>
      </c>
      <c r="B127" s="311" t="s">
        <v>4603</v>
      </c>
      <c r="C127" s="311" t="s">
        <v>21</v>
      </c>
      <c r="D127" s="311" t="s">
        <v>34</v>
      </c>
      <c r="E127" s="312" t="s">
        <v>1256</v>
      </c>
      <c r="F127" s="312">
        <v>44930</v>
      </c>
      <c r="G127" s="312">
        <v>44929</v>
      </c>
      <c r="H127" s="312"/>
      <c r="I127" s="312">
        <v>44930</v>
      </c>
      <c r="J127" s="311" t="s">
        <v>4604</v>
      </c>
      <c r="K127" s="313" t="s">
        <v>1287</v>
      </c>
      <c r="L127" s="170">
        <v>45020</v>
      </c>
      <c r="M127" s="167"/>
      <c r="O127" s="167"/>
      <c r="P127" s="167">
        <v>5445</v>
      </c>
      <c r="Q127" s="167" t="s">
        <v>35</v>
      </c>
      <c r="R127" s="167" t="s">
        <v>129</v>
      </c>
    </row>
    <row r="128" spans="1:18" hidden="1">
      <c r="A128" s="311">
        <f>COUNTA($D$3:$D$128)</f>
        <v>126</v>
      </c>
      <c r="B128" s="311" t="s">
        <v>4612</v>
      </c>
      <c r="C128" s="311" t="s">
        <v>21</v>
      </c>
      <c r="D128" s="311" t="s">
        <v>1193</v>
      </c>
      <c r="E128" s="312" t="s">
        <v>3813</v>
      </c>
      <c r="F128" s="312">
        <v>44913</v>
      </c>
      <c r="G128" s="312">
        <v>44929</v>
      </c>
      <c r="H128" s="312"/>
      <c r="I128" s="312">
        <v>44913</v>
      </c>
      <c r="J128" s="311" t="s">
        <v>3814</v>
      </c>
      <c r="K128" s="313" t="s">
        <v>1295</v>
      </c>
      <c r="L128" s="170">
        <v>45020</v>
      </c>
      <c r="M128" s="167"/>
      <c r="N128" s="168">
        <v>45117</v>
      </c>
      <c r="O128" s="167"/>
      <c r="P128" s="167">
        <v>1784</v>
      </c>
      <c r="Q128" s="167" t="s">
        <v>35</v>
      </c>
      <c r="R128" s="167" t="s">
        <v>129</v>
      </c>
    </row>
    <row r="129" spans="1:18" hidden="1">
      <c r="A129" s="311">
        <f>COUNTA($D$3:$D$129)</f>
        <v>127</v>
      </c>
      <c r="B129" s="311" t="s">
        <v>4580</v>
      </c>
      <c r="C129" s="311" t="s">
        <v>41</v>
      </c>
      <c r="D129" s="311" t="s">
        <v>1193</v>
      </c>
      <c r="E129" s="312" t="s">
        <v>4581</v>
      </c>
      <c r="F129" s="312" t="s">
        <v>66</v>
      </c>
      <c r="G129" s="312">
        <v>44935</v>
      </c>
      <c r="H129" s="312"/>
      <c r="I129" s="312" t="s">
        <v>66</v>
      </c>
      <c r="J129" s="311" t="s">
        <v>1724</v>
      </c>
      <c r="K129" s="313" t="s">
        <v>1295</v>
      </c>
      <c r="L129" s="170">
        <v>45020</v>
      </c>
      <c r="M129" s="167"/>
      <c r="O129" s="167"/>
      <c r="P129" s="167">
        <v>1100</v>
      </c>
      <c r="Q129" s="167" t="s">
        <v>60</v>
      </c>
      <c r="R129" s="167" t="s">
        <v>129</v>
      </c>
    </row>
    <row r="130" spans="1:18" hidden="1">
      <c r="A130" s="311">
        <f>COUNTA($D$3:$D$130)</f>
        <v>128</v>
      </c>
      <c r="B130" s="311" t="s">
        <v>4613</v>
      </c>
      <c r="C130" s="311" t="s">
        <v>21</v>
      </c>
      <c r="D130" s="311" t="s">
        <v>30</v>
      </c>
      <c r="E130" s="312" t="s">
        <v>3863</v>
      </c>
      <c r="F130" s="312">
        <v>44957</v>
      </c>
      <c r="G130" s="312">
        <v>44929</v>
      </c>
      <c r="H130" s="312"/>
      <c r="I130" s="312">
        <v>44957</v>
      </c>
      <c r="J130" s="311" t="s">
        <v>1700</v>
      </c>
      <c r="K130" s="313" t="s">
        <v>1287</v>
      </c>
      <c r="L130" s="170">
        <v>45020</v>
      </c>
      <c r="M130" s="167" t="s">
        <v>6198</v>
      </c>
      <c r="O130" s="167"/>
      <c r="P130" s="167">
        <v>2077</v>
      </c>
      <c r="Q130" s="167" t="s">
        <v>35</v>
      </c>
      <c r="R130" s="167" t="s">
        <v>129</v>
      </c>
    </row>
    <row r="131" spans="1:18" hidden="1">
      <c r="A131" s="311">
        <f>COUNTA($D$3:$D$131)</f>
        <v>129</v>
      </c>
      <c r="B131" s="311" t="s">
        <v>4843</v>
      </c>
      <c r="C131" s="311" t="s">
        <v>1106</v>
      </c>
      <c r="D131" s="311" t="s">
        <v>58</v>
      </c>
      <c r="E131" s="312" t="s">
        <v>2621</v>
      </c>
      <c r="F131" s="312"/>
      <c r="G131" s="312"/>
      <c r="H131" s="312"/>
      <c r="I131" s="312"/>
      <c r="J131" s="311"/>
      <c r="K131" s="313" t="s">
        <v>4844</v>
      </c>
      <c r="L131" s="170">
        <v>44998</v>
      </c>
      <c r="M131" s="167"/>
      <c r="N131" s="168">
        <v>45120</v>
      </c>
      <c r="O131" s="167"/>
      <c r="P131" s="167"/>
      <c r="Q131" s="167" t="s">
        <v>1053</v>
      </c>
      <c r="R131" s="167" t="s">
        <v>129</v>
      </c>
    </row>
    <row r="132" spans="1:18" hidden="1">
      <c r="A132" s="311">
        <f>COUNTA($D$3:$D$132)</f>
        <v>130</v>
      </c>
      <c r="B132" s="311" t="s">
        <v>4733</v>
      </c>
      <c r="C132" s="311" t="s">
        <v>41</v>
      </c>
      <c r="D132" s="311" t="s">
        <v>1181</v>
      </c>
      <c r="E132" s="312" t="s">
        <v>1284</v>
      </c>
      <c r="F132" s="312"/>
      <c r="G132" s="312"/>
      <c r="H132" s="312"/>
      <c r="I132" s="312"/>
      <c r="J132" s="311"/>
      <c r="K132" s="313"/>
      <c r="L132" s="170">
        <v>44991</v>
      </c>
      <c r="M132" s="167"/>
      <c r="O132" s="167"/>
      <c r="P132" s="167"/>
      <c r="Q132" s="167" t="s">
        <v>1057</v>
      </c>
      <c r="R132" s="167" t="s">
        <v>129</v>
      </c>
    </row>
    <row r="133" spans="1:18" hidden="1">
      <c r="A133" s="311">
        <f>COUNTA($D$3:$D$133)</f>
        <v>131</v>
      </c>
      <c r="B133" s="311" t="s">
        <v>4734</v>
      </c>
      <c r="C133" s="311" t="s">
        <v>41</v>
      </c>
      <c r="D133" s="311" t="s">
        <v>1181</v>
      </c>
      <c r="E133" s="312" t="s">
        <v>3589</v>
      </c>
      <c r="F133" s="312"/>
      <c r="G133" s="312"/>
      <c r="H133" s="312"/>
      <c r="I133" s="312"/>
      <c r="J133" s="311"/>
      <c r="K133" s="313"/>
      <c r="L133" s="170">
        <v>44991</v>
      </c>
      <c r="M133" s="167"/>
      <c r="N133" s="168">
        <v>45114</v>
      </c>
      <c r="O133" s="167"/>
      <c r="P133" s="167"/>
      <c r="Q133" s="167" t="s">
        <v>1057</v>
      </c>
      <c r="R133" s="167" t="s">
        <v>129</v>
      </c>
    </row>
    <row r="134" spans="1:18" hidden="1">
      <c r="A134" s="311">
        <f>COUNTA($D$3:$D$134)</f>
        <v>132</v>
      </c>
      <c r="B134" s="311" t="s">
        <v>4282</v>
      </c>
      <c r="C134" s="311" t="s">
        <v>21</v>
      </c>
      <c r="D134" s="311" t="s">
        <v>45</v>
      </c>
      <c r="E134" s="311" t="s">
        <v>4304</v>
      </c>
      <c r="F134" s="312">
        <v>44886</v>
      </c>
      <c r="G134" s="312">
        <v>44879</v>
      </c>
      <c r="H134" s="312"/>
      <c r="I134" s="312">
        <v>44886</v>
      </c>
      <c r="J134" s="311" t="s">
        <v>4305</v>
      </c>
      <c r="K134" s="313" t="s">
        <v>1287</v>
      </c>
      <c r="L134" s="170">
        <v>44991</v>
      </c>
      <c r="M134" s="167"/>
      <c r="O134" s="167"/>
      <c r="P134" s="167">
        <v>3720</v>
      </c>
      <c r="Q134" s="167" t="s">
        <v>1726</v>
      </c>
      <c r="R134" s="167" t="s">
        <v>129</v>
      </c>
    </row>
    <row r="135" spans="1:18" hidden="1">
      <c r="A135" s="311">
        <f>COUNTA($D$3:$D$135)</f>
        <v>133</v>
      </c>
      <c r="B135" s="311" t="s">
        <v>4284</v>
      </c>
      <c r="C135" s="311" t="s">
        <v>21</v>
      </c>
      <c r="D135" s="311" t="s">
        <v>27</v>
      </c>
      <c r="E135" s="312" t="s">
        <v>4306</v>
      </c>
      <c r="F135" s="312">
        <v>44886</v>
      </c>
      <c r="G135" s="312">
        <v>44876</v>
      </c>
      <c r="H135" s="312"/>
      <c r="I135" s="312">
        <v>44886</v>
      </c>
      <c r="J135" s="311" t="s">
        <v>1093</v>
      </c>
      <c r="K135" s="313" t="s">
        <v>1287</v>
      </c>
      <c r="L135" s="170">
        <v>44991</v>
      </c>
      <c r="M135" s="167"/>
      <c r="O135" s="167"/>
      <c r="P135" s="167">
        <v>10200</v>
      </c>
      <c r="Q135" s="167" t="s">
        <v>1726</v>
      </c>
      <c r="R135" s="167" t="s">
        <v>129</v>
      </c>
    </row>
    <row r="136" spans="1:18" hidden="1">
      <c r="A136" s="311">
        <f>COUNTA($D$3:$D$136)</f>
        <v>134</v>
      </c>
      <c r="B136" s="311" t="s">
        <v>4317</v>
      </c>
      <c r="C136" s="311" t="s">
        <v>1154</v>
      </c>
      <c r="D136" s="311" t="s">
        <v>27</v>
      </c>
      <c r="E136" s="312" t="s">
        <v>4318</v>
      </c>
      <c r="F136" s="312">
        <v>44887</v>
      </c>
      <c r="G136" s="312">
        <v>44886</v>
      </c>
      <c r="H136" s="312"/>
      <c r="I136" s="312">
        <v>44887</v>
      </c>
      <c r="J136" s="311" t="s">
        <v>1093</v>
      </c>
      <c r="K136" s="313" t="s">
        <v>287</v>
      </c>
      <c r="L136" s="170">
        <v>44991</v>
      </c>
      <c r="M136" s="167"/>
      <c r="O136" s="167"/>
      <c r="P136" s="167">
        <v>10453</v>
      </c>
      <c r="Q136" s="167" t="s">
        <v>3611</v>
      </c>
      <c r="R136" s="167" t="s">
        <v>22</v>
      </c>
    </row>
    <row r="137" spans="1:18" hidden="1">
      <c r="A137" s="311">
        <f>COUNTA($D$3:$D$137)</f>
        <v>135</v>
      </c>
      <c r="B137" s="311" t="s">
        <v>4406</v>
      </c>
      <c r="C137" s="311" t="s">
        <v>37</v>
      </c>
      <c r="D137" s="311" t="s">
        <v>45</v>
      </c>
      <c r="E137" s="312" t="s">
        <v>4407</v>
      </c>
      <c r="F137" s="312">
        <v>44957</v>
      </c>
      <c r="G137" s="312">
        <v>44902</v>
      </c>
      <c r="H137" s="312"/>
      <c r="I137" s="312">
        <v>44957</v>
      </c>
      <c r="J137" s="311" t="s">
        <v>1639</v>
      </c>
      <c r="K137" s="313" t="s">
        <v>1287</v>
      </c>
      <c r="L137" s="170">
        <v>44991</v>
      </c>
      <c r="M137" s="167"/>
      <c r="O137" s="167"/>
      <c r="P137" s="167">
        <v>1237</v>
      </c>
      <c r="Q137" s="167" t="s">
        <v>3611</v>
      </c>
      <c r="R137" s="167" t="s">
        <v>129</v>
      </c>
    </row>
    <row r="138" spans="1:18" hidden="1">
      <c r="A138" s="311">
        <f>COUNTA($D$3:$D$138)</f>
        <v>136</v>
      </c>
      <c r="B138" s="311" t="s">
        <v>4351</v>
      </c>
      <c r="C138" s="311" t="s">
        <v>41</v>
      </c>
      <c r="D138" s="311" t="s">
        <v>34</v>
      </c>
      <c r="E138" s="312" t="s">
        <v>3936</v>
      </c>
      <c r="F138" s="312" t="s">
        <v>66</v>
      </c>
      <c r="G138" s="312">
        <v>44890</v>
      </c>
      <c r="H138" s="312"/>
      <c r="I138" s="312" t="s">
        <v>66</v>
      </c>
      <c r="J138" s="311" t="s">
        <v>1657</v>
      </c>
      <c r="K138" s="313" t="s">
        <v>1287</v>
      </c>
      <c r="L138" s="170">
        <v>44991</v>
      </c>
      <c r="M138" s="167"/>
      <c r="O138" s="167"/>
      <c r="P138" s="167">
        <v>3368</v>
      </c>
      <c r="Q138" s="167" t="s">
        <v>60</v>
      </c>
      <c r="R138" s="167" t="s">
        <v>129</v>
      </c>
    </row>
    <row r="139" spans="1:18" hidden="1">
      <c r="A139" s="311">
        <f>COUNTA($D$3:$D$139)</f>
        <v>137</v>
      </c>
      <c r="B139" s="311" t="s">
        <v>4346</v>
      </c>
      <c r="C139" s="311" t="s">
        <v>37</v>
      </c>
      <c r="D139" s="311" t="s">
        <v>30</v>
      </c>
      <c r="E139" s="312" t="s">
        <v>1232</v>
      </c>
      <c r="F139" s="312">
        <v>44932</v>
      </c>
      <c r="G139" s="312">
        <v>44886</v>
      </c>
      <c r="H139" s="312"/>
      <c r="I139" s="312">
        <v>44932</v>
      </c>
      <c r="J139" s="311" t="s">
        <v>4347</v>
      </c>
      <c r="K139" s="313" t="s">
        <v>1287</v>
      </c>
      <c r="L139" s="170">
        <v>44991</v>
      </c>
      <c r="M139" s="167"/>
      <c r="O139" s="167"/>
      <c r="P139" s="167">
        <v>5554</v>
      </c>
      <c r="Q139" s="167" t="s">
        <v>35</v>
      </c>
      <c r="R139" s="167" t="s">
        <v>129</v>
      </c>
    </row>
    <row r="140" spans="1:18" hidden="1">
      <c r="A140" s="311">
        <f>COUNTA($D$3:$D$140)</f>
        <v>138</v>
      </c>
      <c r="B140" s="311" t="s">
        <v>4344</v>
      </c>
      <c r="C140" s="311" t="s">
        <v>21</v>
      </c>
      <c r="D140" s="311" t="s">
        <v>30</v>
      </c>
      <c r="E140" s="312" t="s">
        <v>3028</v>
      </c>
      <c r="F140" s="312">
        <v>44886</v>
      </c>
      <c r="G140" s="312">
        <v>44886</v>
      </c>
      <c r="H140" s="312"/>
      <c r="I140" s="312">
        <v>44886</v>
      </c>
      <c r="J140" s="311" t="s">
        <v>4345</v>
      </c>
      <c r="K140" s="313" t="s">
        <v>1295</v>
      </c>
      <c r="L140" s="170">
        <v>44991</v>
      </c>
      <c r="M140" s="167"/>
      <c r="O140" s="167"/>
      <c r="P140" s="167">
        <v>7000</v>
      </c>
      <c r="Q140" s="167" t="s">
        <v>35</v>
      </c>
      <c r="R140" s="167" t="s">
        <v>129</v>
      </c>
    </row>
    <row r="141" spans="1:18" hidden="1">
      <c r="A141" s="311">
        <f>COUNTA($D$3:$D$141)</f>
        <v>139</v>
      </c>
      <c r="B141" s="311" t="s">
        <v>4341</v>
      </c>
      <c r="C141" s="311" t="s">
        <v>4326</v>
      </c>
      <c r="D141" s="311" t="s">
        <v>36</v>
      </c>
      <c r="E141" s="311" t="s">
        <v>4342</v>
      </c>
      <c r="F141" s="312">
        <v>44886</v>
      </c>
      <c r="G141" s="312">
        <v>44886</v>
      </c>
      <c r="H141" s="312"/>
      <c r="I141" s="312">
        <v>44886</v>
      </c>
      <c r="J141" s="311" t="s">
        <v>4343</v>
      </c>
      <c r="K141" s="313" t="s">
        <v>1296</v>
      </c>
      <c r="L141" s="170">
        <v>44991</v>
      </c>
      <c r="M141" s="167" t="s">
        <v>2954</v>
      </c>
      <c r="N141" s="168">
        <v>45019</v>
      </c>
      <c r="O141" s="167"/>
      <c r="P141" s="167">
        <v>8320</v>
      </c>
      <c r="Q141" s="167" t="s">
        <v>35</v>
      </c>
      <c r="R141" s="167" t="s">
        <v>129</v>
      </c>
    </row>
    <row r="142" spans="1:18" hidden="1">
      <c r="A142" s="311">
        <f>COUNTA($D$3:$D$142)</f>
        <v>140</v>
      </c>
      <c r="B142" s="311" t="s">
        <v>4339</v>
      </c>
      <c r="C142" s="311" t="s">
        <v>4330</v>
      </c>
      <c r="D142" s="311" t="s">
        <v>36</v>
      </c>
      <c r="E142" s="312" t="s">
        <v>4340</v>
      </c>
      <c r="F142" s="312">
        <v>44886</v>
      </c>
      <c r="G142" s="312">
        <v>44887</v>
      </c>
      <c r="H142" s="312"/>
      <c r="I142" s="312">
        <v>44886</v>
      </c>
      <c r="J142" s="311" t="s">
        <v>4384</v>
      </c>
      <c r="K142" s="313" t="s">
        <v>1287</v>
      </c>
      <c r="L142" s="170">
        <v>44991</v>
      </c>
      <c r="M142" s="167"/>
      <c r="O142" s="167"/>
      <c r="P142" s="167">
        <v>7360</v>
      </c>
      <c r="Q142" s="167" t="s">
        <v>35</v>
      </c>
      <c r="R142" s="167" t="s">
        <v>129</v>
      </c>
    </row>
    <row r="143" spans="1:18" hidden="1">
      <c r="A143" s="311">
        <f>COUNTA($D$3:$D$143)</f>
        <v>141</v>
      </c>
      <c r="B143" s="311" t="s">
        <v>4336</v>
      </c>
      <c r="C143" s="311" t="s">
        <v>4326</v>
      </c>
      <c r="D143" s="311" t="s">
        <v>38</v>
      </c>
      <c r="E143" s="312" t="s">
        <v>4337</v>
      </c>
      <c r="F143" s="312">
        <v>44895</v>
      </c>
      <c r="G143" s="312">
        <v>44886</v>
      </c>
      <c r="H143" s="312"/>
      <c r="I143" s="312">
        <v>44895</v>
      </c>
      <c r="J143" s="311" t="s">
        <v>4338</v>
      </c>
      <c r="K143" s="313" t="s">
        <v>1295</v>
      </c>
      <c r="L143" s="170">
        <v>44991</v>
      </c>
      <c r="M143" s="167"/>
      <c r="N143" s="168">
        <v>45028</v>
      </c>
      <c r="O143" s="167"/>
      <c r="P143" s="167">
        <v>1718</v>
      </c>
      <c r="Q143" s="167" t="s">
        <v>35</v>
      </c>
      <c r="R143" s="167" t="s">
        <v>129</v>
      </c>
    </row>
    <row r="144" spans="1:18" hidden="1">
      <c r="A144" s="311">
        <f>COUNTA($D$3:$D$144)</f>
        <v>142</v>
      </c>
      <c r="B144" s="311" t="s">
        <v>4333</v>
      </c>
      <c r="C144" s="311" t="s">
        <v>4330</v>
      </c>
      <c r="D144" s="311" t="s">
        <v>1103</v>
      </c>
      <c r="E144" s="311" t="s">
        <v>4334</v>
      </c>
      <c r="F144" s="312">
        <v>44887</v>
      </c>
      <c r="G144" s="312">
        <v>44886</v>
      </c>
      <c r="H144" s="312"/>
      <c r="I144" s="312">
        <v>44887</v>
      </c>
      <c r="J144" s="311" t="s">
        <v>4335</v>
      </c>
      <c r="K144" s="313" t="s">
        <v>1287</v>
      </c>
      <c r="L144" s="170">
        <v>44991</v>
      </c>
      <c r="M144" s="167"/>
      <c r="O144" s="167"/>
      <c r="P144" s="167">
        <v>3440</v>
      </c>
      <c r="Q144" s="167" t="s">
        <v>35</v>
      </c>
      <c r="R144" s="167" t="s">
        <v>129</v>
      </c>
    </row>
    <row r="145" spans="1:18" hidden="1">
      <c r="A145" s="311">
        <f>COUNTA($D$3:$D$145)</f>
        <v>143</v>
      </c>
      <c r="B145" s="311" t="s">
        <v>4113</v>
      </c>
      <c r="C145" s="311" t="s">
        <v>1149</v>
      </c>
      <c r="D145" s="311" t="s">
        <v>58</v>
      </c>
      <c r="E145" s="312" t="s">
        <v>1150</v>
      </c>
      <c r="F145" s="312">
        <v>44845</v>
      </c>
      <c r="G145" s="312">
        <v>44847</v>
      </c>
      <c r="H145" s="312"/>
      <c r="I145" s="312">
        <v>44845</v>
      </c>
      <c r="J145" s="311" t="s">
        <v>1679</v>
      </c>
      <c r="K145" s="313" t="s">
        <v>2032</v>
      </c>
      <c r="L145" s="170">
        <v>44991</v>
      </c>
      <c r="M145" s="167"/>
      <c r="N145" s="168">
        <v>45138</v>
      </c>
      <c r="O145" s="167"/>
      <c r="P145" s="167">
        <v>2560</v>
      </c>
      <c r="Q145" s="167" t="s">
        <v>35</v>
      </c>
      <c r="R145" s="167" t="s">
        <v>22</v>
      </c>
    </row>
    <row r="146" spans="1:18" hidden="1">
      <c r="A146" s="311">
        <f>COUNTA($D$3:$D$146)</f>
        <v>144</v>
      </c>
      <c r="B146" s="311" t="s">
        <v>4325</v>
      </c>
      <c r="C146" s="311" t="s">
        <v>4326</v>
      </c>
      <c r="D146" s="311" t="s">
        <v>1103</v>
      </c>
      <c r="E146" s="312" t="s">
        <v>4327</v>
      </c>
      <c r="F146" s="312">
        <v>44895</v>
      </c>
      <c r="G146" s="312">
        <v>44886</v>
      </c>
      <c r="H146" s="312"/>
      <c r="I146" s="312">
        <v>44895</v>
      </c>
      <c r="J146" s="311" t="s">
        <v>4328</v>
      </c>
      <c r="K146" s="313" t="s">
        <v>1295</v>
      </c>
      <c r="L146" s="170">
        <v>44991</v>
      </c>
      <c r="M146" s="167"/>
      <c r="O146" s="167"/>
      <c r="P146" s="167">
        <v>8106</v>
      </c>
      <c r="Q146" s="167" t="s">
        <v>35</v>
      </c>
      <c r="R146" s="167" t="s">
        <v>129</v>
      </c>
    </row>
    <row r="147" spans="1:18" hidden="1">
      <c r="A147" s="311">
        <f>COUNTA($D$3:$D$147)</f>
        <v>145</v>
      </c>
      <c r="B147" s="311" t="s">
        <v>4292</v>
      </c>
      <c r="C147" s="311" t="s">
        <v>1106</v>
      </c>
      <c r="D147" s="311" t="s">
        <v>58</v>
      </c>
      <c r="E147" s="312" t="s">
        <v>2495</v>
      </c>
      <c r="F147" s="312">
        <v>44627</v>
      </c>
      <c r="G147" s="312">
        <v>44883</v>
      </c>
      <c r="H147" s="312"/>
      <c r="I147" s="312">
        <v>44627</v>
      </c>
      <c r="J147" s="311" t="s">
        <v>4314</v>
      </c>
      <c r="K147" s="313" t="s">
        <v>1296</v>
      </c>
      <c r="L147" s="170">
        <v>44991</v>
      </c>
      <c r="M147" s="167"/>
      <c r="N147" s="168">
        <v>45117</v>
      </c>
      <c r="O147" s="167"/>
      <c r="P147" s="167">
        <v>3040</v>
      </c>
      <c r="Q147" s="167" t="s">
        <v>35</v>
      </c>
      <c r="R147" s="167" t="s">
        <v>129</v>
      </c>
    </row>
    <row r="148" spans="1:18" hidden="1">
      <c r="A148" s="311">
        <f>COUNTA($D$3:$D$148)</f>
        <v>146</v>
      </c>
      <c r="B148" s="311" t="s">
        <v>4283</v>
      </c>
      <c r="C148" s="311" t="s">
        <v>2042</v>
      </c>
      <c r="D148" s="311" t="s">
        <v>1103</v>
      </c>
      <c r="E148" s="312" t="s">
        <v>2043</v>
      </c>
      <c r="F148" s="312">
        <v>44881</v>
      </c>
      <c r="G148" s="312">
        <v>44879</v>
      </c>
      <c r="H148" s="312"/>
      <c r="I148" s="312">
        <v>44881</v>
      </c>
      <c r="J148" s="311" t="s">
        <v>1659</v>
      </c>
      <c r="K148" s="313" t="s">
        <v>1295</v>
      </c>
      <c r="L148" s="170">
        <v>44991</v>
      </c>
      <c r="M148" s="167"/>
      <c r="N148" s="168">
        <v>45030</v>
      </c>
      <c r="O148" s="167"/>
      <c r="P148" s="167">
        <v>4560</v>
      </c>
      <c r="Q148" s="167" t="s">
        <v>35</v>
      </c>
      <c r="R148" s="167" t="s">
        <v>129</v>
      </c>
    </row>
    <row r="149" spans="1:18" hidden="1">
      <c r="A149" s="311">
        <f>COUNTA($D$3:$D$149)</f>
        <v>147</v>
      </c>
      <c r="B149" s="311" t="s">
        <v>4250</v>
      </c>
      <c r="C149" s="311" t="s">
        <v>2484</v>
      </c>
      <c r="D149" s="311" t="s">
        <v>1121</v>
      </c>
      <c r="E149" s="312" t="s">
        <v>4262</v>
      </c>
      <c r="F149" s="312">
        <v>44914</v>
      </c>
      <c r="G149" s="312">
        <v>44876</v>
      </c>
      <c r="H149" s="312"/>
      <c r="I149" s="312">
        <v>44914</v>
      </c>
      <c r="J149" s="311" t="s">
        <v>4263</v>
      </c>
      <c r="K149" s="313" t="s">
        <v>2032</v>
      </c>
      <c r="L149" s="170">
        <v>44991</v>
      </c>
      <c r="M149" s="167"/>
      <c r="N149" s="168">
        <v>45083</v>
      </c>
      <c r="O149" s="167"/>
      <c r="P149" s="167">
        <v>9519</v>
      </c>
      <c r="Q149" s="167" t="s">
        <v>35</v>
      </c>
      <c r="R149" s="167" t="s">
        <v>22</v>
      </c>
    </row>
    <row r="150" spans="1:18" hidden="1">
      <c r="A150" s="311">
        <f>COUNTA($D$3:$D$150)</f>
        <v>148</v>
      </c>
      <c r="B150" s="311" t="s">
        <v>4329</v>
      </c>
      <c r="C150" s="311" t="s">
        <v>4330</v>
      </c>
      <c r="D150" s="311" t="s">
        <v>1103</v>
      </c>
      <c r="E150" s="312" t="s">
        <v>4331</v>
      </c>
      <c r="F150" s="312">
        <v>44886</v>
      </c>
      <c r="G150" s="312">
        <v>44886</v>
      </c>
      <c r="H150" s="312"/>
      <c r="I150" s="312">
        <v>44886</v>
      </c>
      <c r="J150" s="311" t="s">
        <v>4332</v>
      </c>
      <c r="K150" s="313" t="s">
        <v>1295</v>
      </c>
      <c r="L150" s="170">
        <v>44991</v>
      </c>
      <c r="M150" s="167"/>
      <c r="N150" s="168">
        <v>45130</v>
      </c>
      <c r="O150" s="167"/>
      <c r="P150" s="167">
        <v>2720</v>
      </c>
      <c r="Q150" s="167" t="s">
        <v>35</v>
      </c>
      <c r="R150" s="167" t="s">
        <v>129</v>
      </c>
    </row>
    <row r="151" spans="1:18" hidden="1">
      <c r="A151" s="311">
        <f>COUNTA($D$3:$D$151)</f>
        <v>149</v>
      </c>
      <c r="B151" s="311" t="s">
        <v>4399</v>
      </c>
      <c r="C151" s="311" t="s">
        <v>21</v>
      </c>
      <c r="D151" s="311" t="s">
        <v>34</v>
      </c>
      <c r="E151" s="312" t="s">
        <v>4400</v>
      </c>
      <c r="F151" s="312">
        <v>44923</v>
      </c>
      <c r="G151" s="312">
        <v>44902</v>
      </c>
      <c r="H151" s="312"/>
      <c r="I151" s="312">
        <v>44923</v>
      </c>
      <c r="J151" s="311" t="s">
        <v>4356</v>
      </c>
      <c r="K151" s="313" t="s">
        <v>1287</v>
      </c>
      <c r="L151" s="170">
        <v>44991</v>
      </c>
      <c r="M151" s="167" t="s">
        <v>6198</v>
      </c>
      <c r="O151" s="167"/>
      <c r="P151" s="167">
        <v>3100</v>
      </c>
      <c r="Q151" s="167" t="s">
        <v>35</v>
      </c>
      <c r="R151" s="167" t="s">
        <v>129</v>
      </c>
    </row>
    <row r="152" spans="1:18" hidden="1">
      <c r="A152" s="311">
        <f>COUNTA($D$3:$D$152)</f>
        <v>150</v>
      </c>
      <c r="B152" s="311" t="s">
        <v>4418</v>
      </c>
      <c r="C152" s="311" t="s">
        <v>21</v>
      </c>
      <c r="D152" s="311" t="s">
        <v>30</v>
      </c>
      <c r="E152" s="312" t="s">
        <v>2736</v>
      </c>
      <c r="F152" s="312">
        <v>44922</v>
      </c>
      <c r="G152" s="312">
        <v>44900</v>
      </c>
      <c r="H152" s="312"/>
      <c r="I152" s="312">
        <v>44922</v>
      </c>
      <c r="J152" s="311" t="s">
        <v>4419</v>
      </c>
      <c r="K152" s="313" t="s">
        <v>1295</v>
      </c>
      <c r="L152" s="170">
        <v>44991</v>
      </c>
      <c r="M152" s="167" t="s">
        <v>6198</v>
      </c>
      <c r="O152" s="167"/>
      <c r="P152" s="167">
        <v>3822</v>
      </c>
      <c r="Q152" s="167" t="s">
        <v>35</v>
      </c>
      <c r="R152" s="167" t="s">
        <v>129</v>
      </c>
    </row>
    <row r="153" spans="1:18" hidden="1">
      <c r="A153" s="311">
        <f>COUNTA($D$3:$D$153)</f>
        <v>151</v>
      </c>
      <c r="B153" s="311" t="s">
        <v>4416</v>
      </c>
      <c r="C153" s="311" t="s">
        <v>21</v>
      </c>
      <c r="D153" s="311" t="s">
        <v>30</v>
      </c>
      <c r="E153" s="312" t="s">
        <v>3712</v>
      </c>
      <c r="F153" s="312">
        <v>44923</v>
      </c>
      <c r="G153" s="312">
        <v>44900</v>
      </c>
      <c r="H153" s="312"/>
      <c r="I153" s="312">
        <v>44923</v>
      </c>
      <c r="J153" s="311" t="s">
        <v>4417</v>
      </c>
      <c r="K153" s="313" t="s">
        <v>1295</v>
      </c>
      <c r="L153" s="170">
        <v>44991</v>
      </c>
      <c r="M153" s="167"/>
      <c r="O153" s="167"/>
      <c r="P153" s="167">
        <v>3026</v>
      </c>
      <c r="Q153" s="167" t="s">
        <v>35</v>
      </c>
      <c r="R153" s="167" t="s">
        <v>129</v>
      </c>
    </row>
    <row r="154" spans="1:18" hidden="1">
      <c r="A154" s="311">
        <f>COUNTA($D$3:$D$154)</f>
        <v>152</v>
      </c>
      <c r="B154" s="311" t="s">
        <v>4412</v>
      </c>
      <c r="C154" s="311" t="s">
        <v>21</v>
      </c>
      <c r="D154" s="311" t="s">
        <v>30</v>
      </c>
      <c r="E154" s="312" t="s">
        <v>4413</v>
      </c>
      <c r="F154" s="312">
        <v>44901</v>
      </c>
      <c r="G154" s="312">
        <v>44900</v>
      </c>
      <c r="H154" s="312"/>
      <c r="I154" s="312">
        <v>44901</v>
      </c>
      <c r="J154" s="311" t="s">
        <v>2560</v>
      </c>
      <c r="K154" s="313" t="s">
        <v>1295</v>
      </c>
      <c r="L154" s="170">
        <v>44991</v>
      </c>
      <c r="M154" s="167"/>
      <c r="O154" s="167"/>
      <c r="P154" s="167">
        <v>4100</v>
      </c>
      <c r="Q154" s="167" t="s">
        <v>35</v>
      </c>
      <c r="R154" s="167" t="s">
        <v>129</v>
      </c>
    </row>
    <row r="155" spans="1:18" hidden="1">
      <c r="A155" s="311">
        <f>COUNTA($D$3:$D$155)</f>
        <v>153</v>
      </c>
      <c r="B155" s="311" t="s">
        <v>4411</v>
      </c>
      <c r="C155" s="311" t="s">
        <v>21</v>
      </c>
      <c r="D155" s="311" t="s">
        <v>30</v>
      </c>
      <c r="E155" s="312" t="s">
        <v>2572</v>
      </c>
      <c r="F155" s="312">
        <v>44929</v>
      </c>
      <c r="G155" s="312">
        <v>44900</v>
      </c>
      <c r="H155" s="312"/>
      <c r="I155" s="312">
        <v>44929</v>
      </c>
      <c r="J155" s="311" t="s">
        <v>3787</v>
      </c>
      <c r="K155" s="313" t="s">
        <v>1295</v>
      </c>
      <c r="L155" s="170">
        <v>44991</v>
      </c>
      <c r="M155" s="167"/>
      <c r="O155" s="167"/>
      <c r="P155" s="167">
        <v>5640</v>
      </c>
      <c r="Q155" s="167" t="s">
        <v>35</v>
      </c>
      <c r="R155" s="167" t="s">
        <v>129</v>
      </c>
    </row>
    <row r="156" spans="1:18" hidden="1">
      <c r="A156" s="311">
        <f>COUNTA($D$3:$D156)</f>
        <v>154</v>
      </c>
      <c r="B156" s="311" t="s">
        <v>4404</v>
      </c>
      <c r="C156" s="311" t="s">
        <v>21</v>
      </c>
      <c r="D156" s="311" t="s">
        <v>34</v>
      </c>
      <c r="E156" s="311" t="s">
        <v>4405</v>
      </c>
      <c r="F156" s="312">
        <v>44913</v>
      </c>
      <c r="G156" s="312">
        <v>44909</v>
      </c>
      <c r="H156" s="312"/>
      <c r="I156" s="312">
        <v>44913</v>
      </c>
      <c r="J156" s="311" t="s">
        <v>4460</v>
      </c>
      <c r="K156" s="313" t="s">
        <v>1296</v>
      </c>
      <c r="L156" s="170">
        <v>44991</v>
      </c>
      <c r="M156" s="167"/>
      <c r="N156" s="168">
        <v>45134</v>
      </c>
      <c r="O156" s="167"/>
      <c r="P156" s="167">
        <v>3284</v>
      </c>
      <c r="Q156" s="167" t="s">
        <v>35</v>
      </c>
      <c r="R156" s="167" t="s">
        <v>129</v>
      </c>
    </row>
    <row r="157" spans="1:18" hidden="1">
      <c r="A157" s="311">
        <f>COUNTA($D$3:$D157)</f>
        <v>155</v>
      </c>
      <c r="B157" s="311" t="s">
        <v>4348</v>
      </c>
      <c r="C157" s="311" t="s">
        <v>37</v>
      </c>
      <c r="D157" s="311" t="s">
        <v>30</v>
      </c>
      <c r="E157" s="311" t="s">
        <v>4349</v>
      </c>
      <c r="F157" s="312">
        <v>44957</v>
      </c>
      <c r="G157" s="312">
        <v>44887</v>
      </c>
      <c r="H157" s="312"/>
      <c r="I157" s="312">
        <v>44957</v>
      </c>
      <c r="J157" s="311" t="s">
        <v>2234</v>
      </c>
      <c r="K157" s="313" t="s">
        <v>1287</v>
      </c>
      <c r="L157" s="170">
        <v>44991</v>
      </c>
      <c r="M157" s="167"/>
      <c r="O157" s="167"/>
      <c r="P157" s="167">
        <v>3590</v>
      </c>
      <c r="Q157" s="167" t="s">
        <v>35</v>
      </c>
      <c r="R157" s="167" t="s">
        <v>129</v>
      </c>
    </row>
    <row r="158" spans="1:18" hidden="1">
      <c r="A158" s="311">
        <f>COUNTA($D$3:$D158)</f>
        <v>156</v>
      </c>
      <c r="B158" s="311" t="s">
        <v>4401</v>
      </c>
      <c r="C158" s="311" t="s">
        <v>21</v>
      </c>
      <c r="D158" s="311" t="s">
        <v>30</v>
      </c>
      <c r="E158" s="311" t="s">
        <v>2055</v>
      </c>
      <c r="F158" s="314">
        <v>44908</v>
      </c>
      <c r="G158" s="314">
        <v>44900</v>
      </c>
      <c r="H158" s="312"/>
      <c r="I158" s="312">
        <v>44908</v>
      </c>
      <c r="J158" s="311" t="s">
        <v>1485</v>
      </c>
      <c r="K158" s="313" t="s">
        <v>1295</v>
      </c>
      <c r="L158" s="170">
        <v>44991</v>
      </c>
      <c r="M158" s="167" t="s">
        <v>6198</v>
      </c>
      <c r="N158" s="168">
        <v>45134</v>
      </c>
      <c r="O158" s="167"/>
      <c r="P158" s="167">
        <v>900</v>
      </c>
      <c r="Q158" s="167" t="s">
        <v>35</v>
      </c>
      <c r="R158" s="167" t="s">
        <v>129</v>
      </c>
    </row>
    <row r="159" spans="1:18" hidden="1">
      <c r="A159" s="311">
        <f>COUNTA($D$3:$D159)</f>
        <v>157</v>
      </c>
      <c r="B159" s="311" t="s">
        <v>4350</v>
      </c>
      <c r="C159" s="311" t="s">
        <v>37</v>
      </c>
      <c r="D159" s="311" t="s">
        <v>34</v>
      </c>
      <c r="E159" s="311" t="s">
        <v>3227</v>
      </c>
      <c r="F159" s="312">
        <v>44932</v>
      </c>
      <c r="G159" s="314">
        <v>44887</v>
      </c>
      <c r="H159" s="312"/>
      <c r="I159" s="312">
        <v>44932</v>
      </c>
      <c r="J159" s="311" t="s">
        <v>1667</v>
      </c>
      <c r="K159" s="313" t="s">
        <v>1296</v>
      </c>
      <c r="L159" s="170">
        <v>44991</v>
      </c>
      <c r="M159" s="167"/>
      <c r="O159" s="167"/>
      <c r="P159" s="167">
        <v>3292</v>
      </c>
      <c r="Q159" s="167" t="s">
        <v>35</v>
      </c>
      <c r="R159" s="167" t="s">
        <v>129</v>
      </c>
    </row>
    <row r="160" spans="1:18" hidden="1">
      <c r="A160" s="311">
        <f>COUNTA($D$3:$D160)</f>
        <v>158</v>
      </c>
      <c r="B160" s="311" t="s">
        <v>4398</v>
      </c>
      <c r="C160" s="311" t="s">
        <v>21</v>
      </c>
      <c r="D160" s="311" t="s">
        <v>30</v>
      </c>
      <c r="E160" s="311" t="s">
        <v>1252</v>
      </c>
      <c r="F160" s="312">
        <v>44914</v>
      </c>
      <c r="G160" s="314">
        <v>44904</v>
      </c>
      <c r="H160" s="312"/>
      <c r="I160" s="312">
        <v>44914</v>
      </c>
      <c r="J160" s="311" t="s">
        <v>4428</v>
      </c>
      <c r="K160" s="313" t="s">
        <v>1296</v>
      </c>
      <c r="L160" s="170">
        <v>44991</v>
      </c>
      <c r="M160" s="167" t="s">
        <v>6198</v>
      </c>
      <c r="N160" s="168">
        <v>45134</v>
      </c>
      <c r="O160" s="167"/>
      <c r="P160" s="185">
        <v>2189</v>
      </c>
      <c r="Q160" s="167" t="s">
        <v>35</v>
      </c>
      <c r="R160" s="167" t="s">
        <v>129</v>
      </c>
    </row>
    <row r="161" spans="1:18" hidden="1">
      <c r="A161" s="311">
        <f>COUNTA($D$3:$D161)</f>
        <v>159</v>
      </c>
      <c r="B161" s="311" t="s">
        <v>4392</v>
      </c>
      <c r="C161" s="311" t="s">
        <v>2602</v>
      </c>
      <c r="D161" s="311" t="s">
        <v>49</v>
      </c>
      <c r="E161" s="311" t="s">
        <v>4393</v>
      </c>
      <c r="F161" s="312">
        <v>44914</v>
      </c>
      <c r="G161" s="314">
        <v>44897</v>
      </c>
      <c r="H161" s="312">
        <v>45012</v>
      </c>
      <c r="I161" s="312">
        <v>44914</v>
      </c>
      <c r="J161" s="311" t="s">
        <v>1679</v>
      </c>
      <c r="K161" s="313" t="s">
        <v>1294</v>
      </c>
      <c r="L161" s="170">
        <v>44991</v>
      </c>
      <c r="M161" s="167" t="s">
        <v>4952</v>
      </c>
      <c r="N161" s="168">
        <v>45069</v>
      </c>
      <c r="O161" s="167"/>
      <c r="P161" s="185"/>
      <c r="Q161" s="167" t="s">
        <v>28</v>
      </c>
      <c r="R161" s="167" t="s">
        <v>22</v>
      </c>
    </row>
    <row r="162" spans="1:18" hidden="1">
      <c r="A162" s="311">
        <f>COUNTA($D$3:$D162)</f>
        <v>160</v>
      </c>
      <c r="B162" s="311" t="s">
        <v>4377</v>
      </c>
      <c r="C162" s="311" t="s">
        <v>65</v>
      </c>
      <c r="D162" s="311" t="s">
        <v>282</v>
      </c>
      <c r="E162" s="311" t="s">
        <v>4378</v>
      </c>
      <c r="F162" s="312">
        <v>44888</v>
      </c>
      <c r="G162" s="314">
        <v>44890</v>
      </c>
      <c r="H162" s="312">
        <v>45027</v>
      </c>
      <c r="I162" s="312">
        <v>44888</v>
      </c>
      <c r="J162" s="311" t="s">
        <v>4379</v>
      </c>
      <c r="K162" s="313" t="s">
        <v>1294</v>
      </c>
      <c r="L162" s="170">
        <v>44991</v>
      </c>
      <c r="M162" s="167" t="s">
        <v>5095</v>
      </c>
      <c r="O162" s="167"/>
      <c r="P162" s="185">
        <v>4362</v>
      </c>
      <c r="Q162" s="167" t="s">
        <v>28</v>
      </c>
      <c r="R162" s="167" t="s">
        <v>22</v>
      </c>
    </row>
    <row r="163" spans="1:18" hidden="1">
      <c r="A163" s="311">
        <f>COUNTA($D$3:$D163)</f>
        <v>161</v>
      </c>
      <c r="B163" s="311" t="s">
        <v>4364</v>
      </c>
      <c r="C163" s="311" t="s">
        <v>2767</v>
      </c>
      <c r="D163" s="311" t="s">
        <v>16</v>
      </c>
      <c r="E163" s="311" t="s">
        <v>3277</v>
      </c>
      <c r="F163" s="312">
        <v>44901</v>
      </c>
      <c r="G163" s="314">
        <v>44887</v>
      </c>
      <c r="H163" s="312">
        <v>45033</v>
      </c>
      <c r="I163" s="312">
        <v>44901</v>
      </c>
      <c r="J163" s="311" t="s">
        <v>4357</v>
      </c>
      <c r="K163" s="313" t="s">
        <v>1296</v>
      </c>
      <c r="L163" s="170">
        <v>44991</v>
      </c>
      <c r="M163" s="167" t="s">
        <v>4954</v>
      </c>
      <c r="N163" s="168">
        <v>45152</v>
      </c>
      <c r="O163" s="167"/>
      <c r="P163" s="167">
        <v>1480</v>
      </c>
      <c r="Q163" s="167" t="s">
        <v>28</v>
      </c>
      <c r="R163" s="167" t="s">
        <v>129</v>
      </c>
    </row>
    <row r="164" spans="1:18" hidden="1">
      <c r="A164" s="311">
        <f>COUNTA($D$3:$D164)</f>
        <v>162</v>
      </c>
      <c r="B164" s="311" t="s">
        <v>4354</v>
      </c>
      <c r="C164" s="311" t="s">
        <v>37</v>
      </c>
      <c r="D164" s="311" t="s">
        <v>34</v>
      </c>
      <c r="E164" s="311" t="s">
        <v>4355</v>
      </c>
      <c r="F164" s="312">
        <v>44886</v>
      </c>
      <c r="G164" s="314">
        <v>44886</v>
      </c>
      <c r="H164" s="312"/>
      <c r="I164" s="312">
        <v>44886</v>
      </c>
      <c r="J164" s="311" t="s">
        <v>4356</v>
      </c>
      <c r="K164" s="313" t="s">
        <v>1295</v>
      </c>
      <c r="L164" s="170">
        <v>44991</v>
      </c>
      <c r="M164" s="167"/>
      <c r="O164" s="167"/>
      <c r="P164" s="167">
        <v>3640</v>
      </c>
      <c r="Q164" s="167" t="s">
        <v>35</v>
      </c>
      <c r="R164" s="167" t="s">
        <v>129</v>
      </c>
    </row>
    <row r="165" spans="1:18" hidden="1">
      <c r="A165" s="311">
        <f>COUNTA($D$3:$D165)</f>
        <v>163</v>
      </c>
      <c r="B165" s="311" t="s">
        <v>4352</v>
      </c>
      <c r="C165" s="311" t="s">
        <v>37</v>
      </c>
      <c r="D165" s="311" t="s">
        <v>34</v>
      </c>
      <c r="E165" s="311" t="s">
        <v>4353</v>
      </c>
      <c r="F165" s="312">
        <v>44886</v>
      </c>
      <c r="G165" s="314">
        <v>44886</v>
      </c>
      <c r="H165" s="312"/>
      <c r="I165" s="312">
        <v>44886</v>
      </c>
      <c r="J165" s="311" t="s">
        <v>1678</v>
      </c>
      <c r="K165" s="313" t="s">
        <v>1296</v>
      </c>
      <c r="L165" s="170">
        <v>44991</v>
      </c>
      <c r="M165" s="167"/>
      <c r="O165" s="167"/>
      <c r="P165" s="167">
        <v>3280</v>
      </c>
      <c r="Q165" s="167" t="s">
        <v>35</v>
      </c>
      <c r="R165" s="167" t="s">
        <v>129</v>
      </c>
    </row>
    <row r="166" spans="1:18" hidden="1">
      <c r="A166" s="311">
        <f>COUNTA($D$3:$D166)</f>
        <v>164</v>
      </c>
      <c r="B166" s="311" t="s">
        <v>4402</v>
      </c>
      <c r="C166" s="311" t="s">
        <v>21</v>
      </c>
      <c r="D166" s="311" t="s">
        <v>30</v>
      </c>
      <c r="E166" s="311" t="s">
        <v>2023</v>
      </c>
      <c r="F166" s="312">
        <v>44923</v>
      </c>
      <c r="G166" s="314">
        <v>44900</v>
      </c>
      <c r="H166" s="312"/>
      <c r="I166" s="312">
        <v>44923</v>
      </c>
      <c r="J166" s="311" t="s">
        <v>4403</v>
      </c>
      <c r="K166" s="313" t="s">
        <v>1295</v>
      </c>
      <c r="L166" s="170">
        <v>44991</v>
      </c>
      <c r="M166" s="167"/>
      <c r="O166" s="167"/>
      <c r="P166" s="167">
        <v>3620</v>
      </c>
      <c r="Q166" s="167" t="s">
        <v>35</v>
      </c>
      <c r="R166" s="167" t="s">
        <v>129</v>
      </c>
    </row>
    <row r="167" spans="1:18" hidden="1">
      <c r="A167" s="311">
        <f>COUNTA($D$3:$D167)</f>
        <v>165</v>
      </c>
      <c r="B167" s="311" t="s">
        <v>4315</v>
      </c>
      <c r="C167" s="311" t="s">
        <v>41</v>
      </c>
      <c r="D167" s="311" t="s">
        <v>30</v>
      </c>
      <c r="E167" s="311" t="s">
        <v>1046</v>
      </c>
      <c r="F167" s="312" t="s">
        <v>66</v>
      </c>
      <c r="G167" s="314">
        <v>44886</v>
      </c>
      <c r="H167" s="312"/>
      <c r="I167" s="312" t="s">
        <v>66</v>
      </c>
      <c r="J167" s="311" t="s">
        <v>4365</v>
      </c>
      <c r="K167" s="313" t="s">
        <v>1296</v>
      </c>
      <c r="L167" s="170">
        <v>44991</v>
      </c>
      <c r="M167" s="167"/>
      <c r="O167" s="167"/>
      <c r="P167" s="185">
        <v>560</v>
      </c>
      <c r="Q167" s="167" t="s">
        <v>28</v>
      </c>
      <c r="R167" s="167" t="s">
        <v>129</v>
      </c>
    </row>
    <row r="168" spans="1:18" hidden="1">
      <c r="A168" s="311">
        <f>COUNTA($D$3:$D168)</f>
        <v>166</v>
      </c>
      <c r="B168" s="311" t="s">
        <v>4756</v>
      </c>
      <c r="C168" s="311" t="s">
        <v>3299</v>
      </c>
      <c r="D168" s="311" t="s">
        <v>27</v>
      </c>
      <c r="E168" s="311" t="s">
        <v>4757</v>
      </c>
      <c r="F168" s="312"/>
      <c r="G168" s="314">
        <v>44977</v>
      </c>
      <c r="H168" s="312"/>
      <c r="I168" s="312"/>
      <c r="J168" s="311" t="s">
        <v>1093</v>
      </c>
      <c r="K168" s="313" t="s">
        <v>54</v>
      </c>
      <c r="L168" s="170">
        <v>44987</v>
      </c>
      <c r="M168" s="167" t="s">
        <v>5001</v>
      </c>
      <c r="N168" s="168">
        <v>44987</v>
      </c>
      <c r="O168" s="167"/>
      <c r="P168" s="167"/>
      <c r="Q168" s="167" t="s">
        <v>1056</v>
      </c>
      <c r="R168" s="167" t="s">
        <v>129</v>
      </c>
    </row>
    <row r="169" spans="1:18" hidden="1">
      <c r="A169" s="311">
        <f>COUNTA($D$3:$D169)</f>
        <v>167</v>
      </c>
      <c r="B169" s="311" t="s">
        <v>4709</v>
      </c>
      <c r="C169" s="311" t="s">
        <v>41</v>
      </c>
      <c r="D169" s="311" t="s">
        <v>3816</v>
      </c>
      <c r="E169" s="311" t="s">
        <v>3817</v>
      </c>
      <c r="F169" s="312" t="s">
        <v>66</v>
      </c>
      <c r="G169" s="314">
        <v>44967</v>
      </c>
      <c r="H169" s="312"/>
      <c r="I169" s="312" t="s">
        <v>66</v>
      </c>
      <c r="J169" s="311"/>
      <c r="K169" s="313" t="s">
        <v>54</v>
      </c>
      <c r="L169" s="170">
        <v>44984</v>
      </c>
      <c r="M169" s="167"/>
      <c r="O169" s="167"/>
      <c r="P169" s="185"/>
      <c r="Q169" s="167" t="s">
        <v>60</v>
      </c>
      <c r="R169" s="167" t="s">
        <v>129</v>
      </c>
    </row>
    <row r="170" spans="1:18" hidden="1">
      <c r="A170" s="311">
        <f>COUNTA($D$3:$D170)</f>
        <v>168</v>
      </c>
      <c r="B170" s="311" t="s">
        <v>4690</v>
      </c>
      <c r="C170" s="311" t="s">
        <v>2675</v>
      </c>
      <c r="D170" s="311" t="s">
        <v>2683</v>
      </c>
      <c r="E170" s="311" t="s">
        <v>2684</v>
      </c>
      <c r="F170" s="312"/>
      <c r="G170" s="314">
        <v>44963</v>
      </c>
      <c r="H170" s="312"/>
      <c r="I170" s="312"/>
      <c r="J170" s="311" t="s">
        <v>4691</v>
      </c>
      <c r="K170" s="313" t="s">
        <v>54</v>
      </c>
      <c r="L170" s="170">
        <v>44973</v>
      </c>
      <c r="M170" s="167" t="s">
        <v>4749</v>
      </c>
      <c r="N170" s="168">
        <v>44964</v>
      </c>
      <c r="O170" s="167"/>
      <c r="P170" s="185"/>
      <c r="Q170" s="167" t="s">
        <v>1029</v>
      </c>
      <c r="R170" s="167" t="s">
        <v>129</v>
      </c>
    </row>
    <row r="171" spans="1:18" hidden="1">
      <c r="A171" s="311">
        <f>COUNTA($D$3:$D171)</f>
        <v>169</v>
      </c>
      <c r="B171" s="311" t="s">
        <v>4210</v>
      </c>
      <c r="C171" s="311" t="s">
        <v>57</v>
      </c>
      <c r="D171" s="311" t="s">
        <v>34</v>
      </c>
      <c r="E171" s="311" t="s">
        <v>2902</v>
      </c>
      <c r="F171" s="312">
        <v>44867</v>
      </c>
      <c r="G171" s="314">
        <v>44872</v>
      </c>
      <c r="H171" s="312"/>
      <c r="I171" s="312">
        <v>44867</v>
      </c>
      <c r="J171" s="311" t="s">
        <v>2247</v>
      </c>
      <c r="K171" s="313" t="s">
        <v>2032</v>
      </c>
      <c r="L171" s="170">
        <v>44965</v>
      </c>
      <c r="M171" s="167"/>
      <c r="N171" s="168">
        <v>45083</v>
      </c>
      <c r="O171" s="167"/>
      <c r="P171" s="185">
        <v>7960</v>
      </c>
      <c r="Q171" s="167" t="s">
        <v>35</v>
      </c>
      <c r="R171" s="167" t="s">
        <v>22</v>
      </c>
    </row>
    <row r="172" spans="1:18" hidden="1">
      <c r="A172" s="311">
        <f>COUNTA($D$3:$D172)</f>
        <v>170</v>
      </c>
      <c r="B172" s="311" t="s">
        <v>4204</v>
      </c>
      <c r="C172" s="311" t="s">
        <v>3041</v>
      </c>
      <c r="D172" s="311" t="s">
        <v>1111</v>
      </c>
      <c r="E172" s="311" t="s">
        <v>1112</v>
      </c>
      <c r="F172" s="312">
        <v>44882</v>
      </c>
      <c r="G172" s="314"/>
      <c r="H172" s="312"/>
      <c r="I172" s="312">
        <v>44882</v>
      </c>
      <c r="J172" s="311" t="s">
        <v>4269</v>
      </c>
      <c r="K172" s="313" t="s">
        <v>1295</v>
      </c>
      <c r="L172" s="170">
        <v>44965</v>
      </c>
      <c r="M172" s="167"/>
      <c r="N172" s="168">
        <v>45069</v>
      </c>
      <c r="O172" s="167"/>
      <c r="P172" s="167">
        <v>1480</v>
      </c>
      <c r="Q172" s="167" t="s">
        <v>35</v>
      </c>
      <c r="R172" s="167" t="s">
        <v>129</v>
      </c>
    </row>
    <row r="173" spans="1:18" hidden="1">
      <c r="A173" s="311">
        <f>COUNTA($D$3:$D173)</f>
        <v>171</v>
      </c>
      <c r="B173" s="311" t="s">
        <v>4245</v>
      </c>
      <c r="C173" s="311" t="s">
        <v>41</v>
      </c>
      <c r="D173" s="311" t="s">
        <v>104</v>
      </c>
      <c r="E173" s="311" t="s">
        <v>293</v>
      </c>
      <c r="F173" s="312"/>
      <c r="G173" s="314">
        <v>44872</v>
      </c>
      <c r="H173" s="312"/>
      <c r="I173" s="312"/>
      <c r="J173" s="311" t="s">
        <v>1643</v>
      </c>
      <c r="K173" s="313" t="s">
        <v>2032</v>
      </c>
      <c r="L173" s="170">
        <v>44965</v>
      </c>
      <c r="M173" s="167"/>
      <c r="N173" s="168">
        <v>45083</v>
      </c>
      <c r="O173" s="167"/>
      <c r="P173" s="185">
        <v>285</v>
      </c>
      <c r="Q173" s="167" t="s">
        <v>28</v>
      </c>
      <c r="R173" s="167" t="s">
        <v>22</v>
      </c>
    </row>
    <row r="174" spans="1:18" hidden="1">
      <c r="A174" s="311">
        <f>COUNTA($D$3:$D$174)</f>
        <v>172</v>
      </c>
      <c r="B174" s="311" t="s">
        <v>4249</v>
      </c>
      <c r="C174" s="311" t="s">
        <v>21</v>
      </c>
      <c r="D174" s="311" t="s">
        <v>30</v>
      </c>
      <c r="E174" s="311" t="s">
        <v>3030</v>
      </c>
      <c r="F174" s="312">
        <v>44913</v>
      </c>
      <c r="G174" s="312">
        <v>44876</v>
      </c>
      <c r="H174" s="312"/>
      <c r="I174" s="312">
        <v>44913</v>
      </c>
      <c r="J174" s="311" t="s">
        <v>17</v>
      </c>
      <c r="K174" s="313" t="s">
        <v>1287</v>
      </c>
      <c r="L174" s="170">
        <v>44965</v>
      </c>
      <c r="M174" s="167"/>
      <c r="O174" s="167"/>
      <c r="P174" s="185">
        <v>6764</v>
      </c>
      <c r="Q174" s="167" t="s">
        <v>35</v>
      </c>
      <c r="R174" s="167" t="s">
        <v>129</v>
      </c>
    </row>
    <row r="175" spans="1:18" hidden="1">
      <c r="A175" s="311">
        <f>COUNTA($D$3:$D$175)</f>
        <v>173</v>
      </c>
      <c r="B175" s="311" t="s">
        <v>4131</v>
      </c>
      <c r="C175" s="311" t="s">
        <v>37</v>
      </c>
      <c r="D175" s="311" t="s">
        <v>30</v>
      </c>
      <c r="E175" s="311" t="s">
        <v>4132</v>
      </c>
      <c r="F175" s="312">
        <v>44853</v>
      </c>
      <c r="G175" s="312">
        <v>44865</v>
      </c>
      <c r="H175" s="312"/>
      <c r="I175" s="312">
        <v>44853</v>
      </c>
      <c r="J175" s="311" t="s">
        <v>2665</v>
      </c>
      <c r="K175" s="313" t="s">
        <v>1295</v>
      </c>
      <c r="L175" s="170">
        <v>44965</v>
      </c>
      <c r="M175" s="167"/>
      <c r="O175" s="167"/>
      <c r="P175" s="185">
        <v>2520</v>
      </c>
      <c r="Q175" s="167" t="s">
        <v>35</v>
      </c>
      <c r="R175" s="167" t="s">
        <v>129</v>
      </c>
    </row>
    <row r="176" spans="1:18" hidden="1">
      <c r="A176" s="311">
        <f>COUNTA($D$3:$D$176)</f>
        <v>174</v>
      </c>
      <c r="B176" s="311" t="s">
        <v>4130</v>
      </c>
      <c r="C176" s="311" t="s">
        <v>37</v>
      </c>
      <c r="D176" s="311" t="s">
        <v>30</v>
      </c>
      <c r="E176" s="311" t="s">
        <v>2273</v>
      </c>
      <c r="F176" s="312">
        <v>44852</v>
      </c>
      <c r="G176" s="312">
        <v>44852</v>
      </c>
      <c r="H176" s="312"/>
      <c r="I176" s="312">
        <v>44852</v>
      </c>
      <c r="J176" s="311" t="s">
        <v>4152</v>
      </c>
      <c r="K176" s="313" t="s">
        <v>1296</v>
      </c>
      <c r="L176" s="170">
        <v>44965</v>
      </c>
      <c r="M176" s="167"/>
      <c r="O176" s="167"/>
      <c r="P176" s="185">
        <v>2480</v>
      </c>
      <c r="Q176" s="167" t="s">
        <v>35</v>
      </c>
      <c r="R176" s="167" t="s">
        <v>129</v>
      </c>
    </row>
    <row r="177" spans="1:18" hidden="1">
      <c r="A177" s="311">
        <f>COUNTA($D$3:$D$177)</f>
        <v>175</v>
      </c>
      <c r="B177" s="311" t="s">
        <v>4126</v>
      </c>
      <c r="C177" s="311" t="s">
        <v>37</v>
      </c>
      <c r="D177" s="311" t="s">
        <v>30</v>
      </c>
      <c r="E177" s="311" t="s">
        <v>4127</v>
      </c>
      <c r="F177" s="312">
        <v>44853</v>
      </c>
      <c r="G177" s="312">
        <v>44853</v>
      </c>
      <c r="H177" s="312"/>
      <c r="I177" s="312">
        <v>44853</v>
      </c>
      <c r="J177" s="311" t="s">
        <v>1678</v>
      </c>
      <c r="K177" s="313" t="s">
        <v>1287</v>
      </c>
      <c r="L177" s="170">
        <v>44965</v>
      </c>
      <c r="M177" s="167"/>
      <c r="O177" s="167"/>
      <c r="P177" s="185">
        <v>2640</v>
      </c>
      <c r="Q177" s="167" t="s">
        <v>35</v>
      </c>
      <c r="R177" s="167" t="s">
        <v>129</v>
      </c>
    </row>
    <row r="178" spans="1:18" hidden="1">
      <c r="A178" s="311">
        <f>COUNTA($D$3:$D$178)</f>
        <v>176</v>
      </c>
      <c r="B178" s="311" t="s">
        <v>4133</v>
      </c>
      <c r="C178" s="311" t="s">
        <v>2581</v>
      </c>
      <c r="D178" s="311" t="s">
        <v>38</v>
      </c>
      <c r="E178" s="311" t="s">
        <v>4134</v>
      </c>
      <c r="F178" s="312">
        <v>44886</v>
      </c>
      <c r="G178" s="312">
        <v>44860</v>
      </c>
      <c r="H178" s="312"/>
      <c r="I178" s="312">
        <v>44886</v>
      </c>
      <c r="J178" s="311" t="s">
        <v>4178</v>
      </c>
      <c r="K178" s="313" t="s">
        <v>1287</v>
      </c>
      <c r="L178" s="170">
        <v>44965</v>
      </c>
      <c r="M178" s="167"/>
      <c r="O178" s="167"/>
      <c r="P178" s="185">
        <v>6520</v>
      </c>
      <c r="Q178" s="167" t="s">
        <v>35</v>
      </c>
      <c r="R178" s="167" t="s">
        <v>129</v>
      </c>
    </row>
    <row r="179" spans="1:18" hidden="1">
      <c r="A179" s="311">
        <f>COUNTA($D$3:$D$179)</f>
        <v>177</v>
      </c>
      <c r="B179" s="311" t="s">
        <v>4184</v>
      </c>
      <c r="C179" s="311" t="s">
        <v>1246</v>
      </c>
      <c r="D179" s="311" t="s">
        <v>16</v>
      </c>
      <c r="E179" s="311" t="s">
        <v>4193</v>
      </c>
      <c r="F179" s="312">
        <v>44861</v>
      </c>
      <c r="G179" s="312">
        <v>44862</v>
      </c>
      <c r="H179" s="312">
        <v>45027</v>
      </c>
      <c r="I179" s="312">
        <v>44861</v>
      </c>
      <c r="J179" s="311" t="s">
        <v>4194</v>
      </c>
      <c r="K179" s="313" t="s">
        <v>2032</v>
      </c>
      <c r="L179" s="170">
        <v>44965</v>
      </c>
      <c r="M179" s="167"/>
      <c r="N179" s="168">
        <v>45020</v>
      </c>
      <c r="O179" s="167"/>
      <c r="P179" s="167">
        <v>2560</v>
      </c>
      <c r="Q179" s="167" t="s">
        <v>35</v>
      </c>
      <c r="R179" s="167" t="s">
        <v>22</v>
      </c>
    </row>
    <row r="180" spans="1:18" hidden="1">
      <c r="A180" s="311">
        <f>COUNTA($D$3:$D$180)</f>
        <v>178</v>
      </c>
      <c r="B180" s="311" t="s">
        <v>4183</v>
      </c>
      <c r="C180" s="311" t="s">
        <v>4165</v>
      </c>
      <c r="D180" s="311" t="s">
        <v>32</v>
      </c>
      <c r="E180" s="311" t="s">
        <v>4191</v>
      </c>
      <c r="F180" s="312">
        <v>44861</v>
      </c>
      <c r="G180" s="312">
        <v>44862</v>
      </c>
      <c r="H180" s="312"/>
      <c r="I180" s="312">
        <v>44861</v>
      </c>
      <c r="J180" s="311" t="s">
        <v>4192</v>
      </c>
      <c r="K180" s="313" t="s">
        <v>2032</v>
      </c>
      <c r="L180" s="170">
        <v>44965</v>
      </c>
      <c r="M180" s="167" t="s">
        <v>4722</v>
      </c>
      <c r="N180" s="168">
        <v>44967</v>
      </c>
      <c r="O180" s="167"/>
      <c r="P180" s="167">
        <v>9280</v>
      </c>
      <c r="Q180" s="167" t="s">
        <v>35</v>
      </c>
      <c r="R180" s="167" t="s">
        <v>22</v>
      </c>
    </row>
    <row r="181" spans="1:18" hidden="1">
      <c r="A181" s="311">
        <f>COUNTA($D$3:$D$181)</f>
        <v>179</v>
      </c>
      <c r="B181" s="311" t="s">
        <v>4198</v>
      </c>
      <c r="C181" s="311" t="s">
        <v>2431</v>
      </c>
      <c r="D181" s="311" t="s">
        <v>31</v>
      </c>
      <c r="E181" s="311" t="s">
        <v>4199</v>
      </c>
      <c r="F181" s="312">
        <v>44886</v>
      </c>
      <c r="G181" s="312">
        <v>44865</v>
      </c>
      <c r="H181" s="312"/>
      <c r="I181" s="312">
        <v>44886</v>
      </c>
      <c r="J181" s="311" t="s">
        <v>4200</v>
      </c>
      <c r="K181" s="313" t="s">
        <v>1295</v>
      </c>
      <c r="L181" s="170">
        <v>44965</v>
      </c>
      <c r="M181" s="167"/>
      <c r="O181" s="167"/>
      <c r="P181" s="167">
        <v>9320</v>
      </c>
      <c r="Q181" s="167" t="s">
        <v>35</v>
      </c>
      <c r="R181" s="167" t="s">
        <v>129</v>
      </c>
    </row>
    <row r="182" spans="1:18" hidden="1">
      <c r="A182" s="311">
        <f>COUNTA($D$3:$D$182)</f>
        <v>180</v>
      </c>
      <c r="B182" s="311" t="s">
        <v>4082</v>
      </c>
      <c r="C182" s="311" t="s">
        <v>21</v>
      </c>
      <c r="D182" s="311" t="s">
        <v>30</v>
      </c>
      <c r="E182" s="311" t="s">
        <v>2025</v>
      </c>
      <c r="F182" s="312">
        <v>44852</v>
      </c>
      <c r="G182" s="312">
        <v>44851</v>
      </c>
      <c r="H182" s="312"/>
      <c r="I182" s="312">
        <v>44852</v>
      </c>
      <c r="J182" s="311" t="s">
        <v>4142</v>
      </c>
      <c r="K182" s="313" t="s">
        <v>1296</v>
      </c>
      <c r="L182" s="170">
        <v>44938</v>
      </c>
      <c r="M182" s="167" t="s">
        <v>6198</v>
      </c>
      <c r="O182" s="167"/>
      <c r="P182" s="185">
        <v>2000</v>
      </c>
      <c r="Q182" s="167" t="s">
        <v>35</v>
      </c>
      <c r="R182" s="167" t="s">
        <v>129</v>
      </c>
    </row>
    <row r="183" spans="1:18" hidden="1">
      <c r="A183" s="311">
        <f>COUNTA($D$3:$D$183)</f>
        <v>181</v>
      </c>
      <c r="B183" s="311" t="s">
        <v>4081</v>
      </c>
      <c r="C183" s="311" t="s">
        <v>3766</v>
      </c>
      <c r="D183" s="311" t="s">
        <v>64</v>
      </c>
      <c r="E183" s="311" t="s">
        <v>2283</v>
      </c>
      <c r="F183" s="312">
        <v>44848</v>
      </c>
      <c r="G183" s="312">
        <v>44851</v>
      </c>
      <c r="H183" s="312"/>
      <c r="I183" s="312">
        <v>44848</v>
      </c>
      <c r="J183" s="311" t="s">
        <v>2656</v>
      </c>
      <c r="K183" s="313" t="s">
        <v>2032</v>
      </c>
      <c r="L183" s="170">
        <v>44938</v>
      </c>
      <c r="M183" s="167" t="s">
        <v>2549</v>
      </c>
      <c r="N183" s="168">
        <v>44967</v>
      </c>
      <c r="O183" s="167"/>
      <c r="P183" s="185">
        <v>1800</v>
      </c>
      <c r="Q183" s="167" t="s">
        <v>35</v>
      </c>
      <c r="R183" s="167" t="s">
        <v>22</v>
      </c>
    </row>
    <row r="184" spans="1:18" hidden="1">
      <c r="A184" s="311">
        <f>COUNTA($D$3:$D$184)</f>
        <v>182</v>
      </c>
      <c r="B184" s="311" t="s">
        <v>4090</v>
      </c>
      <c r="C184" s="311" t="s">
        <v>40</v>
      </c>
      <c r="D184" s="311" t="s">
        <v>34</v>
      </c>
      <c r="E184" s="311" t="s">
        <v>4091</v>
      </c>
      <c r="F184" s="312">
        <v>44846</v>
      </c>
      <c r="G184" s="312">
        <v>44846</v>
      </c>
      <c r="H184" s="312"/>
      <c r="I184" s="312">
        <v>44846</v>
      </c>
      <c r="J184" s="311" t="s">
        <v>4145</v>
      </c>
      <c r="K184" s="313" t="s">
        <v>1287</v>
      </c>
      <c r="L184" s="170">
        <v>44938</v>
      </c>
      <c r="M184" s="167" t="s">
        <v>6194</v>
      </c>
      <c r="O184" s="167"/>
      <c r="P184" s="185">
        <v>5720</v>
      </c>
      <c r="Q184" s="167" t="s">
        <v>35</v>
      </c>
      <c r="R184" s="167" t="s">
        <v>129</v>
      </c>
    </row>
    <row r="185" spans="1:18" hidden="1">
      <c r="A185" s="311">
        <f>COUNTA($D$3:$D$185)</f>
        <v>183</v>
      </c>
      <c r="B185" s="311" t="s">
        <v>4085</v>
      </c>
      <c r="C185" s="311" t="s">
        <v>21</v>
      </c>
      <c r="D185" s="311" t="s">
        <v>34</v>
      </c>
      <c r="E185" s="311" t="s">
        <v>4086</v>
      </c>
      <c r="F185" s="312">
        <v>44846</v>
      </c>
      <c r="G185" s="312">
        <v>44846</v>
      </c>
      <c r="H185" s="312"/>
      <c r="I185" s="312">
        <v>44846</v>
      </c>
      <c r="J185" s="311" t="s">
        <v>1678</v>
      </c>
      <c r="K185" s="313" t="s">
        <v>1296</v>
      </c>
      <c r="L185" s="170">
        <v>44938</v>
      </c>
      <c r="M185" s="167" t="s">
        <v>6198</v>
      </c>
      <c r="O185" s="167"/>
      <c r="P185" s="185">
        <v>3600</v>
      </c>
      <c r="Q185" s="167" t="s">
        <v>35</v>
      </c>
      <c r="R185" s="167" t="s">
        <v>129</v>
      </c>
    </row>
    <row r="186" spans="1:18" hidden="1">
      <c r="A186" s="311">
        <f>COUNTA($D$3:$D$186)</f>
        <v>184</v>
      </c>
      <c r="B186" s="311" t="s">
        <v>4088</v>
      </c>
      <c r="C186" s="311" t="s">
        <v>40</v>
      </c>
      <c r="D186" s="311" t="s">
        <v>51</v>
      </c>
      <c r="E186" s="311" t="s">
        <v>4089</v>
      </c>
      <c r="F186" s="312">
        <v>44852</v>
      </c>
      <c r="G186" s="312">
        <v>44851</v>
      </c>
      <c r="H186" s="312">
        <v>45155</v>
      </c>
      <c r="I186" s="312">
        <v>44852</v>
      </c>
      <c r="J186" s="311" t="s">
        <v>4144</v>
      </c>
      <c r="K186" s="313" t="s">
        <v>1296</v>
      </c>
      <c r="L186" s="170">
        <v>44938</v>
      </c>
      <c r="M186" s="167"/>
      <c r="N186" s="168">
        <v>45102</v>
      </c>
      <c r="O186" s="167"/>
      <c r="P186" s="185">
        <v>2960</v>
      </c>
      <c r="Q186" s="167" t="s">
        <v>28</v>
      </c>
      <c r="R186" s="167" t="s">
        <v>129</v>
      </c>
    </row>
    <row r="187" spans="1:18" hidden="1">
      <c r="A187" s="311">
        <f>COUNTA($D$3:$D$187)</f>
        <v>185</v>
      </c>
      <c r="B187" s="311" t="s">
        <v>4072</v>
      </c>
      <c r="C187" s="311" t="s">
        <v>1106</v>
      </c>
      <c r="D187" s="311" t="s">
        <v>16</v>
      </c>
      <c r="E187" s="311" t="s">
        <v>2847</v>
      </c>
      <c r="F187" s="312">
        <v>44852</v>
      </c>
      <c r="G187" s="312">
        <v>44851</v>
      </c>
      <c r="H187" s="312"/>
      <c r="I187" s="312">
        <v>44852</v>
      </c>
      <c r="J187" s="311" t="s">
        <v>4140</v>
      </c>
      <c r="K187" s="313" t="s">
        <v>1296</v>
      </c>
      <c r="L187" s="170">
        <v>44938</v>
      </c>
      <c r="M187" s="167"/>
      <c r="N187" s="168">
        <v>45117</v>
      </c>
      <c r="O187" s="167"/>
      <c r="P187" s="167">
        <v>6800</v>
      </c>
      <c r="Q187" s="167" t="s">
        <v>35</v>
      </c>
      <c r="R187" s="167" t="s">
        <v>129</v>
      </c>
    </row>
    <row r="188" spans="1:18" hidden="1">
      <c r="A188" s="311">
        <f>COUNTA($D$3:$D$188)</f>
        <v>186</v>
      </c>
      <c r="B188" s="311" t="s">
        <v>4083</v>
      </c>
      <c r="C188" s="311" t="s">
        <v>21</v>
      </c>
      <c r="D188" s="311" t="s">
        <v>30</v>
      </c>
      <c r="E188" s="311" t="s">
        <v>2640</v>
      </c>
      <c r="F188" s="312">
        <v>44845</v>
      </c>
      <c r="G188" s="312">
        <v>44846</v>
      </c>
      <c r="H188" s="312"/>
      <c r="I188" s="312">
        <v>44845</v>
      </c>
      <c r="J188" s="311" t="s">
        <v>4143</v>
      </c>
      <c r="K188" s="313" t="s">
        <v>1287</v>
      </c>
      <c r="L188" s="170">
        <v>44938</v>
      </c>
      <c r="M188" s="167"/>
      <c r="O188" s="167"/>
      <c r="P188" s="167">
        <v>11720</v>
      </c>
      <c r="Q188" s="167" t="s">
        <v>35</v>
      </c>
      <c r="R188" s="167" t="s">
        <v>129</v>
      </c>
    </row>
    <row r="189" spans="1:18" hidden="1">
      <c r="A189" s="311">
        <f>COUNTA($D$3:$D$189)</f>
        <v>187</v>
      </c>
      <c r="B189" s="311" t="s">
        <v>4027</v>
      </c>
      <c r="C189" s="311" t="s">
        <v>21</v>
      </c>
      <c r="D189" s="311" t="s">
        <v>34</v>
      </c>
      <c r="E189" s="312" t="s">
        <v>3035</v>
      </c>
      <c r="F189" s="312">
        <v>44837</v>
      </c>
      <c r="G189" s="312">
        <v>44837</v>
      </c>
      <c r="H189" s="312"/>
      <c r="I189" s="312">
        <v>44837</v>
      </c>
      <c r="J189" s="311" t="s">
        <v>1667</v>
      </c>
      <c r="K189" s="313" t="s">
        <v>1296</v>
      </c>
      <c r="L189" s="170">
        <v>44938</v>
      </c>
      <c r="M189" s="167" t="s">
        <v>6198</v>
      </c>
      <c r="O189" s="167"/>
      <c r="P189" s="185">
        <v>3913.0434783000001</v>
      </c>
      <c r="Q189" s="167" t="s">
        <v>35</v>
      </c>
      <c r="R189" s="167" t="s">
        <v>129</v>
      </c>
    </row>
    <row r="190" spans="1:18" hidden="1">
      <c r="A190" s="311">
        <f>COUNTA($D$3:$D$190)</f>
        <v>188</v>
      </c>
      <c r="B190" s="311" t="s">
        <v>4021</v>
      </c>
      <c r="C190" s="311" t="s">
        <v>37</v>
      </c>
      <c r="D190" s="311" t="s">
        <v>30</v>
      </c>
      <c r="E190" s="312" t="s">
        <v>3259</v>
      </c>
      <c r="F190" s="312">
        <v>44837</v>
      </c>
      <c r="G190" s="312">
        <v>44837</v>
      </c>
      <c r="H190" s="312"/>
      <c r="I190" s="312">
        <v>44837</v>
      </c>
      <c r="J190" s="311" t="s">
        <v>2234</v>
      </c>
      <c r="K190" s="313" t="s">
        <v>1296</v>
      </c>
      <c r="L190" s="170">
        <v>44938</v>
      </c>
      <c r="M190" s="167"/>
      <c r="O190" s="167"/>
      <c r="P190" s="185">
        <v>2695.6521739</v>
      </c>
      <c r="Q190" s="167" t="s">
        <v>35</v>
      </c>
      <c r="R190" s="167" t="s">
        <v>129</v>
      </c>
    </row>
    <row r="191" spans="1:18" hidden="1">
      <c r="A191" s="311">
        <f>COUNTA($D$3:$D$191)</f>
        <v>189</v>
      </c>
      <c r="B191" s="311" t="s">
        <v>4020</v>
      </c>
      <c r="C191" s="311" t="s">
        <v>37</v>
      </c>
      <c r="D191" s="311" t="s">
        <v>34</v>
      </c>
      <c r="E191" s="312" t="s">
        <v>2443</v>
      </c>
      <c r="F191" s="312">
        <v>44837</v>
      </c>
      <c r="G191" s="312">
        <v>44837</v>
      </c>
      <c r="H191" s="312"/>
      <c r="I191" s="312">
        <v>44837</v>
      </c>
      <c r="J191" s="311" t="s">
        <v>1662</v>
      </c>
      <c r="K191" s="313" t="s">
        <v>1296</v>
      </c>
      <c r="L191" s="170">
        <v>44938</v>
      </c>
      <c r="M191" s="167"/>
      <c r="O191" s="167"/>
      <c r="P191" s="185">
        <v>2608.6956522</v>
      </c>
      <c r="Q191" s="167" t="s">
        <v>35</v>
      </c>
      <c r="R191" s="167" t="s">
        <v>129</v>
      </c>
    </row>
    <row r="192" spans="1:18" hidden="1">
      <c r="A192" s="311">
        <f>COUNTA($D$3:$D$192)</f>
        <v>190</v>
      </c>
      <c r="B192" s="311" t="s">
        <v>4026</v>
      </c>
      <c r="C192" s="311" t="s">
        <v>21</v>
      </c>
      <c r="D192" s="311" t="s">
        <v>30</v>
      </c>
      <c r="E192" s="312" t="s">
        <v>2569</v>
      </c>
      <c r="F192" s="312">
        <v>44837</v>
      </c>
      <c r="G192" s="312">
        <v>44844</v>
      </c>
      <c r="H192" s="312"/>
      <c r="I192" s="312">
        <v>44837</v>
      </c>
      <c r="J192" s="311" t="s">
        <v>3908</v>
      </c>
      <c r="K192" s="313" t="s">
        <v>1296</v>
      </c>
      <c r="L192" s="170">
        <v>44938</v>
      </c>
      <c r="M192" s="167"/>
      <c r="O192" s="167"/>
      <c r="P192" s="167">
        <v>10173.913043</v>
      </c>
      <c r="Q192" s="167" t="s">
        <v>35</v>
      </c>
      <c r="R192" s="167" t="s">
        <v>129</v>
      </c>
    </row>
    <row r="193" spans="1:18" hidden="1">
      <c r="A193" s="311">
        <f>COUNTA($D$3:$D$193)</f>
        <v>191</v>
      </c>
      <c r="B193" s="311" t="s">
        <v>4606</v>
      </c>
      <c r="C193" s="311" t="s">
        <v>41</v>
      </c>
      <c r="D193" s="311" t="s">
        <v>51</v>
      </c>
      <c r="E193" s="312" t="s">
        <v>4607</v>
      </c>
      <c r="F193" s="312"/>
      <c r="G193" s="312"/>
      <c r="H193" s="312"/>
      <c r="I193" s="312"/>
      <c r="J193" s="311" t="s">
        <v>1650</v>
      </c>
      <c r="K193" s="313" t="s">
        <v>1294</v>
      </c>
      <c r="L193" s="170">
        <v>44929</v>
      </c>
      <c r="M193" s="167" t="s">
        <v>4623</v>
      </c>
      <c r="N193" s="168">
        <v>45051</v>
      </c>
      <c r="O193" s="167"/>
      <c r="P193" s="185"/>
      <c r="Q193" s="167"/>
      <c r="R193" s="167" t="s">
        <v>22</v>
      </c>
    </row>
    <row r="194" spans="1:18" hidden="1">
      <c r="A194" s="311">
        <f>COUNTA($D$3:$D$194)</f>
        <v>192</v>
      </c>
      <c r="B194" s="311" t="s">
        <v>4035</v>
      </c>
      <c r="C194" s="311" t="s">
        <v>57</v>
      </c>
      <c r="D194" s="311" t="s">
        <v>30</v>
      </c>
      <c r="E194" s="312" t="s">
        <v>4036</v>
      </c>
      <c r="F194" s="312">
        <v>44859</v>
      </c>
      <c r="G194" s="312">
        <v>44846</v>
      </c>
      <c r="H194" s="312"/>
      <c r="I194" s="312">
        <v>44859</v>
      </c>
      <c r="J194" s="311" t="s">
        <v>4139</v>
      </c>
      <c r="K194" s="313" t="s">
        <v>287</v>
      </c>
      <c r="L194" s="170">
        <v>44929</v>
      </c>
      <c r="M194" s="167"/>
      <c r="O194" s="167"/>
      <c r="P194" s="185">
        <v>4913.0434999999998</v>
      </c>
      <c r="Q194" s="167" t="s">
        <v>35</v>
      </c>
      <c r="R194" s="167" t="s">
        <v>22</v>
      </c>
    </row>
    <row r="195" spans="1:18" hidden="1">
      <c r="A195" s="311">
        <f>COUNTA($D$3:$D$195)</f>
        <v>193</v>
      </c>
      <c r="B195" s="311" t="s">
        <v>4030</v>
      </c>
      <c r="C195" s="311" t="s">
        <v>4031</v>
      </c>
      <c r="D195" s="311" t="s">
        <v>30</v>
      </c>
      <c r="E195" s="312" t="s">
        <v>4032</v>
      </c>
      <c r="F195" s="312">
        <v>44839</v>
      </c>
      <c r="G195" s="312">
        <v>44833</v>
      </c>
      <c r="H195" s="312"/>
      <c r="I195" s="312">
        <v>44839</v>
      </c>
      <c r="J195" s="311" t="s">
        <v>4033</v>
      </c>
      <c r="K195" s="313" t="s">
        <v>2032</v>
      </c>
      <c r="L195" s="170">
        <v>44929</v>
      </c>
      <c r="M195" s="167"/>
      <c r="N195" s="168">
        <v>45083</v>
      </c>
      <c r="O195" s="167"/>
      <c r="P195" s="185">
        <v>2434.7826</v>
      </c>
      <c r="Q195" s="167" t="s">
        <v>35</v>
      </c>
      <c r="R195" s="167" t="s">
        <v>22</v>
      </c>
    </row>
    <row r="196" spans="1:18" hidden="1">
      <c r="A196" s="311">
        <f>COUNTA($D$3:$D$196)</f>
        <v>194</v>
      </c>
      <c r="B196" s="311" t="s">
        <v>4034</v>
      </c>
      <c r="C196" s="311" t="s">
        <v>41</v>
      </c>
      <c r="D196" s="311" t="s">
        <v>1169</v>
      </c>
      <c r="E196" s="312" t="s">
        <v>3147</v>
      </c>
      <c r="F196" s="312" t="s">
        <v>66</v>
      </c>
      <c r="G196" s="312">
        <v>44844</v>
      </c>
      <c r="H196" s="312"/>
      <c r="I196" s="312" t="s">
        <v>66</v>
      </c>
      <c r="J196" s="311" t="s">
        <v>3076</v>
      </c>
      <c r="K196" s="313" t="s">
        <v>1294</v>
      </c>
      <c r="L196" s="170">
        <v>44929</v>
      </c>
      <c r="M196" s="167"/>
      <c r="O196" s="167"/>
      <c r="P196" s="185">
        <v>521</v>
      </c>
      <c r="Q196" s="167" t="s">
        <v>28</v>
      </c>
      <c r="R196" s="167" t="s">
        <v>22</v>
      </c>
    </row>
    <row r="197" spans="1:18" hidden="1">
      <c r="A197" s="311">
        <f>COUNTA($D$3:$D$197)</f>
        <v>195</v>
      </c>
      <c r="B197" s="311" t="s">
        <v>4549</v>
      </c>
      <c r="C197" s="311" t="s">
        <v>41</v>
      </c>
      <c r="D197" s="311" t="s">
        <v>2539</v>
      </c>
      <c r="E197" s="312" t="s">
        <v>4550</v>
      </c>
      <c r="F197" s="312"/>
      <c r="G197" s="312"/>
      <c r="H197" s="312"/>
      <c r="I197" s="312"/>
      <c r="J197" s="311" t="s">
        <v>1650</v>
      </c>
      <c r="K197" s="313" t="s">
        <v>1294</v>
      </c>
      <c r="L197" s="170">
        <v>44921</v>
      </c>
      <c r="M197" s="167" t="s">
        <v>4587</v>
      </c>
      <c r="N197" s="168">
        <v>44918</v>
      </c>
      <c r="O197" s="167"/>
      <c r="P197" s="185"/>
      <c r="Q197" s="167"/>
      <c r="R197" s="167" t="s">
        <v>22</v>
      </c>
    </row>
    <row r="198" spans="1:18" hidden="1">
      <c r="A198" s="311">
        <f>COUNTA($D$3:$D$198)</f>
        <v>196</v>
      </c>
      <c r="B198" s="311" t="s">
        <v>3967</v>
      </c>
      <c r="C198" s="311" t="s">
        <v>1149</v>
      </c>
      <c r="D198" s="311" t="s">
        <v>16</v>
      </c>
      <c r="E198" s="312" t="s">
        <v>3968</v>
      </c>
      <c r="F198" s="312">
        <v>44825</v>
      </c>
      <c r="G198" s="312">
        <v>44827</v>
      </c>
      <c r="H198" s="312"/>
      <c r="I198" s="312">
        <v>44825</v>
      </c>
      <c r="J198" s="311" t="s">
        <v>3969</v>
      </c>
      <c r="K198" s="313" t="s">
        <v>2032</v>
      </c>
      <c r="L198" s="170">
        <v>44921</v>
      </c>
      <c r="M198" s="167"/>
      <c r="N198" s="168">
        <v>45138</v>
      </c>
      <c r="O198" s="167"/>
      <c r="P198" s="167">
        <v>5043.4782999999998</v>
      </c>
      <c r="Q198" s="167" t="s">
        <v>35</v>
      </c>
      <c r="R198" s="167" t="s">
        <v>22</v>
      </c>
    </row>
    <row r="199" spans="1:18" hidden="1">
      <c r="A199" s="311">
        <f>COUNTA($D$3:$D$199)</f>
        <v>197</v>
      </c>
      <c r="B199" s="311" t="s">
        <v>3983</v>
      </c>
      <c r="C199" s="311" t="s">
        <v>3984</v>
      </c>
      <c r="D199" s="311" t="s">
        <v>27</v>
      </c>
      <c r="E199" s="312" t="s">
        <v>3985</v>
      </c>
      <c r="F199" s="312">
        <v>44833</v>
      </c>
      <c r="G199" s="312">
        <v>44830</v>
      </c>
      <c r="H199" s="312">
        <v>45012</v>
      </c>
      <c r="I199" s="312">
        <v>44833</v>
      </c>
      <c r="J199" s="311" t="s">
        <v>1093</v>
      </c>
      <c r="K199" s="313" t="s">
        <v>1295</v>
      </c>
      <c r="L199" s="170"/>
      <c r="M199" s="167" t="s">
        <v>4954</v>
      </c>
      <c r="N199" s="168">
        <v>45152</v>
      </c>
      <c r="O199" s="167"/>
      <c r="P199" s="185">
        <v>9957</v>
      </c>
      <c r="Q199" s="167" t="s">
        <v>1055</v>
      </c>
      <c r="R199" s="167" t="s">
        <v>129</v>
      </c>
    </row>
    <row r="200" spans="1:18" hidden="1">
      <c r="A200" s="311">
        <f>COUNTA($D$3:$D$200)</f>
        <v>198</v>
      </c>
      <c r="B200" s="311" t="s">
        <v>3987</v>
      </c>
      <c r="C200" s="311" t="s">
        <v>2675</v>
      </c>
      <c r="D200" s="311" t="s">
        <v>2683</v>
      </c>
      <c r="E200" s="312" t="s">
        <v>2684</v>
      </c>
      <c r="F200" s="312">
        <v>44844</v>
      </c>
      <c r="G200" s="312">
        <v>44827</v>
      </c>
      <c r="H200" s="312"/>
      <c r="I200" s="312">
        <v>44844</v>
      </c>
      <c r="J200" s="311" t="s">
        <v>1678</v>
      </c>
      <c r="K200" s="313" t="s">
        <v>1296</v>
      </c>
      <c r="L200" s="170">
        <v>44921</v>
      </c>
      <c r="M200" s="167" t="s">
        <v>4589</v>
      </c>
      <c r="N200" s="168">
        <v>44937</v>
      </c>
      <c r="O200" s="167"/>
      <c r="P200" s="185"/>
      <c r="Q200" s="167" t="s">
        <v>35</v>
      </c>
      <c r="R200" s="167" t="s">
        <v>129</v>
      </c>
    </row>
    <row r="201" spans="1:18" hidden="1">
      <c r="A201" s="311">
        <f>COUNTA($D$3:$D$201)</f>
        <v>199</v>
      </c>
      <c r="B201" s="311" t="s">
        <v>4161</v>
      </c>
      <c r="C201" s="311" t="s">
        <v>4165</v>
      </c>
      <c r="D201" s="311" t="s">
        <v>32</v>
      </c>
      <c r="E201" s="312" t="s">
        <v>4168</v>
      </c>
      <c r="F201" s="312">
        <v>44854</v>
      </c>
      <c r="G201" s="312">
        <v>44858</v>
      </c>
      <c r="H201" s="312"/>
      <c r="I201" s="312">
        <v>44854</v>
      </c>
      <c r="J201" s="311" t="s">
        <v>2866</v>
      </c>
      <c r="K201" s="313" t="s">
        <v>1294</v>
      </c>
      <c r="L201" s="170">
        <v>44921</v>
      </c>
      <c r="M201" s="171" t="s">
        <v>4588</v>
      </c>
      <c r="N201" s="168">
        <v>44918</v>
      </c>
      <c r="O201" s="167"/>
      <c r="P201" s="167">
        <v>9520</v>
      </c>
      <c r="Q201" s="167"/>
      <c r="R201" s="167" t="s">
        <v>22</v>
      </c>
    </row>
    <row r="202" spans="1:18" hidden="1">
      <c r="A202" s="311">
        <f>COUNTA($D$3:$D$202)</f>
        <v>200</v>
      </c>
      <c r="B202" s="311" t="s">
        <v>4160</v>
      </c>
      <c r="C202" s="311" t="s">
        <v>4165</v>
      </c>
      <c r="D202" s="311" t="s">
        <v>32</v>
      </c>
      <c r="E202" s="312" t="s">
        <v>4166</v>
      </c>
      <c r="F202" s="312">
        <v>44854</v>
      </c>
      <c r="G202" s="312">
        <v>44858</v>
      </c>
      <c r="H202" s="312"/>
      <c r="I202" s="312">
        <v>44854</v>
      </c>
      <c r="J202" s="311" t="s">
        <v>4167</v>
      </c>
      <c r="K202" s="313" t="s">
        <v>1294</v>
      </c>
      <c r="L202" s="170">
        <v>44921</v>
      </c>
      <c r="M202" s="167" t="s">
        <v>4588</v>
      </c>
      <c r="N202" s="168">
        <v>44918</v>
      </c>
      <c r="O202" s="167"/>
      <c r="P202" s="167">
        <v>10200</v>
      </c>
      <c r="Q202" s="167"/>
      <c r="R202" s="167" t="s">
        <v>22</v>
      </c>
    </row>
    <row r="203" spans="1:18" hidden="1">
      <c r="A203" s="311">
        <f>COUNTA($D$3:$D$203)</f>
        <v>201</v>
      </c>
      <c r="B203" s="311" t="s">
        <v>4121</v>
      </c>
      <c r="C203" s="311" t="s">
        <v>4122</v>
      </c>
      <c r="D203" s="311" t="s">
        <v>16</v>
      </c>
      <c r="E203" s="312" t="s">
        <v>4123</v>
      </c>
      <c r="F203" s="312">
        <v>44861</v>
      </c>
      <c r="G203" s="312">
        <v>44851</v>
      </c>
      <c r="H203" s="312"/>
      <c r="I203" s="312">
        <v>44861</v>
      </c>
      <c r="J203" s="311" t="s">
        <v>1657</v>
      </c>
      <c r="K203" s="313" t="s">
        <v>1294</v>
      </c>
      <c r="L203" s="170">
        <v>44921</v>
      </c>
      <c r="M203" s="167" t="s">
        <v>4588</v>
      </c>
      <c r="N203" s="168">
        <v>44918</v>
      </c>
      <c r="O203" s="167"/>
      <c r="P203" s="167">
        <v>640</v>
      </c>
      <c r="Q203" s="167"/>
      <c r="R203" s="167" t="s">
        <v>22</v>
      </c>
    </row>
    <row r="204" spans="1:18" hidden="1">
      <c r="A204" s="311">
        <f>COUNTA($D$3:$D$204)</f>
        <v>202</v>
      </c>
      <c r="B204" s="311" t="s">
        <v>4118</v>
      </c>
      <c r="C204" s="311" t="s">
        <v>4059</v>
      </c>
      <c r="D204" s="311" t="s">
        <v>34</v>
      </c>
      <c r="E204" s="312" t="s">
        <v>4119</v>
      </c>
      <c r="F204" s="312">
        <v>44851</v>
      </c>
      <c r="G204" s="312">
        <v>44851</v>
      </c>
      <c r="H204" s="312"/>
      <c r="I204" s="312">
        <v>44851</v>
      </c>
      <c r="J204" s="311" t="s">
        <v>4120</v>
      </c>
      <c r="K204" s="313" t="s">
        <v>2032</v>
      </c>
      <c r="L204" s="170">
        <v>44921</v>
      </c>
      <c r="M204" s="167" t="s">
        <v>4588</v>
      </c>
      <c r="N204" s="168">
        <v>44918</v>
      </c>
      <c r="O204" s="167"/>
      <c r="P204" s="167">
        <v>5000</v>
      </c>
      <c r="Q204" s="167"/>
      <c r="R204" s="167" t="s">
        <v>22</v>
      </c>
    </row>
    <row r="205" spans="1:18" hidden="1">
      <c r="A205" s="311">
        <f>COUNTA($D$3:$D$205)</f>
        <v>203</v>
      </c>
      <c r="B205" s="311" t="s">
        <v>4005</v>
      </c>
      <c r="C205" s="311" t="s">
        <v>2370</v>
      </c>
      <c r="D205" s="311" t="s">
        <v>1123</v>
      </c>
      <c r="E205" s="312" t="s">
        <v>1176</v>
      </c>
      <c r="F205" s="312">
        <v>44844</v>
      </c>
      <c r="G205" s="312">
        <v>44833</v>
      </c>
      <c r="H205" s="312">
        <v>45012</v>
      </c>
      <c r="I205" s="312">
        <v>44844</v>
      </c>
      <c r="J205" s="311" t="s">
        <v>1485</v>
      </c>
      <c r="K205" s="313" t="s">
        <v>2032</v>
      </c>
      <c r="L205" s="170">
        <v>44921</v>
      </c>
      <c r="M205" s="167" t="s">
        <v>4952</v>
      </c>
      <c r="N205" s="168">
        <v>45083</v>
      </c>
      <c r="O205" s="167"/>
      <c r="P205" s="167">
        <v>45076</v>
      </c>
      <c r="Q205" s="167" t="s">
        <v>28</v>
      </c>
      <c r="R205" s="167" t="s">
        <v>22</v>
      </c>
    </row>
    <row r="206" spans="1:18" hidden="1">
      <c r="A206" s="311">
        <f>COUNTA($D$3:$D$206)</f>
        <v>204</v>
      </c>
      <c r="B206" s="311" t="s">
        <v>3991</v>
      </c>
      <c r="C206" s="311" t="s">
        <v>1171</v>
      </c>
      <c r="D206" s="311" t="s">
        <v>1123</v>
      </c>
      <c r="E206" s="312" t="s">
        <v>1997</v>
      </c>
      <c r="F206" s="312">
        <v>44833</v>
      </c>
      <c r="G206" s="312">
        <v>44833</v>
      </c>
      <c r="H206" s="312"/>
      <c r="I206" s="312">
        <v>44833</v>
      </c>
      <c r="J206" s="311" t="s">
        <v>1649</v>
      </c>
      <c r="K206" s="313" t="s">
        <v>2032</v>
      </c>
      <c r="L206" s="170">
        <v>44921</v>
      </c>
      <c r="M206" s="167"/>
      <c r="N206" s="168">
        <v>45083</v>
      </c>
      <c r="O206" s="167"/>
      <c r="P206" s="167">
        <v>304.34780000000001</v>
      </c>
      <c r="Q206" s="167" t="s">
        <v>35</v>
      </c>
      <c r="R206" s="167" t="s">
        <v>22</v>
      </c>
    </row>
    <row r="207" spans="1:18" hidden="1">
      <c r="A207" s="311">
        <f>COUNTA($D$3:$D$207)</f>
        <v>205</v>
      </c>
      <c r="B207" s="311" t="s">
        <v>4489</v>
      </c>
      <c r="C207" s="311" t="s">
        <v>41</v>
      </c>
      <c r="D207" s="311" t="s">
        <v>1125</v>
      </c>
      <c r="E207" s="312" t="s">
        <v>2879</v>
      </c>
      <c r="F207" s="312"/>
      <c r="G207" s="312"/>
      <c r="H207" s="312"/>
      <c r="I207" s="312"/>
      <c r="J207" s="311" t="s">
        <v>1650</v>
      </c>
      <c r="K207" s="313" t="s">
        <v>2032</v>
      </c>
      <c r="L207" s="170">
        <v>44914</v>
      </c>
      <c r="M207" s="167" t="s">
        <v>4546</v>
      </c>
      <c r="N207" s="168">
        <v>44907</v>
      </c>
      <c r="O207" s="167"/>
      <c r="P207" s="185"/>
      <c r="Q207" s="167"/>
      <c r="R207" s="167" t="s">
        <v>22</v>
      </c>
    </row>
    <row r="208" spans="1:18" hidden="1">
      <c r="A208" s="311">
        <f>COUNTA($D$3:$D$208)</f>
        <v>206</v>
      </c>
      <c r="B208" s="311" t="s">
        <v>3884</v>
      </c>
      <c r="C208" s="311" t="s">
        <v>1171</v>
      </c>
      <c r="D208" s="311" t="s">
        <v>1220</v>
      </c>
      <c r="E208" s="312" t="s">
        <v>3885</v>
      </c>
      <c r="F208" s="312">
        <v>44817</v>
      </c>
      <c r="G208" s="312">
        <v>44813</v>
      </c>
      <c r="H208" s="312"/>
      <c r="I208" s="312">
        <v>44817</v>
      </c>
      <c r="J208" s="311" t="s">
        <v>3886</v>
      </c>
      <c r="K208" s="313" t="s">
        <v>2032</v>
      </c>
      <c r="L208" s="170">
        <v>44914</v>
      </c>
      <c r="M208" s="167"/>
      <c r="N208" s="168">
        <v>45083</v>
      </c>
      <c r="O208" s="167"/>
      <c r="P208" s="167">
        <v>3440</v>
      </c>
      <c r="Q208" s="167" t="s">
        <v>35</v>
      </c>
      <c r="R208" s="167" t="s">
        <v>22</v>
      </c>
    </row>
    <row r="209" spans="1:18" hidden="1">
      <c r="A209" s="311">
        <f>COUNTA($D$3:$D$209)</f>
        <v>207</v>
      </c>
      <c r="B209" s="311" t="s">
        <v>3897</v>
      </c>
      <c r="C209" s="311" t="s">
        <v>2340</v>
      </c>
      <c r="D209" s="311" t="s">
        <v>2341</v>
      </c>
      <c r="E209" s="312" t="s">
        <v>2910</v>
      </c>
      <c r="F209" s="312">
        <v>44826</v>
      </c>
      <c r="G209" s="312">
        <v>44819</v>
      </c>
      <c r="H209" s="312"/>
      <c r="I209" s="312">
        <v>44826</v>
      </c>
      <c r="J209" s="311" t="s">
        <v>1485</v>
      </c>
      <c r="K209" s="313" t="s">
        <v>1294</v>
      </c>
      <c r="L209" s="170">
        <v>44914</v>
      </c>
      <c r="M209" s="167"/>
      <c r="N209" s="168">
        <v>45021</v>
      </c>
      <c r="O209" s="167"/>
      <c r="P209" s="185">
        <v>1973</v>
      </c>
      <c r="Q209" s="167" t="s">
        <v>35</v>
      </c>
      <c r="R209" s="167" t="s">
        <v>22</v>
      </c>
    </row>
    <row r="210" spans="1:18" hidden="1">
      <c r="A210" s="311">
        <f>COUNTA($D$3:$D$210)</f>
        <v>208</v>
      </c>
      <c r="B210" s="311" t="s">
        <v>3887</v>
      </c>
      <c r="C210" s="311" t="s">
        <v>1171</v>
      </c>
      <c r="D210" s="311" t="s">
        <v>31</v>
      </c>
      <c r="E210" s="312" t="s">
        <v>3552</v>
      </c>
      <c r="F210" s="312">
        <v>44817</v>
      </c>
      <c r="G210" s="312">
        <v>44813</v>
      </c>
      <c r="H210" s="312"/>
      <c r="I210" s="312">
        <v>44817</v>
      </c>
      <c r="J210" s="311" t="s">
        <v>2061</v>
      </c>
      <c r="K210" s="313" t="s">
        <v>1294</v>
      </c>
      <c r="L210" s="170">
        <v>44914</v>
      </c>
      <c r="M210" s="167"/>
      <c r="N210" s="168">
        <v>45083</v>
      </c>
      <c r="O210" s="167"/>
      <c r="P210" s="185">
        <v>2240</v>
      </c>
      <c r="Q210" s="167" t="s">
        <v>35</v>
      </c>
      <c r="R210" s="167" t="s">
        <v>22</v>
      </c>
    </row>
    <row r="211" spans="1:18" hidden="1">
      <c r="A211" s="311">
        <f>COUNTA($D$3:$D$211)</f>
        <v>209</v>
      </c>
      <c r="B211" s="311" t="s">
        <v>3907</v>
      </c>
      <c r="C211" s="311" t="s">
        <v>40</v>
      </c>
      <c r="D211" s="311" t="s">
        <v>34</v>
      </c>
      <c r="E211" s="312" t="s">
        <v>2681</v>
      </c>
      <c r="F211" s="312">
        <v>44816</v>
      </c>
      <c r="G211" s="312">
        <v>44827</v>
      </c>
      <c r="H211" s="312"/>
      <c r="I211" s="312">
        <v>44816</v>
      </c>
      <c r="J211" s="311" t="s">
        <v>1747</v>
      </c>
      <c r="K211" s="313" t="s">
        <v>1295</v>
      </c>
      <c r="L211" s="170">
        <v>44914</v>
      </c>
      <c r="M211" s="167"/>
      <c r="N211" s="168" t="s">
        <v>6194</v>
      </c>
      <c r="O211" s="167"/>
      <c r="P211" s="185">
        <v>12940</v>
      </c>
      <c r="Q211" s="167" t="s">
        <v>35</v>
      </c>
      <c r="R211" s="167" t="s">
        <v>129</v>
      </c>
    </row>
    <row r="212" spans="1:18" hidden="1">
      <c r="A212" s="311">
        <f>COUNTA($D$3:$D$212)</f>
        <v>210</v>
      </c>
      <c r="B212" s="311" t="s">
        <v>3898</v>
      </c>
      <c r="C212" s="311" t="s">
        <v>37</v>
      </c>
      <c r="D212" s="311" t="s">
        <v>30</v>
      </c>
      <c r="E212" s="312" t="s">
        <v>3899</v>
      </c>
      <c r="F212" s="312">
        <v>44816</v>
      </c>
      <c r="G212" s="312">
        <v>44819</v>
      </c>
      <c r="H212" s="312"/>
      <c r="I212" s="312">
        <v>44816</v>
      </c>
      <c r="J212" s="311" t="s">
        <v>1485</v>
      </c>
      <c r="K212" s="313" t="s">
        <v>1296</v>
      </c>
      <c r="L212" s="170">
        <v>44914</v>
      </c>
      <c r="M212" s="167"/>
      <c r="O212" s="167"/>
      <c r="P212" s="185">
        <v>1554</v>
      </c>
      <c r="Q212" s="167" t="s">
        <v>35</v>
      </c>
      <c r="R212" s="167" t="s">
        <v>129</v>
      </c>
    </row>
    <row r="213" spans="1:18" hidden="1">
      <c r="A213" s="311">
        <f>COUNTA($D$3:$D$213)</f>
        <v>211</v>
      </c>
      <c r="B213" s="311" t="s">
        <v>3892</v>
      </c>
      <c r="C213" s="311" t="s">
        <v>37</v>
      </c>
      <c r="D213" s="311" t="s">
        <v>30</v>
      </c>
      <c r="E213" s="312" t="s">
        <v>3893</v>
      </c>
      <c r="F213" s="312">
        <v>44816</v>
      </c>
      <c r="G213" s="312">
        <v>44819</v>
      </c>
      <c r="H213" s="312"/>
      <c r="I213" s="312">
        <v>44816</v>
      </c>
      <c r="J213" s="311" t="s">
        <v>357</v>
      </c>
      <c r="K213" s="313" t="s">
        <v>1295</v>
      </c>
      <c r="L213" s="170">
        <v>44914</v>
      </c>
      <c r="M213" s="167"/>
      <c r="O213" s="167"/>
      <c r="P213" s="167">
        <v>1973</v>
      </c>
      <c r="Q213" s="167" t="s">
        <v>35</v>
      </c>
      <c r="R213" s="167" t="s">
        <v>129</v>
      </c>
    </row>
    <row r="214" spans="1:18" hidden="1">
      <c r="A214" s="311">
        <f>COUNTA($D$3:$D$214)</f>
        <v>212</v>
      </c>
      <c r="B214" s="311" t="s">
        <v>3945</v>
      </c>
      <c r="C214" s="311" t="s">
        <v>1279</v>
      </c>
      <c r="D214" s="311" t="s">
        <v>1103</v>
      </c>
      <c r="E214" s="312" t="s">
        <v>1281</v>
      </c>
      <c r="F214" s="312">
        <v>44826</v>
      </c>
      <c r="G214" s="312">
        <v>44830</v>
      </c>
      <c r="H214" s="312"/>
      <c r="I214" s="312">
        <v>44826</v>
      </c>
      <c r="J214" s="311" t="s">
        <v>1485</v>
      </c>
      <c r="K214" s="313" t="s">
        <v>1295</v>
      </c>
      <c r="L214" s="170">
        <v>44914</v>
      </c>
      <c r="M214" s="167" t="s">
        <v>5002</v>
      </c>
      <c r="N214" s="168">
        <v>45012</v>
      </c>
      <c r="O214" s="167"/>
      <c r="P214" s="185">
        <v>2739.1304</v>
      </c>
      <c r="Q214" s="167" t="s">
        <v>35</v>
      </c>
      <c r="R214" s="167" t="s">
        <v>129</v>
      </c>
    </row>
    <row r="215" spans="1:18" hidden="1">
      <c r="A215" s="311">
        <f>COUNTA($D$3:$D$215)</f>
        <v>213</v>
      </c>
      <c r="B215" s="311" t="s">
        <v>3931</v>
      </c>
      <c r="C215" s="311" t="s">
        <v>41</v>
      </c>
      <c r="D215" s="311" t="s">
        <v>32</v>
      </c>
      <c r="E215" s="312" t="s">
        <v>1190</v>
      </c>
      <c r="F215" s="312"/>
      <c r="G215" s="312"/>
      <c r="H215" s="312"/>
      <c r="I215" s="312"/>
      <c r="J215" s="311" t="s">
        <v>1212</v>
      </c>
      <c r="K215" s="313" t="s">
        <v>1294</v>
      </c>
      <c r="L215" s="170">
        <v>44914</v>
      </c>
      <c r="M215" s="167" t="s">
        <v>4547</v>
      </c>
      <c r="N215" s="168">
        <v>44907</v>
      </c>
      <c r="O215" s="167"/>
      <c r="P215" s="185">
        <v>617</v>
      </c>
      <c r="Q215" s="167" t="s">
        <v>28</v>
      </c>
      <c r="R215" s="167" t="s">
        <v>22</v>
      </c>
    </row>
    <row r="216" spans="1:18" hidden="1">
      <c r="A216" s="311">
        <f>COUNTA($D$3:$D$216)</f>
        <v>214</v>
      </c>
      <c r="B216" s="311" t="s">
        <v>4414</v>
      </c>
      <c r="C216" s="311" t="s">
        <v>41</v>
      </c>
      <c r="D216" s="311" t="s">
        <v>1083</v>
      </c>
      <c r="E216" s="312" t="s">
        <v>4415</v>
      </c>
      <c r="F216" s="312"/>
      <c r="G216" s="312"/>
      <c r="H216" s="312"/>
      <c r="I216" s="312"/>
      <c r="J216" s="311" t="s">
        <v>1650</v>
      </c>
      <c r="K216" s="313" t="s">
        <v>1295</v>
      </c>
      <c r="L216" s="170">
        <v>44907</v>
      </c>
      <c r="M216" s="167" t="s">
        <v>4443</v>
      </c>
      <c r="N216" s="168">
        <v>45272</v>
      </c>
      <c r="O216" s="167"/>
      <c r="P216" s="185"/>
      <c r="Q216" s="167"/>
      <c r="R216" s="167" t="s">
        <v>129</v>
      </c>
    </row>
    <row r="217" spans="1:18" hidden="1">
      <c r="A217" s="311">
        <f>COUNTA($D$3:$D$217)</f>
        <v>215</v>
      </c>
      <c r="B217" s="311" t="s">
        <v>4207</v>
      </c>
      <c r="C217" s="311" t="s">
        <v>2590</v>
      </c>
      <c r="D217" s="311" t="s">
        <v>1098</v>
      </c>
      <c r="E217" s="312" t="s">
        <v>4208</v>
      </c>
      <c r="F217" s="312">
        <v>44867</v>
      </c>
      <c r="G217" s="312">
        <v>44872</v>
      </c>
      <c r="H217" s="312"/>
      <c r="I217" s="312">
        <v>44867</v>
      </c>
      <c r="J217" s="311" t="s">
        <v>1093</v>
      </c>
      <c r="K217" s="313"/>
      <c r="L217" s="170">
        <v>44907</v>
      </c>
      <c r="M217" s="167" t="s">
        <v>2380</v>
      </c>
      <c r="N217" s="168">
        <v>44907</v>
      </c>
      <c r="O217" s="167"/>
      <c r="P217" s="185">
        <v>5040</v>
      </c>
      <c r="Q217" s="167" t="s">
        <v>1726</v>
      </c>
      <c r="R217" s="167" t="s">
        <v>129</v>
      </c>
    </row>
    <row r="218" spans="1:18" hidden="1">
      <c r="A218" s="311">
        <f>COUNTA($D$3:$D218)</f>
        <v>216</v>
      </c>
      <c r="B218" s="311" t="s">
        <v>4409</v>
      </c>
      <c r="C218" s="311" t="s">
        <v>1752</v>
      </c>
      <c r="D218" s="311" t="s">
        <v>1145</v>
      </c>
      <c r="E218" s="312" t="s">
        <v>4410</v>
      </c>
      <c r="F218" s="312"/>
      <c r="G218" s="312"/>
      <c r="H218" s="312"/>
      <c r="I218" s="312"/>
      <c r="J218" s="311"/>
      <c r="K218" s="313"/>
      <c r="L218" s="170">
        <v>44907</v>
      </c>
      <c r="M218" s="167" t="s">
        <v>2217</v>
      </c>
      <c r="N218" s="168">
        <v>44910</v>
      </c>
      <c r="O218" s="167"/>
      <c r="P218" s="185"/>
      <c r="Q218" s="167" t="s">
        <v>1053</v>
      </c>
      <c r="R218" s="167" t="s">
        <v>129</v>
      </c>
    </row>
    <row r="219" spans="1:18" hidden="1">
      <c r="A219" s="311">
        <f>COUNTA($D$3:$D219)</f>
        <v>217</v>
      </c>
      <c r="B219" s="311" t="s">
        <v>4286</v>
      </c>
      <c r="C219" s="311" t="s">
        <v>4301</v>
      </c>
      <c r="D219" s="311" t="s">
        <v>2683</v>
      </c>
      <c r="E219" s="312" t="s">
        <v>4312</v>
      </c>
      <c r="F219" s="312">
        <v>44880</v>
      </c>
      <c r="G219" s="312"/>
      <c r="H219" s="312"/>
      <c r="I219" s="312">
        <v>44880</v>
      </c>
      <c r="J219" s="311" t="s">
        <v>4313</v>
      </c>
      <c r="K219" s="313" t="s">
        <v>2032</v>
      </c>
      <c r="L219" s="170">
        <v>44907</v>
      </c>
      <c r="M219" s="167" t="s">
        <v>4454</v>
      </c>
      <c r="N219" s="168">
        <v>44907</v>
      </c>
      <c r="O219" s="167"/>
      <c r="P219" s="185">
        <v>3520</v>
      </c>
      <c r="Q219" s="167"/>
      <c r="R219" s="167" t="s">
        <v>22</v>
      </c>
    </row>
    <row r="220" spans="1:18" hidden="1">
      <c r="A220" s="311">
        <f>COUNTA($D$3:$D220)</f>
        <v>218</v>
      </c>
      <c r="B220" s="315" t="s">
        <v>4287</v>
      </c>
      <c r="C220" s="311" t="s">
        <v>4301</v>
      </c>
      <c r="D220" s="311" t="s">
        <v>38</v>
      </c>
      <c r="E220" s="312" t="s">
        <v>4307</v>
      </c>
      <c r="F220" s="312">
        <v>44880</v>
      </c>
      <c r="G220" s="312">
        <v>44879</v>
      </c>
      <c r="H220" s="312"/>
      <c r="I220" s="312">
        <v>44880</v>
      </c>
      <c r="J220" s="311" t="s">
        <v>4308</v>
      </c>
      <c r="K220" s="313" t="s">
        <v>2032</v>
      </c>
      <c r="L220" s="170">
        <v>44907</v>
      </c>
      <c r="M220" s="167" t="s">
        <v>4454</v>
      </c>
      <c r="N220" s="168">
        <v>44907</v>
      </c>
      <c r="O220" s="167"/>
      <c r="P220" s="185">
        <v>7680</v>
      </c>
      <c r="Q220" s="167"/>
      <c r="R220" s="167" t="s">
        <v>22</v>
      </c>
    </row>
    <row r="221" spans="1:18" hidden="1">
      <c r="A221" s="311">
        <f>COUNTA($D$3:$D221)</f>
        <v>219</v>
      </c>
      <c r="B221" s="311" t="s">
        <v>4288</v>
      </c>
      <c r="C221" s="311" t="s">
        <v>4301</v>
      </c>
      <c r="D221" s="311" t="s">
        <v>38</v>
      </c>
      <c r="E221" s="312" t="s">
        <v>4302</v>
      </c>
      <c r="F221" s="312">
        <v>44880</v>
      </c>
      <c r="G221" s="312">
        <v>44879</v>
      </c>
      <c r="H221" s="312"/>
      <c r="I221" s="312">
        <v>44880</v>
      </c>
      <c r="J221" s="311" t="s">
        <v>4303</v>
      </c>
      <c r="K221" s="313" t="s">
        <v>2032</v>
      </c>
      <c r="L221" s="170">
        <v>44907</v>
      </c>
      <c r="M221" s="167" t="s">
        <v>4454</v>
      </c>
      <c r="N221" s="168">
        <v>44907</v>
      </c>
      <c r="O221" s="167"/>
      <c r="P221" s="167">
        <v>1440</v>
      </c>
      <c r="Q221" s="167"/>
      <c r="R221" s="167" t="s">
        <v>22</v>
      </c>
    </row>
    <row r="222" spans="1:18" hidden="1">
      <c r="A222" s="311">
        <f>COUNTA($D$3:$D222)</f>
        <v>220</v>
      </c>
      <c r="B222" s="311" t="s">
        <v>4361</v>
      </c>
      <c r="C222" s="311" t="s">
        <v>105</v>
      </c>
      <c r="D222" s="311" t="s">
        <v>1124</v>
      </c>
      <c r="E222" s="311" t="s">
        <v>4362</v>
      </c>
      <c r="F222" s="312">
        <v>44886</v>
      </c>
      <c r="G222" s="312">
        <v>44883</v>
      </c>
      <c r="H222" s="312"/>
      <c r="I222" s="312">
        <v>44886</v>
      </c>
      <c r="J222" s="311" t="s">
        <v>1679</v>
      </c>
      <c r="K222" s="313" t="s">
        <v>2032</v>
      </c>
      <c r="L222" s="170">
        <v>44907</v>
      </c>
      <c r="M222" s="167" t="s">
        <v>4462</v>
      </c>
      <c r="N222" s="168">
        <v>44903</v>
      </c>
      <c r="O222" s="167"/>
      <c r="P222" s="167">
        <v>1760</v>
      </c>
      <c r="Q222" s="167" t="s">
        <v>2671</v>
      </c>
      <c r="R222" s="167" t="s">
        <v>22</v>
      </c>
    </row>
    <row r="223" spans="1:18" hidden="1">
      <c r="A223" s="311">
        <f>COUNTA($D$3:$D223)</f>
        <v>221</v>
      </c>
      <c r="B223" s="311" t="s">
        <v>3826</v>
      </c>
      <c r="C223" s="311" t="s">
        <v>40</v>
      </c>
      <c r="D223" s="311" t="s">
        <v>1123</v>
      </c>
      <c r="E223" s="311" t="s">
        <v>2852</v>
      </c>
      <c r="F223" s="312">
        <v>44816</v>
      </c>
      <c r="G223" s="312">
        <v>44819</v>
      </c>
      <c r="H223" s="312">
        <v>45155</v>
      </c>
      <c r="I223" s="312">
        <v>44816</v>
      </c>
      <c r="J223" s="311" t="s">
        <v>1093</v>
      </c>
      <c r="K223" s="313" t="s">
        <v>1274</v>
      </c>
      <c r="L223" s="170">
        <v>44907</v>
      </c>
      <c r="M223" s="167" t="s">
        <v>5582</v>
      </c>
      <c r="N223" s="168">
        <v>45097</v>
      </c>
      <c r="O223" s="167"/>
      <c r="P223" s="167">
        <v>336</v>
      </c>
      <c r="Q223" s="167" t="s">
        <v>35</v>
      </c>
      <c r="R223" s="167" t="s">
        <v>129</v>
      </c>
    </row>
    <row r="224" spans="1:18" hidden="1">
      <c r="A224" s="311">
        <f>COUNTA($D$3:$D224)</f>
        <v>222</v>
      </c>
      <c r="B224" s="311" t="s">
        <v>3840</v>
      </c>
      <c r="C224" s="311" t="s">
        <v>1106</v>
      </c>
      <c r="D224" s="311" t="s">
        <v>1098</v>
      </c>
      <c r="E224" s="311" t="s">
        <v>3841</v>
      </c>
      <c r="F224" s="312">
        <v>44811</v>
      </c>
      <c r="G224" s="312">
        <v>44811</v>
      </c>
      <c r="H224" s="312"/>
      <c r="I224" s="312">
        <v>44811</v>
      </c>
      <c r="J224" s="311" t="s">
        <v>1093</v>
      </c>
      <c r="K224" s="313" t="s">
        <v>1287</v>
      </c>
      <c r="L224" s="170">
        <v>44902</v>
      </c>
      <c r="M224" s="167" t="s">
        <v>4421</v>
      </c>
      <c r="N224" s="168">
        <v>44943</v>
      </c>
      <c r="O224" s="167"/>
      <c r="P224" s="167">
        <v>546</v>
      </c>
      <c r="Q224" s="167" t="s">
        <v>1726</v>
      </c>
      <c r="R224" s="167" t="s">
        <v>129</v>
      </c>
    </row>
    <row r="225" spans="1:18" hidden="1">
      <c r="A225" s="311">
        <f>COUNTA($D$3:$D225)</f>
        <v>223</v>
      </c>
      <c r="B225" s="311" t="s">
        <v>3839</v>
      </c>
      <c r="C225" s="311" t="s">
        <v>1106</v>
      </c>
      <c r="D225" s="311" t="s">
        <v>1098</v>
      </c>
      <c r="E225" s="311" t="s">
        <v>2826</v>
      </c>
      <c r="F225" s="312">
        <v>44811</v>
      </c>
      <c r="G225" s="312">
        <v>44811</v>
      </c>
      <c r="H225" s="312"/>
      <c r="I225" s="312">
        <v>44811</v>
      </c>
      <c r="J225" s="311" t="s">
        <v>1093</v>
      </c>
      <c r="K225" s="313" t="s">
        <v>1287</v>
      </c>
      <c r="L225" s="170">
        <v>44902</v>
      </c>
      <c r="M225" s="167" t="s">
        <v>4421</v>
      </c>
      <c r="N225" s="168">
        <v>44943</v>
      </c>
      <c r="O225" s="167"/>
      <c r="P225" s="167">
        <v>546</v>
      </c>
      <c r="Q225" s="167" t="s">
        <v>1726</v>
      </c>
      <c r="R225" s="167" t="s">
        <v>129</v>
      </c>
    </row>
    <row r="226" spans="1:18" hidden="1">
      <c r="A226" s="311">
        <f>COUNTA($D$3:$D226)</f>
        <v>224</v>
      </c>
      <c r="B226" s="311" t="s">
        <v>3875</v>
      </c>
      <c r="C226" s="311" t="s">
        <v>2042</v>
      </c>
      <c r="D226" s="311" t="s">
        <v>16</v>
      </c>
      <c r="E226" s="311" t="s">
        <v>3876</v>
      </c>
      <c r="F226" s="312">
        <v>44816</v>
      </c>
      <c r="G226" s="312">
        <v>44819</v>
      </c>
      <c r="H226" s="312"/>
      <c r="I226" s="312">
        <v>44816</v>
      </c>
      <c r="J226" s="311" t="s">
        <v>3908</v>
      </c>
      <c r="K226" s="313" t="s">
        <v>1296</v>
      </c>
      <c r="L226" s="170">
        <v>44902</v>
      </c>
      <c r="M226" s="167"/>
      <c r="N226" s="168">
        <v>45030</v>
      </c>
      <c r="O226" s="167"/>
      <c r="P226" s="167">
        <v>5966</v>
      </c>
      <c r="Q226" s="167" t="s">
        <v>35</v>
      </c>
      <c r="R226" s="167" t="s">
        <v>129</v>
      </c>
    </row>
    <row r="227" spans="1:18" hidden="1">
      <c r="A227" s="311">
        <f>COUNTA($D$3:$D227)</f>
        <v>225</v>
      </c>
      <c r="B227" s="311" t="s">
        <v>3812</v>
      </c>
      <c r="C227" s="311" t="s">
        <v>21</v>
      </c>
      <c r="D227" s="311" t="s">
        <v>1193</v>
      </c>
      <c r="E227" s="311" t="s">
        <v>3813</v>
      </c>
      <c r="F227" s="312">
        <v>44811</v>
      </c>
      <c r="G227" s="312">
        <v>44810</v>
      </c>
      <c r="H227" s="312"/>
      <c r="I227" s="312">
        <v>44811</v>
      </c>
      <c r="J227" s="311" t="s">
        <v>3814</v>
      </c>
      <c r="K227" s="313" t="s">
        <v>1296</v>
      </c>
      <c r="L227" s="170">
        <v>44902</v>
      </c>
      <c r="M227" s="167" t="s">
        <v>4420</v>
      </c>
      <c r="N227" s="168">
        <v>44959</v>
      </c>
      <c r="O227" s="167"/>
      <c r="P227" s="167">
        <v>3067</v>
      </c>
      <c r="Q227" s="167" t="s">
        <v>35</v>
      </c>
      <c r="R227" s="167" t="s">
        <v>129</v>
      </c>
    </row>
    <row r="228" spans="1:18" hidden="1">
      <c r="A228" s="311">
        <f>COUNTA($D$3:$D228)</f>
        <v>226</v>
      </c>
      <c r="B228" s="311" t="s">
        <v>3808</v>
      </c>
      <c r="C228" s="311" t="s">
        <v>3809</v>
      </c>
      <c r="D228" s="311" t="s">
        <v>16</v>
      </c>
      <c r="E228" s="311" t="s">
        <v>3810</v>
      </c>
      <c r="F228" s="312" t="s">
        <v>55</v>
      </c>
      <c r="G228" s="312"/>
      <c r="H228" s="312"/>
      <c r="I228" s="312" t="s">
        <v>55</v>
      </c>
      <c r="J228" s="311" t="s">
        <v>1485</v>
      </c>
      <c r="K228" s="313" t="s">
        <v>1296</v>
      </c>
      <c r="L228" s="170">
        <v>44902</v>
      </c>
      <c r="M228" s="167" t="s">
        <v>5003</v>
      </c>
      <c r="N228" s="168">
        <v>44902</v>
      </c>
      <c r="O228" s="167"/>
      <c r="P228" s="167"/>
      <c r="Q228" s="167" t="s">
        <v>28</v>
      </c>
      <c r="R228" s="167" t="s">
        <v>129</v>
      </c>
    </row>
    <row r="229" spans="1:18" hidden="1">
      <c r="A229" s="311">
        <f>COUNTA($D$3:$D229)</f>
        <v>227</v>
      </c>
      <c r="B229" s="311" t="s">
        <v>3853</v>
      </c>
      <c r="C229" s="311" t="s">
        <v>21</v>
      </c>
      <c r="D229" s="311" t="s">
        <v>30</v>
      </c>
      <c r="E229" s="311" t="s">
        <v>3863</v>
      </c>
      <c r="F229" s="312">
        <v>44811</v>
      </c>
      <c r="G229" s="312">
        <v>44810</v>
      </c>
      <c r="H229" s="312"/>
      <c r="I229" s="312">
        <v>44811</v>
      </c>
      <c r="J229" s="311" t="s">
        <v>1700</v>
      </c>
      <c r="K229" s="313" t="s">
        <v>1296</v>
      </c>
      <c r="L229" s="170">
        <v>44902</v>
      </c>
      <c r="M229" s="167" t="s">
        <v>4371</v>
      </c>
      <c r="N229" s="168">
        <v>44959</v>
      </c>
      <c r="O229" s="167"/>
      <c r="P229" s="167">
        <v>2730</v>
      </c>
      <c r="Q229" s="167" t="s">
        <v>35</v>
      </c>
      <c r="R229" s="167" t="s">
        <v>129</v>
      </c>
    </row>
    <row r="230" spans="1:18" hidden="1">
      <c r="A230" s="311">
        <f>COUNTA($D$3:$D230)</f>
        <v>228</v>
      </c>
      <c r="B230" s="311" t="s">
        <v>4205</v>
      </c>
      <c r="C230" s="311" t="s">
        <v>1261</v>
      </c>
      <c r="D230" s="311" t="s">
        <v>30</v>
      </c>
      <c r="E230" s="311" t="s">
        <v>4206</v>
      </c>
      <c r="F230" s="312">
        <v>44867</v>
      </c>
      <c r="G230" s="312">
        <v>44872</v>
      </c>
      <c r="H230" s="312"/>
      <c r="I230" s="312">
        <v>44867</v>
      </c>
      <c r="J230" s="311" t="s">
        <v>4223</v>
      </c>
      <c r="K230" s="313"/>
      <c r="L230" s="170">
        <v>44894</v>
      </c>
      <c r="M230" s="167" t="s">
        <v>3187</v>
      </c>
      <c r="N230" s="168">
        <v>44875</v>
      </c>
      <c r="O230" s="167"/>
      <c r="P230" s="167">
        <v>3541.6666666666665</v>
      </c>
      <c r="Q230" s="167" t="s">
        <v>35</v>
      </c>
      <c r="R230" s="167" t="s">
        <v>129</v>
      </c>
    </row>
    <row r="231" spans="1:18" hidden="1">
      <c r="A231" s="311">
        <f>COUNTA($D$3:$D231)</f>
        <v>229</v>
      </c>
      <c r="B231" s="311" t="s">
        <v>4281</v>
      </c>
      <c r="C231" s="311" t="s">
        <v>4296</v>
      </c>
      <c r="D231" s="311" t="s">
        <v>1121</v>
      </c>
      <c r="E231" s="311" t="s">
        <v>4297</v>
      </c>
      <c r="F231" s="312">
        <v>44879</v>
      </c>
      <c r="G231" s="312">
        <v>44879</v>
      </c>
      <c r="H231" s="312">
        <v>44886</v>
      </c>
      <c r="I231" s="312">
        <v>44879</v>
      </c>
      <c r="J231" s="311" t="s">
        <v>2597</v>
      </c>
      <c r="K231" s="313"/>
      <c r="L231" s="170">
        <v>44894</v>
      </c>
      <c r="M231" s="167" t="s">
        <v>4390</v>
      </c>
      <c r="N231" s="168">
        <v>44881</v>
      </c>
      <c r="O231" s="167"/>
      <c r="P231" s="167">
        <v>1458.3333333333333</v>
      </c>
      <c r="Q231" s="167" t="s">
        <v>28</v>
      </c>
      <c r="R231" s="167" t="s">
        <v>129</v>
      </c>
    </row>
    <row r="232" spans="1:18" hidden="1">
      <c r="A232" s="311">
        <f>COUNTA($D$3:$D232)</f>
        <v>230</v>
      </c>
      <c r="B232" s="311" t="s">
        <v>4211</v>
      </c>
      <c r="C232" s="311" t="s">
        <v>57</v>
      </c>
      <c r="D232" s="311" t="s">
        <v>27</v>
      </c>
      <c r="E232" s="311" t="s">
        <v>4212</v>
      </c>
      <c r="F232" s="312">
        <v>44866</v>
      </c>
      <c r="G232" s="312">
        <v>44865</v>
      </c>
      <c r="H232" s="312"/>
      <c r="I232" s="312">
        <v>44866</v>
      </c>
      <c r="J232" s="311" t="s">
        <v>1840</v>
      </c>
      <c r="K232" s="313" t="s">
        <v>287</v>
      </c>
      <c r="L232" s="170">
        <v>44894</v>
      </c>
      <c r="M232" s="167" t="s">
        <v>4375</v>
      </c>
      <c r="N232" s="168">
        <v>44907</v>
      </c>
      <c r="O232" s="167"/>
      <c r="P232" s="167">
        <v>1000</v>
      </c>
      <c r="Q232" s="167"/>
      <c r="R232" s="167" t="s">
        <v>22</v>
      </c>
    </row>
    <row r="233" spans="1:18" hidden="1">
      <c r="A233" s="311">
        <f>COUNTA($D$3:$D233)</f>
        <v>231</v>
      </c>
      <c r="B233" s="311" t="s">
        <v>4209</v>
      </c>
      <c r="C233" s="311" t="s">
        <v>41</v>
      </c>
      <c r="D233" s="311" t="s">
        <v>30</v>
      </c>
      <c r="E233" s="311" t="s">
        <v>2970</v>
      </c>
      <c r="F233" s="312" t="s">
        <v>66</v>
      </c>
      <c r="G233" s="312">
        <v>44872</v>
      </c>
      <c r="H233" s="312"/>
      <c r="I233" s="312" t="s">
        <v>66</v>
      </c>
      <c r="J233" s="311" t="s">
        <v>4270</v>
      </c>
      <c r="K233" s="313" t="s">
        <v>287</v>
      </c>
      <c r="L233" s="170">
        <v>44886</v>
      </c>
      <c r="M233" s="167" t="s">
        <v>4373</v>
      </c>
      <c r="N233" s="168">
        <v>44907</v>
      </c>
      <c r="O233" s="167"/>
      <c r="P233" s="167">
        <v>1514</v>
      </c>
      <c r="Q233" s="167" t="s">
        <v>60</v>
      </c>
      <c r="R233" s="167" t="s">
        <v>22</v>
      </c>
    </row>
    <row r="234" spans="1:18" hidden="1">
      <c r="A234" s="311">
        <f>COUNTA($D$3:$D234)</f>
        <v>232</v>
      </c>
      <c r="B234" s="311" t="s">
        <v>4024</v>
      </c>
      <c r="C234" s="311" t="s">
        <v>41</v>
      </c>
      <c r="D234" s="311" t="s">
        <v>1139</v>
      </c>
      <c r="E234" s="311" t="s">
        <v>4025</v>
      </c>
      <c r="F234" s="312" t="s">
        <v>66</v>
      </c>
      <c r="G234" s="312">
        <v>44844</v>
      </c>
      <c r="H234" s="312"/>
      <c r="I234" s="312" t="s">
        <v>66</v>
      </c>
      <c r="J234" s="311" t="s">
        <v>4094</v>
      </c>
      <c r="K234" s="313" t="s">
        <v>1296</v>
      </c>
      <c r="L234" s="170">
        <v>44886</v>
      </c>
      <c r="M234" s="167"/>
      <c r="O234" s="167"/>
      <c r="P234" s="167">
        <v>3770</v>
      </c>
      <c r="Q234" s="167" t="s">
        <v>60</v>
      </c>
      <c r="R234" s="167" t="s">
        <v>129</v>
      </c>
    </row>
    <row r="235" spans="1:18" hidden="1">
      <c r="A235" s="311">
        <f>COUNTA($D$3:$D235)</f>
        <v>233</v>
      </c>
      <c r="B235" s="311" t="s">
        <v>4280</v>
      </c>
      <c r="C235" s="311" t="s">
        <v>41</v>
      </c>
      <c r="D235" s="311" t="s">
        <v>1115</v>
      </c>
      <c r="E235" s="311" t="s">
        <v>3275</v>
      </c>
      <c r="F235" s="312" t="s">
        <v>66</v>
      </c>
      <c r="G235" s="312">
        <v>44879</v>
      </c>
      <c r="H235" s="312"/>
      <c r="I235" s="312" t="s">
        <v>66</v>
      </c>
      <c r="J235" s="311" t="s">
        <v>4295</v>
      </c>
      <c r="K235" s="313" t="s">
        <v>1296</v>
      </c>
      <c r="L235" s="170">
        <v>44886</v>
      </c>
      <c r="M235" s="167"/>
      <c r="O235" s="167"/>
      <c r="P235" s="167">
        <v>2166</v>
      </c>
      <c r="Q235" s="167" t="s">
        <v>60</v>
      </c>
      <c r="R235" s="167" t="s">
        <v>129</v>
      </c>
    </row>
    <row r="236" spans="1:18" hidden="1">
      <c r="A236" s="311">
        <f>COUNTA($D$3:$D236)</f>
        <v>234</v>
      </c>
      <c r="B236" s="311" t="s">
        <v>3972</v>
      </c>
      <c r="C236" s="311" t="s">
        <v>1218</v>
      </c>
      <c r="D236" s="311" t="s">
        <v>27</v>
      </c>
      <c r="E236" s="311" t="s">
        <v>3973</v>
      </c>
      <c r="F236" s="312">
        <v>44844</v>
      </c>
      <c r="G236" s="312">
        <v>44830</v>
      </c>
      <c r="H236" s="312">
        <v>45012</v>
      </c>
      <c r="I236" s="312">
        <v>44844</v>
      </c>
      <c r="J236" s="311" t="s">
        <v>1093</v>
      </c>
      <c r="K236" s="313" t="s">
        <v>1295</v>
      </c>
      <c r="L236" s="170">
        <v>44886</v>
      </c>
      <c r="M236" s="167" t="s">
        <v>4954</v>
      </c>
      <c r="N236" s="168">
        <v>44837</v>
      </c>
      <c r="O236" s="167"/>
      <c r="P236" s="167" t="s">
        <v>4101</v>
      </c>
      <c r="Q236" s="167" t="s">
        <v>1055</v>
      </c>
      <c r="R236" s="167" t="s">
        <v>129</v>
      </c>
    </row>
    <row r="237" spans="1:18" hidden="1">
      <c r="A237" s="311">
        <f>COUNTA($D$3:$D237)</f>
        <v>235</v>
      </c>
      <c r="B237" s="311" t="s">
        <v>3786</v>
      </c>
      <c r="C237" s="311" t="s">
        <v>2767</v>
      </c>
      <c r="D237" s="311" t="s">
        <v>16</v>
      </c>
      <c r="E237" s="311" t="s">
        <v>2768</v>
      </c>
      <c r="F237" s="312">
        <v>44795</v>
      </c>
      <c r="G237" s="312">
        <v>44795</v>
      </c>
      <c r="H237" s="312"/>
      <c r="I237" s="312">
        <v>44795</v>
      </c>
      <c r="J237" s="311" t="s">
        <v>3787</v>
      </c>
      <c r="K237" s="313" t="s">
        <v>1295</v>
      </c>
      <c r="L237" s="170">
        <v>44886</v>
      </c>
      <c r="M237" s="167"/>
      <c r="O237" s="167"/>
      <c r="P237" s="167">
        <v>7750</v>
      </c>
      <c r="Q237" s="167" t="s">
        <v>35</v>
      </c>
      <c r="R237" s="167" t="s">
        <v>129</v>
      </c>
    </row>
    <row r="238" spans="1:18" hidden="1">
      <c r="A238" s="311">
        <f>COUNTA($D$3:$D238)</f>
        <v>236</v>
      </c>
      <c r="B238" s="311" t="s">
        <v>4138</v>
      </c>
      <c r="C238" s="311" t="s">
        <v>41</v>
      </c>
      <c r="D238" s="311" t="s">
        <v>1123</v>
      </c>
      <c r="E238" s="311" t="s">
        <v>3064</v>
      </c>
      <c r="F238" s="312" t="s">
        <v>66</v>
      </c>
      <c r="G238" s="312">
        <v>44852</v>
      </c>
      <c r="H238" s="312"/>
      <c r="I238" s="312" t="s">
        <v>66</v>
      </c>
      <c r="J238" s="311" t="s">
        <v>4156</v>
      </c>
      <c r="K238" s="313" t="s">
        <v>1296</v>
      </c>
      <c r="L238" s="170">
        <v>44886</v>
      </c>
      <c r="M238" s="167" t="s">
        <v>4372</v>
      </c>
      <c r="N238" s="168">
        <v>44907</v>
      </c>
      <c r="O238" s="167"/>
      <c r="P238" s="167">
        <v>1274</v>
      </c>
      <c r="Q238" s="167" t="s">
        <v>60</v>
      </c>
      <c r="R238" s="167" t="s">
        <v>129</v>
      </c>
    </row>
    <row r="239" spans="1:18" hidden="1">
      <c r="A239" s="311">
        <f>COUNTA($D$3:$D239)</f>
        <v>237</v>
      </c>
      <c r="B239" s="311" t="s">
        <v>3780</v>
      </c>
      <c r="C239" s="311" t="s">
        <v>21</v>
      </c>
      <c r="D239" s="311" t="s">
        <v>1080</v>
      </c>
      <c r="E239" s="311" t="s">
        <v>3781</v>
      </c>
      <c r="F239" s="312">
        <v>44795</v>
      </c>
      <c r="G239" s="312">
        <v>44795</v>
      </c>
      <c r="H239" s="312"/>
      <c r="I239" s="312">
        <v>44795</v>
      </c>
      <c r="J239" s="311" t="s">
        <v>1875</v>
      </c>
      <c r="K239" s="313" t="s">
        <v>1295</v>
      </c>
      <c r="L239" s="170">
        <v>44886</v>
      </c>
      <c r="M239" s="167" t="s">
        <v>4370</v>
      </c>
      <c r="N239" s="168">
        <v>44907</v>
      </c>
      <c r="O239" s="167"/>
      <c r="P239" s="167">
        <v>8250</v>
      </c>
      <c r="Q239" s="167" t="s">
        <v>35</v>
      </c>
      <c r="R239" s="167" t="s">
        <v>129</v>
      </c>
    </row>
    <row r="240" spans="1:18" hidden="1">
      <c r="A240" s="311">
        <f>COUNTA($D$3:$D240)</f>
        <v>238</v>
      </c>
      <c r="B240" s="311" t="s">
        <v>3778</v>
      </c>
      <c r="C240" s="311" t="s">
        <v>21</v>
      </c>
      <c r="D240" s="311" t="s">
        <v>34</v>
      </c>
      <c r="E240" s="311" t="s">
        <v>1256</v>
      </c>
      <c r="F240" s="312">
        <v>44795</v>
      </c>
      <c r="G240" s="312">
        <v>44791</v>
      </c>
      <c r="H240" s="312"/>
      <c r="I240" s="312">
        <v>44795</v>
      </c>
      <c r="J240" s="311" t="s">
        <v>3779</v>
      </c>
      <c r="K240" s="313" t="s">
        <v>1287</v>
      </c>
      <c r="L240" s="170">
        <v>44886</v>
      </c>
      <c r="M240" s="167" t="s">
        <v>4370</v>
      </c>
      <c r="N240" s="168">
        <v>44967</v>
      </c>
      <c r="O240" s="167"/>
      <c r="P240" s="167">
        <v>1708.3333333333333</v>
      </c>
      <c r="Q240" s="167" t="s">
        <v>35</v>
      </c>
      <c r="R240" s="167" t="s">
        <v>129</v>
      </c>
    </row>
    <row r="241" spans="1:18" hidden="1">
      <c r="A241" s="311">
        <f>COUNTA($D$3:$D241)</f>
        <v>239</v>
      </c>
      <c r="B241" s="311" t="s">
        <v>3776</v>
      </c>
      <c r="C241" s="311" t="s">
        <v>21</v>
      </c>
      <c r="D241" s="311" t="s">
        <v>34</v>
      </c>
      <c r="E241" s="311" t="s">
        <v>3777</v>
      </c>
      <c r="F241" s="312">
        <v>44795</v>
      </c>
      <c r="G241" s="312">
        <v>44795</v>
      </c>
      <c r="H241" s="312"/>
      <c r="I241" s="312">
        <v>44795</v>
      </c>
      <c r="J241" s="311" t="s">
        <v>1672</v>
      </c>
      <c r="K241" s="313" t="s">
        <v>1296</v>
      </c>
      <c r="L241" s="170">
        <v>44886</v>
      </c>
      <c r="M241" s="167" t="s">
        <v>4369</v>
      </c>
      <c r="N241" s="168">
        <v>44907</v>
      </c>
      <c r="O241" s="167"/>
      <c r="P241" s="167">
        <v>3750</v>
      </c>
      <c r="Q241" s="167" t="s">
        <v>35</v>
      </c>
      <c r="R241" s="167" t="s">
        <v>129</v>
      </c>
    </row>
    <row r="242" spans="1:18" hidden="1">
      <c r="A242" s="311">
        <f>COUNTA($D$3:$D242)</f>
        <v>240</v>
      </c>
      <c r="B242" s="311" t="s">
        <v>4084</v>
      </c>
      <c r="C242" s="311" t="s">
        <v>41</v>
      </c>
      <c r="D242" s="311" t="s">
        <v>1125</v>
      </c>
      <c r="E242" s="311" t="s">
        <v>1135</v>
      </c>
      <c r="F242" s="312" t="s">
        <v>66</v>
      </c>
      <c r="G242" s="312">
        <v>44865</v>
      </c>
      <c r="H242" s="312"/>
      <c r="I242" s="312" t="s">
        <v>66</v>
      </c>
      <c r="J242" s="311" t="s">
        <v>4177</v>
      </c>
      <c r="K242" s="313" t="s">
        <v>1295</v>
      </c>
      <c r="L242" s="170">
        <v>44886</v>
      </c>
      <c r="M242" s="167"/>
      <c r="O242" s="167"/>
      <c r="P242" s="167">
        <v>5563</v>
      </c>
      <c r="Q242" s="167" t="s">
        <v>60</v>
      </c>
      <c r="R242" s="167" t="s">
        <v>129</v>
      </c>
    </row>
    <row r="243" spans="1:18" hidden="1">
      <c r="A243" s="311">
        <f>COUNTA($D$3:$D243)</f>
        <v>241</v>
      </c>
      <c r="B243" s="311" t="s">
        <v>4185</v>
      </c>
      <c r="C243" s="311" t="s">
        <v>4196</v>
      </c>
      <c r="D243" s="311" t="s">
        <v>16</v>
      </c>
      <c r="E243" s="311" t="s">
        <v>4197</v>
      </c>
      <c r="F243" s="312">
        <v>44860</v>
      </c>
      <c r="G243" s="312">
        <v>44862</v>
      </c>
      <c r="H243" s="312"/>
      <c r="I243" s="312">
        <v>44860</v>
      </c>
      <c r="J243" s="311" t="s">
        <v>1485</v>
      </c>
      <c r="K243" s="313" t="s">
        <v>2032</v>
      </c>
      <c r="L243" s="170">
        <v>44886</v>
      </c>
      <c r="M243" s="167" t="s">
        <v>4368</v>
      </c>
      <c r="N243" s="168">
        <v>44881</v>
      </c>
      <c r="O243" s="167"/>
      <c r="P243" s="167">
        <v>1166.6666666666667</v>
      </c>
      <c r="Q243" s="167" t="s">
        <v>35</v>
      </c>
      <c r="R243" s="167" t="s">
        <v>22</v>
      </c>
    </row>
    <row r="244" spans="1:18" hidden="1">
      <c r="A244" s="311">
        <f>COUNTA($D$3:$D244)</f>
        <v>242</v>
      </c>
      <c r="B244" s="311" t="s">
        <v>3796</v>
      </c>
      <c r="C244" s="311" t="s">
        <v>57</v>
      </c>
      <c r="D244" s="311" t="s">
        <v>30</v>
      </c>
      <c r="E244" s="311" t="s">
        <v>3797</v>
      </c>
      <c r="F244" s="312">
        <v>44826</v>
      </c>
      <c r="G244" s="312">
        <v>44809</v>
      </c>
      <c r="H244" s="312"/>
      <c r="I244" s="312">
        <v>44826</v>
      </c>
      <c r="J244" s="311" t="s">
        <v>3849</v>
      </c>
      <c r="K244" s="313" t="s">
        <v>2032</v>
      </c>
      <c r="L244" s="170">
        <v>44886</v>
      </c>
      <c r="M244" s="167" t="s">
        <v>4371</v>
      </c>
      <c r="N244" s="168">
        <v>44895</v>
      </c>
      <c r="O244" s="167"/>
      <c r="P244" s="167">
        <v>3583.3333333333335</v>
      </c>
      <c r="Q244" s="167" t="s">
        <v>35</v>
      </c>
      <c r="R244" s="167" t="s">
        <v>22</v>
      </c>
    </row>
    <row r="245" spans="1:18" hidden="1">
      <c r="A245" s="311">
        <f>COUNTA($D$3:$D245)</f>
        <v>243</v>
      </c>
      <c r="B245" s="311" t="s">
        <v>4077</v>
      </c>
      <c r="C245" s="311" t="s">
        <v>1077</v>
      </c>
      <c r="D245" s="311" t="s">
        <v>16</v>
      </c>
      <c r="E245" s="311" t="s">
        <v>4078</v>
      </c>
      <c r="F245" s="312">
        <v>44848</v>
      </c>
      <c r="G245" s="312">
        <v>44851</v>
      </c>
      <c r="H245" s="312"/>
      <c r="I245" s="312">
        <v>44848</v>
      </c>
      <c r="J245" s="311" t="s">
        <v>4141</v>
      </c>
      <c r="K245" s="313" t="s">
        <v>1294</v>
      </c>
      <c r="L245" s="170">
        <v>44883</v>
      </c>
      <c r="M245" s="167" t="s">
        <v>4293</v>
      </c>
      <c r="N245" s="168">
        <v>44881</v>
      </c>
      <c r="O245" s="167"/>
      <c r="P245" s="167">
        <v>4125</v>
      </c>
      <c r="Q245" s="167" t="s">
        <v>35</v>
      </c>
      <c r="R245" s="167" t="s">
        <v>22</v>
      </c>
    </row>
    <row r="246" spans="1:18" hidden="1">
      <c r="A246" s="311">
        <f>COUNTA($D$3:$D246)</f>
        <v>244</v>
      </c>
      <c r="B246" s="311" t="s">
        <v>4115</v>
      </c>
      <c r="C246" s="311" t="s">
        <v>2484</v>
      </c>
      <c r="D246" s="311" t="s">
        <v>31</v>
      </c>
      <c r="E246" s="311" t="s">
        <v>4116</v>
      </c>
      <c r="F246" s="312">
        <v>44851</v>
      </c>
      <c r="G246" s="312">
        <v>44851</v>
      </c>
      <c r="H246" s="312"/>
      <c r="I246" s="312">
        <v>44851</v>
      </c>
      <c r="J246" s="311" t="s">
        <v>4117</v>
      </c>
      <c r="K246" s="313" t="s">
        <v>1294</v>
      </c>
      <c r="L246" s="170">
        <v>44883</v>
      </c>
      <c r="M246" s="167" t="s">
        <v>4277</v>
      </c>
      <c r="N246" s="168">
        <v>44876</v>
      </c>
      <c r="O246" s="167"/>
      <c r="P246" s="167">
        <v>3083.3333333333335</v>
      </c>
      <c r="Q246" s="167" t="s">
        <v>35</v>
      </c>
      <c r="R246" s="167" t="s">
        <v>22</v>
      </c>
    </row>
    <row r="247" spans="1:18" hidden="1">
      <c r="A247" s="311">
        <f>COUNTA($D$3:$D247)</f>
        <v>245</v>
      </c>
      <c r="B247" s="311" t="s">
        <v>3977</v>
      </c>
      <c r="C247" s="311" t="s">
        <v>3978</v>
      </c>
      <c r="D247" s="311" t="s">
        <v>104</v>
      </c>
      <c r="E247" s="311" t="s">
        <v>3979</v>
      </c>
      <c r="F247" s="312">
        <v>44833</v>
      </c>
      <c r="G247" s="312">
        <v>44833</v>
      </c>
      <c r="H247" s="312"/>
      <c r="I247" s="312">
        <v>44833</v>
      </c>
      <c r="J247" s="311" t="s">
        <v>3132</v>
      </c>
      <c r="K247" s="313"/>
      <c r="L247" s="170">
        <v>44872</v>
      </c>
      <c r="M247" s="167" t="s">
        <v>2384</v>
      </c>
      <c r="N247" s="168">
        <v>44860</v>
      </c>
      <c r="O247" s="167"/>
      <c r="P247" s="167">
        <v>7666.666666666667</v>
      </c>
      <c r="Q247" s="167" t="s">
        <v>35</v>
      </c>
      <c r="R247" s="167" t="s">
        <v>129</v>
      </c>
    </row>
    <row r="248" spans="1:18" hidden="1">
      <c r="A248" s="311">
        <f>COUNTA($D$3:$D248)</f>
        <v>246</v>
      </c>
      <c r="B248" s="311" t="s">
        <v>3974</v>
      </c>
      <c r="C248" s="311" t="s">
        <v>3299</v>
      </c>
      <c r="D248" s="311" t="s">
        <v>31</v>
      </c>
      <c r="E248" s="311" t="s">
        <v>3975</v>
      </c>
      <c r="F248" s="312">
        <v>44833</v>
      </c>
      <c r="G248" s="312">
        <v>44827</v>
      </c>
      <c r="H248" s="312"/>
      <c r="I248" s="312">
        <v>44833</v>
      </c>
      <c r="J248" s="311" t="s">
        <v>3976</v>
      </c>
      <c r="K248" s="313"/>
      <c r="L248" s="170">
        <v>44872</v>
      </c>
      <c r="M248" s="167" t="s">
        <v>2384</v>
      </c>
      <c r="N248" s="168">
        <v>44860</v>
      </c>
      <c r="O248" s="167"/>
      <c r="P248" s="167">
        <v>8166.666666666667</v>
      </c>
      <c r="Q248" s="167" t="s">
        <v>35</v>
      </c>
      <c r="R248" s="167" t="s">
        <v>129</v>
      </c>
    </row>
    <row r="249" spans="1:18" hidden="1">
      <c r="A249" s="311">
        <f>COUNTA($D$3:$D249)</f>
        <v>247</v>
      </c>
      <c r="B249" s="311" t="s">
        <v>4220</v>
      </c>
      <c r="C249" s="311" t="s">
        <v>44</v>
      </c>
      <c r="D249" s="311" t="s">
        <v>30</v>
      </c>
      <c r="E249" s="311" t="s">
        <v>1117</v>
      </c>
      <c r="F249" s="312"/>
      <c r="G249" s="312"/>
      <c r="H249" s="312"/>
      <c r="I249" s="312"/>
      <c r="J249" s="311" t="s">
        <v>1650</v>
      </c>
      <c r="K249" s="313" t="s">
        <v>1294</v>
      </c>
      <c r="L249" s="170">
        <v>44872</v>
      </c>
      <c r="M249" s="167" t="s">
        <v>4251</v>
      </c>
      <c r="N249" s="168">
        <v>44867</v>
      </c>
      <c r="O249" s="167"/>
      <c r="P249" s="167"/>
      <c r="Q249" s="167"/>
      <c r="R249" s="167" t="s">
        <v>22</v>
      </c>
    </row>
    <row r="250" spans="1:18" hidden="1">
      <c r="A250" s="311">
        <f>COUNTA($D$3:$D250)</f>
        <v>248</v>
      </c>
      <c r="B250" s="311" t="s">
        <v>4256</v>
      </c>
      <c r="C250" s="311" t="s">
        <v>41</v>
      </c>
      <c r="D250" s="311" t="s">
        <v>1193</v>
      </c>
      <c r="E250" s="311" t="s">
        <v>4257</v>
      </c>
      <c r="F250" s="312"/>
      <c r="G250" s="312"/>
      <c r="H250" s="312"/>
      <c r="I250" s="312"/>
      <c r="J250" s="311"/>
      <c r="K250" s="313"/>
      <c r="L250" s="170">
        <v>44872</v>
      </c>
      <c r="M250" s="167" t="s">
        <v>4272</v>
      </c>
      <c r="N250" s="168">
        <v>44867</v>
      </c>
      <c r="O250" s="167"/>
      <c r="P250" s="167"/>
      <c r="Q250" s="167"/>
      <c r="R250" s="167" t="s">
        <v>22</v>
      </c>
    </row>
    <row r="251" spans="1:18" hidden="1">
      <c r="A251" s="311">
        <f>COUNTA($D$3:$D251)</f>
        <v>249</v>
      </c>
      <c r="B251" s="311" t="s">
        <v>4259</v>
      </c>
      <c r="C251" s="311" t="s">
        <v>57</v>
      </c>
      <c r="D251" s="311" t="s">
        <v>30</v>
      </c>
      <c r="E251" s="311" t="s">
        <v>4260</v>
      </c>
      <c r="F251" s="312"/>
      <c r="G251" s="312"/>
      <c r="H251" s="312"/>
      <c r="I251" s="312"/>
      <c r="J251" s="311"/>
      <c r="K251" s="313"/>
      <c r="L251" s="170">
        <v>44872</v>
      </c>
      <c r="M251" s="167" t="s">
        <v>4273</v>
      </c>
      <c r="N251" s="168">
        <v>44876</v>
      </c>
      <c r="O251" s="167"/>
      <c r="P251" s="167"/>
      <c r="Q251" s="167" t="s">
        <v>1053</v>
      </c>
      <c r="R251" s="167" t="s">
        <v>22</v>
      </c>
    </row>
    <row r="252" spans="1:18" hidden="1">
      <c r="A252" s="311">
        <f>COUNTA($D$3:$D252)</f>
        <v>250</v>
      </c>
      <c r="B252" s="311" t="s">
        <v>3559</v>
      </c>
      <c r="C252" s="311" t="s">
        <v>21</v>
      </c>
      <c r="D252" s="311" t="s">
        <v>16</v>
      </c>
      <c r="E252" s="311" t="s">
        <v>2637</v>
      </c>
      <c r="F252" s="312">
        <v>44769</v>
      </c>
      <c r="G252" s="312">
        <v>44770</v>
      </c>
      <c r="H252" s="312"/>
      <c r="I252" s="312">
        <v>44769</v>
      </c>
      <c r="J252" s="311" t="s">
        <v>3573</v>
      </c>
      <c r="K252" s="313" t="s">
        <v>1287</v>
      </c>
      <c r="L252" s="170">
        <v>44872</v>
      </c>
      <c r="M252" s="167"/>
      <c r="O252" s="167"/>
      <c r="P252" s="167">
        <v>5208.333333333333</v>
      </c>
      <c r="Q252" s="167" t="s">
        <v>35</v>
      </c>
      <c r="R252" s="167" t="s">
        <v>129</v>
      </c>
    </row>
    <row r="253" spans="1:18" hidden="1">
      <c r="A253" s="311">
        <f>COUNTA($D$3:$D253)</f>
        <v>251</v>
      </c>
      <c r="B253" s="311" t="s">
        <v>3579</v>
      </c>
      <c r="C253" s="311" t="s">
        <v>109</v>
      </c>
      <c r="D253" s="311" t="s">
        <v>16</v>
      </c>
      <c r="E253" s="311" t="s">
        <v>3580</v>
      </c>
      <c r="F253" s="312">
        <v>44774</v>
      </c>
      <c r="G253" s="312">
        <v>44771</v>
      </c>
      <c r="H253" s="312"/>
      <c r="I253" s="312">
        <v>44774</v>
      </c>
      <c r="J253" s="311" t="s">
        <v>3581</v>
      </c>
      <c r="K253" s="313" t="s">
        <v>1295</v>
      </c>
      <c r="L253" s="170">
        <v>44872</v>
      </c>
      <c r="M253" s="167" t="s">
        <v>4229</v>
      </c>
      <c r="N253" s="168">
        <v>44777</v>
      </c>
      <c r="O253" s="167"/>
      <c r="P253" s="167">
        <v>3375</v>
      </c>
      <c r="Q253" s="167" t="s">
        <v>35</v>
      </c>
      <c r="R253" s="167" t="s">
        <v>129</v>
      </c>
    </row>
    <row r="254" spans="1:18" hidden="1">
      <c r="A254" s="311">
        <f>COUNTA($D$3:$D254)</f>
        <v>252</v>
      </c>
      <c r="B254" s="311" t="s">
        <v>3586</v>
      </c>
      <c r="C254" s="311" t="s">
        <v>2581</v>
      </c>
      <c r="D254" s="311" t="s">
        <v>52</v>
      </c>
      <c r="E254" s="311" t="s">
        <v>3587</v>
      </c>
      <c r="F254" s="312">
        <v>44775</v>
      </c>
      <c r="G254" s="312">
        <v>44781</v>
      </c>
      <c r="H254" s="312"/>
      <c r="I254" s="312">
        <v>44775</v>
      </c>
      <c r="J254" s="311" t="s">
        <v>1840</v>
      </c>
      <c r="K254" s="313" t="s">
        <v>1295</v>
      </c>
      <c r="L254" s="170">
        <v>44872</v>
      </c>
      <c r="M254" s="167"/>
      <c r="N254" s="168">
        <v>45114</v>
      </c>
      <c r="O254" s="167"/>
      <c r="P254" s="167">
        <v>833.33333333333337</v>
      </c>
      <c r="Q254" s="167" t="s">
        <v>1726</v>
      </c>
      <c r="R254" s="167" t="s">
        <v>129</v>
      </c>
    </row>
    <row r="255" spans="1:18" hidden="1">
      <c r="A255" s="311">
        <f>COUNTA($D$3:$D255)</f>
        <v>253</v>
      </c>
      <c r="B255" s="311" t="s">
        <v>3584</v>
      </c>
      <c r="C255" s="311" t="s">
        <v>2581</v>
      </c>
      <c r="D255" s="311" t="s">
        <v>52</v>
      </c>
      <c r="E255" s="311" t="s">
        <v>3585</v>
      </c>
      <c r="F255" s="312">
        <v>44775</v>
      </c>
      <c r="G255" s="312">
        <v>44781</v>
      </c>
      <c r="H255" s="312"/>
      <c r="I255" s="312">
        <v>44775</v>
      </c>
      <c r="J255" s="311" t="s">
        <v>1840</v>
      </c>
      <c r="K255" s="313" t="s">
        <v>1295</v>
      </c>
      <c r="L255" s="170">
        <v>44872</v>
      </c>
      <c r="M255" s="167"/>
      <c r="N255" s="168">
        <v>45114</v>
      </c>
      <c r="O255" s="167"/>
      <c r="P255" s="167">
        <v>833.33333333333337</v>
      </c>
      <c r="Q255" s="167" t="s">
        <v>1726</v>
      </c>
      <c r="R255" s="167" t="s">
        <v>129</v>
      </c>
    </row>
    <row r="256" spans="1:18" hidden="1">
      <c r="A256" s="311">
        <f>COUNTA($D$3:$D256)</f>
        <v>254</v>
      </c>
      <c r="B256" s="311" t="s">
        <v>3599</v>
      </c>
      <c r="C256" s="311" t="s">
        <v>21</v>
      </c>
      <c r="D256" s="311" t="s">
        <v>1193</v>
      </c>
      <c r="E256" s="311" t="s">
        <v>1892</v>
      </c>
      <c r="F256" s="312">
        <v>44775</v>
      </c>
      <c r="G256" s="312">
        <v>44781</v>
      </c>
      <c r="H256" s="312"/>
      <c r="I256" s="312">
        <v>44775</v>
      </c>
      <c r="J256" s="311" t="s">
        <v>1485</v>
      </c>
      <c r="K256" s="313" t="s">
        <v>1296</v>
      </c>
      <c r="L256" s="170">
        <v>44872</v>
      </c>
      <c r="M256" s="167"/>
      <c r="N256" s="168">
        <v>45074</v>
      </c>
      <c r="O256" s="167"/>
      <c r="P256" s="167">
        <v>1375</v>
      </c>
      <c r="Q256" s="167" t="s">
        <v>28</v>
      </c>
      <c r="R256" s="167" t="s">
        <v>129</v>
      </c>
    </row>
    <row r="257" spans="1:18" hidden="1">
      <c r="A257" s="311">
        <f>COUNTA($D$3:$D257)</f>
        <v>255</v>
      </c>
      <c r="B257" s="311" t="s">
        <v>4374</v>
      </c>
      <c r="C257" s="311" t="s">
        <v>272</v>
      </c>
      <c r="D257" s="311" t="s">
        <v>104</v>
      </c>
      <c r="E257" s="311" t="s">
        <v>4195</v>
      </c>
      <c r="F257" s="312">
        <v>44854</v>
      </c>
      <c r="G257" s="312"/>
      <c r="H257" s="312"/>
      <c r="I257" s="312"/>
      <c r="J257" s="311" t="s">
        <v>1650</v>
      </c>
      <c r="K257" s="313"/>
      <c r="L257" s="170">
        <v>44865</v>
      </c>
      <c r="M257" s="167" t="s">
        <v>4230</v>
      </c>
      <c r="N257" s="168">
        <v>44854</v>
      </c>
      <c r="O257" s="167"/>
      <c r="P257" s="167"/>
      <c r="Q257" s="167" t="s">
        <v>1041</v>
      </c>
      <c r="R257" s="167" t="s">
        <v>22</v>
      </c>
    </row>
    <row r="258" spans="1:18" hidden="1">
      <c r="A258" s="311">
        <f>COUNTA($D$3:$D$258)</f>
        <v>256</v>
      </c>
      <c r="B258" s="311" t="s">
        <v>3784</v>
      </c>
      <c r="C258" s="311" t="s">
        <v>3049</v>
      </c>
      <c r="D258" s="311" t="s">
        <v>2862</v>
      </c>
      <c r="E258" s="311" t="s">
        <v>3785</v>
      </c>
      <c r="F258" s="312"/>
      <c r="G258" s="312">
        <v>44795</v>
      </c>
      <c r="H258" s="312"/>
      <c r="I258" s="312"/>
      <c r="J258" s="311" t="s">
        <v>1093</v>
      </c>
      <c r="K258" s="313"/>
      <c r="L258" s="170">
        <v>44858</v>
      </c>
      <c r="M258" s="167" t="s">
        <v>4155</v>
      </c>
      <c r="N258" s="168">
        <v>44854</v>
      </c>
      <c r="O258" s="167"/>
      <c r="P258" s="167"/>
      <c r="Q258" s="167" t="s">
        <v>1056</v>
      </c>
      <c r="R258" s="167" t="s">
        <v>22</v>
      </c>
    </row>
    <row r="259" spans="1:18" hidden="1">
      <c r="A259" s="311">
        <f>COUNTA($D$3:$D$259)</f>
        <v>257</v>
      </c>
      <c r="B259" s="311" t="s">
        <v>3994</v>
      </c>
      <c r="C259" s="311" t="s">
        <v>3995</v>
      </c>
      <c r="D259" s="311" t="s">
        <v>1121</v>
      </c>
      <c r="E259" s="311" t="s">
        <v>3996</v>
      </c>
      <c r="F259" s="312">
        <v>44833</v>
      </c>
      <c r="G259" s="312">
        <v>44833</v>
      </c>
      <c r="H259" s="312"/>
      <c r="I259" s="312">
        <v>44833</v>
      </c>
      <c r="J259" s="311" t="s">
        <v>4042</v>
      </c>
      <c r="K259" s="313"/>
      <c r="L259" s="170">
        <v>44858</v>
      </c>
      <c r="M259" s="167" t="s">
        <v>4179</v>
      </c>
      <c r="N259" s="168">
        <v>44837</v>
      </c>
      <c r="O259" s="167"/>
      <c r="P259" s="167">
        <v>9250</v>
      </c>
      <c r="Q259" s="167" t="s">
        <v>2671</v>
      </c>
      <c r="R259" s="167" t="s">
        <v>129</v>
      </c>
    </row>
    <row r="260" spans="1:18" hidden="1">
      <c r="A260" s="311">
        <f>COUNTA($D$3:$D$260)</f>
        <v>258</v>
      </c>
      <c r="B260" s="311" t="s">
        <v>3517</v>
      </c>
      <c r="C260" s="311" t="s">
        <v>3529</v>
      </c>
      <c r="D260" s="311" t="s">
        <v>19</v>
      </c>
      <c r="E260" s="311" t="s">
        <v>3530</v>
      </c>
      <c r="F260" s="312">
        <v>44761</v>
      </c>
      <c r="G260" s="312">
        <v>44757</v>
      </c>
      <c r="H260" s="312"/>
      <c r="I260" s="312">
        <v>44761</v>
      </c>
      <c r="J260" s="311" t="s">
        <v>3536</v>
      </c>
      <c r="K260" s="313" t="s">
        <v>2032</v>
      </c>
      <c r="L260" s="170">
        <v>44858</v>
      </c>
      <c r="M260" s="167" t="s">
        <v>3533</v>
      </c>
      <c r="N260" s="168">
        <v>44876</v>
      </c>
      <c r="O260" s="167"/>
      <c r="P260" s="167">
        <v>8500</v>
      </c>
      <c r="Q260" s="167" t="s">
        <v>35</v>
      </c>
      <c r="R260" s="167" t="s">
        <v>22</v>
      </c>
    </row>
    <row r="261" spans="1:18" hidden="1">
      <c r="A261" s="311">
        <f>COUNTA($D$3:$D$261)</f>
        <v>259</v>
      </c>
      <c r="B261" s="311" t="s">
        <v>3488</v>
      </c>
      <c r="C261" s="311" t="s">
        <v>37</v>
      </c>
      <c r="D261" s="311" t="s">
        <v>30</v>
      </c>
      <c r="E261" s="311" t="s">
        <v>3489</v>
      </c>
      <c r="F261" s="312">
        <v>44768</v>
      </c>
      <c r="G261" s="312">
        <v>44764</v>
      </c>
      <c r="H261" s="312"/>
      <c r="I261" s="312">
        <v>44768</v>
      </c>
      <c r="J261" s="311" t="s">
        <v>1662</v>
      </c>
      <c r="K261" s="313" t="s">
        <v>1274</v>
      </c>
      <c r="L261" s="170">
        <v>44858</v>
      </c>
      <c r="M261" s="167"/>
      <c r="O261" s="167"/>
      <c r="P261" s="167">
        <v>1958.3333333333333</v>
      </c>
      <c r="Q261" s="167" t="s">
        <v>35</v>
      </c>
      <c r="R261" s="167" t="s">
        <v>129</v>
      </c>
    </row>
    <row r="262" spans="1:18" hidden="1">
      <c r="A262" s="311">
        <f>COUNTA($D$3:$D$262)</f>
        <v>260</v>
      </c>
      <c r="B262" s="311" t="s">
        <v>3537</v>
      </c>
      <c r="C262" s="311" t="s">
        <v>2345</v>
      </c>
      <c r="D262" s="311" t="s">
        <v>3538</v>
      </c>
      <c r="E262" s="311" t="s">
        <v>3539</v>
      </c>
      <c r="F262" s="312" t="s">
        <v>55</v>
      </c>
      <c r="G262" s="312"/>
      <c r="H262" s="312">
        <v>44767</v>
      </c>
      <c r="I262" s="312" t="s">
        <v>55</v>
      </c>
      <c r="J262" s="311" t="s">
        <v>3572</v>
      </c>
      <c r="K262" s="313" t="s">
        <v>1287</v>
      </c>
      <c r="L262" s="170">
        <v>44858</v>
      </c>
      <c r="M262" s="167" t="s">
        <v>4181</v>
      </c>
      <c r="N262" s="168">
        <v>44868</v>
      </c>
      <c r="O262" s="167"/>
      <c r="P262" s="167"/>
      <c r="Q262" s="167" t="s">
        <v>28</v>
      </c>
      <c r="R262" s="167" t="s">
        <v>129</v>
      </c>
    </row>
    <row r="263" spans="1:18" hidden="1">
      <c r="A263" s="311">
        <f>COUNTA($D$3:$D$263)</f>
        <v>261</v>
      </c>
      <c r="B263" s="311" t="s">
        <v>3462</v>
      </c>
      <c r="C263" s="311" t="s">
        <v>21</v>
      </c>
      <c r="D263" s="311" t="s">
        <v>30</v>
      </c>
      <c r="E263" s="311" t="s">
        <v>1204</v>
      </c>
      <c r="F263" s="312">
        <v>44757</v>
      </c>
      <c r="G263" s="312">
        <v>44753</v>
      </c>
      <c r="H263" s="312"/>
      <c r="I263" s="312">
        <v>44757</v>
      </c>
      <c r="J263" s="311" t="s">
        <v>1485</v>
      </c>
      <c r="K263" s="313" t="s">
        <v>1274</v>
      </c>
      <c r="L263" s="170">
        <v>44847</v>
      </c>
      <c r="M263" s="167" t="s">
        <v>4105</v>
      </c>
      <c r="N263" s="168">
        <v>44907</v>
      </c>
      <c r="O263" s="167"/>
      <c r="P263" s="167">
        <v>1541.6666666666667</v>
      </c>
      <c r="Q263" s="167" t="s">
        <v>35</v>
      </c>
      <c r="R263" s="167" t="s">
        <v>129</v>
      </c>
    </row>
    <row r="264" spans="1:18" hidden="1">
      <c r="A264" s="311">
        <f>COUNTA($D$3:$D$264)</f>
        <v>262</v>
      </c>
      <c r="B264" s="311" t="s">
        <v>3988</v>
      </c>
      <c r="C264" s="311" t="s">
        <v>3989</v>
      </c>
      <c r="D264" s="311" t="s">
        <v>38</v>
      </c>
      <c r="E264" s="311" t="s">
        <v>3990</v>
      </c>
      <c r="F264" s="312">
        <v>44833</v>
      </c>
      <c r="G264" s="312">
        <v>44833</v>
      </c>
      <c r="H264" s="312"/>
      <c r="I264" s="312">
        <v>44833</v>
      </c>
      <c r="J264" s="311" t="s">
        <v>1485</v>
      </c>
      <c r="K264" s="313" t="s">
        <v>287</v>
      </c>
      <c r="L264" s="170">
        <v>44847</v>
      </c>
      <c r="M264" s="167" t="s">
        <v>4147</v>
      </c>
      <c r="N264" s="168">
        <v>44847</v>
      </c>
      <c r="O264" s="167"/>
      <c r="P264" s="167">
        <v>1291.6666666666667</v>
      </c>
      <c r="Q264" s="167" t="s">
        <v>35</v>
      </c>
      <c r="R264" s="167" t="s">
        <v>22</v>
      </c>
    </row>
    <row r="265" spans="1:18" hidden="1">
      <c r="A265" s="311">
        <f>COUNTA($D$3:$D$265)</f>
        <v>263</v>
      </c>
      <c r="B265" s="311" t="s">
        <v>3478</v>
      </c>
      <c r="C265" s="311" t="s">
        <v>21</v>
      </c>
      <c r="D265" s="311" t="s">
        <v>1264</v>
      </c>
      <c r="E265" s="311" t="s">
        <v>3479</v>
      </c>
      <c r="F265" s="312">
        <v>44768</v>
      </c>
      <c r="G265" s="312">
        <v>44764</v>
      </c>
      <c r="H265" s="312"/>
      <c r="I265" s="312">
        <v>44768</v>
      </c>
      <c r="J265" s="311" t="s">
        <v>1093</v>
      </c>
      <c r="K265" s="313" t="s">
        <v>1295</v>
      </c>
      <c r="L265" s="170">
        <v>44847</v>
      </c>
      <c r="M265" s="167" t="s">
        <v>4106</v>
      </c>
      <c r="N265" s="168">
        <v>44907</v>
      </c>
      <c r="O265" s="167"/>
      <c r="P265" s="167">
        <v>1750</v>
      </c>
      <c r="Q265" s="167" t="s">
        <v>1726</v>
      </c>
      <c r="R265" s="167" t="s">
        <v>129</v>
      </c>
    </row>
    <row r="266" spans="1:18" hidden="1">
      <c r="A266" s="311">
        <f>COUNTA($D$3:$D$266)</f>
        <v>264</v>
      </c>
      <c r="B266" s="311" t="s">
        <v>3309</v>
      </c>
      <c r="C266" s="311" t="s">
        <v>21</v>
      </c>
      <c r="D266" s="311" t="s">
        <v>27</v>
      </c>
      <c r="E266" s="311" t="s">
        <v>3310</v>
      </c>
      <c r="F266" s="312">
        <v>44748</v>
      </c>
      <c r="G266" s="312">
        <v>44741</v>
      </c>
      <c r="H266" s="312"/>
      <c r="I266" s="312">
        <v>44748</v>
      </c>
      <c r="J266" s="311" t="s">
        <v>1093</v>
      </c>
      <c r="K266" s="313" t="s">
        <v>1287</v>
      </c>
      <c r="L266" s="170">
        <v>44847</v>
      </c>
      <c r="M266" s="167" t="s">
        <v>4013</v>
      </c>
      <c r="N266" s="168">
        <v>44907</v>
      </c>
      <c r="O266" s="167"/>
      <c r="P266" s="167">
        <v>9750</v>
      </c>
      <c r="Q266" s="167" t="s">
        <v>1726</v>
      </c>
      <c r="R266" s="167" t="s">
        <v>129</v>
      </c>
    </row>
    <row r="267" spans="1:18" hidden="1">
      <c r="A267" s="311">
        <f>COUNTA($D$3:$D$267)</f>
        <v>265</v>
      </c>
      <c r="B267" s="311" t="s">
        <v>3311</v>
      </c>
      <c r="C267" s="311" t="s">
        <v>21</v>
      </c>
      <c r="D267" s="311" t="s">
        <v>45</v>
      </c>
      <c r="E267" s="311" t="s">
        <v>3312</v>
      </c>
      <c r="F267" s="312">
        <v>44748</v>
      </c>
      <c r="G267" s="312">
        <v>44741</v>
      </c>
      <c r="H267" s="312"/>
      <c r="I267" s="312">
        <v>44748</v>
      </c>
      <c r="J267" s="311" t="s">
        <v>1639</v>
      </c>
      <c r="K267" s="313" t="s">
        <v>1287</v>
      </c>
      <c r="L267" s="170">
        <v>44847</v>
      </c>
      <c r="M267" s="167" t="s">
        <v>4103</v>
      </c>
      <c r="N267" s="168">
        <v>44907</v>
      </c>
      <c r="O267" s="167"/>
      <c r="P267" s="167">
        <v>1250</v>
      </c>
      <c r="Q267" s="167" t="s">
        <v>1726</v>
      </c>
      <c r="R267" s="167" t="s">
        <v>129</v>
      </c>
    </row>
    <row r="268" spans="1:18" hidden="1">
      <c r="A268" s="311">
        <f>COUNTA($D$3:$D$268)</f>
        <v>266</v>
      </c>
      <c r="B268" s="311" t="s">
        <v>3316</v>
      </c>
      <c r="C268" s="311" t="s">
        <v>21</v>
      </c>
      <c r="D268" s="311" t="s">
        <v>30</v>
      </c>
      <c r="E268" s="311" t="s">
        <v>3317</v>
      </c>
      <c r="F268" s="312" t="s">
        <v>55</v>
      </c>
      <c r="G268" s="312"/>
      <c r="H268" s="312">
        <v>44740</v>
      </c>
      <c r="I268" s="312" t="s">
        <v>55</v>
      </c>
      <c r="J268" s="311" t="s">
        <v>1723</v>
      </c>
      <c r="K268" s="313" t="s">
        <v>1274</v>
      </c>
      <c r="L268" s="170">
        <v>44847</v>
      </c>
      <c r="M268" s="167" t="s">
        <v>4104</v>
      </c>
      <c r="N268" s="168">
        <v>44844</v>
      </c>
      <c r="O268" s="167"/>
      <c r="P268" s="167"/>
      <c r="Q268" s="167" t="s">
        <v>28</v>
      </c>
      <c r="R268" s="167" t="s">
        <v>129</v>
      </c>
    </row>
    <row r="269" spans="1:18" hidden="1">
      <c r="A269" s="311">
        <f>COUNTA($D$3:$D$269)</f>
        <v>267</v>
      </c>
      <c r="B269" s="311" t="s">
        <v>3818</v>
      </c>
      <c r="C269" s="311" t="s">
        <v>109</v>
      </c>
      <c r="D269" s="311" t="s">
        <v>16</v>
      </c>
      <c r="E269" s="311" t="s">
        <v>1130</v>
      </c>
      <c r="F269" s="312">
        <v>44811</v>
      </c>
      <c r="G269" s="312">
        <v>44811</v>
      </c>
      <c r="H269" s="312"/>
      <c r="I269" s="312">
        <v>44811</v>
      </c>
      <c r="J269" s="311" t="s">
        <v>3851</v>
      </c>
      <c r="K269" s="313" t="s">
        <v>1287</v>
      </c>
      <c r="L269" s="170">
        <v>44839</v>
      </c>
      <c r="M269" s="167" t="s">
        <v>4046</v>
      </c>
      <c r="N269" s="168">
        <v>44813</v>
      </c>
      <c r="O269" s="167"/>
      <c r="P269" s="167">
        <v>6916.666666666667</v>
      </c>
      <c r="Q269" s="167" t="s">
        <v>35</v>
      </c>
      <c r="R269" s="167" t="s">
        <v>129</v>
      </c>
    </row>
    <row r="270" spans="1:18" hidden="1">
      <c r="A270" s="311">
        <f>COUNTA($D$3:$D$270)</f>
        <v>268</v>
      </c>
      <c r="B270" s="311" t="s">
        <v>3438</v>
      </c>
      <c r="C270" s="311" t="s">
        <v>3439</v>
      </c>
      <c r="D270" s="311" t="s">
        <v>1083</v>
      </c>
      <c r="E270" s="311" t="s">
        <v>3440</v>
      </c>
      <c r="F270" s="312">
        <v>44750</v>
      </c>
      <c r="G270" s="312">
        <v>44748</v>
      </c>
      <c r="H270" s="312"/>
      <c r="I270" s="312">
        <v>44750</v>
      </c>
      <c r="J270" s="311" t="s">
        <v>3441</v>
      </c>
      <c r="K270" s="313" t="s">
        <v>1295</v>
      </c>
      <c r="L270" s="170">
        <v>44839</v>
      </c>
      <c r="M270" s="167" t="s">
        <v>4044</v>
      </c>
      <c r="N270" s="168">
        <v>44784</v>
      </c>
      <c r="O270" s="167"/>
      <c r="P270" s="167">
        <v>8208.3333333333339</v>
      </c>
      <c r="Q270" s="167" t="s">
        <v>35</v>
      </c>
      <c r="R270" s="167" t="s">
        <v>129</v>
      </c>
    </row>
    <row r="271" spans="1:18" hidden="1">
      <c r="A271" s="311">
        <f>COUNTA($D$3:$D$271)</f>
        <v>269</v>
      </c>
      <c r="B271" s="311" t="s">
        <v>3894</v>
      </c>
      <c r="C271" s="311" t="s">
        <v>41</v>
      </c>
      <c r="D271" s="311" t="s">
        <v>1103</v>
      </c>
      <c r="E271" s="311" t="s">
        <v>3895</v>
      </c>
      <c r="F271" s="312" t="s">
        <v>66</v>
      </c>
      <c r="G271" s="312">
        <v>44813</v>
      </c>
      <c r="H271" s="312"/>
      <c r="I271" s="312" t="s">
        <v>66</v>
      </c>
      <c r="J271" s="311" t="s">
        <v>3896</v>
      </c>
      <c r="K271" s="313" t="s">
        <v>1294</v>
      </c>
      <c r="L271" s="170">
        <v>44839</v>
      </c>
      <c r="M271" s="167"/>
      <c r="O271" s="167"/>
      <c r="P271" s="167"/>
      <c r="Q271" s="167" t="s">
        <v>60</v>
      </c>
      <c r="R271" s="167" t="s">
        <v>22</v>
      </c>
    </row>
    <row r="272" spans="1:18" hidden="1">
      <c r="A272" s="311">
        <f>COUNTA($D$3:$D$272)</f>
        <v>270</v>
      </c>
      <c r="B272" s="311" t="s">
        <v>3854</v>
      </c>
      <c r="C272" s="311" t="s">
        <v>41</v>
      </c>
      <c r="D272" s="311" t="s">
        <v>19</v>
      </c>
      <c r="E272" s="311" t="s">
        <v>3075</v>
      </c>
      <c r="F272" s="312" t="s">
        <v>66</v>
      </c>
      <c r="G272" s="312">
        <v>44811</v>
      </c>
      <c r="H272" s="312"/>
      <c r="I272" s="312" t="s">
        <v>66</v>
      </c>
      <c r="J272" s="311" t="s">
        <v>3877</v>
      </c>
      <c r="K272" s="313" t="s">
        <v>1294</v>
      </c>
      <c r="L272" s="170">
        <v>44839</v>
      </c>
      <c r="M272" s="167"/>
      <c r="O272" s="167"/>
      <c r="P272" s="167"/>
      <c r="Q272" s="167" t="s">
        <v>60</v>
      </c>
      <c r="R272" s="167" t="s">
        <v>22</v>
      </c>
    </row>
    <row r="273" spans="1:18" hidden="1">
      <c r="A273" s="311">
        <f>COUNTA($D$3:$D$273)</f>
        <v>271</v>
      </c>
      <c r="B273" s="311" t="s">
        <v>3874</v>
      </c>
      <c r="C273" s="311" t="s">
        <v>41</v>
      </c>
      <c r="D273" s="311" t="s">
        <v>1201</v>
      </c>
      <c r="E273" s="311" t="s">
        <v>3629</v>
      </c>
      <c r="F273" s="312" t="s">
        <v>66</v>
      </c>
      <c r="G273" s="312">
        <v>44819</v>
      </c>
      <c r="H273" s="312"/>
      <c r="I273" s="312" t="s">
        <v>66</v>
      </c>
      <c r="J273" s="311" t="s">
        <v>2570</v>
      </c>
      <c r="K273" s="313" t="s">
        <v>1296</v>
      </c>
      <c r="L273" s="170">
        <v>44839</v>
      </c>
      <c r="M273" s="167" t="s">
        <v>4045</v>
      </c>
      <c r="N273" s="168">
        <v>44844</v>
      </c>
      <c r="O273" s="167"/>
      <c r="P273" s="167"/>
      <c r="Q273" s="167" t="s">
        <v>60</v>
      </c>
      <c r="R273" s="167" t="s">
        <v>129</v>
      </c>
    </row>
    <row r="274" spans="1:18" hidden="1">
      <c r="A274" s="311">
        <f>COUNTA($D$3:$D$274)</f>
        <v>272</v>
      </c>
      <c r="B274" s="311" t="s">
        <v>3594</v>
      </c>
      <c r="C274" s="311" t="s">
        <v>41</v>
      </c>
      <c r="D274" s="311" t="s">
        <v>32</v>
      </c>
      <c r="E274" s="311" t="s">
        <v>3595</v>
      </c>
      <c r="F274" s="312" t="s">
        <v>66</v>
      </c>
      <c r="G274" s="312">
        <v>44771</v>
      </c>
      <c r="H274" s="312"/>
      <c r="I274" s="312" t="s">
        <v>66</v>
      </c>
      <c r="J274" s="311" t="s">
        <v>3754</v>
      </c>
      <c r="K274" s="313" t="s">
        <v>1295</v>
      </c>
      <c r="L274" s="170">
        <v>44839</v>
      </c>
      <c r="M274" s="167" t="s">
        <v>4045</v>
      </c>
      <c r="N274" s="168">
        <v>44907</v>
      </c>
      <c r="O274" s="167"/>
      <c r="P274" s="167"/>
      <c r="Q274" s="167" t="s">
        <v>60</v>
      </c>
      <c r="R274" s="167" t="s">
        <v>129</v>
      </c>
    </row>
    <row r="275" spans="1:18" hidden="1">
      <c r="A275" s="311">
        <f>COUNTA($D$3:$D$275)</f>
        <v>273</v>
      </c>
      <c r="B275" s="311" t="s">
        <v>3614</v>
      </c>
      <c r="C275" s="311" t="s">
        <v>41</v>
      </c>
      <c r="D275" s="311" t="s">
        <v>56</v>
      </c>
      <c r="E275" s="311" t="s">
        <v>1238</v>
      </c>
      <c r="F275" s="312" t="s">
        <v>66</v>
      </c>
      <c r="G275" s="312">
        <v>44781</v>
      </c>
      <c r="H275" s="312"/>
      <c r="I275" s="312" t="s">
        <v>66</v>
      </c>
      <c r="J275" s="311" t="s">
        <v>3107</v>
      </c>
      <c r="K275" s="313" t="s">
        <v>2032</v>
      </c>
      <c r="L275" s="170">
        <v>44839</v>
      </c>
      <c r="M275" s="167"/>
      <c r="N275" s="168">
        <v>44988</v>
      </c>
      <c r="O275" s="167"/>
      <c r="P275" s="167"/>
      <c r="Q275" s="167" t="s">
        <v>60</v>
      </c>
      <c r="R275" s="167" t="s">
        <v>22</v>
      </c>
    </row>
    <row r="276" spans="1:18" hidden="1">
      <c r="A276" s="311">
        <f>COUNTA($D$3:$D$276)</f>
        <v>274</v>
      </c>
      <c r="B276" s="311" t="s">
        <v>3496</v>
      </c>
      <c r="C276" s="311" t="s">
        <v>41</v>
      </c>
      <c r="D276" s="311" t="s">
        <v>1103</v>
      </c>
      <c r="E276" s="311" t="s">
        <v>1108</v>
      </c>
      <c r="F276" s="312" t="s">
        <v>66</v>
      </c>
      <c r="G276" s="312">
        <v>44753</v>
      </c>
      <c r="H276" s="312"/>
      <c r="I276" s="312" t="s">
        <v>66</v>
      </c>
      <c r="J276" s="311" t="s">
        <v>2931</v>
      </c>
      <c r="K276" s="313" t="s">
        <v>1295</v>
      </c>
      <c r="L276" s="170">
        <v>44839</v>
      </c>
      <c r="M276" s="167" t="s">
        <v>4045</v>
      </c>
      <c r="N276" s="168">
        <v>44866</v>
      </c>
      <c r="O276" s="167"/>
      <c r="P276" s="167"/>
      <c r="Q276" s="167" t="s">
        <v>60</v>
      </c>
      <c r="R276" s="167" t="s">
        <v>129</v>
      </c>
    </row>
    <row r="277" spans="1:18" hidden="1">
      <c r="A277" s="311">
        <f>COUNTA($D$3:$D$277)</f>
        <v>275</v>
      </c>
      <c r="B277" s="311" t="s">
        <v>3774</v>
      </c>
      <c r="C277" s="311" t="s">
        <v>71</v>
      </c>
      <c r="D277" s="311" t="s">
        <v>27</v>
      </c>
      <c r="E277" s="311" t="s">
        <v>3775</v>
      </c>
      <c r="F277" s="312">
        <v>44802</v>
      </c>
      <c r="G277" s="312">
        <v>44795</v>
      </c>
      <c r="H277" s="312"/>
      <c r="I277" s="312">
        <v>44802</v>
      </c>
      <c r="J277" s="311" t="s">
        <v>1093</v>
      </c>
      <c r="K277" s="313"/>
      <c r="L277" s="170">
        <v>44832</v>
      </c>
      <c r="M277" s="167" t="s">
        <v>2380</v>
      </c>
      <c r="N277" s="168">
        <v>44823</v>
      </c>
      <c r="O277" s="167"/>
      <c r="P277" s="167">
        <v>9708.3333333333339</v>
      </c>
      <c r="Q277" s="167" t="s">
        <v>1726</v>
      </c>
      <c r="R277" s="167" t="s">
        <v>129</v>
      </c>
    </row>
    <row r="278" spans="1:18" hidden="1">
      <c r="A278" s="311">
        <f>COUNTA($D$3:$D$278)</f>
        <v>276</v>
      </c>
      <c r="B278" s="311" t="s">
        <v>3934</v>
      </c>
      <c r="C278" s="311" t="s">
        <v>41</v>
      </c>
      <c r="D278" s="311" t="s">
        <v>104</v>
      </c>
      <c r="E278" s="311" t="s">
        <v>293</v>
      </c>
      <c r="F278" s="312"/>
      <c r="G278" s="312"/>
      <c r="H278" s="312"/>
      <c r="I278" s="312"/>
      <c r="J278" s="311"/>
      <c r="K278" s="313"/>
      <c r="L278" s="170">
        <v>44832</v>
      </c>
      <c r="M278" s="167" t="s">
        <v>2217</v>
      </c>
      <c r="N278" s="168">
        <v>44866</v>
      </c>
      <c r="O278" s="167"/>
      <c r="P278" s="167"/>
      <c r="Q278" s="167" t="s">
        <v>1053</v>
      </c>
      <c r="R278" s="167" t="s">
        <v>22</v>
      </c>
    </row>
    <row r="279" spans="1:18" hidden="1">
      <c r="A279" s="311">
        <f>COUNTA($D$3:$D$279)</f>
        <v>277</v>
      </c>
      <c r="B279" s="311" t="s">
        <v>3459</v>
      </c>
      <c r="C279" s="311" t="s">
        <v>2854</v>
      </c>
      <c r="D279" s="311" t="s">
        <v>58</v>
      </c>
      <c r="E279" s="311" t="s">
        <v>3463</v>
      </c>
      <c r="F279" s="312">
        <v>44757</v>
      </c>
      <c r="G279" s="312">
        <v>44753</v>
      </c>
      <c r="H279" s="312"/>
      <c r="I279" s="312">
        <v>44757</v>
      </c>
      <c r="J279" s="311" t="s">
        <v>3464</v>
      </c>
      <c r="K279" s="313"/>
      <c r="L279" s="170">
        <v>44832</v>
      </c>
      <c r="M279" s="167" t="s">
        <v>2384</v>
      </c>
      <c r="N279" s="168">
        <v>44823</v>
      </c>
      <c r="O279" s="167"/>
      <c r="P279" s="167">
        <v>3083.3333333333335</v>
      </c>
      <c r="Q279" s="167" t="s">
        <v>35</v>
      </c>
      <c r="R279" s="167" t="s">
        <v>129</v>
      </c>
    </row>
    <row r="280" spans="1:18" hidden="1">
      <c r="A280" s="311">
        <f>COUNTA($D$3:$D$280)</f>
        <v>278</v>
      </c>
      <c r="B280" s="311" t="s">
        <v>3431</v>
      </c>
      <c r="C280" s="311" t="s">
        <v>57</v>
      </c>
      <c r="D280" s="311" t="s">
        <v>30</v>
      </c>
      <c r="E280" s="311" t="s">
        <v>2896</v>
      </c>
      <c r="F280" s="312">
        <v>44685</v>
      </c>
      <c r="G280" s="312">
        <v>44745</v>
      </c>
      <c r="H280" s="312"/>
      <c r="I280" s="312">
        <v>44685</v>
      </c>
      <c r="J280" s="311" t="s">
        <v>2897</v>
      </c>
      <c r="K280" s="313"/>
      <c r="L280" s="170">
        <v>44832</v>
      </c>
      <c r="M280" s="167"/>
      <c r="N280" s="168">
        <v>45083</v>
      </c>
      <c r="O280" s="167"/>
      <c r="P280" s="167">
        <v>14750</v>
      </c>
      <c r="Q280" s="167" t="s">
        <v>35</v>
      </c>
      <c r="R280" s="167" t="s">
        <v>22</v>
      </c>
    </row>
    <row r="281" spans="1:18" hidden="1">
      <c r="A281" s="311">
        <f>COUNTA($D$3:$D$281)</f>
        <v>279</v>
      </c>
      <c r="B281" s="311" t="s">
        <v>3244</v>
      </c>
      <c r="C281" s="311" t="s">
        <v>37</v>
      </c>
      <c r="D281" s="311" t="s">
        <v>45</v>
      </c>
      <c r="E281" s="311" t="s">
        <v>3255</v>
      </c>
      <c r="F281" s="312">
        <v>44748</v>
      </c>
      <c r="G281" s="312">
        <v>44729</v>
      </c>
      <c r="H281" s="312"/>
      <c r="I281" s="312">
        <v>44748</v>
      </c>
      <c r="J281" s="311" t="s">
        <v>1639</v>
      </c>
      <c r="K281" s="313" t="s">
        <v>1287</v>
      </c>
      <c r="L281" s="170">
        <v>44832</v>
      </c>
      <c r="M281" s="167"/>
      <c r="O281" s="167"/>
      <c r="P281" s="167">
        <v>1541.6666666666667</v>
      </c>
      <c r="Q281" s="167" t="s">
        <v>1726</v>
      </c>
      <c r="R281" s="167" t="s">
        <v>129</v>
      </c>
    </row>
    <row r="282" spans="1:18" hidden="1">
      <c r="A282" s="311">
        <f>COUNTA($D$3:$D$282)</f>
        <v>280</v>
      </c>
      <c r="B282" s="311" t="s">
        <v>3243</v>
      </c>
      <c r="C282" s="311" t="s">
        <v>37</v>
      </c>
      <c r="D282" s="311" t="s">
        <v>45</v>
      </c>
      <c r="E282" s="311" t="s">
        <v>3254</v>
      </c>
      <c r="F282" s="312">
        <v>44748</v>
      </c>
      <c r="G282" s="312">
        <v>44729</v>
      </c>
      <c r="H282" s="312"/>
      <c r="I282" s="312">
        <v>44748</v>
      </c>
      <c r="J282" s="311" t="s">
        <v>1639</v>
      </c>
      <c r="K282" s="313" t="s">
        <v>1287</v>
      </c>
      <c r="L282" s="170">
        <v>44832</v>
      </c>
      <c r="M282" s="167"/>
      <c r="O282" s="167"/>
      <c r="P282" s="167">
        <v>1541.6666666666667</v>
      </c>
      <c r="Q282" s="167" t="s">
        <v>1726</v>
      </c>
      <c r="R282" s="167" t="s">
        <v>129</v>
      </c>
    </row>
    <row r="283" spans="1:18" hidden="1">
      <c r="A283" s="311">
        <f>COUNTA($D$3:$D$283)</f>
        <v>281</v>
      </c>
      <c r="B283" s="311" t="s">
        <v>3245</v>
      </c>
      <c r="C283" s="311" t="s">
        <v>41</v>
      </c>
      <c r="D283" s="311" t="s">
        <v>23</v>
      </c>
      <c r="E283" s="311" t="s">
        <v>1272</v>
      </c>
      <c r="F283" s="312" t="s">
        <v>66</v>
      </c>
      <c r="G283" s="312">
        <v>44728</v>
      </c>
      <c r="H283" s="312"/>
      <c r="I283" s="312" t="s">
        <v>66</v>
      </c>
      <c r="J283" s="311" t="s">
        <v>3261</v>
      </c>
      <c r="K283" s="313" t="s">
        <v>1294</v>
      </c>
      <c r="L283" s="170">
        <v>44832</v>
      </c>
      <c r="M283" s="167" t="s">
        <v>2079</v>
      </c>
      <c r="N283" s="168">
        <v>44907</v>
      </c>
      <c r="O283" s="167"/>
      <c r="P283" s="167"/>
      <c r="Q283" s="167" t="s">
        <v>60</v>
      </c>
      <c r="R283" s="167" t="s">
        <v>22</v>
      </c>
    </row>
    <row r="284" spans="1:18" hidden="1">
      <c r="A284" s="311">
        <f>COUNTA($D$3:$D$284)</f>
        <v>282</v>
      </c>
      <c r="B284" s="311" t="s">
        <v>3289</v>
      </c>
      <c r="C284" s="311" t="s">
        <v>3290</v>
      </c>
      <c r="D284" s="311" t="s">
        <v>1098</v>
      </c>
      <c r="E284" s="311" t="s">
        <v>3291</v>
      </c>
      <c r="F284" s="312">
        <v>44748</v>
      </c>
      <c r="G284" s="312">
        <v>44741</v>
      </c>
      <c r="H284" s="312"/>
      <c r="I284" s="312">
        <v>44748</v>
      </c>
      <c r="J284" s="311" t="s">
        <v>1093</v>
      </c>
      <c r="K284" s="313" t="s">
        <v>1287</v>
      </c>
      <c r="L284" s="170">
        <v>44832</v>
      </c>
      <c r="M284" s="167" t="s">
        <v>4011</v>
      </c>
      <c r="N284" s="168">
        <v>44735</v>
      </c>
      <c r="O284" s="167"/>
      <c r="P284" s="167">
        <v>4958.333333333333</v>
      </c>
      <c r="Q284" s="167" t="s">
        <v>1726</v>
      </c>
      <c r="R284" s="167" t="s">
        <v>129</v>
      </c>
    </row>
    <row r="285" spans="1:18" hidden="1">
      <c r="A285" s="311">
        <f>COUNTA($D$3:$D$285)</f>
        <v>283</v>
      </c>
      <c r="B285" s="311" t="s">
        <v>3280</v>
      </c>
      <c r="C285" s="311" t="s">
        <v>2767</v>
      </c>
      <c r="D285" s="311" t="s">
        <v>16</v>
      </c>
      <c r="E285" s="311" t="s">
        <v>3281</v>
      </c>
      <c r="F285" s="312">
        <v>44753</v>
      </c>
      <c r="G285" s="312">
        <v>44741</v>
      </c>
      <c r="H285" s="312">
        <v>44792</v>
      </c>
      <c r="I285" s="312">
        <v>44753</v>
      </c>
      <c r="J285" s="311" t="s">
        <v>3335</v>
      </c>
      <c r="K285" s="313" t="s">
        <v>1295</v>
      </c>
      <c r="L285" s="170">
        <v>44832</v>
      </c>
      <c r="M285" s="167"/>
      <c r="O285" s="167"/>
      <c r="P285" s="167">
        <v>2916.6666666666665</v>
      </c>
      <c r="Q285" s="167" t="s">
        <v>28</v>
      </c>
      <c r="R285" s="167" t="s">
        <v>129</v>
      </c>
    </row>
    <row r="286" spans="1:18" hidden="1">
      <c r="A286" s="311">
        <f>COUNTA($D$3:$D$286)</f>
        <v>284</v>
      </c>
      <c r="B286" s="311" t="s">
        <v>3278</v>
      </c>
      <c r="C286" s="311" t="s">
        <v>2767</v>
      </c>
      <c r="D286" s="311" t="s">
        <v>16</v>
      </c>
      <c r="E286" s="311" t="s">
        <v>3279</v>
      </c>
      <c r="F286" s="312">
        <v>44753</v>
      </c>
      <c r="G286" s="312">
        <v>44745</v>
      </c>
      <c r="H286" s="312">
        <v>44792</v>
      </c>
      <c r="I286" s="312">
        <v>44753</v>
      </c>
      <c r="J286" s="311" t="s">
        <v>3334</v>
      </c>
      <c r="K286" s="313" t="s">
        <v>1295</v>
      </c>
      <c r="L286" s="170">
        <v>44832</v>
      </c>
      <c r="M286" s="167"/>
      <c r="O286" s="167"/>
      <c r="P286" s="167">
        <v>8333.3333333333339</v>
      </c>
      <c r="Q286" s="167" t="s">
        <v>28</v>
      </c>
      <c r="R286" s="167" t="s">
        <v>129</v>
      </c>
    </row>
    <row r="287" spans="1:18" hidden="1">
      <c r="A287" s="311">
        <f>COUNTA($D$3:$D$287)</f>
        <v>285</v>
      </c>
      <c r="B287" s="311" t="s">
        <v>3298</v>
      </c>
      <c r="C287" s="311" t="s">
        <v>3299</v>
      </c>
      <c r="D287" s="311" t="s">
        <v>1103</v>
      </c>
      <c r="E287" s="311" t="s">
        <v>3300</v>
      </c>
      <c r="F287" s="312">
        <v>44748</v>
      </c>
      <c r="G287" s="312">
        <v>44741</v>
      </c>
      <c r="H287" s="312">
        <v>44783</v>
      </c>
      <c r="I287" s="312">
        <v>44748</v>
      </c>
      <c r="J287" s="311" t="s">
        <v>3301</v>
      </c>
      <c r="K287" s="313" t="s">
        <v>1287</v>
      </c>
      <c r="L287" s="170">
        <v>44832</v>
      </c>
      <c r="M287" s="167" t="s">
        <v>4012</v>
      </c>
      <c r="N287" s="168">
        <v>44848</v>
      </c>
      <c r="O287" s="167"/>
      <c r="P287" s="167">
        <v>1333.3333333333333</v>
      </c>
      <c r="Q287" s="167" t="s">
        <v>28</v>
      </c>
      <c r="R287" s="167" t="s">
        <v>129</v>
      </c>
    </row>
    <row r="288" spans="1:18" hidden="1">
      <c r="A288" s="311">
        <f>COUNTA($D$3:$D$288)</f>
        <v>286</v>
      </c>
      <c r="B288" s="311" t="s">
        <v>3295</v>
      </c>
      <c r="C288" s="311" t="s">
        <v>3296</v>
      </c>
      <c r="D288" s="311" t="s">
        <v>36</v>
      </c>
      <c r="E288" s="311" t="s">
        <v>3297</v>
      </c>
      <c r="F288" s="312">
        <v>44748</v>
      </c>
      <c r="G288" s="312">
        <v>44745</v>
      </c>
      <c r="H288" s="312"/>
      <c r="I288" s="312">
        <v>44748</v>
      </c>
      <c r="J288" s="311" t="s">
        <v>3343</v>
      </c>
      <c r="K288" s="313" t="s">
        <v>1295</v>
      </c>
      <c r="L288" s="170">
        <v>44832</v>
      </c>
      <c r="M288" s="167"/>
      <c r="N288" s="168">
        <v>45114</v>
      </c>
      <c r="O288" s="167"/>
      <c r="P288" s="167">
        <v>5958.333333333333</v>
      </c>
      <c r="Q288" s="167" t="s">
        <v>35</v>
      </c>
      <c r="R288" s="167" t="s">
        <v>129</v>
      </c>
    </row>
    <row r="289" spans="1:18" hidden="1">
      <c r="A289" s="311">
        <f>COUNTA($D$3:$D$289)</f>
        <v>287</v>
      </c>
      <c r="B289" s="311" t="s">
        <v>3231</v>
      </c>
      <c r="C289" s="311" t="s">
        <v>37</v>
      </c>
      <c r="D289" s="311" t="s">
        <v>34</v>
      </c>
      <c r="E289" s="311" t="s">
        <v>3232</v>
      </c>
      <c r="F289" s="312">
        <v>44728</v>
      </c>
      <c r="G289" s="312">
        <v>44728</v>
      </c>
      <c r="H289" s="312"/>
      <c r="I289" s="312">
        <v>44728</v>
      </c>
      <c r="J289" s="311" t="s">
        <v>3233</v>
      </c>
      <c r="K289" s="313" t="s">
        <v>1296</v>
      </c>
      <c r="L289" s="170">
        <v>44824</v>
      </c>
      <c r="M289" s="167"/>
      <c r="O289" s="167"/>
      <c r="P289" s="167">
        <v>8708.3333333333339</v>
      </c>
      <c r="Q289" s="167" t="s">
        <v>35</v>
      </c>
      <c r="R289" s="167" t="s">
        <v>129</v>
      </c>
    </row>
    <row r="290" spans="1:18" hidden="1">
      <c r="A290" s="311">
        <f>COUNTA($D$3:$D$290)</f>
        <v>288</v>
      </c>
      <c r="B290" s="311" t="s">
        <v>3224</v>
      </c>
      <c r="C290" s="311" t="s">
        <v>37</v>
      </c>
      <c r="D290" s="311" t="s">
        <v>34</v>
      </c>
      <c r="E290" s="311" t="s">
        <v>1141</v>
      </c>
      <c r="F290" s="312">
        <v>44748</v>
      </c>
      <c r="G290" s="312">
        <v>44735</v>
      </c>
      <c r="H290" s="312"/>
      <c r="I290" s="312">
        <v>44748</v>
      </c>
      <c r="J290" s="311" t="s">
        <v>3225</v>
      </c>
      <c r="K290" s="313" t="s">
        <v>1287</v>
      </c>
      <c r="L290" s="170">
        <v>44824</v>
      </c>
      <c r="M290" s="167"/>
      <c r="O290" s="167"/>
      <c r="P290" s="167">
        <v>3666.6666666666665</v>
      </c>
      <c r="Q290" s="167" t="s">
        <v>35</v>
      </c>
      <c r="R290" s="167" t="s">
        <v>129</v>
      </c>
    </row>
    <row r="291" spans="1:18" hidden="1">
      <c r="A291" s="311">
        <f>COUNTA($D$3:$D$291)</f>
        <v>289</v>
      </c>
      <c r="B291" s="311" t="s">
        <v>3220</v>
      </c>
      <c r="C291" s="311" t="s">
        <v>37</v>
      </c>
      <c r="D291" s="311" t="s">
        <v>30</v>
      </c>
      <c r="E291" s="311" t="s">
        <v>3221</v>
      </c>
      <c r="F291" s="312">
        <v>44728</v>
      </c>
      <c r="G291" s="312">
        <v>44728</v>
      </c>
      <c r="H291" s="312"/>
      <c r="I291" s="312">
        <v>44728</v>
      </c>
      <c r="J291" s="311" t="s">
        <v>1485</v>
      </c>
      <c r="K291" s="313" t="s">
        <v>1287</v>
      </c>
      <c r="L291" s="170">
        <v>44824</v>
      </c>
      <c r="M291" s="167"/>
      <c r="O291" s="167"/>
      <c r="P291" s="167"/>
      <c r="Q291" s="167" t="s">
        <v>35</v>
      </c>
      <c r="R291" s="167" t="s">
        <v>129</v>
      </c>
    </row>
    <row r="292" spans="1:18" hidden="1">
      <c r="A292" s="311">
        <f>COUNTA($D$3:$D$292)</f>
        <v>290</v>
      </c>
      <c r="B292" s="311" t="s">
        <v>3214</v>
      </c>
      <c r="C292" s="311" t="s">
        <v>37</v>
      </c>
      <c r="D292" s="311" t="s">
        <v>30</v>
      </c>
      <c r="E292" s="311" t="s">
        <v>3215</v>
      </c>
      <c r="F292" s="312">
        <v>44728</v>
      </c>
      <c r="G292" s="312">
        <v>44728</v>
      </c>
      <c r="H292" s="312"/>
      <c r="I292" s="312">
        <v>44728</v>
      </c>
      <c r="J292" s="311" t="s">
        <v>3216</v>
      </c>
      <c r="K292" s="313" t="s">
        <v>1296</v>
      </c>
      <c r="L292" s="170">
        <v>44824</v>
      </c>
      <c r="M292" s="167"/>
      <c r="O292" s="167"/>
      <c r="P292" s="167"/>
      <c r="Q292" s="167" t="s">
        <v>35</v>
      </c>
      <c r="R292" s="167" t="s">
        <v>129</v>
      </c>
    </row>
    <row r="293" spans="1:18" hidden="1">
      <c r="A293" s="311">
        <f t="shared" ref="A293:A301" si="0">COUNTA($D$3:$D$293)</f>
        <v>291</v>
      </c>
      <c r="B293" s="311" t="s">
        <v>3210</v>
      </c>
      <c r="C293" s="311" t="s">
        <v>21</v>
      </c>
      <c r="D293" s="311" t="s">
        <v>30</v>
      </c>
      <c r="E293" s="311" t="s">
        <v>1890</v>
      </c>
      <c r="F293" s="312">
        <v>44728</v>
      </c>
      <c r="G293" s="312">
        <v>44728</v>
      </c>
      <c r="H293" s="312"/>
      <c r="I293" s="312">
        <v>44728</v>
      </c>
      <c r="J293" s="311" t="s">
        <v>3211</v>
      </c>
      <c r="K293" s="313" t="s">
        <v>1295</v>
      </c>
      <c r="L293" s="170">
        <v>44824</v>
      </c>
      <c r="M293" s="167" t="s">
        <v>3949</v>
      </c>
      <c r="N293" s="168">
        <v>44907</v>
      </c>
      <c r="O293" s="167"/>
      <c r="P293" s="167"/>
      <c r="Q293" s="167" t="s">
        <v>35</v>
      </c>
      <c r="R293" s="167" t="s">
        <v>129</v>
      </c>
    </row>
    <row r="294" spans="1:18" hidden="1">
      <c r="A294" s="311">
        <f t="shared" si="0"/>
        <v>291</v>
      </c>
      <c r="B294" s="311" t="s">
        <v>3164</v>
      </c>
      <c r="C294" s="311" t="s">
        <v>21</v>
      </c>
      <c r="D294" s="311" t="s">
        <v>3165</v>
      </c>
      <c r="E294" s="311" t="s">
        <v>3166</v>
      </c>
      <c r="F294" s="312">
        <v>44748</v>
      </c>
      <c r="G294" s="312">
        <v>44714</v>
      </c>
      <c r="H294" s="312"/>
      <c r="I294" s="312">
        <v>44748</v>
      </c>
      <c r="J294" s="311" t="s">
        <v>3167</v>
      </c>
      <c r="K294" s="313" t="s">
        <v>1295</v>
      </c>
      <c r="L294" s="150">
        <v>44824</v>
      </c>
      <c r="M294" t="s">
        <v>3949</v>
      </c>
      <c r="N294" s="168">
        <v>44907</v>
      </c>
      <c r="O294" s="167"/>
      <c r="Q294" t="s">
        <v>35</v>
      </c>
      <c r="R294" s="162" t="s">
        <v>129</v>
      </c>
    </row>
    <row r="295" spans="1:18" hidden="1">
      <c r="A295" s="311">
        <f t="shared" si="0"/>
        <v>291</v>
      </c>
      <c r="B295" s="311" t="s">
        <v>3158</v>
      </c>
      <c r="C295" s="311" t="s">
        <v>21</v>
      </c>
      <c r="D295" s="311" t="s">
        <v>30</v>
      </c>
      <c r="E295" s="311" t="s">
        <v>3159</v>
      </c>
      <c r="F295" s="312">
        <v>44748</v>
      </c>
      <c r="G295" s="312">
        <v>44728</v>
      </c>
      <c r="H295" s="312"/>
      <c r="I295" s="312">
        <v>44748</v>
      </c>
      <c r="J295" s="311" t="s">
        <v>3160</v>
      </c>
      <c r="K295" s="313" t="s">
        <v>1287</v>
      </c>
      <c r="L295" s="150">
        <v>44824</v>
      </c>
      <c r="M295" t="s">
        <v>3949</v>
      </c>
      <c r="N295" s="168">
        <v>44907</v>
      </c>
      <c r="O295" s="167"/>
      <c r="Q295" t="s">
        <v>35</v>
      </c>
      <c r="R295" s="162" t="s">
        <v>129</v>
      </c>
    </row>
    <row r="296" spans="1:18" hidden="1">
      <c r="A296" s="311">
        <f t="shared" si="0"/>
        <v>291</v>
      </c>
      <c r="B296" s="311" t="s">
        <v>3157</v>
      </c>
      <c r="C296" s="311" t="s">
        <v>21</v>
      </c>
      <c r="D296" s="311" t="s">
        <v>30</v>
      </c>
      <c r="E296" s="311" t="s">
        <v>1242</v>
      </c>
      <c r="F296" s="312">
        <v>44728</v>
      </c>
      <c r="G296" s="312">
        <v>44728</v>
      </c>
      <c r="H296" s="312"/>
      <c r="I296" s="312">
        <v>44728</v>
      </c>
      <c r="J296" s="311" t="s">
        <v>1679</v>
      </c>
      <c r="K296" s="313" t="s">
        <v>1296</v>
      </c>
      <c r="L296" s="150">
        <v>44824</v>
      </c>
      <c r="M296" t="s">
        <v>3949</v>
      </c>
      <c r="N296" s="168">
        <v>44804</v>
      </c>
      <c r="O296" s="167"/>
      <c r="Q296" t="s">
        <v>35</v>
      </c>
      <c r="R296" s="162" t="s">
        <v>129</v>
      </c>
    </row>
    <row r="297" spans="1:18" hidden="1">
      <c r="A297" s="311">
        <f t="shared" si="0"/>
        <v>291</v>
      </c>
      <c r="B297" s="311" t="s">
        <v>3118</v>
      </c>
      <c r="C297" s="311" t="s">
        <v>1106</v>
      </c>
      <c r="D297" s="311" t="s">
        <v>58</v>
      </c>
      <c r="E297" s="311" t="s">
        <v>1644</v>
      </c>
      <c r="F297" s="312">
        <v>44713</v>
      </c>
      <c r="G297" s="312">
        <v>44714</v>
      </c>
      <c r="H297" s="312"/>
      <c r="I297" s="312">
        <v>44713</v>
      </c>
      <c r="J297" s="311" t="s">
        <v>3194</v>
      </c>
      <c r="K297" s="313" t="s">
        <v>1295</v>
      </c>
      <c r="L297" s="150">
        <v>44824</v>
      </c>
      <c r="N297" s="168">
        <v>45127</v>
      </c>
      <c r="O297" s="167"/>
      <c r="Q297" t="s">
        <v>35</v>
      </c>
      <c r="R297" s="162" t="s">
        <v>129</v>
      </c>
    </row>
    <row r="298" spans="1:18" hidden="1">
      <c r="A298" s="311">
        <f t="shared" si="0"/>
        <v>291</v>
      </c>
      <c r="B298" s="311" t="s">
        <v>2990</v>
      </c>
      <c r="C298" s="311" t="s">
        <v>37</v>
      </c>
      <c r="D298" s="311" t="s">
        <v>30</v>
      </c>
      <c r="E298" s="311" t="s">
        <v>2991</v>
      </c>
      <c r="F298" s="312">
        <v>44714</v>
      </c>
      <c r="G298" s="312">
        <v>44689</v>
      </c>
      <c r="H298" s="312"/>
      <c r="I298" s="312">
        <v>44714</v>
      </c>
      <c r="J298" s="311" t="s">
        <v>1485</v>
      </c>
      <c r="K298" s="313" t="s">
        <v>1287</v>
      </c>
      <c r="L298" s="150">
        <v>44824</v>
      </c>
      <c r="O298" s="167"/>
      <c r="Q298" t="s">
        <v>35</v>
      </c>
      <c r="R298" s="162" t="s">
        <v>129</v>
      </c>
    </row>
    <row r="299" spans="1:18" hidden="1">
      <c r="A299" s="311">
        <f t="shared" si="0"/>
        <v>291</v>
      </c>
      <c r="B299" s="311" t="s">
        <v>2988</v>
      </c>
      <c r="C299" s="311" t="s">
        <v>37</v>
      </c>
      <c r="D299" s="311" t="s">
        <v>30</v>
      </c>
      <c r="E299" s="311" t="s">
        <v>2989</v>
      </c>
      <c r="F299" s="312">
        <v>44691</v>
      </c>
      <c r="G299" s="312">
        <v>44689</v>
      </c>
      <c r="H299" s="312"/>
      <c r="I299" s="312">
        <v>44691</v>
      </c>
      <c r="J299" s="311" t="s">
        <v>1485</v>
      </c>
      <c r="K299" s="313" t="s">
        <v>1274</v>
      </c>
      <c r="L299" s="150">
        <v>44824</v>
      </c>
      <c r="O299" s="167"/>
      <c r="Q299" t="s">
        <v>35</v>
      </c>
      <c r="R299" s="162" t="s">
        <v>129</v>
      </c>
    </row>
    <row r="300" spans="1:18" hidden="1">
      <c r="A300" s="311">
        <f t="shared" si="0"/>
        <v>291</v>
      </c>
      <c r="B300" s="311" t="s">
        <v>3821</v>
      </c>
      <c r="C300" s="311" t="s">
        <v>37</v>
      </c>
      <c r="D300" s="311" t="s">
        <v>45</v>
      </c>
      <c r="E300" s="311" t="s">
        <v>3822</v>
      </c>
      <c r="F300" s="312">
        <v>44803</v>
      </c>
      <c r="G300" s="312">
        <v>44804</v>
      </c>
      <c r="H300" s="312"/>
      <c r="I300" s="312">
        <v>44803</v>
      </c>
      <c r="J300" s="311" t="s">
        <v>1834</v>
      </c>
      <c r="K300" s="313" t="s">
        <v>1287</v>
      </c>
      <c r="L300" s="150">
        <v>44819</v>
      </c>
      <c r="M300" t="s">
        <v>3912</v>
      </c>
      <c r="N300" s="168">
        <v>44804</v>
      </c>
      <c r="O300" s="167"/>
      <c r="Q300" t="s">
        <v>1726</v>
      </c>
      <c r="R300" s="162" t="s">
        <v>129</v>
      </c>
    </row>
    <row r="301" spans="1:18" hidden="1">
      <c r="A301" s="311">
        <f t="shared" si="0"/>
        <v>291</v>
      </c>
      <c r="B301" s="311" t="s">
        <v>3238</v>
      </c>
      <c r="C301" s="311" t="s">
        <v>1168</v>
      </c>
      <c r="D301" s="311" t="s">
        <v>31</v>
      </c>
      <c r="E301" s="311" t="s">
        <v>3239</v>
      </c>
      <c r="F301" s="312">
        <v>44729</v>
      </c>
      <c r="G301" s="312">
        <v>44728</v>
      </c>
      <c r="H301" s="312"/>
      <c r="I301" s="312">
        <v>44729</v>
      </c>
      <c r="J301" s="311" t="s">
        <v>3240</v>
      </c>
      <c r="K301" s="313" t="s">
        <v>1294</v>
      </c>
      <c r="L301" s="150">
        <v>44819</v>
      </c>
      <c r="O301" s="167"/>
      <c r="Q301" t="s">
        <v>35</v>
      </c>
      <c r="R301" s="162" t="s">
        <v>22</v>
      </c>
    </row>
    <row r="302" spans="1:18" hidden="1">
      <c r="A302" s="311">
        <f>COUNTA($D$3:$D$302)</f>
        <v>300</v>
      </c>
      <c r="B302" s="311" t="s">
        <v>3212</v>
      </c>
      <c r="C302" s="311" t="s">
        <v>1090</v>
      </c>
      <c r="D302" s="311" t="s">
        <v>47</v>
      </c>
      <c r="E302" s="311" t="s">
        <v>1091</v>
      </c>
      <c r="F302" s="312">
        <v>44728</v>
      </c>
      <c r="G302" s="312">
        <v>44729</v>
      </c>
      <c r="H302" s="312"/>
      <c r="I302" s="312">
        <v>44728</v>
      </c>
      <c r="J302" s="311" t="s">
        <v>3213</v>
      </c>
      <c r="K302" s="313" t="s">
        <v>1294</v>
      </c>
      <c r="L302" s="170">
        <v>44819</v>
      </c>
      <c r="M302" t="s">
        <v>3918</v>
      </c>
      <c r="N302" s="168">
        <v>44895</v>
      </c>
      <c r="O302" s="167"/>
      <c r="Q302" t="s">
        <v>35</v>
      </c>
      <c r="R302" t="s">
        <v>22</v>
      </c>
    </row>
    <row r="303" spans="1:18" hidden="1">
      <c r="A303" s="311">
        <f>COUNTA($D$3:$D$303)</f>
        <v>301</v>
      </c>
      <c r="B303" s="311" t="s">
        <v>3152</v>
      </c>
      <c r="C303" s="311" t="s">
        <v>1752</v>
      </c>
      <c r="D303" s="311" t="s">
        <v>51</v>
      </c>
      <c r="E303" s="311" t="s">
        <v>3153</v>
      </c>
      <c r="F303" s="312">
        <v>44728</v>
      </c>
      <c r="G303" s="312">
        <v>44718</v>
      </c>
      <c r="H303" s="312"/>
      <c r="I303" s="312">
        <v>44728</v>
      </c>
      <c r="J303" s="311" t="s">
        <v>2597</v>
      </c>
      <c r="K303" s="313" t="s">
        <v>2032</v>
      </c>
      <c r="L303" s="170">
        <v>44819</v>
      </c>
      <c r="N303" s="168">
        <v>45083</v>
      </c>
      <c r="O303" s="167"/>
      <c r="Q303" t="s">
        <v>35</v>
      </c>
      <c r="R303" t="s">
        <v>22</v>
      </c>
    </row>
    <row r="304" spans="1:18" hidden="1">
      <c r="A304" s="311">
        <f>COUNTA($D$3:$D$304)</f>
        <v>302</v>
      </c>
      <c r="B304" s="311" t="s">
        <v>3098</v>
      </c>
      <c r="C304" s="311" t="s">
        <v>2370</v>
      </c>
      <c r="D304" s="311" t="s">
        <v>3099</v>
      </c>
      <c r="E304" s="311" t="s">
        <v>3100</v>
      </c>
      <c r="F304" s="312">
        <v>44714</v>
      </c>
      <c r="G304" s="312">
        <v>44708</v>
      </c>
      <c r="H304" s="312"/>
      <c r="I304" s="312">
        <v>44714</v>
      </c>
      <c r="J304" s="311" t="s">
        <v>3101</v>
      </c>
      <c r="K304" s="313" t="s">
        <v>2032</v>
      </c>
      <c r="L304" s="170">
        <v>44819</v>
      </c>
      <c r="M304" t="s">
        <v>3918</v>
      </c>
      <c r="N304" s="168">
        <v>44824</v>
      </c>
      <c r="O304" s="167"/>
      <c r="Q304" t="s">
        <v>35</v>
      </c>
      <c r="R304" t="s">
        <v>22</v>
      </c>
    </row>
    <row r="305" spans="1:18" hidden="1">
      <c r="A305" s="311">
        <f>COUNTA($D$3:$D$305)</f>
        <v>303</v>
      </c>
      <c r="B305" s="311" t="s">
        <v>2861</v>
      </c>
      <c r="C305" s="311" t="s">
        <v>2858</v>
      </c>
      <c r="D305" s="311" t="s">
        <v>2862</v>
      </c>
      <c r="E305" s="311" t="s">
        <v>2863</v>
      </c>
      <c r="F305" s="312">
        <v>44686</v>
      </c>
      <c r="G305" s="312">
        <v>44678</v>
      </c>
      <c r="H305" s="312"/>
      <c r="I305" s="312">
        <v>44686</v>
      </c>
      <c r="J305" s="311" t="s">
        <v>1093</v>
      </c>
      <c r="K305" s="313" t="s">
        <v>287</v>
      </c>
      <c r="L305" s="170">
        <v>44816</v>
      </c>
      <c r="M305" t="s">
        <v>3922</v>
      </c>
      <c r="N305" s="168">
        <v>44894</v>
      </c>
      <c r="O305" s="167"/>
      <c r="Q305" t="s">
        <v>3917</v>
      </c>
      <c r="R305" t="s">
        <v>22</v>
      </c>
    </row>
    <row r="306" spans="1:18" hidden="1">
      <c r="A306" s="311">
        <f>COUNTA($D$3:$D$306)</f>
        <v>304</v>
      </c>
      <c r="B306" s="311" t="s">
        <v>3146</v>
      </c>
      <c r="C306" s="311" t="s">
        <v>41</v>
      </c>
      <c r="D306" s="311" t="s">
        <v>1169</v>
      </c>
      <c r="E306" s="311" t="s">
        <v>3147</v>
      </c>
      <c r="F306" s="312" t="s">
        <v>66</v>
      </c>
      <c r="G306" s="312">
        <v>44728</v>
      </c>
      <c r="H306" s="312"/>
      <c r="I306" s="312" t="s">
        <v>66</v>
      </c>
      <c r="J306" s="311" t="s">
        <v>3241</v>
      </c>
      <c r="K306" s="313" t="s">
        <v>287</v>
      </c>
      <c r="L306" s="170">
        <v>44816</v>
      </c>
      <c r="M306" t="s">
        <v>3950</v>
      </c>
      <c r="N306" s="168">
        <v>44813</v>
      </c>
      <c r="O306" s="167"/>
      <c r="Q306" t="s">
        <v>3951</v>
      </c>
      <c r="R306" t="s">
        <v>22</v>
      </c>
    </row>
    <row r="307" spans="1:18" hidden="1">
      <c r="A307" s="311">
        <f>COUNTA($D$3:$D$307)</f>
        <v>305</v>
      </c>
      <c r="B307" s="311" t="s">
        <v>3070</v>
      </c>
      <c r="C307" s="311" t="s">
        <v>41</v>
      </c>
      <c r="D307" s="311" t="s">
        <v>3071</v>
      </c>
      <c r="E307" s="311" t="s">
        <v>3072</v>
      </c>
      <c r="F307" s="312" t="s">
        <v>66</v>
      </c>
      <c r="G307" s="312">
        <v>44708</v>
      </c>
      <c r="H307" s="312"/>
      <c r="I307" s="312" t="s">
        <v>66</v>
      </c>
      <c r="J307" s="311" t="s">
        <v>3073</v>
      </c>
      <c r="K307" s="313" t="s">
        <v>2032</v>
      </c>
      <c r="L307" s="170">
        <v>44816</v>
      </c>
      <c r="O307" s="167"/>
      <c r="Q307" t="s">
        <v>3951</v>
      </c>
      <c r="R307" t="s">
        <v>22</v>
      </c>
    </row>
    <row r="308" spans="1:18" hidden="1">
      <c r="A308" s="311">
        <f>COUNTA($D$3:$D$308)</f>
        <v>306</v>
      </c>
      <c r="B308" s="311" t="s">
        <v>3117</v>
      </c>
      <c r="C308" s="311" t="s">
        <v>2370</v>
      </c>
      <c r="D308" s="311" t="s">
        <v>30</v>
      </c>
      <c r="E308" s="311" t="s">
        <v>2106</v>
      </c>
      <c r="F308" s="312">
        <v>44714</v>
      </c>
      <c r="G308" s="312">
        <v>44708</v>
      </c>
      <c r="H308" s="312"/>
      <c r="I308" s="312">
        <v>44714</v>
      </c>
      <c r="J308" s="311" t="s">
        <v>2665</v>
      </c>
      <c r="K308" s="313" t="s">
        <v>2032</v>
      </c>
      <c r="L308" s="170">
        <v>44816</v>
      </c>
      <c r="M308" t="s">
        <v>3918</v>
      </c>
      <c r="N308" s="168">
        <v>44824</v>
      </c>
      <c r="O308" s="167"/>
      <c r="Q308" t="s">
        <v>35</v>
      </c>
      <c r="R308" t="s">
        <v>22</v>
      </c>
    </row>
    <row r="309" spans="1:18" hidden="1">
      <c r="A309" s="311">
        <f>COUNTA($D$3:$D$309)</f>
        <v>307</v>
      </c>
      <c r="B309" s="311" t="s">
        <v>3096</v>
      </c>
      <c r="C309" s="311" t="s">
        <v>1764</v>
      </c>
      <c r="D309" s="311" t="s">
        <v>19</v>
      </c>
      <c r="E309" s="311" t="s">
        <v>1765</v>
      </c>
      <c r="F309" s="312">
        <v>44714</v>
      </c>
      <c r="G309" s="312">
        <v>44708</v>
      </c>
      <c r="H309" s="312"/>
      <c r="I309" s="312">
        <v>44714</v>
      </c>
      <c r="J309" s="311" t="s">
        <v>3097</v>
      </c>
      <c r="K309" s="313" t="s">
        <v>287</v>
      </c>
      <c r="L309" s="170">
        <v>44816</v>
      </c>
      <c r="O309" s="167"/>
      <c r="Q309" t="s">
        <v>35</v>
      </c>
      <c r="R309" t="s">
        <v>22</v>
      </c>
    </row>
    <row r="310" spans="1:18" hidden="1">
      <c r="A310" s="311">
        <f>COUNTA($D$3:$D$310)</f>
        <v>308</v>
      </c>
      <c r="B310" s="311" t="s">
        <v>3743</v>
      </c>
      <c r="C310" s="311" t="s">
        <v>41</v>
      </c>
      <c r="D310" s="311" t="s">
        <v>49</v>
      </c>
      <c r="E310" s="311" t="s">
        <v>3744</v>
      </c>
      <c r="F310" s="312">
        <v>44802</v>
      </c>
      <c r="G310" s="312"/>
      <c r="H310" s="312"/>
      <c r="I310" s="312"/>
      <c r="J310" s="311"/>
      <c r="K310" s="313"/>
      <c r="L310" s="170">
        <v>44812</v>
      </c>
      <c r="M310" t="s">
        <v>3860</v>
      </c>
      <c r="N310" s="168">
        <v>44812</v>
      </c>
      <c r="O310" s="167"/>
      <c r="R310" t="s">
        <v>129</v>
      </c>
    </row>
    <row r="311" spans="1:18" hidden="1">
      <c r="A311" s="311">
        <f>COUNTA($D$3:$D$311)</f>
        <v>309</v>
      </c>
      <c r="B311" s="311" t="s">
        <v>3302</v>
      </c>
      <c r="C311" s="311" t="s">
        <v>3303</v>
      </c>
      <c r="D311" s="311" t="s">
        <v>1098</v>
      </c>
      <c r="E311" s="311" t="s">
        <v>3304</v>
      </c>
      <c r="F311" s="312">
        <v>44748</v>
      </c>
      <c r="G311" s="312">
        <v>44738</v>
      </c>
      <c r="H311" s="312"/>
      <c r="I311" s="312">
        <v>44748</v>
      </c>
      <c r="J311" s="311" t="s">
        <v>1093</v>
      </c>
      <c r="K311" s="313" t="s">
        <v>287</v>
      </c>
      <c r="L311" s="170">
        <v>44809</v>
      </c>
      <c r="M311" t="s">
        <v>3843</v>
      </c>
      <c r="N311" s="168">
        <v>44798</v>
      </c>
      <c r="O311" s="167"/>
      <c r="Q311" t="s">
        <v>1726</v>
      </c>
      <c r="R311" t="s">
        <v>129</v>
      </c>
    </row>
    <row r="312" spans="1:18" hidden="1">
      <c r="A312" s="311">
        <f>COUNTA($D$3:$D$312)</f>
        <v>310</v>
      </c>
      <c r="B312" s="311" t="s">
        <v>3751</v>
      </c>
      <c r="C312" s="311" t="s">
        <v>3752</v>
      </c>
      <c r="D312" s="311" t="s">
        <v>31</v>
      </c>
      <c r="E312" s="311" t="s">
        <v>3753</v>
      </c>
      <c r="F312" s="312"/>
      <c r="G312" s="312"/>
      <c r="H312" s="312"/>
      <c r="I312" s="312"/>
      <c r="J312" s="311" t="s">
        <v>459</v>
      </c>
      <c r="K312" s="313" t="s">
        <v>1295</v>
      </c>
      <c r="L312" s="147">
        <v>44798</v>
      </c>
      <c r="M312" s="10" t="s">
        <v>3792</v>
      </c>
      <c r="N312" s="168">
        <v>44789</v>
      </c>
      <c r="O312" s="167"/>
      <c r="Q312" t="s">
        <v>1053</v>
      </c>
      <c r="R312" t="s">
        <v>129</v>
      </c>
    </row>
    <row r="313" spans="1:18" hidden="1">
      <c r="A313" s="311">
        <f>COUNTA($D$3:$D$313)</f>
        <v>311</v>
      </c>
      <c r="B313" s="311" t="s">
        <v>2827</v>
      </c>
      <c r="C313" s="311" t="s">
        <v>1106</v>
      </c>
      <c r="D313" s="311" t="s">
        <v>45</v>
      </c>
      <c r="E313" s="311" t="s">
        <v>2828</v>
      </c>
      <c r="F313" s="312">
        <v>44677</v>
      </c>
      <c r="G313" s="312">
        <v>44672</v>
      </c>
      <c r="H313" s="312"/>
      <c r="I313" s="312">
        <v>44677</v>
      </c>
      <c r="J313" s="311" t="s">
        <v>1093</v>
      </c>
      <c r="K313" s="313"/>
      <c r="L313" s="147">
        <v>44791</v>
      </c>
      <c r="M313" t="s">
        <v>3762</v>
      </c>
      <c r="N313" s="168">
        <v>44844</v>
      </c>
      <c r="O313" s="167"/>
      <c r="Q313" t="s">
        <v>1055</v>
      </c>
      <c r="R313" t="s">
        <v>129</v>
      </c>
    </row>
    <row r="314" spans="1:18" hidden="1">
      <c r="A314" s="311">
        <f>COUNTA($D$3:$D$314)</f>
        <v>312</v>
      </c>
      <c r="B314" s="311" t="s">
        <v>3319</v>
      </c>
      <c r="C314" s="311" t="s">
        <v>3049</v>
      </c>
      <c r="D314" s="311" t="s">
        <v>31</v>
      </c>
      <c r="E314" s="311" t="s">
        <v>3050</v>
      </c>
      <c r="F314" s="312">
        <v>44748</v>
      </c>
      <c r="G314" s="312">
        <v>44738</v>
      </c>
      <c r="H314" s="312"/>
      <c r="I314" s="312">
        <v>44748</v>
      </c>
      <c r="J314" s="311" t="s">
        <v>1664</v>
      </c>
      <c r="K314" s="313" t="s">
        <v>1294</v>
      </c>
      <c r="L314" s="147">
        <v>44791</v>
      </c>
      <c r="M314" t="s">
        <v>3761</v>
      </c>
      <c r="N314" s="168">
        <v>44784</v>
      </c>
      <c r="O314" s="167"/>
      <c r="Q314" t="s">
        <v>35</v>
      </c>
      <c r="R314" t="s">
        <v>22</v>
      </c>
    </row>
    <row r="315" spans="1:18" hidden="1">
      <c r="A315" s="311">
        <f>COUNTA($D$3:$D$315)</f>
        <v>313</v>
      </c>
      <c r="B315" s="311" t="s">
        <v>3201</v>
      </c>
      <c r="C315" s="311" t="s">
        <v>3202</v>
      </c>
      <c r="D315" s="311" t="s">
        <v>1103</v>
      </c>
      <c r="E315" s="311" t="s">
        <v>1848</v>
      </c>
      <c r="F315" s="312">
        <v>44727</v>
      </c>
      <c r="G315" s="312">
        <v>44728</v>
      </c>
      <c r="H315" s="312"/>
      <c r="I315" s="312">
        <v>44727</v>
      </c>
      <c r="J315" s="311" t="s">
        <v>3203</v>
      </c>
      <c r="K315" s="313"/>
      <c r="L315" s="147">
        <v>44784</v>
      </c>
      <c r="N315" s="168">
        <v>45114</v>
      </c>
      <c r="O315" s="167"/>
      <c r="Q315" t="s">
        <v>35</v>
      </c>
      <c r="R315" t="s">
        <v>129</v>
      </c>
    </row>
    <row r="316" spans="1:18" hidden="1">
      <c r="A316" s="311">
        <f>COUNTA($D$3:$D$316)</f>
        <v>314</v>
      </c>
      <c r="B316" s="311" t="s">
        <v>3591</v>
      </c>
      <c r="C316" s="311" t="s">
        <v>44</v>
      </c>
      <c r="D316" s="311" t="s">
        <v>56</v>
      </c>
      <c r="E316" s="311" t="s">
        <v>118</v>
      </c>
      <c r="F316" s="312"/>
      <c r="G316" s="312"/>
      <c r="H316" s="312"/>
      <c r="I316" s="312"/>
      <c r="J316" s="311"/>
      <c r="K316" s="313" t="s">
        <v>1295</v>
      </c>
      <c r="L316" s="147">
        <v>44784</v>
      </c>
      <c r="M316" t="s">
        <v>3636</v>
      </c>
      <c r="N316" s="168">
        <v>44784</v>
      </c>
      <c r="O316" s="167"/>
      <c r="R316" t="s">
        <v>129</v>
      </c>
    </row>
    <row r="317" spans="1:18" hidden="1">
      <c r="A317" s="311">
        <f>COUNTA($D$3:$D$317)</f>
        <v>315</v>
      </c>
      <c r="B317" s="311" t="s">
        <v>3204</v>
      </c>
      <c r="C317" s="311" t="s">
        <v>3202</v>
      </c>
      <c r="D317" s="311" t="s">
        <v>16</v>
      </c>
      <c r="E317" s="311" t="s">
        <v>3205</v>
      </c>
      <c r="F317" s="312">
        <v>44727</v>
      </c>
      <c r="G317" s="312">
        <v>44728</v>
      </c>
      <c r="H317" s="312"/>
      <c r="I317" s="312">
        <v>44727</v>
      </c>
      <c r="J317" s="311" t="s">
        <v>3206</v>
      </c>
      <c r="K317" s="313"/>
      <c r="L317" s="147">
        <v>44784</v>
      </c>
      <c r="N317" s="168">
        <v>45114</v>
      </c>
      <c r="O317" s="167"/>
      <c r="Q317" t="s">
        <v>35</v>
      </c>
      <c r="R317" t="s">
        <v>129</v>
      </c>
    </row>
    <row r="318" spans="1:18" hidden="1">
      <c r="A318" s="311">
        <f>COUNTA($D$3:$D$318)</f>
        <v>316</v>
      </c>
      <c r="B318" s="311" t="s">
        <v>3515</v>
      </c>
      <c r="C318" s="311" t="s">
        <v>2484</v>
      </c>
      <c r="D318" s="311" t="s">
        <v>31</v>
      </c>
      <c r="E318" s="311" t="s">
        <v>3528</v>
      </c>
      <c r="F318" s="312">
        <v>44768</v>
      </c>
      <c r="G318" s="312">
        <v>44756</v>
      </c>
      <c r="H318" s="312"/>
      <c r="I318" s="312">
        <v>44768</v>
      </c>
      <c r="J318" s="311" t="s">
        <v>2944</v>
      </c>
      <c r="K318" s="313" t="s">
        <v>1294</v>
      </c>
      <c r="L318" s="147">
        <v>44784</v>
      </c>
      <c r="N318" s="168">
        <v>45083</v>
      </c>
      <c r="O318" s="167"/>
      <c r="Q318" t="s">
        <v>35</v>
      </c>
      <c r="R318" t="s">
        <v>22</v>
      </c>
    </row>
    <row r="319" spans="1:18" hidden="1">
      <c r="A319" s="311">
        <f>COUNTA($D$3:$D$319)</f>
        <v>317</v>
      </c>
      <c r="B319" s="311" t="s">
        <v>2787</v>
      </c>
      <c r="C319" s="311" t="s">
        <v>2788</v>
      </c>
      <c r="D319" s="311" t="s">
        <v>38</v>
      </c>
      <c r="E319" s="311" t="s">
        <v>2789</v>
      </c>
      <c r="F319" s="312">
        <v>44659</v>
      </c>
      <c r="G319" s="312">
        <v>44666</v>
      </c>
      <c r="H319" s="312"/>
      <c r="I319" s="312" t="s">
        <v>1294</v>
      </c>
      <c r="J319" s="311" t="s">
        <v>2790</v>
      </c>
      <c r="K319" s="313"/>
      <c r="L319" s="147">
        <v>44776</v>
      </c>
      <c r="M319" t="s">
        <v>1850</v>
      </c>
      <c r="N319" s="168">
        <v>44781</v>
      </c>
      <c r="O319" s="167"/>
      <c r="Q319" t="s">
        <v>35</v>
      </c>
      <c r="R319" t="s">
        <v>22</v>
      </c>
    </row>
    <row r="320" spans="1:18" hidden="1">
      <c r="A320" s="311">
        <f>COUNTA($D$3:$D$320)</f>
        <v>318</v>
      </c>
      <c r="B320" s="311" t="s">
        <v>2795</v>
      </c>
      <c r="C320" s="311" t="s">
        <v>2788</v>
      </c>
      <c r="D320" s="311" t="s">
        <v>38</v>
      </c>
      <c r="E320" s="311" t="s">
        <v>2796</v>
      </c>
      <c r="F320" s="312">
        <v>44666</v>
      </c>
      <c r="G320" s="312">
        <v>44666</v>
      </c>
      <c r="H320" s="312"/>
      <c r="I320" s="312">
        <v>44666</v>
      </c>
      <c r="J320" s="311" t="s">
        <v>2797</v>
      </c>
      <c r="K320" s="313" t="s">
        <v>287</v>
      </c>
      <c r="L320" s="147">
        <v>44776</v>
      </c>
      <c r="M320" t="s">
        <v>3623</v>
      </c>
      <c r="N320" s="168">
        <v>44781</v>
      </c>
      <c r="O320" s="167"/>
      <c r="Q320" t="s">
        <v>35</v>
      </c>
      <c r="R320" t="s">
        <v>22</v>
      </c>
    </row>
    <row r="321" spans="1:18" hidden="1">
      <c r="A321" s="311">
        <f>COUNTA($D$3:$D$321)</f>
        <v>319</v>
      </c>
      <c r="B321" s="311" t="s">
        <v>2791</v>
      </c>
      <c r="C321" s="311" t="s">
        <v>1165</v>
      </c>
      <c r="D321" s="311" t="s">
        <v>2792</v>
      </c>
      <c r="E321" s="311" t="s">
        <v>2793</v>
      </c>
      <c r="F321" s="312">
        <v>44666</v>
      </c>
      <c r="G321" s="312">
        <v>44666</v>
      </c>
      <c r="H321" s="312"/>
      <c r="I321" s="312">
        <v>44666</v>
      </c>
      <c r="J321" s="311" t="s">
        <v>2794</v>
      </c>
      <c r="K321" s="313" t="s">
        <v>2032</v>
      </c>
      <c r="L321" s="147">
        <v>44776</v>
      </c>
      <c r="M321" t="s">
        <v>3622</v>
      </c>
      <c r="N321" s="168">
        <v>44781</v>
      </c>
      <c r="O321" s="167"/>
      <c r="Q321" t="s">
        <v>35</v>
      </c>
      <c r="R321" t="s">
        <v>22</v>
      </c>
    </row>
    <row r="322" spans="1:18" hidden="1">
      <c r="A322" s="311">
        <f>COUNTA($D$3:$D$322)</f>
        <v>320</v>
      </c>
      <c r="B322" s="311" t="s">
        <v>3246</v>
      </c>
      <c r="C322" s="311" t="s">
        <v>2726</v>
      </c>
      <c r="D322" s="311" t="s">
        <v>31</v>
      </c>
      <c r="E322" s="311" t="s">
        <v>3263</v>
      </c>
      <c r="F322" s="312">
        <v>44728</v>
      </c>
      <c r="G322" s="312">
        <v>44728</v>
      </c>
      <c r="H322" s="312"/>
      <c r="I322" s="312">
        <v>44728</v>
      </c>
      <c r="J322" s="311" t="s">
        <v>3264</v>
      </c>
      <c r="K322" s="313" t="s">
        <v>287</v>
      </c>
      <c r="L322" s="147">
        <v>44776</v>
      </c>
      <c r="M322" t="s">
        <v>3612</v>
      </c>
      <c r="N322" s="168">
        <v>44781</v>
      </c>
      <c r="O322" s="167"/>
      <c r="Q322" t="s">
        <v>35</v>
      </c>
      <c r="R322" t="s">
        <v>22</v>
      </c>
    </row>
    <row r="323" spans="1:18" hidden="1">
      <c r="A323" s="311">
        <f>COUNTA($D$3:$D$323)</f>
        <v>321</v>
      </c>
      <c r="B323" s="311" t="s">
        <v>2823</v>
      </c>
      <c r="C323" s="311" t="s">
        <v>1106</v>
      </c>
      <c r="D323" s="311" t="s">
        <v>16</v>
      </c>
      <c r="E323" s="311" t="s">
        <v>2824</v>
      </c>
      <c r="F323" s="312">
        <v>44677</v>
      </c>
      <c r="G323" s="312">
        <v>44672</v>
      </c>
      <c r="H323" s="312"/>
      <c r="I323" s="312">
        <v>44677</v>
      </c>
      <c r="J323" s="311" t="s">
        <v>2885</v>
      </c>
      <c r="K323" s="313" t="s">
        <v>1287</v>
      </c>
      <c r="L323" s="147">
        <v>44776</v>
      </c>
      <c r="N323" s="168">
        <v>45124</v>
      </c>
      <c r="O323" s="167"/>
      <c r="Q323" t="s">
        <v>35</v>
      </c>
      <c r="R323" t="s">
        <v>129</v>
      </c>
    </row>
    <row r="324" spans="1:18" hidden="1">
      <c r="A324" s="311">
        <f>COUNTA($D$3:$D$324)</f>
        <v>322</v>
      </c>
      <c r="B324" s="311" t="s">
        <v>2821</v>
      </c>
      <c r="C324" s="311" t="s">
        <v>71</v>
      </c>
      <c r="D324" s="311" t="s">
        <v>16</v>
      </c>
      <c r="E324" s="311" t="s">
        <v>72</v>
      </c>
      <c r="F324" s="312">
        <v>44677</v>
      </c>
      <c r="G324" s="312">
        <v>44672</v>
      </c>
      <c r="H324" s="312"/>
      <c r="I324" s="312">
        <v>44677</v>
      </c>
      <c r="J324" s="311" t="s">
        <v>2597</v>
      </c>
      <c r="K324" s="313" t="s">
        <v>1287</v>
      </c>
      <c r="L324" s="147">
        <v>44776</v>
      </c>
      <c r="M324" t="s">
        <v>5638</v>
      </c>
      <c r="N324" s="168">
        <v>45131</v>
      </c>
      <c r="O324" s="167"/>
      <c r="Q324" t="s">
        <v>35</v>
      </c>
      <c r="R324" t="s">
        <v>129</v>
      </c>
    </row>
    <row r="325" spans="1:18" hidden="1">
      <c r="A325" s="311">
        <f>COUNTA($D$3:$D$325)</f>
        <v>323</v>
      </c>
      <c r="B325" s="311" t="s">
        <v>2841</v>
      </c>
      <c r="C325" s="311" t="s">
        <v>1106</v>
      </c>
      <c r="D325" s="311" t="s">
        <v>16</v>
      </c>
      <c r="E325" s="311" t="s">
        <v>2842</v>
      </c>
      <c r="F325" s="312">
        <v>44714</v>
      </c>
      <c r="G325" s="312">
        <v>44672</v>
      </c>
      <c r="H325" s="312">
        <v>44851</v>
      </c>
      <c r="I325" s="312">
        <v>44714</v>
      </c>
      <c r="J325" s="311" t="s">
        <v>1723</v>
      </c>
      <c r="K325" s="313" t="s">
        <v>1296</v>
      </c>
      <c r="L325" s="147">
        <v>44776</v>
      </c>
      <c r="M325" t="s">
        <v>3624</v>
      </c>
      <c r="N325" s="168">
        <v>44907</v>
      </c>
      <c r="O325" s="167"/>
      <c r="Q325" t="s">
        <v>35</v>
      </c>
      <c r="R325" t="s">
        <v>129</v>
      </c>
    </row>
    <row r="326" spans="1:18" hidden="1">
      <c r="A326" s="311">
        <f>COUNTA($D$3:$D$326)</f>
        <v>324</v>
      </c>
      <c r="B326" s="311" t="s">
        <v>2843</v>
      </c>
      <c r="C326" s="311" t="s">
        <v>1106</v>
      </c>
      <c r="D326" s="311" t="s">
        <v>16</v>
      </c>
      <c r="E326" s="311" t="s">
        <v>2844</v>
      </c>
      <c r="F326" s="312">
        <v>44687</v>
      </c>
      <c r="G326" s="312">
        <v>44672</v>
      </c>
      <c r="H326" s="312">
        <v>44851</v>
      </c>
      <c r="I326" s="312">
        <v>44687</v>
      </c>
      <c r="J326" s="311" t="s">
        <v>2845</v>
      </c>
      <c r="K326" s="313" t="s">
        <v>1295</v>
      </c>
      <c r="L326" s="147">
        <v>44776</v>
      </c>
      <c r="M326" t="s">
        <v>3625</v>
      </c>
      <c r="N326" s="168">
        <v>44907</v>
      </c>
      <c r="O326" s="167"/>
      <c r="Q326" t="s">
        <v>35</v>
      </c>
      <c r="R326" t="s">
        <v>129</v>
      </c>
    </row>
    <row r="327" spans="1:18" hidden="1">
      <c r="A327" s="311">
        <f>COUNTA($D$3:$D$327)</f>
        <v>325</v>
      </c>
      <c r="B327" s="311" t="s">
        <v>2864</v>
      </c>
      <c r="C327" s="311" t="s">
        <v>2858</v>
      </c>
      <c r="D327" s="311" t="s">
        <v>36</v>
      </c>
      <c r="E327" s="311" t="s">
        <v>2865</v>
      </c>
      <c r="F327" s="312">
        <v>44676</v>
      </c>
      <c r="G327" s="312">
        <v>44672</v>
      </c>
      <c r="H327" s="312"/>
      <c r="I327" s="312">
        <v>44676</v>
      </c>
      <c r="J327" s="311" t="s">
        <v>2866</v>
      </c>
      <c r="K327" s="313" t="s">
        <v>2032</v>
      </c>
      <c r="L327" s="147">
        <v>44776</v>
      </c>
      <c r="M327" t="s">
        <v>3627</v>
      </c>
      <c r="N327" s="168">
        <v>44894</v>
      </c>
      <c r="O327" s="167"/>
      <c r="Q327" t="s">
        <v>35</v>
      </c>
      <c r="R327" t="s">
        <v>22</v>
      </c>
    </row>
    <row r="328" spans="1:18" hidden="1">
      <c r="A328" s="311">
        <f>COUNTA($D$3:$D$328)</f>
        <v>326</v>
      </c>
      <c r="B328" s="311" t="s">
        <v>2867</v>
      </c>
      <c r="C328" s="311" t="s">
        <v>2858</v>
      </c>
      <c r="D328" s="311" t="s">
        <v>1103</v>
      </c>
      <c r="E328" s="311" t="s">
        <v>2868</v>
      </c>
      <c r="F328" s="312">
        <v>44686</v>
      </c>
      <c r="G328" s="312">
        <v>44672</v>
      </c>
      <c r="H328" s="312"/>
      <c r="I328" s="312">
        <v>44686</v>
      </c>
      <c r="J328" s="311" t="s">
        <v>2869</v>
      </c>
      <c r="K328" s="313" t="s">
        <v>2032</v>
      </c>
      <c r="L328" s="147">
        <v>44776</v>
      </c>
      <c r="M328" t="s">
        <v>3627</v>
      </c>
      <c r="N328" s="168">
        <v>44894</v>
      </c>
      <c r="O328" s="167"/>
      <c r="Q328" t="s">
        <v>35</v>
      </c>
      <c r="R328" t="s">
        <v>22</v>
      </c>
    </row>
    <row r="329" spans="1:18" hidden="1">
      <c r="A329" s="311">
        <f>COUNTA($D$3:$D$329)</f>
        <v>327</v>
      </c>
      <c r="B329" s="311" t="s">
        <v>2870</v>
      </c>
      <c r="C329" s="311" t="s">
        <v>2871</v>
      </c>
      <c r="D329" s="311" t="s">
        <v>36</v>
      </c>
      <c r="E329" s="311" t="s">
        <v>2872</v>
      </c>
      <c r="F329" s="312">
        <v>44714</v>
      </c>
      <c r="G329" s="312">
        <v>44672</v>
      </c>
      <c r="H329" s="312"/>
      <c r="I329" s="312">
        <v>44714</v>
      </c>
      <c r="J329" s="311" t="s">
        <v>2866</v>
      </c>
      <c r="K329" s="313" t="s">
        <v>1294</v>
      </c>
      <c r="L329" s="147">
        <v>44776</v>
      </c>
      <c r="N329" s="168">
        <v>45083</v>
      </c>
      <c r="O329" s="167"/>
      <c r="Q329" t="s">
        <v>35</v>
      </c>
      <c r="R329" t="s">
        <v>22</v>
      </c>
    </row>
    <row r="330" spans="1:18" hidden="1">
      <c r="A330" s="311">
        <f>COUNTA($D$3:$D$330)</f>
        <v>328</v>
      </c>
      <c r="B330" s="311" t="s">
        <v>3327</v>
      </c>
      <c r="C330" s="311" t="s">
        <v>3324</v>
      </c>
      <c r="D330" s="311" t="s">
        <v>16</v>
      </c>
      <c r="E330" s="311" t="s">
        <v>3328</v>
      </c>
      <c r="F330" s="312">
        <v>44741</v>
      </c>
      <c r="G330" s="312">
        <v>44738</v>
      </c>
      <c r="H330" s="312"/>
      <c r="I330" s="312">
        <v>44741</v>
      </c>
      <c r="J330" s="311" t="s">
        <v>1723</v>
      </c>
      <c r="K330" s="313" t="s">
        <v>2032</v>
      </c>
      <c r="L330" s="147">
        <v>44776</v>
      </c>
      <c r="M330" t="s">
        <v>3610</v>
      </c>
      <c r="N330" s="168">
        <v>44781</v>
      </c>
      <c r="O330" s="167"/>
      <c r="Q330" t="s">
        <v>35</v>
      </c>
      <c r="R330" t="s">
        <v>22</v>
      </c>
    </row>
    <row r="331" spans="1:18" hidden="1">
      <c r="A331" s="311">
        <f>COUNTA($D$3:$D$331)</f>
        <v>329</v>
      </c>
      <c r="B331" s="311" t="s">
        <v>2857</v>
      </c>
      <c r="C331" s="311" t="s">
        <v>2858</v>
      </c>
      <c r="D331" s="311" t="s">
        <v>2859</v>
      </c>
      <c r="E331" s="311" t="s">
        <v>2860</v>
      </c>
      <c r="F331" s="312">
        <v>44686</v>
      </c>
      <c r="G331" s="312">
        <v>44678</v>
      </c>
      <c r="H331" s="312"/>
      <c r="I331" s="312">
        <v>44686</v>
      </c>
      <c r="J331" s="311" t="s">
        <v>2950</v>
      </c>
      <c r="K331" s="313" t="s">
        <v>287</v>
      </c>
      <c r="L331" s="147">
        <v>44776</v>
      </c>
      <c r="M331" t="s">
        <v>3626</v>
      </c>
      <c r="N331" s="168">
        <v>44894</v>
      </c>
      <c r="O331" s="167"/>
      <c r="Q331" t="s">
        <v>1726</v>
      </c>
      <c r="R331" t="s">
        <v>22</v>
      </c>
    </row>
    <row r="332" spans="1:18" hidden="1">
      <c r="A332" s="311">
        <f>COUNTA($D$3:$D$332)</f>
        <v>330</v>
      </c>
      <c r="B332" s="311" t="s">
        <v>2921</v>
      </c>
      <c r="C332" s="311" t="s">
        <v>1168</v>
      </c>
      <c r="D332" s="311" t="s">
        <v>38</v>
      </c>
      <c r="E332" s="311" t="s">
        <v>2922</v>
      </c>
      <c r="F332" s="312">
        <v>44698</v>
      </c>
      <c r="G332" s="312">
        <v>44678</v>
      </c>
      <c r="H332" s="312">
        <v>44805</v>
      </c>
      <c r="I332" s="312">
        <v>44698</v>
      </c>
      <c r="J332" s="311" t="s">
        <v>2923</v>
      </c>
      <c r="K332" s="313" t="s">
        <v>287</v>
      </c>
      <c r="L332" s="147">
        <v>44776</v>
      </c>
      <c r="M332" t="s">
        <v>4064</v>
      </c>
      <c r="N332" s="168">
        <v>44844</v>
      </c>
      <c r="O332" s="167"/>
      <c r="Q332" t="s">
        <v>35</v>
      </c>
      <c r="R332" t="s">
        <v>22</v>
      </c>
    </row>
    <row r="333" spans="1:18" hidden="1">
      <c r="A333" s="311">
        <f>COUNTA($D$3:$D$333)</f>
        <v>331</v>
      </c>
      <c r="B333" s="311" t="s">
        <v>2926</v>
      </c>
      <c r="C333" s="311" t="s">
        <v>2927</v>
      </c>
      <c r="D333" s="311" t="s">
        <v>36</v>
      </c>
      <c r="E333" s="311" t="s">
        <v>2928</v>
      </c>
      <c r="F333" s="312">
        <v>44687</v>
      </c>
      <c r="G333" s="312">
        <v>44678</v>
      </c>
      <c r="H333" s="312"/>
      <c r="I333" s="312">
        <v>44687</v>
      </c>
      <c r="J333" s="311" t="s">
        <v>2929</v>
      </c>
      <c r="K333" s="313" t="s">
        <v>287</v>
      </c>
      <c r="L333" s="147">
        <v>44776</v>
      </c>
      <c r="N333" s="168">
        <v>45083</v>
      </c>
      <c r="O333" s="167"/>
      <c r="Q333" t="s">
        <v>35</v>
      </c>
      <c r="R333" t="s">
        <v>22</v>
      </c>
    </row>
    <row r="334" spans="1:18" hidden="1">
      <c r="A334" s="311">
        <f>COUNTA($D$3:$D$334)</f>
        <v>332</v>
      </c>
      <c r="B334" s="311" t="s">
        <v>3323</v>
      </c>
      <c r="C334" s="311" t="s">
        <v>3324</v>
      </c>
      <c r="D334" s="311" t="s">
        <v>1103</v>
      </c>
      <c r="E334" s="311" t="s">
        <v>3325</v>
      </c>
      <c r="F334" s="312">
        <v>44741</v>
      </c>
      <c r="G334" s="312">
        <v>44738</v>
      </c>
      <c r="H334" s="312"/>
      <c r="I334" s="312">
        <v>44741</v>
      </c>
      <c r="J334" s="311" t="s">
        <v>3326</v>
      </c>
      <c r="K334" s="313" t="s">
        <v>1294</v>
      </c>
      <c r="L334" s="147">
        <v>44776</v>
      </c>
      <c r="M334" t="s">
        <v>3609</v>
      </c>
      <c r="N334" s="168">
        <v>44781</v>
      </c>
      <c r="O334" s="167"/>
      <c r="Q334" t="s">
        <v>35</v>
      </c>
      <c r="R334" t="s">
        <v>22</v>
      </c>
    </row>
    <row r="335" spans="1:18" hidden="1">
      <c r="A335" s="311">
        <f>COUNTA($D$3:$D$335)</f>
        <v>333</v>
      </c>
      <c r="B335" s="311" t="s">
        <v>2972</v>
      </c>
      <c r="C335" s="311" t="s">
        <v>57</v>
      </c>
      <c r="D335" s="311" t="s">
        <v>27</v>
      </c>
      <c r="E335" s="311" t="s">
        <v>2973</v>
      </c>
      <c r="F335" s="312">
        <v>44714</v>
      </c>
      <c r="G335" s="312">
        <v>44700</v>
      </c>
      <c r="H335" s="312"/>
      <c r="I335" s="312">
        <v>44714</v>
      </c>
      <c r="J335" s="311" t="s">
        <v>1093</v>
      </c>
      <c r="K335" s="313" t="s">
        <v>287</v>
      </c>
      <c r="L335" s="147">
        <v>44771</v>
      </c>
      <c r="M335" t="s">
        <v>3563</v>
      </c>
      <c r="N335" s="168">
        <v>44781</v>
      </c>
      <c r="O335" s="167"/>
      <c r="Q335" t="s">
        <v>3611</v>
      </c>
      <c r="R335" t="s">
        <v>22</v>
      </c>
    </row>
    <row r="336" spans="1:18" hidden="1">
      <c r="A336" s="311">
        <f>COUNTA($D$3:$D$336)</f>
        <v>334</v>
      </c>
      <c r="B336" s="311" t="s">
        <v>2853</v>
      </c>
      <c r="C336" s="311" t="s">
        <v>2854</v>
      </c>
      <c r="D336" s="311" t="s">
        <v>16</v>
      </c>
      <c r="E336" s="311" t="s">
        <v>2855</v>
      </c>
      <c r="F336" s="312">
        <v>44690</v>
      </c>
      <c r="G336" s="312">
        <v>44680</v>
      </c>
      <c r="H336" s="312"/>
      <c r="I336" s="312">
        <v>44690</v>
      </c>
      <c r="J336" s="311" t="s">
        <v>2856</v>
      </c>
      <c r="K336" s="313"/>
      <c r="L336" s="147">
        <v>44764</v>
      </c>
      <c r="M336" t="s">
        <v>3512</v>
      </c>
      <c r="N336" s="168">
        <v>44781</v>
      </c>
      <c r="O336" s="167"/>
      <c r="Q336" t="s">
        <v>28</v>
      </c>
      <c r="R336" t="s">
        <v>129</v>
      </c>
    </row>
    <row r="337" spans="1:18" hidden="1">
      <c r="A337" s="311">
        <f>COUNTA($D$3:$D$337)</f>
        <v>335</v>
      </c>
      <c r="B337" s="311" t="s">
        <v>3168</v>
      </c>
      <c r="C337" s="311" t="s">
        <v>1092</v>
      </c>
      <c r="D337" s="311" t="s">
        <v>51</v>
      </c>
      <c r="E337" s="311" t="s">
        <v>3169</v>
      </c>
      <c r="F337" s="312">
        <v>44728</v>
      </c>
      <c r="G337" s="312">
        <v>44728</v>
      </c>
      <c r="H337" s="312"/>
      <c r="I337" s="312">
        <v>44728</v>
      </c>
      <c r="J337" s="311" t="s">
        <v>2202</v>
      </c>
      <c r="K337" s="313" t="s">
        <v>1287</v>
      </c>
      <c r="L337" s="147">
        <v>44764</v>
      </c>
      <c r="M337" t="s">
        <v>3513</v>
      </c>
      <c r="N337" s="168">
        <v>44781</v>
      </c>
      <c r="O337" s="167"/>
      <c r="Q337" t="s">
        <v>35</v>
      </c>
      <c r="R337" t="s">
        <v>129</v>
      </c>
    </row>
    <row r="338" spans="1:18" hidden="1">
      <c r="A338" s="311">
        <f>COUNTA($D$3:$D$338)</f>
        <v>336</v>
      </c>
      <c r="B338" s="311" t="s">
        <v>3122</v>
      </c>
      <c r="C338" s="311" t="s">
        <v>2431</v>
      </c>
      <c r="D338" s="311" t="s">
        <v>36</v>
      </c>
      <c r="E338" s="311" t="s">
        <v>3123</v>
      </c>
      <c r="F338" s="312">
        <v>44714</v>
      </c>
      <c r="G338" s="312">
        <v>44708</v>
      </c>
      <c r="H338" s="312">
        <v>45012</v>
      </c>
      <c r="I338" s="312">
        <v>44714</v>
      </c>
      <c r="J338" s="311" t="s">
        <v>3124</v>
      </c>
      <c r="K338" s="313" t="s">
        <v>1295</v>
      </c>
      <c r="L338" s="147">
        <v>44764</v>
      </c>
      <c r="M338" t="s">
        <v>4953</v>
      </c>
      <c r="N338" s="168">
        <v>45051</v>
      </c>
      <c r="O338" s="167"/>
      <c r="Q338" t="s">
        <v>28</v>
      </c>
      <c r="R338" t="s">
        <v>129</v>
      </c>
    </row>
    <row r="339" spans="1:18" hidden="1">
      <c r="A339" s="311">
        <f>COUNTA($D$3:$D$339)</f>
        <v>337</v>
      </c>
      <c r="B339" s="311" t="s">
        <v>3059</v>
      </c>
      <c r="C339" s="311" t="s">
        <v>40</v>
      </c>
      <c r="D339" s="311" t="s">
        <v>1126</v>
      </c>
      <c r="E339" s="311" t="s">
        <v>3060</v>
      </c>
      <c r="F339" s="312">
        <v>44706</v>
      </c>
      <c r="G339" s="312">
        <v>44700</v>
      </c>
      <c r="H339" s="312">
        <v>45155</v>
      </c>
      <c r="I339" s="312">
        <v>44706</v>
      </c>
      <c r="J339" s="311" t="s">
        <v>1707</v>
      </c>
      <c r="K339" s="313" t="s">
        <v>1295</v>
      </c>
      <c r="L339" s="147">
        <v>44764</v>
      </c>
      <c r="M339" t="s">
        <v>3532</v>
      </c>
      <c r="N339" s="168">
        <v>44767</v>
      </c>
      <c r="O339" s="167"/>
      <c r="Q339" t="s">
        <v>6195</v>
      </c>
      <c r="R339" t="s">
        <v>129</v>
      </c>
    </row>
    <row r="340" spans="1:18" hidden="1">
      <c r="A340" s="311">
        <f>COUNTA($D$3:$D$340)</f>
        <v>338</v>
      </c>
      <c r="B340" s="311" t="s">
        <v>3145</v>
      </c>
      <c r="C340" s="311" t="s">
        <v>1106</v>
      </c>
      <c r="D340" s="311" t="s">
        <v>58</v>
      </c>
      <c r="E340" s="311" t="s">
        <v>3142</v>
      </c>
      <c r="F340" s="312">
        <v>44713</v>
      </c>
      <c r="G340" s="312">
        <v>44714</v>
      </c>
      <c r="H340" s="312"/>
      <c r="I340" s="312">
        <v>44713</v>
      </c>
      <c r="J340" s="311" t="s">
        <v>1651</v>
      </c>
      <c r="K340" s="313" t="s">
        <v>1287</v>
      </c>
      <c r="L340" s="147">
        <v>44764</v>
      </c>
      <c r="N340" s="168">
        <v>45117</v>
      </c>
      <c r="O340" s="167"/>
      <c r="Q340" t="s">
        <v>35</v>
      </c>
      <c r="R340" t="s">
        <v>129</v>
      </c>
    </row>
    <row r="341" spans="1:18" hidden="1">
      <c r="A341" s="311">
        <f>COUNTA($D$3:$D$341)</f>
        <v>339</v>
      </c>
      <c r="B341" s="311" t="s">
        <v>3119</v>
      </c>
      <c r="C341" s="311" t="s">
        <v>1106</v>
      </c>
      <c r="D341" s="311" t="s">
        <v>16</v>
      </c>
      <c r="E341" s="311" t="s">
        <v>3120</v>
      </c>
      <c r="F341" s="312">
        <v>44713</v>
      </c>
      <c r="G341" s="312">
        <v>44708</v>
      </c>
      <c r="H341" s="312"/>
      <c r="I341" s="312">
        <v>44713</v>
      </c>
      <c r="J341" s="311" t="s">
        <v>1793</v>
      </c>
      <c r="K341" s="313" t="s">
        <v>1296</v>
      </c>
      <c r="L341" s="147">
        <v>44764</v>
      </c>
      <c r="M341" t="s">
        <v>3533</v>
      </c>
      <c r="N341" s="168">
        <v>44781</v>
      </c>
      <c r="O341" s="167"/>
      <c r="Q341" t="s">
        <v>35</v>
      </c>
      <c r="R341" t="s">
        <v>129</v>
      </c>
    </row>
    <row r="342" spans="1:18" hidden="1">
      <c r="A342" s="311">
        <f>COUNTA($D$3:$D$342)</f>
        <v>340</v>
      </c>
      <c r="B342" s="311" t="s">
        <v>2732</v>
      </c>
      <c r="C342" s="311" t="s">
        <v>41</v>
      </c>
      <c r="D342" s="311" t="s">
        <v>32</v>
      </c>
      <c r="E342" s="311" t="s">
        <v>2733</v>
      </c>
      <c r="F342" s="312"/>
      <c r="G342" s="312">
        <v>44658</v>
      </c>
      <c r="H342" s="312"/>
      <c r="I342" s="312"/>
      <c r="J342" s="311" t="s">
        <v>2779</v>
      </c>
      <c r="K342" s="313" t="s">
        <v>1287</v>
      </c>
      <c r="L342" s="147">
        <v>44754</v>
      </c>
      <c r="M342" t="s">
        <v>3469</v>
      </c>
      <c r="N342" s="168">
        <v>44781</v>
      </c>
      <c r="O342" s="167"/>
      <c r="Q342" t="s">
        <v>60</v>
      </c>
      <c r="R342" t="s">
        <v>129</v>
      </c>
    </row>
    <row r="343" spans="1:18" hidden="1">
      <c r="A343" s="311">
        <f>COUNTA($D$3:$D$343)</f>
        <v>341</v>
      </c>
      <c r="B343" s="311" t="s">
        <v>3128</v>
      </c>
      <c r="C343" s="311" t="s">
        <v>1119</v>
      </c>
      <c r="D343" s="311" t="s">
        <v>1121</v>
      </c>
      <c r="E343" s="311" t="s">
        <v>3129</v>
      </c>
      <c r="F343" s="312">
        <v>44718</v>
      </c>
      <c r="G343" s="312">
        <v>44714</v>
      </c>
      <c r="H343" s="312"/>
      <c r="I343" s="312">
        <v>44718</v>
      </c>
      <c r="J343" s="311" t="s">
        <v>3195</v>
      </c>
      <c r="K343" s="313" t="s">
        <v>1295</v>
      </c>
      <c r="L343" s="147">
        <v>44754</v>
      </c>
      <c r="M343" t="s">
        <v>3471</v>
      </c>
      <c r="N343" s="168">
        <v>44781</v>
      </c>
      <c r="O343" s="167"/>
      <c r="Q343" t="s">
        <v>35</v>
      </c>
      <c r="R343" t="s">
        <v>129</v>
      </c>
    </row>
    <row r="344" spans="1:18" hidden="1">
      <c r="A344" s="311">
        <f>COUNTA($D$3:$D$344)</f>
        <v>342</v>
      </c>
      <c r="B344" s="311" t="s">
        <v>2881</v>
      </c>
      <c r="C344" s="311" t="s">
        <v>2882</v>
      </c>
      <c r="D344" s="311" t="s">
        <v>49</v>
      </c>
      <c r="E344" s="311" t="s">
        <v>2883</v>
      </c>
      <c r="F344" s="312">
        <v>44690</v>
      </c>
      <c r="G344" s="312">
        <v>44680</v>
      </c>
      <c r="H344" s="312"/>
      <c r="I344" s="312">
        <v>44690</v>
      </c>
      <c r="J344" s="311" t="s">
        <v>2951</v>
      </c>
      <c r="K344" s="313" t="s">
        <v>1295</v>
      </c>
      <c r="L344" s="147">
        <v>44754</v>
      </c>
      <c r="O344" s="167"/>
      <c r="Q344" t="s">
        <v>35</v>
      </c>
      <c r="R344" t="s">
        <v>129</v>
      </c>
    </row>
    <row r="345" spans="1:18" hidden="1">
      <c r="A345" s="311">
        <f>COUNTA($D$3:$D$345)</f>
        <v>343</v>
      </c>
      <c r="B345" s="311" t="s">
        <v>2763</v>
      </c>
      <c r="C345" s="311" t="s">
        <v>2760</v>
      </c>
      <c r="D345" s="311" t="s">
        <v>16</v>
      </c>
      <c r="E345" s="311" t="s">
        <v>2764</v>
      </c>
      <c r="F345" s="312">
        <v>44657</v>
      </c>
      <c r="G345" s="312">
        <v>44658</v>
      </c>
      <c r="H345" s="312"/>
      <c r="I345" s="312">
        <v>44657</v>
      </c>
      <c r="J345" s="311" t="s">
        <v>2765</v>
      </c>
      <c r="K345" s="313" t="s">
        <v>1295</v>
      </c>
      <c r="L345" s="147">
        <v>44754</v>
      </c>
      <c r="N345" s="168">
        <v>45114</v>
      </c>
      <c r="O345" s="167"/>
      <c r="Q345" t="s">
        <v>35</v>
      </c>
      <c r="R345" t="s">
        <v>129</v>
      </c>
    </row>
    <row r="346" spans="1:18" hidden="1">
      <c r="A346" s="311">
        <f>COUNTA($D$3:$D$346)</f>
        <v>344</v>
      </c>
      <c r="B346" s="311" t="s">
        <v>2759</v>
      </c>
      <c r="C346" s="311" t="s">
        <v>2760</v>
      </c>
      <c r="D346" s="311" t="s">
        <v>16</v>
      </c>
      <c r="E346" s="311" t="s">
        <v>2761</v>
      </c>
      <c r="F346" s="312">
        <v>44657</v>
      </c>
      <c r="G346" s="312">
        <v>44658</v>
      </c>
      <c r="H346" s="312"/>
      <c r="I346" s="312">
        <v>44657</v>
      </c>
      <c r="J346" s="311" t="s">
        <v>2762</v>
      </c>
      <c r="K346" s="313" t="s">
        <v>1295</v>
      </c>
      <c r="L346" s="147">
        <v>44754</v>
      </c>
      <c r="N346" s="168">
        <v>44925</v>
      </c>
      <c r="O346" s="167"/>
      <c r="Q346" t="s">
        <v>35</v>
      </c>
      <c r="R346" t="s">
        <v>129</v>
      </c>
    </row>
    <row r="347" spans="1:18" hidden="1">
      <c r="A347" s="311">
        <f>COUNTA($D$3:$D$347)</f>
        <v>345</v>
      </c>
      <c r="B347" s="311" t="s">
        <v>2735</v>
      </c>
      <c r="C347" s="311" t="s">
        <v>21</v>
      </c>
      <c r="D347" s="311" t="s">
        <v>30</v>
      </c>
      <c r="E347" s="311" t="s">
        <v>2736</v>
      </c>
      <c r="F347" s="312">
        <v>44678</v>
      </c>
      <c r="G347" s="312">
        <v>44672</v>
      </c>
      <c r="H347" s="312"/>
      <c r="I347" s="312">
        <v>44678</v>
      </c>
      <c r="J347" s="311" t="s">
        <v>2780</v>
      </c>
      <c r="K347" s="313" t="s">
        <v>1287</v>
      </c>
      <c r="L347" s="147">
        <v>44754</v>
      </c>
      <c r="M347" t="s">
        <v>3468</v>
      </c>
      <c r="N347" s="168">
        <v>44907</v>
      </c>
      <c r="O347" s="167"/>
      <c r="Q347" t="s">
        <v>35</v>
      </c>
      <c r="R347" t="s">
        <v>129</v>
      </c>
    </row>
    <row r="348" spans="1:18" hidden="1">
      <c r="A348" s="311">
        <f>COUNTA($D$3:$D$348)</f>
        <v>346</v>
      </c>
      <c r="B348" s="311" t="s">
        <v>2678</v>
      </c>
      <c r="C348" s="311" t="s">
        <v>40</v>
      </c>
      <c r="D348" s="311" t="s">
        <v>30</v>
      </c>
      <c r="E348" s="311" t="s">
        <v>2679</v>
      </c>
      <c r="F348" s="312">
        <v>44657</v>
      </c>
      <c r="G348" s="312">
        <v>44651</v>
      </c>
      <c r="H348" s="312">
        <v>45155</v>
      </c>
      <c r="I348" s="312">
        <v>44657</v>
      </c>
      <c r="J348" s="311" t="s">
        <v>2737</v>
      </c>
      <c r="K348" s="313" t="s">
        <v>1287</v>
      </c>
      <c r="L348" s="147">
        <v>44754</v>
      </c>
      <c r="O348" s="167"/>
      <c r="Q348" t="s">
        <v>28</v>
      </c>
      <c r="R348" t="s">
        <v>129</v>
      </c>
    </row>
    <row r="349" spans="1:18" hidden="1">
      <c r="A349" s="311">
        <f>COUNTA($D$3:$D$349)</f>
        <v>347</v>
      </c>
      <c r="B349" s="311" t="s">
        <v>2643</v>
      </c>
      <c r="C349" s="311" t="s">
        <v>21</v>
      </c>
      <c r="D349" s="311" t="s">
        <v>30</v>
      </c>
      <c r="E349" s="311" t="s">
        <v>2644</v>
      </c>
      <c r="F349" s="312">
        <v>44652</v>
      </c>
      <c r="G349" s="312">
        <v>44651</v>
      </c>
      <c r="H349" s="312"/>
      <c r="I349" s="312">
        <v>44652</v>
      </c>
      <c r="J349" s="311" t="s">
        <v>1662</v>
      </c>
      <c r="K349" s="313" t="s">
        <v>1274</v>
      </c>
      <c r="L349" s="147">
        <v>44754</v>
      </c>
      <c r="M349" t="s">
        <v>3468</v>
      </c>
      <c r="N349" s="168">
        <v>44748</v>
      </c>
      <c r="O349" s="167"/>
      <c r="Q349" t="s">
        <v>35</v>
      </c>
      <c r="R349" t="s">
        <v>129</v>
      </c>
    </row>
    <row r="350" spans="1:18" hidden="1">
      <c r="A350" s="311">
        <f>COUNTA($D$3:$D$350)</f>
        <v>348</v>
      </c>
      <c r="B350" s="311" t="s">
        <v>2617</v>
      </c>
      <c r="C350" s="311" t="s">
        <v>1106</v>
      </c>
      <c r="D350" s="311" t="s">
        <v>104</v>
      </c>
      <c r="E350" s="311" t="s">
        <v>2618</v>
      </c>
      <c r="F350" s="312">
        <v>44636</v>
      </c>
      <c r="G350" s="312">
        <v>44637</v>
      </c>
      <c r="H350" s="312"/>
      <c r="I350" s="312">
        <v>44636</v>
      </c>
      <c r="J350" s="311" t="s">
        <v>1992</v>
      </c>
      <c r="K350" s="313" t="s">
        <v>1295</v>
      </c>
      <c r="L350" s="147">
        <v>44754</v>
      </c>
      <c r="M350" t="s">
        <v>3468</v>
      </c>
      <c r="N350" s="168">
        <v>44748</v>
      </c>
      <c r="O350" s="167"/>
      <c r="Q350" t="s">
        <v>35</v>
      </c>
      <c r="R350" t="s">
        <v>129</v>
      </c>
    </row>
    <row r="351" spans="1:18" hidden="1">
      <c r="A351" s="311">
        <f>COUNTA($D$3:$D$351)</f>
        <v>349</v>
      </c>
      <c r="B351" s="311" t="s">
        <v>2615</v>
      </c>
      <c r="C351" s="311" t="s">
        <v>65</v>
      </c>
      <c r="D351" s="311" t="s">
        <v>16</v>
      </c>
      <c r="E351" s="311" t="s">
        <v>2616</v>
      </c>
      <c r="F351" s="312">
        <v>44630</v>
      </c>
      <c r="G351" s="312">
        <v>44637</v>
      </c>
      <c r="H351" s="312"/>
      <c r="I351" s="312">
        <v>44630</v>
      </c>
      <c r="J351" s="311" t="s">
        <v>2606</v>
      </c>
      <c r="K351" s="313" t="s">
        <v>1294</v>
      </c>
      <c r="L351" s="147">
        <v>44754</v>
      </c>
      <c r="O351" s="167"/>
      <c r="Q351" t="s">
        <v>35</v>
      </c>
      <c r="R351" t="s">
        <v>22</v>
      </c>
    </row>
    <row r="352" spans="1:18" hidden="1">
      <c r="A352" s="311">
        <f>COUNTA($D$3:$D$352)</f>
        <v>350</v>
      </c>
      <c r="B352" s="311" t="s">
        <v>2584</v>
      </c>
      <c r="C352" s="311" t="s">
        <v>65</v>
      </c>
      <c r="D352" s="311" t="s">
        <v>2585</v>
      </c>
      <c r="E352" s="311" t="s">
        <v>2586</v>
      </c>
      <c r="F352" s="312">
        <v>44628</v>
      </c>
      <c r="G352" s="312">
        <v>44630</v>
      </c>
      <c r="H352" s="312"/>
      <c r="I352" s="312">
        <v>44628</v>
      </c>
      <c r="J352" s="311" t="s">
        <v>2606</v>
      </c>
      <c r="K352" s="313" t="s">
        <v>1294</v>
      </c>
      <c r="L352" s="147">
        <v>44754</v>
      </c>
      <c r="O352" s="167"/>
      <c r="Q352" t="s">
        <v>35</v>
      </c>
      <c r="R352" t="s">
        <v>22</v>
      </c>
    </row>
    <row r="353" spans="1:18" hidden="1">
      <c r="A353" s="311">
        <f>COUNTA($D$3:$D$353)</f>
        <v>351</v>
      </c>
      <c r="B353" s="311" t="s">
        <v>2583</v>
      </c>
      <c r="C353" s="311" t="s">
        <v>2581</v>
      </c>
      <c r="D353" s="311" t="s">
        <v>64</v>
      </c>
      <c r="E353" s="311" t="s">
        <v>1837</v>
      </c>
      <c r="F353" s="312">
        <v>44627</v>
      </c>
      <c r="G353" s="312">
        <v>44631</v>
      </c>
      <c r="H353" s="312"/>
      <c r="I353" s="312">
        <v>44627</v>
      </c>
      <c r="J353" s="311" t="s">
        <v>1723</v>
      </c>
      <c r="K353" s="313" t="s">
        <v>1296</v>
      </c>
      <c r="L353" s="147">
        <v>44754</v>
      </c>
      <c r="M353" t="s">
        <v>3468</v>
      </c>
      <c r="N353" s="168">
        <v>44781</v>
      </c>
      <c r="O353" s="167"/>
      <c r="Q353" t="s">
        <v>35</v>
      </c>
      <c r="R353" t="s">
        <v>129</v>
      </c>
    </row>
    <row r="354" spans="1:18" hidden="1">
      <c r="A354" s="311">
        <f>COUNTA($D$3:$D$354)</f>
        <v>352</v>
      </c>
      <c r="B354" s="311" t="s">
        <v>2580</v>
      </c>
      <c r="C354" s="311" t="s">
        <v>2581</v>
      </c>
      <c r="D354" s="311" t="s">
        <v>64</v>
      </c>
      <c r="E354" s="311" t="s">
        <v>2582</v>
      </c>
      <c r="F354" s="312">
        <v>44627</v>
      </c>
      <c r="G354" s="312">
        <v>44631</v>
      </c>
      <c r="H354" s="312"/>
      <c r="I354" s="312">
        <v>44627</v>
      </c>
      <c r="J354" s="311" t="s">
        <v>2594</v>
      </c>
      <c r="K354" s="313" t="s">
        <v>1296</v>
      </c>
      <c r="L354" s="147">
        <v>44754</v>
      </c>
      <c r="M354" t="s">
        <v>3468</v>
      </c>
      <c r="N354" s="168">
        <v>44781</v>
      </c>
      <c r="O354" s="167"/>
      <c r="Q354" t="s">
        <v>35</v>
      </c>
      <c r="R354" t="s">
        <v>129</v>
      </c>
    </row>
    <row r="355" spans="1:18" hidden="1">
      <c r="A355" s="311">
        <f>COUNTA($D$3:$D$355)</f>
        <v>353</v>
      </c>
      <c r="B355" s="311" t="s">
        <v>3292</v>
      </c>
      <c r="C355" s="311" t="s">
        <v>3293</v>
      </c>
      <c r="D355" s="311" t="s">
        <v>38</v>
      </c>
      <c r="E355" s="311" t="s">
        <v>3294</v>
      </c>
      <c r="F355" s="312"/>
      <c r="G355" s="312"/>
      <c r="H355" s="312"/>
      <c r="I355" s="312"/>
      <c r="J355" s="311" t="s">
        <v>1723</v>
      </c>
      <c r="K355" s="313"/>
      <c r="L355" s="147">
        <v>44745</v>
      </c>
      <c r="M355" t="s">
        <v>2959</v>
      </c>
      <c r="N355" s="168">
        <v>44740</v>
      </c>
      <c r="O355" s="167"/>
      <c r="R355" t="s">
        <v>129</v>
      </c>
    </row>
    <row r="356" spans="1:18" hidden="1">
      <c r="A356" s="311">
        <f>COUNTA($D$3:$D$356)</f>
        <v>354</v>
      </c>
      <c r="B356" s="311" t="s">
        <v>3228</v>
      </c>
      <c r="C356" s="311" t="s">
        <v>3229</v>
      </c>
      <c r="D356" s="311" t="s">
        <v>1083</v>
      </c>
      <c r="E356" s="311" t="s">
        <v>3230</v>
      </c>
      <c r="F356" s="312"/>
      <c r="G356" s="312"/>
      <c r="H356" s="312"/>
      <c r="I356" s="312"/>
      <c r="J356" s="311" t="s">
        <v>3253</v>
      </c>
      <c r="K356" s="313" t="s">
        <v>1294</v>
      </c>
      <c r="L356" s="147">
        <v>44745</v>
      </c>
      <c r="M356" t="s">
        <v>3340</v>
      </c>
      <c r="N356" s="168">
        <v>44748</v>
      </c>
      <c r="O356" s="167"/>
      <c r="R356" t="s">
        <v>22</v>
      </c>
    </row>
    <row r="357" spans="1:18" hidden="1">
      <c r="A357" s="311">
        <f>COUNTA($D$3:$D$357)</f>
        <v>355</v>
      </c>
      <c r="B357" s="311" t="s">
        <v>3149</v>
      </c>
      <c r="C357" s="311" t="s">
        <v>109</v>
      </c>
      <c r="D357" s="311" t="s">
        <v>104</v>
      </c>
      <c r="E357" s="311" t="s">
        <v>3150</v>
      </c>
      <c r="F357" s="312">
        <v>44718</v>
      </c>
      <c r="G357" s="312">
        <v>44718</v>
      </c>
      <c r="H357" s="312"/>
      <c r="I357" s="312">
        <v>44718</v>
      </c>
      <c r="J357" s="311" t="s">
        <v>1723</v>
      </c>
      <c r="K357" s="313" t="s">
        <v>1295</v>
      </c>
      <c r="L357" s="147">
        <v>44738</v>
      </c>
      <c r="M357" t="s">
        <v>3456</v>
      </c>
      <c r="N357" s="168">
        <v>44728</v>
      </c>
      <c r="O357" s="167"/>
      <c r="Q357" t="s">
        <v>35</v>
      </c>
      <c r="R357" t="s">
        <v>129</v>
      </c>
    </row>
    <row r="358" spans="1:18" hidden="1">
      <c r="A358" s="311">
        <f>COUNTA($D$3:$D$358)</f>
        <v>356</v>
      </c>
      <c r="B358" s="311" t="s">
        <v>2976</v>
      </c>
      <c r="C358" s="311" t="s">
        <v>2977</v>
      </c>
      <c r="D358" s="311" t="s">
        <v>16</v>
      </c>
      <c r="E358" s="311" t="s">
        <v>2978</v>
      </c>
      <c r="F358" s="312">
        <v>44691</v>
      </c>
      <c r="G358" s="312">
        <v>44689</v>
      </c>
      <c r="H358" s="312"/>
      <c r="I358" s="312">
        <v>44691</v>
      </c>
      <c r="J358" s="311" t="s">
        <v>2480</v>
      </c>
      <c r="K358" s="313" t="s">
        <v>1274</v>
      </c>
      <c r="L358" s="147">
        <v>44738</v>
      </c>
      <c r="M358" t="s">
        <v>3283</v>
      </c>
      <c r="N358" s="168">
        <v>44727</v>
      </c>
      <c r="O358" s="167"/>
      <c r="Q358" t="s">
        <v>35</v>
      </c>
      <c r="R358" t="s">
        <v>129</v>
      </c>
    </row>
    <row r="359" spans="1:18" hidden="1">
      <c r="A359" s="311">
        <f>COUNTA($D$3:$D$359)</f>
        <v>357</v>
      </c>
      <c r="B359" s="311" t="s">
        <v>3178</v>
      </c>
      <c r="C359" s="311" t="s">
        <v>41</v>
      </c>
      <c r="D359" s="311" t="s">
        <v>3179</v>
      </c>
      <c r="E359" s="311" t="s">
        <v>3180</v>
      </c>
      <c r="F359" s="312"/>
      <c r="G359" s="312"/>
      <c r="H359" s="312"/>
      <c r="I359" s="312"/>
      <c r="J359" s="311" t="s">
        <v>1650</v>
      </c>
      <c r="K359" s="313" t="s">
        <v>1294</v>
      </c>
      <c r="L359" s="147">
        <v>44728</v>
      </c>
      <c r="M359" t="s">
        <v>3191</v>
      </c>
      <c r="N359" s="168">
        <v>44748</v>
      </c>
      <c r="O359" s="167"/>
      <c r="R359" t="s">
        <v>22</v>
      </c>
    </row>
    <row r="360" spans="1:18" hidden="1">
      <c r="A360" s="311">
        <f>COUNTA($D$3:$D$360)</f>
        <v>358</v>
      </c>
      <c r="B360" s="311" t="s">
        <v>3177</v>
      </c>
      <c r="C360" s="311" t="s">
        <v>41</v>
      </c>
      <c r="D360" s="311" t="s">
        <v>1166</v>
      </c>
      <c r="E360" s="311" t="s">
        <v>2193</v>
      </c>
      <c r="F360" s="312"/>
      <c r="G360" s="312"/>
      <c r="H360" s="312"/>
      <c r="I360" s="312"/>
      <c r="J360" s="311"/>
      <c r="K360" s="313" t="s">
        <v>18</v>
      </c>
      <c r="L360" s="147">
        <v>44728</v>
      </c>
      <c r="M360" t="s">
        <v>3191</v>
      </c>
      <c r="N360" s="168">
        <v>44748</v>
      </c>
      <c r="O360" s="167"/>
      <c r="R360" t="s">
        <v>22</v>
      </c>
    </row>
    <row r="361" spans="1:18" hidden="1">
      <c r="A361" s="311">
        <f>COUNTA($D$3:$D$361)</f>
        <v>359</v>
      </c>
      <c r="B361" s="311" t="s">
        <v>3181</v>
      </c>
      <c r="C361" s="311" t="s">
        <v>41</v>
      </c>
      <c r="D361" s="311" t="s">
        <v>2539</v>
      </c>
      <c r="E361" s="311" t="s">
        <v>2540</v>
      </c>
      <c r="F361" s="312"/>
      <c r="G361" s="312"/>
      <c r="H361" s="312"/>
      <c r="I361" s="312"/>
      <c r="J361" s="311" t="s">
        <v>1650</v>
      </c>
      <c r="K361" s="313" t="s">
        <v>1294</v>
      </c>
      <c r="L361" s="147">
        <v>44728</v>
      </c>
      <c r="M361" t="s">
        <v>3191</v>
      </c>
      <c r="N361" s="168">
        <v>44748</v>
      </c>
      <c r="O361" s="167"/>
      <c r="R361" t="s">
        <v>22</v>
      </c>
    </row>
    <row r="362" spans="1:18" hidden="1">
      <c r="A362" s="311">
        <f>COUNTA($D$3:$D$362)</f>
        <v>360</v>
      </c>
      <c r="B362" s="311" t="s">
        <v>2901</v>
      </c>
      <c r="C362" s="311" t="s">
        <v>57</v>
      </c>
      <c r="D362" s="311" t="s">
        <v>34</v>
      </c>
      <c r="E362" s="311" t="s">
        <v>2902</v>
      </c>
      <c r="F362" s="312">
        <v>44676</v>
      </c>
      <c r="G362" s="312">
        <v>44673</v>
      </c>
      <c r="H362" s="312">
        <v>44757</v>
      </c>
      <c r="I362" s="312">
        <v>44676</v>
      </c>
      <c r="J362" s="311" t="s">
        <v>2903</v>
      </c>
      <c r="K362" s="313"/>
      <c r="L362" s="147">
        <v>44728</v>
      </c>
      <c r="M362" t="s">
        <v>3187</v>
      </c>
      <c r="N362" s="168">
        <v>44895</v>
      </c>
      <c r="O362" s="167"/>
      <c r="Q362" t="s">
        <v>35</v>
      </c>
      <c r="R362" t="s">
        <v>22</v>
      </c>
    </row>
    <row r="363" spans="1:18" hidden="1">
      <c r="A363" s="311">
        <f>COUNTA($D$3:$D$363)</f>
        <v>361</v>
      </c>
      <c r="B363" s="311" t="s">
        <v>2892</v>
      </c>
      <c r="C363" s="311" t="s">
        <v>57</v>
      </c>
      <c r="D363" s="311" t="s">
        <v>16</v>
      </c>
      <c r="E363" s="311" t="s">
        <v>2893</v>
      </c>
      <c r="F363" s="312">
        <v>44676</v>
      </c>
      <c r="G363" s="312">
        <v>44673</v>
      </c>
      <c r="H363" s="312">
        <v>44757</v>
      </c>
      <c r="I363" s="312">
        <v>44676</v>
      </c>
      <c r="J363" s="311" t="s">
        <v>2894</v>
      </c>
      <c r="K363" s="313"/>
      <c r="L363" s="147">
        <v>44728</v>
      </c>
      <c r="M363" t="s">
        <v>3187</v>
      </c>
      <c r="N363" s="168">
        <v>44728</v>
      </c>
      <c r="O363" s="167"/>
      <c r="Q363" t="s">
        <v>35</v>
      </c>
      <c r="R363" t="s">
        <v>22</v>
      </c>
    </row>
    <row r="364" spans="1:18" hidden="1">
      <c r="A364" s="311">
        <f>COUNTA($D$3:$D$364)</f>
        <v>362</v>
      </c>
      <c r="B364" s="311" t="s">
        <v>2895</v>
      </c>
      <c r="C364" s="311" t="s">
        <v>57</v>
      </c>
      <c r="D364" s="311" t="s">
        <v>30</v>
      </c>
      <c r="E364" s="311" t="s">
        <v>2896</v>
      </c>
      <c r="F364" s="312">
        <v>44676</v>
      </c>
      <c r="G364" s="312">
        <v>44673</v>
      </c>
      <c r="H364" s="312"/>
      <c r="I364" s="312">
        <v>44676</v>
      </c>
      <c r="J364" s="311" t="s">
        <v>2897</v>
      </c>
      <c r="K364" s="313"/>
      <c r="L364" s="147">
        <v>44728</v>
      </c>
      <c r="M364" t="s">
        <v>3187</v>
      </c>
      <c r="N364" s="168">
        <v>44728</v>
      </c>
      <c r="O364" s="167"/>
      <c r="Q364" t="s">
        <v>35</v>
      </c>
      <c r="R364" t="s">
        <v>22</v>
      </c>
    </row>
    <row r="365" spans="1:18" hidden="1">
      <c r="A365" s="311">
        <f>COUNTA($D$3:$D$365)</f>
        <v>363</v>
      </c>
      <c r="B365" s="311" t="s">
        <v>3048</v>
      </c>
      <c r="C365" s="311" t="s">
        <v>3049</v>
      </c>
      <c r="D365" s="311" t="s">
        <v>31</v>
      </c>
      <c r="E365" s="311" t="s">
        <v>3050</v>
      </c>
      <c r="F365" s="312"/>
      <c r="G365" s="312">
        <v>44700</v>
      </c>
      <c r="H365" s="312"/>
      <c r="I365" s="312"/>
      <c r="J365" s="311" t="s">
        <v>3077</v>
      </c>
      <c r="K365" s="313" t="s">
        <v>1295</v>
      </c>
      <c r="L365" s="147">
        <v>44728</v>
      </c>
      <c r="M365" t="s">
        <v>3457</v>
      </c>
      <c r="N365" s="168">
        <v>44713</v>
      </c>
      <c r="O365" s="167"/>
      <c r="Q365" t="s">
        <v>1029</v>
      </c>
      <c r="R365" t="s">
        <v>129</v>
      </c>
    </row>
    <row r="366" spans="1:18" hidden="1">
      <c r="A366" s="311">
        <f>COUNTA($D$3:$D$366)</f>
        <v>364</v>
      </c>
      <c r="B366" s="311" t="s">
        <v>2592</v>
      </c>
      <c r="C366" s="311" t="s">
        <v>2590</v>
      </c>
      <c r="D366" s="311" t="s">
        <v>16</v>
      </c>
      <c r="E366" s="311" t="s">
        <v>2593</v>
      </c>
      <c r="F366" s="312">
        <v>44629</v>
      </c>
      <c r="G366" s="312">
        <v>44631</v>
      </c>
      <c r="H366" s="312"/>
      <c r="I366" s="312">
        <v>44629</v>
      </c>
      <c r="J366" s="311" t="s">
        <v>2608</v>
      </c>
      <c r="K366" s="313" t="s">
        <v>1295</v>
      </c>
      <c r="L366" s="147">
        <v>44728</v>
      </c>
      <c r="M366" t="s">
        <v>3184</v>
      </c>
      <c r="N366" s="168">
        <v>44655</v>
      </c>
      <c r="O366" s="167"/>
      <c r="Q366" t="s">
        <v>35</v>
      </c>
      <c r="R366" t="s">
        <v>129</v>
      </c>
    </row>
    <row r="367" spans="1:18" hidden="1">
      <c r="A367" s="311">
        <f>COUNTA($D$3:$D$367)</f>
        <v>365</v>
      </c>
      <c r="B367" s="311" t="s">
        <v>2589</v>
      </c>
      <c r="C367" s="311" t="s">
        <v>2590</v>
      </c>
      <c r="D367" s="311" t="s">
        <v>58</v>
      </c>
      <c r="E367" s="311" t="s">
        <v>2591</v>
      </c>
      <c r="F367" s="312">
        <v>44634</v>
      </c>
      <c r="G367" s="312">
        <v>44638</v>
      </c>
      <c r="H367" s="312"/>
      <c r="I367" s="312">
        <v>44634</v>
      </c>
      <c r="J367" s="311" t="s">
        <v>2607</v>
      </c>
      <c r="K367" s="313" t="s">
        <v>1295</v>
      </c>
      <c r="L367" s="147">
        <v>44728</v>
      </c>
      <c r="M367" t="s">
        <v>3184</v>
      </c>
      <c r="N367" s="168">
        <v>44655</v>
      </c>
      <c r="O367" s="167"/>
      <c r="Q367" t="s">
        <v>35</v>
      </c>
      <c r="R367" t="s">
        <v>129</v>
      </c>
    </row>
    <row r="368" spans="1:18" hidden="1">
      <c r="A368" s="311">
        <f>COUNTA($D$3:$D$368)</f>
        <v>366</v>
      </c>
      <c r="B368" s="311" t="s">
        <v>2974</v>
      </c>
      <c r="C368" s="311" t="s">
        <v>41</v>
      </c>
      <c r="D368" s="311" t="s">
        <v>32</v>
      </c>
      <c r="E368" s="311" t="s">
        <v>2108</v>
      </c>
      <c r="F368" s="312" t="s">
        <v>66</v>
      </c>
      <c r="G368" s="312">
        <v>44689</v>
      </c>
      <c r="H368" s="312"/>
      <c r="I368" s="312" t="s">
        <v>66</v>
      </c>
      <c r="J368" s="311" t="s">
        <v>2997</v>
      </c>
      <c r="K368" s="313" t="s">
        <v>2032</v>
      </c>
      <c r="L368" s="147">
        <v>44728</v>
      </c>
      <c r="M368" t="s">
        <v>3188</v>
      </c>
      <c r="N368" s="168">
        <v>44781</v>
      </c>
      <c r="O368" s="167"/>
      <c r="Q368" t="s">
        <v>60</v>
      </c>
      <c r="R368" t="s">
        <v>22</v>
      </c>
    </row>
    <row r="369" spans="1:18" hidden="1">
      <c r="A369" s="311">
        <f>COUNTA($D$3:$D$369)</f>
        <v>367</v>
      </c>
      <c r="B369" s="311" t="s">
        <v>2898</v>
      </c>
      <c r="C369" s="311" t="s">
        <v>57</v>
      </c>
      <c r="D369" s="311" t="s">
        <v>1103</v>
      </c>
      <c r="E369" s="311" t="s">
        <v>2899</v>
      </c>
      <c r="F369" s="312">
        <v>44676</v>
      </c>
      <c r="G369" s="312">
        <v>44673</v>
      </c>
      <c r="H369" s="312"/>
      <c r="I369" s="312">
        <v>44676</v>
      </c>
      <c r="J369" s="311" t="s">
        <v>2900</v>
      </c>
      <c r="K369" s="313" t="s">
        <v>1294</v>
      </c>
      <c r="L369" s="147">
        <v>44728</v>
      </c>
      <c r="M369" t="s">
        <v>3186</v>
      </c>
      <c r="N369" s="168">
        <v>44728</v>
      </c>
      <c r="O369" s="167"/>
      <c r="Q369" t="s">
        <v>35</v>
      </c>
      <c r="R369" t="s">
        <v>22</v>
      </c>
    </row>
    <row r="370" spans="1:18" hidden="1">
      <c r="A370" s="311">
        <f>COUNTA($D$3:$D$370)</f>
        <v>368</v>
      </c>
      <c r="B370" s="311" t="s">
        <v>2904</v>
      </c>
      <c r="C370" s="311" t="s">
        <v>2905</v>
      </c>
      <c r="D370" s="311" t="s">
        <v>1131</v>
      </c>
      <c r="E370" s="311" t="s">
        <v>2906</v>
      </c>
      <c r="F370" s="312">
        <v>44690</v>
      </c>
      <c r="G370" s="312">
        <v>44678</v>
      </c>
      <c r="H370" s="312"/>
      <c r="I370" s="312">
        <v>44690</v>
      </c>
      <c r="J370" s="311" t="s">
        <v>1679</v>
      </c>
      <c r="K370" s="313" t="s">
        <v>1287</v>
      </c>
      <c r="L370" s="147">
        <v>44728</v>
      </c>
      <c r="N370" s="168">
        <v>45114</v>
      </c>
      <c r="O370" s="167"/>
      <c r="Q370" t="s">
        <v>35</v>
      </c>
      <c r="R370" t="s">
        <v>129</v>
      </c>
    </row>
    <row r="371" spans="1:18" hidden="1">
      <c r="A371" s="311">
        <f>COUNTA($D$3:$D$371)</f>
        <v>369</v>
      </c>
      <c r="B371" s="311" t="s">
        <v>2575</v>
      </c>
      <c r="C371" s="311" t="s">
        <v>2576</v>
      </c>
      <c r="D371" s="311" t="s">
        <v>16</v>
      </c>
      <c r="E371" s="311" t="s">
        <v>2577</v>
      </c>
      <c r="F371" s="312">
        <v>44634</v>
      </c>
      <c r="G371" s="312">
        <v>44631</v>
      </c>
      <c r="H371" s="312"/>
      <c r="I371" s="312">
        <v>44634</v>
      </c>
      <c r="J371" s="311" t="s">
        <v>2605</v>
      </c>
      <c r="K371" s="313" t="s">
        <v>1295</v>
      </c>
      <c r="L371" s="147">
        <v>44728</v>
      </c>
      <c r="N371" s="168">
        <v>45114</v>
      </c>
      <c r="O371" s="167"/>
      <c r="Q371" t="s">
        <v>35</v>
      </c>
      <c r="R371" t="s">
        <v>129</v>
      </c>
    </row>
    <row r="372" spans="1:18" hidden="1">
      <c r="A372" s="311">
        <f>COUNTA($D$3:$D$372)</f>
        <v>370</v>
      </c>
      <c r="B372" s="311" t="s">
        <v>2571</v>
      </c>
      <c r="C372" s="311" t="s">
        <v>21</v>
      </c>
      <c r="D372" s="311" t="s">
        <v>30</v>
      </c>
      <c r="E372" s="311" t="s">
        <v>2572</v>
      </c>
      <c r="F372" s="312" t="s">
        <v>2662</v>
      </c>
      <c r="G372" s="312">
        <v>44627</v>
      </c>
      <c r="H372" s="312"/>
      <c r="I372" s="312" t="s">
        <v>2662</v>
      </c>
      <c r="J372" s="311" t="s">
        <v>1687</v>
      </c>
      <c r="K372" s="313" t="s">
        <v>1274</v>
      </c>
      <c r="L372" s="147">
        <v>44728</v>
      </c>
      <c r="M372" t="s">
        <v>3183</v>
      </c>
      <c r="N372" s="168">
        <v>44907</v>
      </c>
      <c r="O372" s="167"/>
      <c r="Q372" t="s">
        <v>35</v>
      </c>
      <c r="R372" t="s">
        <v>129</v>
      </c>
    </row>
    <row r="373" spans="1:18" hidden="1">
      <c r="A373" s="311">
        <f>COUNTA($D$3:$D$373)</f>
        <v>371</v>
      </c>
      <c r="B373" s="311" t="s">
        <v>2564</v>
      </c>
      <c r="C373" s="311" t="s">
        <v>21</v>
      </c>
      <c r="D373" s="311" t="s">
        <v>30</v>
      </c>
      <c r="E373" s="311" t="s">
        <v>2565</v>
      </c>
      <c r="F373" s="312" t="s">
        <v>2614</v>
      </c>
      <c r="G373" s="312">
        <v>44627</v>
      </c>
      <c r="H373" s="312"/>
      <c r="I373" s="312" t="s">
        <v>2614</v>
      </c>
      <c r="J373" s="311" t="s">
        <v>2566</v>
      </c>
      <c r="K373" s="313" t="s">
        <v>1296</v>
      </c>
      <c r="L373" s="147">
        <v>44728</v>
      </c>
      <c r="M373" t="s">
        <v>3183</v>
      </c>
      <c r="N373" s="168">
        <v>44844</v>
      </c>
      <c r="O373" s="167"/>
      <c r="Q373" t="s">
        <v>35</v>
      </c>
      <c r="R373" t="s">
        <v>129</v>
      </c>
    </row>
    <row r="374" spans="1:18" hidden="1">
      <c r="A374" s="311">
        <f>COUNTA($D$3:$D$374)</f>
        <v>372</v>
      </c>
      <c r="B374" s="311" t="s">
        <v>2559</v>
      </c>
      <c r="C374" s="311" t="s">
        <v>37</v>
      </c>
      <c r="D374" s="311" t="s">
        <v>34</v>
      </c>
      <c r="E374" s="311" t="s">
        <v>1807</v>
      </c>
      <c r="F374" s="312">
        <v>44622</v>
      </c>
      <c r="G374" s="312">
        <v>44627</v>
      </c>
      <c r="H374" s="312"/>
      <c r="I374" s="312">
        <v>44622</v>
      </c>
      <c r="J374" s="311" t="s">
        <v>2560</v>
      </c>
      <c r="K374" s="313" t="s">
        <v>1295</v>
      </c>
      <c r="L374" s="147">
        <v>44728</v>
      </c>
      <c r="M374" t="s">
        <v>3183</v>
      </c>
      <c r="N374" s="168">
        <v>44781</v>
      </c>
      <c r="O374" s="167"/>
      <c r="Q374" t="s">
        <v>35</v>
      </c>
      <c r="R374" t="s">
        <v>129</v>
      </c>
    </row>
    <row r="375" spans="1:18" hidden="1">
      <c r="A375" s="311">
        <f>COUNTA($D$3:$D$375)</f>
        <v>373</v>
      </c>
      <c r="B375" s="311" t="s">
        <v>2531</v>
      </c>
      <c r="C375" s="311" t="s">
        <v>2370</v>
      </c>
      <c r="D375" s="311" t="s">
        <v>1220</v>
      </c>
      <c r="E375" s="311" t="s">
        <v>1221</v>
      </c>
      <c r="F375" s="312">
        <v>44620</v>
      </c>
      <c r="G375" s="312">
        <v>44617</v>
      </c>
      <c r="H375" s="312"/>
      <c r="I375" s="312">
        <v>44620</v>
      </c>
      <c r="J375" s="311" t="s">
        <v>2532</v>
      </c>
      <c r="K375" s="313" t="s">
        <v>2032</v>
      </c>
      <c r="L375" s="147">
        <v>44728</v>
      </c>
      <c r="M375" t="s">
        <v>3183</v>
      </c>
      <c r="N375" s="168">
        <v>44728</v>
      </c>
      <c r="O375" s="167"/>
      <c r="Q375" t="s">
        <v>35</v>
      </c>
      <c r="R375" t="s">
        <v>22</v>
      </c>
    </row>
    <row r="376" spans="1:18" hidden="1">
      <c r="A376" s="311">
        <f>COUNTA($D$3:$D$376)</f>
        <v>374</v>
      </c>
      <c r="B376" s="311" t="s">
        <v>2529</v>
      </c>
      <c r="C376" s="311" t="s">
        <v>1100</v>
      </c>
      <c r="D376" s="311" t="s">
        <v>34</v>
      </c>
      <c r="E376" s="311" t="s">
        <v>1101</v>
      </c>
      <c r="F376" s="312">
        <v>44622</v>
      </c>
      <c r="G376" s="312">
        <v>44627</v>
      </c>
      <c r="H376" s="312"/>
      <c r="I376" s="312">
        <v>44622</v>
      </c>
      <c r="J376" s="311" t="s">
        <v>17</v>
      </c>
      <c r="K376" s="313" t="s">
        <v>1295</v>
      </c>
      <c r="L376" s="147">
        <v>44728</v>
      </c>
      <c r="O376" s="167"/>
      <c r="Q376" t="s">
        <v>35</v>
      </c>
      <c r="R376" t="s">
        <v>129</v>
      </c>
    </row>
    <row r="377" spans="1:18" hidden="1">
      <c r="A377" s="311">
        <f>COUNTA($D$3:$D$377)</f>
        <v>375</v>
      </c>
      <c r="B377" s="311" t="s">
        <v>2509</v>
      </c>
      <c r="C377" s="311" t="s">
        <v>1154</v>
      </c>
      <c r="D377" s="311" t="s">
        <v>1103</v>
      </c>
      <c r="E377" s="311" t="s">
        <v>1155</v>
      </c>
      <c r="F377" s="312">
        <v>44614</v>
      </c>
      <c r="G377" s="312">
        <v>44610</v>
      </c>
      <c r="H377" s="312"/>
      <c r="I377" s="312">
        <v>44614</v>
      </c>
      <c r="J377" s="311" t="s">
        <v>2510</v>
      </c>
      <c r="K377" s="313" t="s">
        <v>2032</v>
      </c>
      <c r="L377" s="147">
        <v>44728</v>
      </c>
      <c r="O377" s="167"/>
      <c r="Q377" t="s">
        <v>35</v>
      </c>
      <c r="R377" t="s">
        <v>22</v>
      </c>
    </row>
    <row r="378" spans="1:18" hidden="1">
      <c r="A378" s="311">
        <f>COUNTA($D$3:$D$378)</f>
        <v>376</v>
      </c>
      <c r="B378" s="311" t="s">
        <v>2503</v>
      </c>
      <c r="C378" s="311" t="s">
        <v>65</v>
      </c>
      <c r="D378" s="311" t="s">
        <v>1080</v>
      </c>
      <c r="E378" s="311" t="s">
        <v>2504</v>
      </c>
      <c r="F378" s="312">
        <v>44609</v>
      </c>
      <c r="G378" s="312">
        <v>44617</v>
      </c>
      <c r="H378" s="312"/>
      <c r="I378" s="312">
        <v>44609</v>
      </c>
      <c r="J378" s="311" t="s">
        <v>17</v>
      </c>
      <c r="K378" s="313" t="s">
        <v>1294</v>
      </c>
      <c r="L378" s="147">
        <v>44728</v>
      </c>
      <c r="M378" t="s">
        <v>3183</v>
      </c>
      <c r="N378" s="168">
        <v>44894</v>
      </c>
      <c r="O378" s="167"/>
      <c r="Q378" t="s">
        <v>35</v>
      </c>
      <c r="R378" t="s">
        <v>22</v>
      </c>
    </row>
    <row r="379" spans="1:18" hidden="1">
      <c r="A379" s="311">
        <f>COUNTA($D$3:$D$379)</f>
        <v>377</v>
      </c>
      <c r="B379" s="311" t="s">
        <v>2497</v>
      </c>
      <c r="C379" s="311" t="s">
        <v>1261</v>
      </c>
      <c r="D379" s="311" t="s">
        <v>30</v>
      </c>
      <c r="E379" s="311" t="s">
        <v>2498</v>
      </c>
      <c r="F379" s="312">
        <v>44627</v>
      </c>
      <c r="G379" s="312">
        <v>44603</v>
      </c>
      <c r="H379" s="312"/>
      <c r="I379" s="312">
        <v>44627</v>
      </c>
      <c r="J379" s="311" t="s">
        <v>1485</v>
      </c>
      <c r="K379" s="313" t="s">
        <v>1287</v>
      </c>
      <c r="L379" s="147">
        <v>44728</v>
      </c>
      <c r="M379" t="s">
        <v>3182</v>
      </c>
      <c r="N379" s="168">
        <v>44699</v>
      </c>
      <c r="O379" s="167"/>
      <c r="Q379" t="s">
        <v>35</v>
      </c>
      <c r="R379" t="s">
        <v>129</v>
      </c>
    </row>
    <row r="380" spans="1:18" hidden="1">
      <c r="A380" s="311">
        <f>COUNTA($D$3:$D$380)</f>
        <v>378</v>
      </c>
      <c r="B380" s="311" t="s">
        <v>2876</v>
      </c>
      <c r="C380" s="311" t="s">
        <v>1716</v>
      </c>
      <c r="D380" s="311" t="s">
        <v>38</v>
      </c>
      <c r="E380" s="311" t="s">
        <v>2877</v>
      </c>
      <c r="F380" s="312">
        <v>44678</v>
      </c>
      <c r="G380" s="312">
        <v>44678</v>
      </c>
      <c r="H380" s="312"/>
      <c r="I380" s="312">
        <v>44678</v>
      </c>
      <c r="J380" s="311" t="s">
        <v>2907</v>
      </c>
      <c r="K380" s="313" t="s">
        <v>2032</v>
      </c>
      <c r="L380" s="147">
        <v>44728</v>
      </c>
      <c r="N380" s="168">
        <v>45083</v>
      </c>
      <c r="O380" s="167"/>
      <c r="Q380" t="s">
        <v>35</v>
      </c>
      <c r="R380" t="s">
        <v>22</v>
      </c>
    </row>
    <row r="381" spans="1:18" hidden="1">
      <c r="A381" s="311">
        <f>COUNTA($D$3:$D$381)</f>
        <v>379</v>
      </c>
      <c r="B381" s="311" t="s">
        <v>3126</v>
      </c>
      <c r="C381" s="311" t="s">
        <v>41</v>
      </c>
      <c r="D381" s="311" t="s">
        <v>1125</v>
      </c>
      <c r="E381" s="311" t="s">
        <v>2648</v>
      </c>
      <c r="F381" s="312"/>
      <c r="G381" s="312"/>
      <c r="H381" s="312"/>
      <c r="I381" s="312"/>
      <c r="J381" s="311" t="s">
        <v>1650</v>
      </c>
      <c r="K381" s="313" t="s">
        <v>1295</v>
      </c>
      <c r="L381" s="147">
        <v>44714</v>
      </c>
      <c r="M381" t="s">
        <v>3141</v>
      </c>
      <c r="N381" s="168">
        <v>44714</v>
      </c>
      <c r="O381" s="167"/>
      <c r="R381" t="s">
        <v>129</v>
      </c>
    </row>
    <row r="382" spans="1:18" hidden="1">
      <c r="A382" s="311">
        <f>COUNTA($D$3:$D$382)</f>
        <v>380</v>
      </c>
      <c r="B382" s="311" t="s">
        <v>3121</v>
      </c>
      <c r="C382" s="311" t="s">
        <v>41</v>
      </c>
      <c r="D382" s="311" t="s">
        <v>2052</v>
      </c>
      <c r="E382" s="311" t="s">
        <v>2114</v>
      </c>
      <c r="F382" s="312"/>
      <c r="G382" s="312"/>
      <c r="H382" s="312"/>
      <c r="I382" s="312"/>
      <c r="J382" s="311" t="s">
        <v>1650</v>
      </c>
      <c r="K382" s="313" t="s">
        <v>1295</v>
      </c>
      <c r="L382" s="147">
        <v>44714</v>
      </c>
      <c r="M382" t="s">
        <v>3141</v>
      </c>
      <c r="N382" s="168">
        <v>44714</v>
      </c>
      <c r="O382" s="167"/>
      <c r="R382" t="s">
        <v>129</v>
      </c>
    </row>
    <row r="383" spans="1:18" hidden="1">
      <c r="A383" s="311">
        <f>COUNTA($D$3:$D$383)</f>
        <v>381</v>
      </c>
      <c r="B383" s="311" t="s">
        <v>2932</v>
      </c>
      <c r="C383" s="311" t="s">
        <v>2933</v>
      </c>
      <c r="D383" s="311" t="s">
        <v>1264</v>
      </c>
      <c r="E383" s="311" t="s">
        <v>2934</v>
      </c>
      <c r="F383" s="312"/>
      <c r="G383" s="312">
        <v>44678</v>
      </c>
      <c r="H383" s="312"/>
      <c r="I383" s="312"/>
      <c r="J383" s="311" t="s">
        <v>1093</v>
      </c>
      <c r="K383" s="313"/>
      <c r="L383" s="147">
        <v>44707</v>
      </c>
      <c r="M383" t="s">
        <v>3079</v>
      </c>
      <c r="N383" s="168">
        <v>44699</v>
      </c>
      <c r="O383" s="167"/>
      <c r="Q383" t="s">
        <v>1056</v>
      </c>
      <c r="R383" t="s">
        <v>129</v>
      </c>
    </row>
    <row r="384" spans="1:18" hidden="1">
      <c r="A384" s="311">
        <f>COUNTA($D$3:$D$384)</f>
        <v>382</v>
      </c>
      <c r="B384" s="311" t="s">
        <v>2884</v>
      </c>
      <c r="C384" s="311" t="s">
        <v>1147</v>
      </c>
      <c r="D384" s="311" t="s">
        <v>16</v>
      </c>
      <c r="E384" s="311" t="s">
        <v>1148</v>
      </c>
      <c r="F384" s="312">
        <v>44690</v>
      </c>
      <c r="G384" s="312">
        <v>44678</v>
      </c>
      <c r="H384" s="312"/>
      <c r="I384" s="312">
        <v>44690</v>
      </c>
      <c r="J384" s="311" t="s">
        <v>2908</v>
      </c>
      <c r="K384" s="313" t="s">
        <v>2032</v>
      </c>
      <c r="L384" s="147">
        <v>44707</v>
      </c>
      <c r="M384" t="s">
        <v>3095</v>
      </c>
      <c r="N384" s="168">
        <v>44707</v>
      </c>
      <c r="O384" s="167"/>
      <c r="Q384" t="s">
        <v>35</v>
      </c>
      <c r="R384" t="s">
        <v>22</v>
      </c>
    </row>
    <row r="385" spans="1:18" hidden="1">
      <c r="A385" s="311">
        <f>COUNTA($D$3:$D$385)</f>
        <v>383</v>
      </c>
      <c r="B385" s="311" t="s">
        <v>3088</v>
      </c>
      <c r="C385" s="311" t="s">
        <v>41</v>
      </c>
      <c r="D385" s="311" t="s">
        <v>49</v>
      </c>
      <c r="E385" s="311" t="s">
        <v>2719</v>
      </c>
      <c r="F385" s="312"/>
      <c r="G385" s="312"/>
      <c r="H385" s="312"/>
      <c r="I385" s="312"/>
      <c r="J385" s="311" t="s">
        <v>1650</v>
      </c>
      <c r="K385" s="313" t="s">
        <v>1287</v>
      </c>
      <c r="L385" s="147">
        <v>44707</v>
      </c>
      <c r="M385" t="s">
        <v>3090</v>
      </c>
      <c r="N385" s="168">
        <v>44707</v>
      </c>
      <c r="O385" s="167"/>
      <c r="Q385" t="s">
        <v>2672</v>
      </c>
      <c r="R385" t="s">
        <v>129</v>
      </c>
    </row>
    <row r="386" spans="1:18" hidden="1">
      <c r="A386" s="311">
        <f>COUNTA($D$3:$D$386)</f>
        <v>384</v>
      </c>
      <c r="B386" s="311" t="s">
        <v>3001</v>
      </c>
      <c r="C386" s="311" t="s">
        <v>41</v>
      </c>
      <c r="D386" s="311" t="s">
        <v>1125</v>
      </c>
      <c r="E386" s="311" t="s">
        <v>3002</v>
      </c>
      <c r="F386" s="312"/>
      <c r="G386" s="312"/>
      <c r="H386" s="312"/>
      <c r="I386" s="312"/>
      <c r="J386" s="311" t="s">
        <v>1650</v>
      </c>
      <c r="K386" s="313" t="s">
        <v>1295</v>
      </c>
      <c r="L386" s="147">
        <v>44700</v>
      </c>
      <c r="M386" t="s">
        <v>3052</v>
      </c>
      <c r="N386" s="168">
        <v>44707</v>
      </c>
      <c r="O386" s="167"/>
      <c r="R386" t="s">
        <v>129</v>
      </c>
    </row>
    <row r="387" spans="1:18" hidden="1">
      <c r="A387" s="311">
        <f>COUNTA($D$3:$D$387)</f>
        <v>385</v>
      </c>
      <c r="B387" s="311" t="s">
        <v>2975</v>
      </c>
      <c r="C387" s="311" t="s">
        <v>41</v>
      </c>
      <c r="D387" s="311" t="s">
        <v>16</v>
      </c>
      <c r="E387" s="311" t="s">
        <v>1161</v>
      </c>
      <c r="F387" s="312"/>
      <c r="G387" s="312"/>
      <c r="H387" s="312"/>
      <c r="I387" s="312"/>
      <c r="J387" s="311" t="s">
        <v>1650</v>
      </c>
      <c r="K387" s="313" t="s">
        <v>1295</v>
      </c>
      <c r="L387" s="147">
        <v>44700</v>
      </c>
      <c r="M387" t="s">
        <v>3058</v>
      </c>
      <c r="N387" s="168">
        <v>44700</v>
      </c>
      <c r="O387" s="167"/>
      <c r="R387" t="s">
        <v>129</v>
      </c>
    </row>
    <row r="388" spans="1:18" hidden="1">
      <c r="A388" s="311">
        <f>COUNTA($D$3:$D$388)</f>
        <v>386</v>
      </c>
      <c r="B388" s="311" t="s">
        <v>2946</v>
      </c>
      <c r="C388" s="311" t="s">
        <v>2947</v>
      </c>
      <c r="D388" s="311" t="s">
        <v>16</v>
      </c>
      <c r="E388" s="311" t="s">
        <v>2948</v>
      </c>
      <c r="F388" s="312"/>
      <c r="G388" s="312"/>
      <c r="H388" s="312"/>
      <c r="I388" s="312"/>
      <c r="J388" s="311" t="s">
        <v>1723</v>
      </c>
      <c r="K388" s="313" t="s">
        <v>1296</v>
      </c>
      <c r="L388" s="147">
        <v>44690</v>
      </c>
      <c r="M388" t="s">
        <v>2959</v>
      </c>
      <c r="N388" s="168">
        <v>44692</v>
      </c>
      <c r="O388" s="167"/>
      <c r="R388" t="s">
        <v>129</v>
      </c>
    </row>
    <row r="389" spans="1:18" hidden="1">
      <c r="A389" s="311">
        <f>COUNTA($D$3:$D$389)</f>
        <v>387</v>
      </c>
      <c r="B389" s="311" t="s">
        <v>2992</v>
      </c>
      <c r="C389" s="311" t="s">
        <v>44</v>
      </c>
      <c r="D389" s="311" t="s">
        <v>30</v>
      </c>
      <c r="E389" s="311" t="s">
        <v>86</v>
      </c>
      <c r="F389" s="312"/>
      <c r="G389" s="312"/>
      <c r="H389" s="312"/>
      <c r="I389" s="312"/>
      <c r="J389" s="311" t="s">
        <v>1650</v>
      </c>
      <c r="K389" s="313" t="s">
        <v>1287</v>
      </c>
      <c r="L389" s="147">
        <v>44690</v>
      </c>
      <c r="M389" t="s">
        <v>2999</v>
      </c>
      <c r="N389" s="168">
        <v>44690</v>
      </c>
      <c r="O389" s="167"/>
      <c r="Q389" t="s">
        <v>1074</v>
      </c>
    </row>
    <row r="390" spans="1:18" hidden="1">
      <c r="A390" s="311">
        <f>COUNTA($D$3:$D$390)</f>
        <v>388</v>
      </c>
      <c r="B390" s="311" t="s">
        <v>2490</v>
      </c>
      <c r="C390" s="311" t="s">
        <v>41</v>
      </c>
      <c r="D390" s="311" t="s">
        <v>16</v>
      </c>
      <c r="E390" s="311" t="s">
        <v>1153</v>
      </c>
      <c r="F390" s="312" t="s">
        <v>66</v>
      </c>
      <c r="G390" s="312">
        <v>44603</v>
      </c>
      <c r="H390" s="312"/>
      <c r="I390" s="312" t="s">
        <v>66</v>
      </c>
      <c r="J390" s="311" t="s">
        <v>17</v>
      </c>
      <c r="K390" s="313" t="s">
        <v>2032</v>
      </c>
      <c r="L390" s="147">
        <v>44690</v>
      </c>
      <c r="M390" t="s">
        <v>3013</v>
      </c>
      <c r="N390" s="168">
        <v>44711</v>
      </c>
      <c r="O390" s="167"/>
      <c r="Q390" t="s">
        <v>60</v>
      </c>
    </row>
    <row r="391" spans="1:18" hidden="1">
      <c r="A391" s="311">
        <f>COUNTA($D$3:$D$391)</f>
        <v>389</v>
      </c>
      <c r="B391" s="311" t="s">
        <v>2439</v>
      </c>
      <c r="C391" s="311" t="s">
        <v>2422</v>
      </c>
      <c r="D391" s="311" t="s">
        <v>25</v>
      </c>
      <c r="E391" s="311" t="s">
        <v>2440</v>
      </c>
      <c r="F391" s="312">
        <v>44580</v>
      </c>
      <c r="G391" s="312">
        <v>44582</v>
      </c>
      <c r="H391" s="312">
        <v>44827</v>
      </c>
      <c r="I391" s="312">
        <v>44580</v>
      </c>
      <c r="J391" s="311" t="s">
        <v>2441</v>
      </c>
      <c r="K391" s="313" t="s">
        <v>2032</v>
      </c>
      <c r="L391" s="147">
        <v>44690</v>
      </c>
      <c r="M391" t="s">
        <v>3011</v>
      </c>
      <c r="N391" s="168">
        <v>44844</v>
      </c>
      <c r="O391" s="167"/>
      <c r="Q391" t="s">
        <v>28</v>
      </c>
      <c r="R391" t="s">
        <v>22</v>
      </c>
    </row>
    <row r="392" spans="1:18" hidden="1">
      <c r="A392" s="311">
        <f>COUNTA($D$3:$D$392)</f>
        <v>390</v>
      </c>
      <c r="B392" s="311" t="s">
        <v>2456</v>
      </c>
      <c r="C392" s="311" t="s">
        <v>109</v>
      </c>
      <c r="D392" s="311" t="s">
        <v>58</v>
      </c>
      <c r="E392" s="311" t="s">
        <v>1237</v>
      </c>
      <c r="F392" s="312">
        <v>44602</v>
      </c>
      <c r="G392" s="312">
        <v>44603</v>
      </c>
      <c r="H392" s="312"/>
      <c r="I392" s="312">
        <v>44602</v>
      </c>
      <c r="J392" s="311" t="s">
        <v>1683</v>
      </c>
      <c r="K392" s="313" t="s">
        <v>1295</v>
      </c>
      <c r="L392" s="147">
        <v>44690</v>
      </c>
      <c r="M392" t="s">
        <v>3012</v>
      </c>
      <c r="N392" s="168">
        <v>44781</v>
      </c>
      <c r="O392" s="167"/>
      <c r="Q392" t="s">
        <v>35</v>
      </c>
      <c r="R392" t="s">
        <v>129</v>
      </c>
    </row>
    <row r="393" spans="1:18" hidden="1">
      <c r="A393" s="311">
        <f>COUNTA($D$3:$D$393)</f>
        <v>391</v>
      </c>
      <c r="B393" s="311" t="s">
        <v>2924</v>
      </c>
      <c r="C393" s="311" t="s">
        <v>44</v>
      </c>
      <c r="D393" s="311" t="s">
        <v>30</v>
      </c>
      <c r="E393" s="311" t="s">
        <v>82</v>
      </c>
      <c r="F393" s="312"/>
      <c r="G393" s="312"/>
      <c r="H393" s="312"/>
      <c r="I393" s="312"/>
      <c r="J393" s="311" t="s">
        <v>1650</v>
      </c>
      <c r="K393" s="313" t="s">
        <v>1287</v>
      </c>
      <c r="L393" s="147">
        <v>44680</v>
      </c>
      <c r="M393" t="s">
        <v>2952</v>
      </c>
      <c r="N393" s="168">
        <v>44676</v>
      </c>
      <c r="O393" s="167"/>
    </row>
    <row r="394" spans="1:18" hidden="1">
      <c r="A394" s="311">
        <f>COUNTA($D$3:$D$394)</f>
        <v>392</v>
      </c>
      <c r="B394" s="311" t="s">
        <v>2834</v>
      </c>
      <c r="C394" s="311" t="s">
        <v>2830</v>
      </c>
      <c r="D394" s="311" t="s">
        <v>16</v>
      </c>
      <c r="E394" s="311" t="s">
        <v>2835</v>
      </c>
      <c r="F394" s="312"/>
      <c r="G394" s="312">
        <v>44672</v>
      </c>
      <c r="H394" s="312"/>
      <c r="I394" s="312"/>
      <c r="J394" s="311" t="s">
        <v>1485</v>
      </c>
      <c r="K394" s="313" t="s">
        <v>1287</v>
      </c>
      <c r="L394" s="147">
        <v>44680</v>
      </c>
      <c r="M394" t="s">
        <v>2954</v>
      </c>
      <c r="N394" s="168">
        <v>44677</v>
      </c>
      <c r="O394" s="167"/>
      <c r="Q394" t="s">
        <v>1029</v>
      </c>
      <c r="R394" t="s">
        <v>129</v>
      </c>
    </row>
    <row r="395" spans="1:18" hidden="1">
      <c r="A395" s="311">
        <f>COUNTA($D$3:$D$395)</f>
        <v>393</v>
      </c>
      <c r="B395" s="311" t="s">
        <v>2829</v>
      </c>
      <c r="C395" s="311" t="s">
        <v>2830</v>
      </c>
      <c r="D395" s="311" t="s">
        <v>31</v>
      </c>
      <c r="E395" s="311" t="s">
        <v>2831</v>
      </c>
      <c r="F395" s="312"/>
      <c r="G395" s="312">
        <v>44672</v>
      </c>
      <c r="H395" s="312"/>
      <c r="I395" s="312"/>
      <c r="J395" s="311" t="s">
        <v>1875</v>
      </c>
      <c r="K395" s="313" t="s">
        <v>1296</v>
      </c>
      <c r="L395" s="147">
        <v>44680</v>
      </c>
      <c r="M395" t="s">
        <v>2954</v>
      </c>
      <c r="N395" s="168">
        <v>44677</v>
      </c>
      <c r="O395" s="167"/>
      <c r="Q395" t="s">
        <v>1029</v>
      </c>
      <c r="R395" t="s">
        <v>129</v>
      </c>
    </row>
    <row r="396" spans="1:18" hidden="1">
      <c r="A396" s="311">
        <f>COUNTA($D$3:$D$396)</f>
        <v>394</v>
      </c>
      <c r="B396" s="311" t="s">
        <v>2878</v>
      </c>
      <c r="C396" s="311" t="s">
        <v>41</v>
      </c>
      <c r="D396" s="311" t="s">
        <v>1125</v>
      </c>
      <c r="E396" s="311" t="s">
        <v>2879</v>
      </c>
      <c r="F396" s="312"/>
      <c r="G396" s="312"/>
      <c r="H396" s="312"/>
      <c r="I396" s="312"/>
      <c r="J396" s="311"/>
      <c r="K396" s="313"/>
      <c r="L396" s="147">
        <v>44678</v>
      </c>
      <c r="M396" t="s">
        <v>2912</v>
      </c>
      <c r="N396" s="168">
        <v>44678</v>
      </c>
      <c r="O396" s="167"/>
    </row>
    <row r="397" spans="1:18" hidden="1">
      <c r="A397" s="311">
        <f>COUNTA($D$3:$D$397)</f>
        <v>395</v>
      </c>
      <c r="B397" s="311" t="s">
        <v>2750</v>
      </c>
      <c r="C397" s="311" t="s">
        <v>41</v>
      </c>
      <c r="D397" s="311" t="s">
        <v>2751</v>
      </c>
      <c r="E397" s="311" t="s">
        <v>2752</v>
      </c>
      <c r="F397" s="312"/>
      <c r="G397" s="312"/>
      <c r="H397" s="312"/>
      <c r="I397" s="312"/>
      <c r="J397" s="311" t="s">
        <v>1668</v>
      </c>
      <c r="K397" s="313" t="s">
        <v>2032</v>
      </c>
      <c r="L397" s="147">
        <v>44672</v>
      </c>
      <c r="M397" t="s">
        <v>2812</v>
      </c>
      <c r="N397" s="168">
        <v>44672</v>
      </c>
      <c r="O397" s="167"/>
    </row>
    <row r="398" spans="1:18" hidden="1">
      <c r="A398" s="311">
        <f>COUNTA($D$3:$D$398)</f>
        <v>396</v>
      </c>
      <c r="B398" s="311" t="s">
        <v>2743</v>
      </c>
      <c r="C398" s="311" t="s">
        <v>41</v>
      </c>
      <c r="D398" s="311" t="s">
        <v>1124</v>
      </c>
      <c r="E398" s="311" t="s">
        <v>1185</v>
      </c>
      <c r="F398" s="312"/>
      <c r="G398" s="312"/>
      <c r="H398" s="312"/>
      <c r="I398" s="312"/>
      <c r="J398" s="311" t="s">
        <v>1650</v>
      </c>
      <c r="K398" s="313" t="s">
        <v>1294</v>
      </c>
      <c r="L398" s="147">
        <v>44672</v>
      </c>
      <c r="M398" t="s">
        <v>2812</v>
      </c>
      <c r="N398" s="168">
        <v>44672</v>
      </c>
      <c r="O398" s="167"/>
    </row>
    <row r="399" spans="1:18" hidden="1">
      <c r="A399" s="311">
        <f>COUNTA($D$3:$D$399)</f>
        <v>397</v>
      </c>
      <c r="B399" s="311" t="s">
        <v>2742</v>
      </c>
      <c r="C399" s="311" t="s">
        <v>41</v>
      </c>
      <c r="D399" s="311" t="s">
        <v>1181</v>
      </c>
      <c r="E399" s="311" t="s">
        <v>1284</v>
      </c>
      <c r="F399" s="312"/>
      <c r="G399" s="312"/>
      <c r="H399" s="312"/>
      <c r="I399" s="312"/>
      <c r="J399" s="311" t="s">
        <v>1668</v>
      </c>
      <c r="K399" s="313" t="s">
        <v>2032</v>
      </c>
      <c r="L399" s="147">
        <v>44672</v>
      </c>
      <c r="M399" t="s">
        <v>2812</v>
      </c>
      <c r="N399" s="168">
        <v>44672</v>
      </c>
      <c r="O399" s="167"/>
    </row>
    <row r="400" spans="1:18" hidden="1">
      <c r="A400" s="311">
        <f>COUNTA($D$3:$D$400)</f>
        <v>398</v>
      </c>
      <c r="B400" s="311" t="s">
        <v>2773</v>
      </c>
      <c r="C400" s="311" t="s">
        <v>1279</v>
      </c>
      <c r="D400" s="311" t="s">
        <v>1098</v>
      </c>
      <c r="E400" s="311" t="s">
        <v>2774</v>
      </c>
      <c r="F400" s="312"/>
      <c r="G400" s="312"/>
      <c r="H400" s="312">
        <v>44750</v>
      </c>
      <c r="I400" s="312"/>
      <c r="J400" s="311" t="s">
        <v>2194</v>
      </c>
      <c r="K400" s="313" t="s">
        <v>1295</v>
      </c>
      <c r="L400" s="147">
        <v>44672</v>
      </c>
      <c r="M400" t="s">
        <v>2815</v>
      </c>
      <c r="N400" s="168">
        <v>44672</v>
      </c>
      <c r="O400" s="167"/>
      <c r="R400" t="s">
        <v>129</v>
      </c>
    </row>
    <row r="401" spans="1:18" hidden="1">
      <c r="A401" s="311">
        <f>COUNTA($D$3:$D$401)</f>
        <v>399</v>
      </c>
      <c r="B401" s="311" t="s">
        <v>2809</v>
      </c>
      <c r="C401" s="311" t="s">
        <v>44</v>
      </c>
      <c r="D401" s="311" t="s">
        <v>34</v>
      </c>
      <c r="E401" s="311" t="s">
        <v>88</v>
      </c>
      <c r="F401" s="312"/>
      <c r="G401" s="312"/>
      <c r="H401" s="312"/>
      <c r="I401" s="312"/>
      <c r="J401" s="311" t="s">
        <v>2597</v>
      </c>
      <c r="K401" s="313"/>
      <c r="L401" s="147">
        <v>44672</v>
      </c>
      <c r="M401" t="s">
        <v>2912</v>
      </c>
      <c r="N401" s="168">
        <v>44672</v>
      </c>
      <c r="O401" s="167"/>
    </row>
    <row r="402" spans="1:18" hidden="1">
      <c r="A402" s="311">
        <f>COUNTA($D$3:$D$402)</f>
        <v>400</v>
      </c>
      <c r="B402" s="311" t="s">
        <v>2766</v>
      </c>
      <c r="C402" s="311" t="s">
        <v>2767</v>
      </c>
      <c r="D402" s="311" t="s">
        <v>16</v>
      </c>
      <c r="E402" s="311" t="s">
        <v>2768</v>
      </c>
      <c r="F402" s="312"/>
      <c r="G402" s="312"/>
      <c r="H402" s="312"/>
      <c r="I402" s="312"/>
      <c r="J402" s="311" t="s">
        <v>17</v>
      </c>
      <c r="K402" s="313" t="s">
        <v>1295</v>
      </c>
      <c r="L402" s="147">
        <v>44672</v>
      </c>
      <c r="M402" t="s">
        <v>2813</v>
      </c>
      <c r="N402" s="168">
        <v>44672</v>
      </c>
      <c r="O402" s="167"/>
      <c r="Q402" t="s">
        <v>1053</v>
      </c>
      <c r="R402" t="s">
        <v>129</v>
      </c>
    </row>
    <row r="403" spans="1:18" hidden="1">
      <c r="A403" s="311">
        <f>COUNTA($D$3:$D$403)</f>
        <v>401</v>
      </c>
      <c r="B403" s="311" t="s">
        <v>2804</v>
      </c>
      <c r="C403" s="311" t="s">
        <v>44</v>
      </c>
      <c r="D403" s="311" t="s">
        <v>34</v>
      </c>
      <c r="E403" s="311" t="s">
        <v>255</v>
      </c>
      <c r="F403" s="312"/>
      <c r="G403" s="312"/>
      <c r="H403" s="312"/>
      <c r="I403" s="312"/>
      <c r="J403" s="311" t="s">
        <v>1650</v>
      </c>
      <c r="K403" s="313" t="s">
        <v>2032</v>
      </c>
      <c r="L403" s="147">
        <v>44672</v>
      </c>
      <c r="M403" t="s">
        <v>2912</v>
      </c>
      <c r="N403" s="168">
        <v>44672</v>
      </c>
      <c r="O403" s="167"/>
      <c r="Q403" t="s">
        <v>2800</v>
      </c>
    </row>
    <row r="404" spans="1:18" hidden="1">
      <c r="A404" s="311">
        <f>COUNTA($D$3:$D$404)</f>
        <v>402</v>
      </c>
      <c r="B404" s="311" t="s">
        <v>2505</v>
      </c>
      <c r="C404" s="311" t="s">
        <v>44</v>
      </c>
      <c r="D404" s="311" t="s">
        <v>27</v>
      </c>
      <c r="E404" s="311" t="s">
        <v>200</v>
      </c>
      <c r="F404" s="312" t="s">
        <v>66</v>
      </c>
      <c r="G404" s="312">
        <v>44617</v>
      </c>
      <c r="H404" s="312"/>
      <c r="I404" s="312" t="s">
        <v>66</v>
      </c>
      <c r="J404" s="311" t="s">
        <v>1093</v>
      </c>
      <c r="K404" s="313" t="s">
        <v>1287</v>
      </c>
      <c r="L404" s="147">
        <v>44658</v>
      </c>
      <c r="M404" t="s">
        <v>2738</v>
      </c>
      <c r="N404" s="168">
        <v>44658</v>
      </c>
      <c r="O404" s="167"/>
      <c r="Q404" t="s">
        <v>1054</v>
      </c>
    </row>
    <row r="405" spans="1:18" hidden="1">
      <c r="A405" s="311">
        <f>COUNTA($D$3:$D$405)</f>
        <v>403</v>
      </c>
      <c r="B405" s="311" t="s">
        <v>2686</v>
      </c>
      <c r="C405" s="311" t="s">
        <v>44</v>
      </c>
      <c r="D405" s="311" t="s">
        <v>56</v>
      </c>
      <c r="E405" s="311" t="s">
        <v>118</v>
      </c>
      <c r="F405" s="312" t="s">
        <v>66</v>
      </c>
      <c r="G405" s="312">
        <v>44645</v>
      </c>
      <c r="H405" s="312"/>
      <c r="I405" s="312" t="s">
        <v>66</v>
      </c>
      <c r="J405" s="311" t="s">
        <v>2687</v>
      </c>
      <c r="K405" s="313" t="s">
        <v>1296</v>
      </c>
      <c r="L405" s="147">
        <v>44658</v>
      </c>
      <c r="M405" t="s">
        <v>2739</v>
      </c>
      <c r="N405" s="168">
        <v>44658</v>
      </c>
      <c r="O405" s="167"/>
      <c r="Q405" t="s">
        <v>60</v>
      </c>
    </row>
    <row r="406" spans="1:18" hidden="1">
      <c r="A406" s="311">
        <f>COUNTA($D$3:$D$406)</f>
        <v>404</v>
      </c>
      <c r="B406" s="311" t="s">
        <v>2685</v>
      </c>
      <c r="C406" s="311" t="s">
        <v>41</v>
      </c>
      <c r="D406" s="311" t="s">
        <v>49</v>
      </c>
      <c r="E406" s="311" t="s">
        <v>1088</v>
      </c>
      <c r="F406" s="312" t="s">
        <v>66</v>
      </c>
      <c r="G406" s="312">
        <v>44645</v>
      </c>
      <c r="H406" s="312"/>
      <c r="I406" s="312" t="s">
        <v>66</v>
      </c>
      <c r="J406" s="311" t="s">
        <v>1662</v>
      </c>
      <c r="K406" s="313" t="s">
        <v>1296</v>
      </c>
      <c r="L406" s="147">
        <v>44658</v>
      </c>
      <c r="M406" t="s">
        <v>2739</v>
      </c>
      <c r="N406" s="168">
        <v>44658</v>
      </c>
      <c r="O406" s="167"/>
      <c r="Q406" t="s">
        <v>60</v>
      </c>
    </row>
    <row r="407" spans="1:18" hidden="1">
      <c r="A407" s="311">
        <f>COUNTA($D$3:$D$407)</f>
        <v>405</v>
      </c>
      <c r="B407" s="311" t="s">
        <v>2604</v>
      </c>
      <c r="C407" s="311" t="s">
        <v>41</v>
      </c>
      <c r="D407" s="311" t="s">
        <v>58</v>
      </c>
      <c r="E407" s="311" t="s">
        <v>1173</v>
      </c>
      <c r="F407" s="312" t="s">
        <v>66</v>
      </c>
      <c r="G407" s="312">
        <v>44631</v>
      </c>
      <c r="H407" s="312"/>
      <c r="I407" s="312" t="s">
        <v>66</v>
      </c>
      <c r="J407" s="311" t="s">
        <v>1485</v>
      </c>
      <c r="K407" s="313" t="s">
        <v>1295</v>
      </c>
      <c r="L407" s="147">
        <v>44658</v>
      </c>
      <c r="M407" t="s">
        <v>2739</v>
      </c>
      <c r="N407" s="168">
        <v>44658</v>
      </c>
      <c r="O407" s="167"/>
      <c r="Q407" t="s">
        <v>60</v>
      </c>
    </row>
    <row r="408" spans="1:18" hidden="1">
      <c r="A408" s="311">
        <f>COUNTA($D$3:$D$408)</f>
        <v>406</v>
      </c>
      <c r="B408" s="311" t="s">
        <v>2522</v>
      </c>
      <c r="C408" s="311" t="s">
        <v>41</v>
      </c>
      <c r="D408" s="311" t="s">
        <v>30</v>
      </c>
      <c r="E408" s="311" t="s">
        <v>1640</v>
      </c>
      <c r="F408" s="312" t="s">
        <v>66</v>
      </c>
      <c r="G408" s="312">
        <v>44617</v>
      </c>
      <c r="H408" s="312"/>
      <c r="I408" s="312" t="s">
        <v>66</v>
      </c>
      <c r="J408" s="311" t="s">
        <v>2542</v>
      </c>
      <c r="K408" s="313" t="s">
        <v>1274</v>
      </c>
      <c r="L408" s="147">
        <v>44658</v>
      </c>
      <c r="M408" t="s">
        <v>2739</v>
      </c>
      <c r="N408" s="168">
        <v>44658</v>
      </c>
      <c r="O408" s="167"/>
      <c r="Q408" t="s">
        <v>60</v>
      </c>
    </row>
    <row r="409" spans="1:18" hidden="1">
      <c r="A409" s="311">
        <f>COUNTA($D$3:$D$409)</f>
        <v>407</v>
      </c>
      <c r="B409" s="311" t="s">
        <v>2313</v>
      </c>
      <c r="C409" s="311" t="s">
        <v>41</v>
      </c>
      <c r="D409" s="311" t="s">
        <v>45</v>
      </c>
      <c r="E409" s="311" t="s">
        <v>1215</v>
      </c>
      <c r="F409" s="312" t="s">
        <v>66</v>
      </c>
      <c r="G409" s="312">
        <v>44575</v>
      </c>
      <c r="H409" s="312"/>
      <c r="I409" s="312" t="s">
        <v>66</v>
      </c>
      <c r="J409" s="311" t="s">
        <v>1834</v>
      </c>
      <c r="K409" s="313" t="s">
        <v>1287</v>
      </c>
      <c r="L409" s="147">
        <v>44649</v>
      </c>
      <c r="M409" t="s">
        <v>2709</v>
      </c>
      <c r="N409" s="168">
        <v>44649</v>
      </c>
      <c r="O409" s="167"/>
      <c r="Q409" t="s">
        <v>1054</v>
      </c>
    </row>
    <row r="410" spans="1:18" hidden="1">
      <c r="A410" s="311">
        <f>COUNTA($D$3:$D$410)</f>
        <v>408</v>
      </c>
      <c r="B410" s="311" t="s">
        <v>2318</v>
      </c>
      <c r="C410" s="311" t="s">
        <v>41</v>
      </c>
      <c r="D410" s="311" t="s">
        <v>16</v>
      </c>
      <c r="E410" s="311" t="s">
        <v>1127</v>
      </c>
      <c r="F410" s="312" t="s">
        <v>66</v>
      </c>
      <c r="G410" s="312">
        <v>44582</v>
      </c>
      <c r="H410" s="312"/>
      <c r="I410" s="312" t="s">
        <v>66</v>
      </c>
      <c r="J410" s="311" t="s">
        <v>2390</v>
      </c>
      <c r="K410" s="313" t="s">
        <v>1294</v>
      </c>
      <c r="L410" s="147">
        <v>44649</v>
      </c>
      <c r="M410" t="s">
        <v>3639</v>
      </c>
      <c r="N410" s="168">
        <v>45127</v>
      </c>
      <c r="O410" s="167"/>
      <c r="Q410" t="s">
        <v>60</v>
      </c>
      <c r="R410" t="s">
        <v>22</v>
      </c>
    </row>
    <row r="411" spans="1:18" hidden="1">
      <c r="A411" s="311">
        <f>COUNTA($D$3:$D$411)</f>
        <v>409</v>
      </c>
      <c r="B411" s="311" t="s">
        <v>2332</v>
      </c>
      <c r="C411" s="311" t="s">
        <v>41</v>
      </c>
      <c r="D411" s="311" t="s">
        <v>31</v>
      </c>
      <c r="E411" s="311" t="s">
        <v>2333</v>
      </c>
      <c r="F411" s="312" t="s">
        <v>66</v>
      </c>
      <c r="G411" s="312">
        <v>44575</v>
      </c>
      <c r="H411" s="312"/>
      <c r="I411" s="312" t="s">
        <v>66</v>
      </c>
      <c r="J411" s="311" t="s">
        <v>1670</v>
      </c>
      <c r="K411" s="313" t="s">
        <v>1295</v>
      </c>
      <c r="L411" s="147">
        <v>44649</v>
      </c>
      <c r="M411" t="s">
        <v>2711</v>
      </c>
      <c r="N411" s="168">
        <v>44649</v>
      </c>
      <c r="O411" s="167"/>
      <c r="Q411" t="s">
        <v>60</v>
      </c>
    </row>
    <row r="412" spans="1:18" hidden="1">
      <c r="A412" s="311">
        <f>COUNTA($D$3:$D$412)</f>
        <v>410</v>
      </c>
      <c r="B412" s="311" t="s">
        <v>2265</v>
      </c>
      <c r="C412" s="311" t="s">
        <v>1191</v>
      </c>
      <c r="D412" s="311" t="s">
        <v>38</v>
      </c>
      <c r="E412" s="311" t="s">
        <v>1192</v>
      </c>
      <c r="F412" s="312">
        <v>44544</v>
      </c>
      <c r="G412" s="312">
        <v>44540</v>
      </c>
      <c r="H412" s="312"/>
      <c r="I412" s="312">
        <v>44544</v>
      </c>
      <c r="J412" s="311" t="s">
        <v>2266</v>
      </c>
      <c r="K412" s="313" t="s">
        <v>1296</v>
      </c>
      <c r="L412" s="147">
        <v>44649</v>
      </c>
      <c r="M412" t="s">
        <v>2708</v>
      </c>
      <c r="N412" s="168">
        <v>44701</v>
      </c>
      <c r="O412" s="167"/>
      <c r="Q412" t="s">
        <v>35</v>
      </c>
      <c r="R412" t="s">
        <v>129</v>
      </c>
    </row>
    <row r="413" spans="1:18" hidden="1">
      <c r="A413" s="311">
        <f>COUNTA($D$3:$D$413)</f>
        <v>411</v>
      </c>
      <c r="B413" s="311" t="s">
        <v>2270</v>
      </c>
      <c r="C413" s="311" t="s">
        <v>37</v>
      </c>
      <c r="D413" s="311" t="s">
        <v>30</v>
      </c>
      <c r="E413" s="311" t="s">
        <v>1248</v>
      </c>
      <c r="F413" s="312">
        <v>44551</v>
      </c>
      <c r="G413" s="312">
        <v>44575</v>
      </c>
      <c r="H413" s="312"/>
      <c r="I413" s="312">
        <v>44551</v>
      </c>
      <c r="J413" s="311" t="s">
        <v>2271</v>
      </c>
      <c r="K413" s="313" t="s">
        <v>1295</v>
      </c>
      <c r="L413" s="147">
        <v>44649</v>
      </c>
      <c r="M413" t="s">
        <v>2708</v>
      </c>
      <c r="N413" s="168">
        <v>44781</v>
      </c>
      <c r="O413" s="167"/>
      <c r="Q413" t="s">
        <v>35</v>
      </c>
      <c r="R413" t="s">
        <v>129</v>
      </c>
    </row>
    <row r="414" spans="1:18" hidden="1">
      <c r="A414" s="311">
        <f>COUNTA($D$3:$D$414)</f>
        <v>412</v>
      </c>
      <c r="B414" s="311" t="s">
        <v>2274</v>
      </c>
      <c r="C414" s="311" t="s">
        <v>37</v>
      </c>
      <c r="D414" s="311" t="s">
        <v>34</v>
      </c>
      <c r="E414" s="311" t="s">
        <v>1676</v>
      </c>
      <c r="F414" s="312">
        <v>44546</v>
      </c>
      <c r="G414" s="312">
        <v>44575</v>
      </c>
      <c r="H414" s="312"/>
      <c r="I414" s="312">
        <v>44546</v>
      </c>
      <c r="J414" s="311" t="s">
        <v>1485</v>
      </c>
      <c r="K414" s="313" t="s">
        <v>1296</v>
      </c>
      <c r="L414" s="147">
        <v>44649</v>
      </c>
      <c r="M414" t="s">
        <v>2708</v>
      </c>
      <c r="N414" s="168">
        <v>44781</v>
      </c>
      <c r="O414" s="167"/>
      <c r="Q414" t="s">
        <v>35</v>
      </c>
      <c r="R414" t="s">
        <v>129</v>
      </c>
    </row>
    <row r="415" spans="1:18" hidden="1">
      <c r="A415" s="311">
        <f>COUNTA($D$3:$D$415)</f>
        <v>413</v>
      </c>
      <c r="B415" s="311" t="s">
        <v>2306</v>
      </c>
      <c r="C415" s="311" t="s">
        <v>21</v>
      </c>
      <c r="D415" s="311" t="s">
        <v>32</v>
      </c>
      <c r="E415" s="311" t="s">
        <v>1257</v>
      </c>
      <c r="F415" s="312">
        <v>44567</v>
      </c>
      <c r="G415" s="312">
        <v>44575</v>
      </c>
      <c r="H415" s="312"/>
      <c r="I415" s="312">
        <v>44567</v>
      </c>
      <c r="J415" s="311" t="s">
        <v>2388</v>
      </c>
      <c r="K415" s="313" t="s">
        <v>1287</v>
      </c>
      <c r="L415" s="147">
        <v>44649</v>
      </c>
      <c r="M415" t="s">
        <v>2708</v>
      </c>
      <c r="N415" s="168">
        <v>44907</v>
      </c>
      <c r="O415" s="167"/>
      <c r="Q415" t="s">
        <v>35</v>
      </c>
      <c r="R415" t="s">
        <v>129</v>
      </c>
    </row>
    <row r="416" spans="1:18" hidden="1">
      <c r="A416" s="311">
        <f>COUNTA($D$3:$D$416)</f>
        <v>414</v>
      </c>
      <c r="B416" s="311" t="s">
        <v>2257</v>
      </c>
      <c r="C416" s="311" t="s">
        <v>37</v>
      </c>
      <c r="D416" s="311" t="s">
        <v>30</v>
      </c>
      <c r="E416" s="311" t="s">
        <v>1669</v>
      </c>
      <c r="F416" s="312">
        <v>44537</v>
      </c>
      <c r="G416" s="312">
        <v>44540</v>
      </c>
      <c r="H416" s="312"/>
      <c r="I416" s="312">
        <v>44537</v>
      </c>
      <c r="J416" s="311" t="s">
        <v>1485</v>
      </c>
      <c r="K416" s="313" t="s">
        <v>1287</v>
      </c>
      <c r="L416" s="147">
        <v>44649</v>
      </c>
      <c r="M416" t="s">
        <v>2708</v>
      </c>
      <c r="N416" s="168">
        <v>44781</v>
      </c>
      <c r="O416" s="167"/>
      <c r="Q416" t="s">
        <v>35</v>
      </c>
      <c r="R416" t="s">
        <v>129</v>
      </c>
    </row>
    <row r="417" spans="1:18" hidden="1">
      <c r="A417" s="311">
        <f>COUNTA($D$3:$D$417)</f>
        <v>415</v>
      </c>
      <c r="B417" s="311" t="s">
        <v>2319</v>
      </c>
      <c r="C417" s="311" t="s">
        <v>299</v>
      </c>
      <c r="D417" s="311" t="s">
        <v>16</v>
      </c>
      <c r="E417" s="311" t="s">
        <v>1049</v>
      </c>
      <c r="F417" s="312">
        <v>44589</v>
      </c>
      <c r="G417" s="312"/>
      <c r="H417" s="312"/>
      <c r="I417" s="312">
        <v>44589</v>
      </c>
      <c r="J417" s="311" t="s">
        <v>2391</v>
      </c>
      <c r="K417" s="313" t="s">
        <v>1274</v>
      </c>
      <c r="L417" s="147">
        <v>44649</v>
      </c>
      <c r="M417" t="s">
        <v>2708</v>
      </c>
      <c r="N417" s="168">
        <v>44708</v>
      </c>
      <c r="O417" s="167"/>
      <c r="Q417" t="s">
        <v>302</v>
      </c>
      <c r="R417" t="s">
        <v>129</v>
      </c>
    </row>
    <row r="418" spans="1:18" hidden="1">
      <c r="A418" s="311">
        <f>COUNTA($D$3:$D$418)</f>
        <v>416</v>
      </c>
      <c r="B418" s="311" t="s">
        <v>2334</v>
      </c>
      <c r="C418" s="311" t="s">
        <v>37</v>
      </c>
      <c r="D418" s="311" t="s">
        <v>30</v>
      </c>
      <c r="E418" s="311" t="s">
        <v>1291</v>
      </c>
      <c r="F418" s="312">
        <v>44567</v>
      </c>
      <c r="G418" s="312">
        <v>44575</v>
      </c>
      <c r="H418" s="312"/>
      <c r="I418" s="312">
        <v>44567</v>
      </c>
      <c r="J418" s="311" t="s">
        <v>1662</v>
      </c>
      <c r="K418" s="313" t="s">
        <v>1287</v>
      </c>
      <c r="L418" s="147">
        <v>44649</v>
      </c>
      <c r="M418" t="s">
        <v>2708</v>
      </c>
      <c r="N418" s="168">
        <v>44781</v>
      </c>
      <c r="O418" s="167"/>
      <c r="Q418" t="s">
        <v>35</v>
      </c>
      <c r="R418" t="s">
        <v>129</v>
      </c>
    </row>
    <row r="419" spans="1:18" hidden="1">
      <c r="A419" s="311">
        <f>COUNTA($D$3:$D$419)</f>
        <v>417</v>
      </c>
      <c r="B419" s="311" t="s">
        <v>2335</v>
      </c>
      <c r="C419" s="311" t="s">
        <v>37</v>
      </c>
      <c r="D419" s="311" t="s">
        <v>30</v>
      </c>
      <c r="E419" s="311" t="s">
        <v>1289</v>
      </c>
      <c r="F419" s="312">
        <v>44544</v>
      </c>
      <c r="G419" s="312"/>
      <c r="H419" s="312"/>
      <c r="I419" s="312">
        <v>44544</v>
      </c>
      <c r="J419" s="311" t="s">
        <v>1659</v>
      </c>
      <c r="K419" s="313" t="s">
        <v>1295</v>
      </c>
      <c r="L419" s="147">
        <v>44649</v>
      </c>
      <c r="M419" t="s">
        <v>2708</v>
      </c>
      <c r="N419" s="168">
        <v>44554</v>
      </c>
      <c r="O419" s="167"/>
      <c r="Q419" t="s">
        <v>35</v>
      </c>
      <c r="R419" t="s">
        <v>129</v>
      </c>
    </row>
    <row r="420" spans="1:18" hidden="1">
      <c r="A420" s="311">
        <f>COUNTA($D$3:$D$420)</f>
        <v>418</v>
      </c>
      <c r="B420" s="311" t="s">
        <v>2336</v>
      </c>
      <c r="C420" s="311" t="s">
        <v>37</v>
      </c>
      <c r="D420" s="311" t="s">
        <v>30</v>
      </c>
      <c r="E420" s="311" t="s">
        <v>1122</v>
      </c>
      <c r="F420" s="312">
        <v>44567</v>
      </c>
      <c r="G420" s="312">
        <v>44575</v>
      </c>
      <c r="H420" s="312"/>
      <c r="I420" s="312">
        <v>44567</v>
      </c>
      <c r="J420" s="311" t="s">
        <v>2392</v>
      </c>
      <c r="K420" s="313" t="s">
        <v>2609</v>
      </c>
      <c r="L420" s="147">
        <v>44649</v>
      </c>
      <c r="M420" t="s">
        <v>2708</v>
      </c>
      <c r="N420" s="168">
        <v>44781</v>
      </c>
      <c r="O420" s="167"/>
      <c r="Q420" t="s">
        <v>35</v>
      </c>
      <c r="R420" t="s">
        <v>129</v>
      </c>
    </row>
    <row r="421" spans="1:18" hidden="1">
      <c r="A421" s="311">
        <f>COUNTA($D$3:$D$421)</f>
        <v>419</v>
      </c>
      <c r="B421" s="311" t="s">
        <v>2424</v>
      </c>
      <c r="C421" s="311" t="s">
        <v>1106</v>
      </c>
      <c r="D421" s="311" t="s">
        <v>25</v>
      </c>
      <c r="E421" s="311" t="s">
        <v>2425</v>
      </c>
      <c r="F421" s="312">
        <v>44589</v>
      </c>
      <c r="G421" s="312">
        <v>44575</v>
      </c>
      <c r="H421" s="312"/>
      <c r="I421" s="312">
        <v>44589</v>
      </c>
      <c r="J421" s="311" t="s">
        <v>2426</v>
      </c>
      <c r="K421" s="313" t="s">
        <v>1295</v>
      </c>
      <c r="L421" s="147">
        <v>44649</v>
      </c>
      <c r="M421" t="s">
        <v>2708</v>
      </c>
      <c r="N421" s="168">
        <v>44649</v>
      </c>
      <c r="O421" s="167"/>
      <c r="Q421" t="s">
        <v>35</v>
      </c>
      <c r="R421" t="s">
        <v>129</v>
      </c>
    </row>
    <row r="422" spans="1:18" hidden="1">
      <c r="A422" s="311">
        <f>COUNTA($D$3:$D$422)</f>
        <v>420</v>
      </c>
      <c r="B422" s="311" t="s">
        <v>2339</v>
      </c>
      <c r="C422" s="311" t="s">
        <v>2340</v>
      </c>
      <c r="D422" s="311" t="s">
        <v>2341</v>
      </c>
      <c r="E422" s="311" t="s">
        <v>2910</v>
      </c>
      <c r="F422" s="312"/>
      <c r="G422" s="312">
        <v>44582</v>
      </c>
      <c r="H422" s="312"/>
      <c r="I422" s="312"/>
      <c r="J422" s="311" t="s">
        <v>1718</v>
      </c>
      <c r="K422" s="313" t="s">
        <v>1295</v>
      </c>
      <c r="L422" s="147">
        <v>44649</v>
      </c>
      <c r="M422" t="s">
        <v>2710</v>
      </c>
      <c r="N422" s="168">
        <v>44678</v>
      </c>
      <c r="O422" s="167"/>
      <c r="Q422" t="s">
        <v>28</v>
      </c>
      <c r="R422" t="s">
        <v>129</v>
      </c>
    </row>
    <row r="423" spans="1:18" hidden="1">
      <c r="A423" s="311">
        <f>COUNTA($D$3:$D$423)</f>
        <v>421</v>
      </c>
      <c r="B423" s="311" t="s">
        <v>2326</v>
      </c>
      <c r="C423" s="311" t="s">
        <v>2327</v>
      </c>
      <c r="D423" s="311" t="s">
        <v>56</v>
      </c>
      <c r="E423" s="311" t="s">
        <v>2328</v>
      </c>
      <c r="F423" s="312" t="s">
        <v>55</v>
      </c>
      <c r="G423" s="312"/>
      <c r="H423" s="312"/>
      <c r="I423" s="312" t="s">
        <v>55</v>
      </c>
      <c r="J423" s="311" t="s">
        <v>17</v>
      </c>
      <c r="K423" s="313" t="s">
        <v>1295</v>
      </c>
      <c r="L423" s="147">
        <v>44649</v>
      </c>
      <c r="M423" t="s">
        <v>2710</v>
      </c>
      <c r="N423" s="168">
        <v>44554</v>
      </c>
      <c r="O423" s="167"/>
      <c r="Q423" t="s">
        <v>28</v>
      </c>
      <c r="R423" t="s">
        <v>129</v>
      </c>
    </row>
    <row r="424" spans="1:18" hidden="1">
      <c r="A424" s="311">
        <f>COUNTA($D$3:$D$424)</f>
        <v>422</v>
      </c>
      <c r="B424" s="311" t="s">
        <v>2285</v>
      </c>
      <c r="C424" s="311" t="s">
        <v>2286</v>
      </c>
      <c r="D424" s="311" t="s">
        <v>1098</v>
      </c>
      <c r="E424" s="311" t="s">
        <v>2287</v>
      </c>
      <c r="F424" s="312">
        <v>44551</v>
      </c>
      <c r="G424" s="312">
        <v>44575</v>
      </c>
      <c r="H424" s="312"/>
      <c r="I424" s="312">
        <v>44551</v>
      </c>
      <c r="J424" s="311" t="s">
        <v>1093</v>
      </c>
      <c r="K424" s="313" t="s">
        <v>287</v>
      </c>
      <c r="L424" s="147">
        <v>44649</v>
      </c>
      <c r="N424" s="168">
        <v>45083</v>
      </c>
      <c r="O424" s="167"/>
      <c r="Q424" t="s">
        <v>1726</v>
      </c>
      <c r="R424" t="s">
        <v>22</v>
      </c>
    </row>
    <row r="425" spans="1:18" hidden="1">
      <c r="A425" s="311">
        <f>COUNTA($D$3:$D$425)</f>
        <v>423</v>
      </c>
      <c r="B425" s="311" t="s">
        <v>2430</v>
      </c>
      <c r="C425" s="311" t="s">
        <v>2431</v>
      </c>
      <c r="D425" s="311" t="s">
        <v>1098</v>
      </c>
      <c r="E425" s="311" t="s">
        <v>2432</v>
      </c>
      <c r="F425" s="312">
        <v>44603</v>
      </c>
      <c r="G425" s="312">
        <v>44603</v>
      </c>
      <c r="H425" s="312"/>
      <c r="I425" s="312">
        <v>44603</v>
      </c>
      <c r="J425" s="311" t="s">
        <v>1707</v>
      </c>
      <c r="K425" s="313" t="s">
        <v>287</v>
      </c>
      <c r="L425" s="147">
        <v>44649</v>
      </c>
      <c r="M425" t="s">
        <v>2714</v>
      </c>
      <c r="N425" s="168">
        <v>44579</v>
      </c>
      <c r="O425" s="167"/>
      <c r="Q425" t="s">
        <v>1055</v>
      </c>
      <c r="R425" t="s">
        <v>129</v>
      </c>
    </row>
    <row r="426" spans="1:18" hidden="1">
      <c r="A426" s="311">
        <f>COUNTA($D$3:$D$426)</f>
        <v>424</v>
      </c>
      <c r="B426" s="311" t="s">
        <v>2307</v>
      </c>
      <c r="C426" s="311" t="s">
        <v>1764</v>
      </c>
      <c r="D426" s="311" t="s">
        <v>19</v>
      </c>
      <c r="E426" s="311" t="s">
        <v>1765</v>
      </c>
      <c r="F426" s="312">
        <v>44551</v>
      </c>
      <c r="G426" s="312">
        <v>44575</v>
      </c>
      <c r="H426" s="312"/>
      <c r="I426" s="312">
        <v>44551</v>
      </c>
      <c r="J426" s="311" t="s">
        <v>2389</v>
      </c>
      <c r="K426" s="313" t="s">
        <v>287</v>
      </c>
      <c r="L426" s="147">
        <v>44649</v>
      </c>
      <c r="M426" t="s">
        <v>2712</v>
      </c>
      <c r="N426" s="168">
        <v>44649</v>
      </c>
      <c r="O426" s="167"/>
      <c r="Q426" t="s">
        <v>35</v>
      </c>
      <c r="R426" t="s">
        <v>129</v>
      </c>
    </row>
    <row r="427" spans="1:18" hidden="1">
      <c r="A427" s="311">
        <f>COUNTA($D$3:$D$427)</f>
        <v>425</v>
      </c>
      <c r="B427" s="311" t="s">
        <v>2378</v>
      </c>
      <c r="C427" s="311" t="s">
        <v>57</v>
      </c>
      <c r="D427" s="311" t="s">
        <v>34</v>
      </c>
      <c r="E427" s="311" t="s">
        <v>2379</v>
      </c>
      <c r="F427" s="312">
        <v>44581</v>
      </c>
      <c r="G427" s="312">
        <v>44582</v>
      </c>
      <c r="H427" s="312"/>
      <c r="I427" s="312">
        <v>44581</v>
      </c>
      <c r="J427" s="311" t="s">
        <v>2444</v>
      </c>
      <c r="K427" s="313" t="s">
        <v>287</v>
      </c>
      <c r="L427" s="147">
        <v>44649</v>
      </c>
      <c r="N427" s="168">
        <v>45083</v>
      </c>
      <c r="O427" s="167"/>
      <c r="Q427" t="s">
        <v>35</v>
      </c>
      <c r="R427" t="s">
        <v>22</v>
      </c>
    </row>
    <row r="428" spans="1:18" hidden="1">
      <c r="A428" s="311">
        <f>COUNTA($D$3:$D$428)</f>
        <v>426</v>
      </c>
      <c r="B428" s="311" t="s">
        <v>2329</v>
      </c>
      <c r="C428" s="311" t="s">
        <v>2330</v>
      </c>
      <c r="D428" s="311" t="s">
        <v>1080</v>
      </c>
      <c r="E428" s="311" t="s">
        <v>2331</v>
      </c>
      <c r="F428" s="312"/>
      <c r="G428" s="312"/>
      <c r="H428" s="312"/>
      <c r="I428" s="312"/>
      <c r="J428" s="311" t="s">
        <v>1723</v>
      </c>
      <c r="K428" s="313" t="s">
        <v>287</v>
      </c>
      <c r="L428" s="147">
        <v>44649</v>
      </c>
      <c r="M428" t="s">
        <v>2713</v>
      </c>
      <c r="N428" s="168">
        <v>44679</v>
      </c>
      <c r="O428" s="167"/>
      <c r="Q428" t="s">
        <v>28</v>
      </c>
      <c r="R428" t="s">
        <v>129</v>
      </c>
    </row>
    <row r="429" spans="1:18" hidden="1">
      <c r="A429" s="311">
        <f>COUNTA($D$3:$D$429)</f>
        <v>427</v>
      </c>
      <c r="B429" s="311" t="s">
        <v>2652</v>
      </c>
      <c r="C429" s="311" t="s">
        <v>44</v>
      </c>
      <c r="D429" s="311" t="s">
        <v>2653</v>
      </c>
      <c r="E429" s="311" t="s">
        <v>146</v>
      </c>
      <c r="F429" s="312"/>
      <c r="G429" s="312"/>
      <c r="H429" s="312"/>
      <c r="I429" s="312"/>
      <c r="J429" s="311" t="s">
        <v>2194</v>
      </c>
      <c r="K429" s="313" t="s">
        <v>1295</v>
      </c>
      <c r="L429" s="147">
        <v>44641</v>
      </c>
      <c r="M429" t="s">
        <v>2669</v>
      </c>
      <c r="N429" s="168">
        <v>44637</v>
      </c>
      <c r="O429" s="167"/>
    </row>
    <row r="430" spans="1:18" hidden="1">
      <c r="A430" s="311">
        <f>COUNTA($D$3:$D$430)</f>
        <v>428</v>
      </c>
      <c r="B430" s="311" t="s">
        <v>2519</v>
      </c>
      <c r="C430" s="311" t="s">
        <v>1270</v>
      </c>
      <c r="D430" s="311" t="s">
        <v>19</v>
      </c>
      <c r="E430" s="311" t="s">
        <v>2520</v>
      </c>
      <c r="F430" s="312">
        <v>44615</v>
      </c>
      <c r="G430" s="312">
        <v>44617</v>
      </c>
      <c r="H430" s="312"/>
      <c r="I430" s="312">
        <v>44615</v>
      </c>
      <c r="J430" s="311" t="s">
        <v>2656</v>
      </c>
      <c r="K430" s="313" t="s">
        <v>1295</v>
      </c>
      <c r="L430" s="147">
        <v>44641</v>
      </c>
      <c r="M430" t="s">
        <v>2657</v>
      </c>
      <c r="N430" s="168">
        <v>44629</v>
      </c>
      <c r="O430" s="167"/>
      <c r="Q430" t="s">
        <v>35</v>
      </c>
      <c r="R430" t="s">
        <v>129</v>
      </c>
    </row>
    <row r="431" spans="1:18" hidden="1">
      <c r="A431" s="311">
        <f>COUNTA($D$3:$D$431)</f>
        <v>429</v>
      </c>
      <c r="B431" s="311" t="s">
        <v>2517</v>
      </c>
      <c r="C431" s="311" t="s">
        <v>1270</v>
      </c>
      <c r="D431" s="311" t="s">
        <v>19</v>
      </c>
      <c r="E431" s="311" t="s">
        <v>2518</v>
      </c>
      <c r="F431" s="312">
        <v>44615</v>
      </c>
      <c r="G431" s="312">
        <v>44617</v>
      </c>
      <c r="H431" s="312"/>
      <c r="I431" s="312">
        <v>44615</v>
      </c>
      <c r="J431" s="311" t="s">
        <v>2655</v>
      </c>
      <c r="K431" s="313" t="s">
        <v>1295</v>
      </c>
      <c r="L431" s="147">
        <v>44641</v>
      </c>
      <c r="M431" t="s">
        <v>2657</v>
      </c>
      <c r="N431" s="168">
        <v>44629</v>
      </c>
      <c r="O431" s="167"/>
      <c r="Q431" t="s">
        <v>35</v>
      </c>
      <c r="R431" t="s">
        <v>129</v>
      </c>
    </row>
    <row r="432" spans="1:18" hidden="1">
      <c r="A432" s="311">
        <f>COUNTA($D$3:$D$432)</f>
        <v>430</v>
      </c>
      <c r="B432" s="311" t="s">
        <v>2488</v>
      </c>
      <c r="C432" s="311" t="s">
        <v>2489</v>
      </c>
      <c r="D432" s="311" t="s">
        <v>30</v>
      </c>
      <c r="E432" s="311" t="s">
        <v>1208</v>
      </c>
      <c r="F432" s="312"/>
      <c r="G432" s="312">
        <v>44617</v>
      </c>
      <c r="H432" s="312"/>
      <c r="I432" s="312"/>
      <c r="J432" s="311" t="s">
        <v>2654</v>
      </c>
      <c r="K432" s="313"/>
      <c r="L432" s="147">
        <v>44637</v>
      </c>
      <c r="M432" t="s">
        <v>2610</v>
      </c>
      <c r="N432" s="168">
        <v>44776</v>
      </c>
      <c r="O432" s="167"/>
      <c r="Q432" t="s">
        <v>300</v>
      </c>
      <c r="R432" t="s">
        <v>129</v>
      </c>
    </row>
    <row r="433" spans="1:18" hidden="1">
      <c r="A433" s="311">
        <f>COUNTA($D$3:$D$433)</f>
        <v>431</v>
      </c>
      <c r="B433" s="311" t="s">
        <v>2527</v>
      </c>
      <c r="C433" s="311" t="s">
        <v>41</v>
      </c>
      <c r="D433" s="311" t="s">
        <v>1139</v>
      </c>
      <c r="E433" s="311" t="s">
        <v>1140</v>
      </c>
      <c r="F433" s="312"/>
      <c r="G433" s="312"/>
      <c r="H433" s="312"/>
      <c r="I433" s="312"/>
      <c r="J433" s="311" t="s">
        <v>1650</v>
      </c>
      <c r="K433" s="313" t="s">
        <v>1294</v>
      </c>
      <c r="L433" s="147">
        <v>44620</v>
      </c>
      <c r="M433" t="s">
        <v>2544</v>
      </c>
      <c r="N433" s="168">
        <v>44636</v>
      </c>
      <c r="O433" s="167"/>
    </row>
    <row r="434" spans="1:18" hidden="1">
      <c r="A434" s="311">
        <f>COUNTA($D$3:$D$434)</f>
        <v>432</v>
      </c>
      <c r="B434" s="311" t="s">
        <v>2537</v>
      </c>
      <c r="C434" s="311" t="s">
        <v>41</v>
      </c>
      <c r="D434" s="311" t="s">
        <v>1166</v>
      </c>
      <c r="E434" s="311" t="s">
        <v>2193</v>
      </c>
      <c r="F434" s="312"/>
      <c r="G434" s="312"/>
      <c r="H434" s="312"/>
      <c r="I434" s="312"/>
      <c r="J434" s="311" t="s">
        <v>2194</v>
      </c>
      <c r="K434" s="313" t="s">
        <v>1295</v>
      </c>
      <c r="L434" s="147">
        <v>44620</v>
      </c>
      <c r="M434" t="s">
        <v>2545</v>
      </c>
      <c r="N434" s="168">
        <v>44621</v>
      </c>
      <c r="O434" s="167"/>
    </row>
    <row r="435" spans="1:18" hidden="1">
      <c r="A435" s="311">
        <f>COUNTA($D$3:$D$435)</f>
        <v>433</v>
      </c>
      <c r="B435" s="311" t="s">
        <v>2536</v>
      </c>
      <c r="C435" s="311" t="s">
        <v>41</v>
      </c>
      <c r="D435" s="311" t="s">
        <v>52</v>
      </c>
      <c r="E435" s="311" t="s">
        <v>2017</v>
      </c>
      <c r="F435" s="312"/>
      <c r="G435" s="312"/>
      <c r="H435" s="312"/>
      <c r="I435" s="312"/>
      <c r="J435" s="311" t="s">
        <v>2194</v>
      </c>
      <c r="K435" s="313" t="s">
        <v>1295</v>
      </c>
      <c r="L435" s="147">
        <v>44620</v>
      </c>
      <c r="M435" t="s">
        <v>2545</v>
      </c>
      <c r="N435" s="168">
        <v>44622</v>
      </c>
      <c r="O435" s="167"/>
    </row>
    <row r="436" spans="1:18" hidden="1">
      <c r="A436" s="311">
        <f>COUNTA($D$3:$D$436)</f>
        <v>434</v>
      </c>
      <c r="B436" s="311" t="s">
        <v>2538</v>
      </c>
      <c r="C436" s="311" t="s">
        <v>41</v>
      </c>
      <c r="D436" s="311" t="s">
        <v>2539</v>
      </c>
      <c r="E436" s="311" t="s">
        <v>2540</v>
      </c>
      <c r="F436" s="312"/>
      <c r="G436" s="312"/>
      <c r="H436" s="312"/>
      <c r="I436" s="312"/>
      <c r="J436" s="311" t="s">
        <v>1650</v>
      </c>
      <c r="K436" s="313" t="s">
        <v>1295</v>
      </c>
      <c r="L436" s="147">
        <v>44620</v>
      </c>
      <c r="M436" t="s">
        <v>2545</v>
      </c>
      <c r="N436" s="168">
        <v>44623</v>
      </c>
      <c r="O436" s="167"/>
    </row>
    <row r="437" spans="1:18" hidden="1">
      <c r="A437" s="311">
        <f>COUNTA($D$3:$D$437)</f>
        <v>435</v>
      </c>
      <c r="B437" s="311" t="s">
        <v>2251</v>
      </c>
      <c r="C437" s="311" t="s">
        <v>1154</v>
      </c>
      <c r="D437" s="311" t="s">
        <v>16</v>
      </c>
      <c r="E437" s="311" t="s">
        <v>2252</v>
      </c>
      <c r="F437" s="312">
        <v>44534</v>
      </c>
      <c r="G437" s="312">
        <v>44533</v>
      </c>
      <c r="H437" s="312"/>
      <c r="I437" s="312">
        <v>44534</v>
      </c>
      <c r="J437" s="311" t="s">
        <v>2253</v>
      </c>
      <c r="K437" s="313" t="s">
        <v>2032</v>
      </c>
      <c r="L437" s="147">
        <v>44620</v>
      </c>
      <c r="O437" s="167"/>
      <c r="Q437" t="s">
        <v>35</v>
      </c>
      <c r="R437" t="s">
        <v>22</v>
      </c>
    </row>
    <row r="438" spans="1:18" hidden="1">
      <c r="A438" s="311">
        <f>COUNTA($D$3:$D$438)</f>
        <v>436</v>
      </c>
      <c r="B438" s="311" t="s">
        <v>2100</v>
      </c>
      <c r="C438" s="311" t="s">
        <v>301</v>
      </c>
      <c r="D438" s="311" t="s">
        <v>64</v>
      </c>
      <c r="E438" s="311" t="s">
        <v>2101</v>
      </c>
      <c r="F438" s="312">
        <v>44508</v>
      </c>
      <c r="G438" s="312">
        <v>44507</v>
      </c>
      <c r="H438" s="312"/>
      <c r="I438" s="312">
        <v>44508</v>
      </c>
      <c r="J438" s="311" t="s">
        <v>2102</v>
      </c>
      <c r="K438" s="313" t="s">
        <v>1296</v>
      </c>
      <c r="L438" s="147">
        <v>44620</v>
      </c>
      <c r="M438" t="s">
        <v>2954</v>
      </c>
      <c r="N438" s="168">
        <v>44546</v>
      </c>
      <c r="O438" s="167"/>
      <c r="Q438" t="s">
        <v>35</v>
      </c>
      <c r="R438" t="s">
        <v>129</v>
      </c>
    </row>
    <row r="439" spans="1:18" hidden="1">
      <c r="A439" s="311">
        <f>COUNTA($D$3:$D$439)</f>
        <v>437</v>
      </c>
      <c r="B439" s="311" t="s">
        <v>2095</v>
      </c>
      <c r="C439" s="311" t="s">
        <v>301</v>
      </c>
      <c r="D439" s="311" t="s">
        <v>64</v>
      </c>
      <c r="E439" s="311" t="s">
        <v>1156</v>
      </c>
      <c r="F439" s="312">
        <v>44508</v>
      </c>
      <c r="G439" s="312">
        <v>44507</v>
      </c>
      <c r="H439" s="312"/>
      <c r="I439" s="312">
        <v>44508</v>
      </c>
      <c r="J439" s="311" t="s">
        <v>1659</v>
      </c>
      <c r="K439" s="313" t="s">
        <v>53</v>
      </c>
      <c r="L439" s="147">
        <v>44620</v>
      </c>
      <c r="M439" t="s">
        <v>2954</v>
      </c>
      <c r="N439" s="168">
        <v>44546</v>
      </c>
      <c r="O439" s="167"/>
      <c r="Q439" t="s">
        <v>35</v>
      </c>
      <c r="R439" t="s">
        <v>129</v>
      </c>
    </row>
    <row r="440" spans="1:18" hidden="1">
      <c r="A440" s="311">
        <f>COUNTA($D$3:$D$440)</f>
        <v>438</v>
      </c>
      <c r="B440" s="311" t="s">
        <v>2131</v>
      </c>
      <c r="C440" s="311" t="s">
        <v>1261</v>
      </c>
      <c r="D440" s="311" t="s">
        <v>45</v>
      </c>
      <c r="E440" s="311" t="s">
        <v>2132</v>
      </c>
      <c r="F440" s="312">
        <v>44508</v>
      </c>
      <c r="G440" s="312">
        <v>44512</v>
      </c>
      <c r="H440" s="312"/>
      <c r="I440" s="312">
        <v>44508</v>
      </c>
      <c r="J440" s="311" t="s">
        <v>1774</v>
      </c>
      <c r="K440" s="313" t="s">
        <v>1296</v>
      </c>
      <c r="L440" s="147">
        <v>44620</v>
      </c>
      <c r="O440" s="167"/>
      <c r="Q440" t="s">
        <v>1726</v>
      </c>
      <c r="R440" t="s">
        <v>129</v>
      </c>
    </row>
    <row r="441" spans="1:18" hidden="1">
      <c r="A441" s="311">
        <f>COUNTA($D$3:$D$441)</f>
        <v>439</v>
      </c>
      <c r="B441" s="311" t="s">
        <v>2115</v>
      </c>
      <c r="C441" s="311" t="s">
        <v>41</v>
      </c>
      <c r="D441" s="311" t="s">
        <v>1124</v>
      </c>
      <c r="E441" s="311" t="s">
        <v>1183</v>
      </c>
      <c r="F441" s="312" t="s">
        <v>66</v>
      </c>
      <c r="G441" s="312">
        <v>44507</v>
      </c>
      <c r="H441" s="312"/>
      <c r="I441" s="312" t="s">
        <v>66</v>
      </c>
      <c r="J441" s="311" t="s">
        <v>1667</v>
      </c>
      <c r="K441" s="313" t="s">
        <v>287</v>
      </c>
      <c r="L441" s="147">
        <v>44620</v>
      </c>
      <c r="M441" t="s">
        <v>2475</v>
      </c>
      <c r="N441" s="168">
        <v>44967</v>
      </c>
      <c r="O441" s="167"/>
      <c r="Q441" t="s">
        <v>60</v>
      </c>
      <c r="R441" t="s">
        <v>22</v>
      </c>
    </row>
    <row r="442" spans="1:18" hidden="1">
      <c r="A442" s="311">
        <f>COUNTA($D$3:$D$442)</f>
        <v>440</v>
      </c>
      <c r="B442" s="311" t="s">
        <v>2125</v>
      </c>
      <c r="C442" s="311" t="s">
        <v>1134</v>
      </c>
      <c r="D442" s="311" t="s">
        <v>16</v>
      </c>
      <c r="E442" s="311" t="s">
        <v>1235</v>
      </c>
      <c r="F442" s="312">
        <v>44508</v>
      </c>
      <c r="G442" s="312">
        <v>44507</v>
      </c>
      <c r="H442" s="312"/>
      <c r="I442" s="312">
        <v>44508</v>
      </c>
      <c r="J442" s="311" t="s">
        <v>1672</v>
      </c>
      <c r="K442" s="313" t="s">
        <v>1295</v>
      </c>
      <c r="L442" s="147">
        <v>44620</v>
      </c>
      <c r="M442" t="s">
        <v>2548</v>
      </c>
      <c r="N442" s="168">
        <v>44781</v>
      </c>
      <c r="O442" s="167"/>
      <c r="Q442" t="s">
        <v>35</v>
      </c>
      <c r="R442" t="s">
        <v>129</v>
      </c>
    </row>
    <row r="443" spans="1:18" hidden="1">
      <c r="A443" s="311">
        <f>COUNTA($D$3:$D$443)</f>
        <v>441</v>
      </c>
      <c r="B443" s="311" t="s">
        <v>2122</v>
      </c>
      <c r="C443" s="311" t="s">
        <v>41</v>
      </c>
      <c r="D443" s="311" t="s">
        <v>1124</v>
      </c>
      <c r="E443" s="311" t="s">
        <v>1184</v>
      </c>
      <c r="F443" s="312" t="s">
        <v>66</v>
      </c>
      <c r="G443" s="312">
        <v>44507</v>
      </c>
      <c r="H443" s="312">
        <v>44547</v>
      </c>
      <c r="I443" s="312" t="s">
        <v>66</v>
      </c>
      <c r="J443" s="311" t="s">
        <v>1667</v>
      </c>
      <c r="K443" s="313" t="s">
        <v>1296</v>
      </c>
      <c r="L443" s="147">
        <v>44620</v>
      </c>
      <c r="M443" t="s">
        <v>2547</v>
      </c>
      <c r="N443" s="168">
        <v>44620</v>
      </c>
      <c r="O443" s="167"/>
      <c r="Q443" t="s">
        <v>28</v>
      </c>
    </row>
    <row r="444" spans="1:18" hidden="1">
      <c r="A444" s="311">
        <f>COUNTA($D$3:$D$444)</f>
        <v>442</v>
      </c>
      <c r="B444" s="311" t="s">
        <v>2146</v>
      </c>
      <c r="C444" s="311" t="s">
        <v>1794</v>
      </c>
      <c r="D444" s="311" t="s">
        <v>63</v>
      </c>
      <c r="E444" s="311" t="s">
        <v>1795</v>
      </c>
      <c r="F444" s="312">
        <v>44480</v>
      </c>
      <c r="G444" s="312">
        <v>44512</v>
      </c>
      <c r="H444" s="312"/>
      <c r="I444" s="312">
        <v>44480</v>
      </c>
      <c r="J444" s="311" t="s">
        <v>1485</v>
      </c>
      <c r="K444" s="313" t="s">
        <v>1295</v>
      </c>
      <c r="L444" s="147">
        <v>44620</v>
      </c>
      <c r="N444" s="168">
        <v>45069</v>
      </c>
      <c r="O444" s="167"/>
      <c r="Q444" t="s">
        <v>35</v>
      </c>
      <c r="R444" t="s">
        <v>129</v>
      </c>
    </row>
    <row r="445" spans="1:18" hidden="1">
      <c r="A445" s="311">
        <f>COUNTA($D$3:$D$445)</f>
        <v>443</v>
      </c>
      <c r="B445" s="311" t="s">
        <v>2144</v>
      </c>
      <c r="C445" s="311" t="s">
        <v>41</v>
      </c>
      <c r="D445" s="311" t="s">
        <v>36</v>
      </c>
      <c r="E445" s="311" t="s">
        <v>1210</v>
      </c>
      <c r="F445" s="312" t="s">
        <v>66</v>
      </c>
      <c r="G445" s="312">
        <v>44512</v>
      </c>
      <c r="H445" s="312"/>
      <c r="I445" s="312" t="s">
        <v>66</v>
      </c>
      <c r="J445" s="311" t="s">
        <v>2145</v>
      </c>
      <c r="K445" s="313" t="s">
        <v>1287</v>
      </c>
      <c r="L445" s="147">
        <v>44620</v>
      </c>
      <c r="O445" s="167"/>
      <c r="Q445" t="s">
        <v>60</v>
      </c>
      <c r="R445" t="s">
        <v>129</v>
      </c>
    </row>
    <row r="446" spans="1:18" hidden="1">
      <c r="A446" s="311">
        <f>COUNTA($D$3:$D$446)</f>
        <v>444</v>
      </c>
      <c r="B446" s="311" t="s">
        <v>2170</v>
      </c>
      <c r="C446" s="311" t="s">
        <v>44</v>
      </c>
      <c r="D446" s="311" t="s">
        <v>30</v>
      </c>
      <c r="E446" s="311" t="s">
        <v>81</v>
      </c>
      <c r="F446" s="312" t="s">
        <v>66</v>
      </c>
      <c r="G446" s="312">
        <v>44519</v>
      </c>
      <c r="H446" s="312"/>
      <c r="I446" s="312" t="s">
        <v>66</v>
      </c>
      <c r="J446" s="311" t="s">
        <v>2208</v>
      </c>
      <c r="K446" s="313" t="s">
        <v>1295</v>
      </c>
      <c r="L446" s="147">
        <v>44620</v>
      </c>
      <c r="M446" t="s">
        <v>2551</v>
      </c>
      <c r="N446" s="168">
        <v>44620</v>
      </c>
      <c r="O446" s="167"/>
      <c r="Q446" t="s">
        <v>28</v>
      </c>
    </row>
    <row r="447" spans="1:18" hidden="1">
      <c r="A447" s="311">
        <f>COUNTA($D$3:$D$447)</f>
        <v>445</v>
      </c>
      <c r="B447" s="311" t="s">
        <v>2173</v>
      </c>
      <c r="C447" s="311" t="s">
        <v>44</v>
      </c>
      <c r="D447" s="311" t="s">
        <v>30</v>
      </c>
      <c r="E447" s="311" t="s">
        <v>59</v>
      </c>
      <c r="F447" s="312" t="s">
        <v>66</v>
      </c>
      <c r="G447" s="312">
        <v>44519</v>
      </c>
      <c r="H447" s="312"/>
      <c r="I447" s="312" t="s">
        <v>66</v>
      </c>
      <c r="J447" s="311" t="s">
        <v>1667</v>
      </c>
      <c r="K447" s="313" t="s">
        <v>1274</v>
      </c>
      <c r="L447" s="147">
        <v>44620</v>
      </c>
      <c r="M447">
        <v>0</v>
      </c>
      <c r="N447" s="168">
        <v>44620</v>
      </c>
      <c r="O447" s="167"/>
      <c r="Q447" t="s">
        <v>28</v>
      </c>
    </row>
    <row r="448" spans="1:18" hidden="1">
      <c r="A448" s="311">
        <f>COUNTA($D$3:$D$448)</f>
        <v>446</v>
      </c>
      <c r="B448" s="311" t="s">
        <v>2228</v>
      </c>
      <c r="C448" s="311" t="s">
        <v>1196</v>
      </c>
      <c r="D448" s="311" t="s">
        <v>104</v>
      </c>
      <c r="E448" s="311" t="s">
        <v>1283</v>
      </c>
      <c r="F448" s="312">
        <v>44540</v>
      </c>
      <c r="G448" s="312">
        <v>44519</v>
      </c>
      <c r="H448" s="312"/>
      <c r="I448" s="312">
        <v>44540</v>
      </c>
      <c r="J448" s="311" t="s">
        <v>17</v>
      </c>
      <c r="K448" s="313" t="s">
        <v>1294</v>
      </c>
      <c r="L448" s="147">
        <v>44620</v>
      </c>
      <c r="O448" s="167"/>
      <c r="Q448" t="s">
        <v>35</v>
      </c>
      <c r="R448" t="s">
        <v>22</v>
      </c>
    </row>
    <row r="449" spans="1:18" hidden="1">
      <c r="A449" s="311">
        <f>COUNTA($D$3:$D$449)</f>
        <v>447</v>
      </c>
      <c r="B449" s="311" t="s">
        <v>2155</v>
      </c>
      <c r="C449" s="311" t="s">
        <v>44</v>
      </c>
      <c r="D449" s="311" t="s">
        <v>30</v>
      </c>
      <c r="E449" s="311" t="s">
        <v>110</v>
      </c>
      <c r="F449" s="312" t="s">
        <v>66</v>
      </c>
      <c r="G449" s="312">
        <v>44519</v>
      </c>
      <c r="H449" s="312"/>
      <c r="I449" s="312" t="s">
        <v>66</v>
      </c>
      <c r="J449" s="311" t="s">
        <v>2156</v>
      </c>
      <c r="K449" s="313" t="s">
        <v>2032</v>
      </c>
      <c r="L449" s="147">
        <v>44620</v>
      </c>
      <c r="M449" t="s">
        <v>2550</v>
      </c>
      <c r="N449" s="168">
        <v>44620</v>
      </c>
      <c r="O449" s="167"/>
      <c r="Q449" t="s">
        <v>60</v>
      </c>
    </row>
    <row r="450" spans="1:18" hidden="1">
      <c r="A450" s="311">
        <f>COUNTA($D$3:$D$450)</f>
        <v>448</v>
      </c>
      <c r="B450" s="311" t="s">
        <v>2198</v>
      </c>
      <c r="C450" s="311" t="s">
        <v>1267</v>
      </c>
      <c r="D450" s="311" t="s">
        <v>38</v>
      </c>
      <c r="E450" s="311" t="s">
        <v>1719</v>
      </c>
      <c r="F450" s="312">
        <v>44524</v>
      </c>
      <c r="G450" s="312">
        <v>44526</v>
      </c>
      <c r="H450" s="312"/>
      <c r="I450" s="312">
        <v>44524</v>
      </c>
      <c r="J450" s="311" t="s">
        <v>1687</v>
      </c>
      <c r="K450" s="313" t="s">
        <v>1295</v>
      </c>
      <c r="L450" s="147">
        <v>44620</v>
      </c>
      <c r="M450" t="s">
        <v>2954</v>
      </c>
      <c r="N450" s="168">
        <v>44531</v>
      </c>
      <c r="O450" s="167"/>
      <c r="Q450" t="s">
        <v>35</v>
      </c>
      <c r="R450" t="s">
        <v>129</v>
      </c>
    </row>
    <row r="451" spans="1:18" hidden="1">
      <c r="A451" s="311">
        <f>COUNTA($D$3:$D$451)</f>
        <v>449</v>
      </c>
      <c r="B451" s="311" t="s">
        <v>2227</v>
      </c>
      <c r="C451" s="311" t="s">
        <v>41</v>
      </c>
      <c r="D451" s="311" t="s">
        <v>30</v>
      </c>
      <c r="E451" s="311" t="s">
        <v>1722</v>
      </c>
      <c r="F451" s="312" t="s">
        <v>66</v>
      </c>
      <c r="G451" s="312">
        <v>44526</v>
      </c>
      <c r="H451" s="312"/>
      <c r="I451" s="312" t="s">
        <v>66</v>
      </c>
      <c r="J451" s="311" t="s">
        <v>1875</v>
      </c>
      <c r="K451" s="313" t="s">
        <v>1296</v>
      </c>
      <c r="L451" s="147">
        <v>44620</v>
      </c>
      <c r="M451" t="s">
        <v>2552</v>
      </c>
      <c r="N451" s="168">
        <v>44620</v>
      </c>
      <c r="O451" s="167"/>
      <c r="Q451" t="s">
        <v>60</v>
      </c>
    </row>
    <row r="452" spans="1:18" hidden="1">
      <c r="A452" s="311">
        <f>COUNTA($D$3:$D$452)</f>
        <v>450</v>
      </c>
      <c r="B452" s="311" t="s">
        <v>2200</v>
      </c>
      <c r="C452" s="311" t="s">
        <v>41</v>
      </c>
      <c r="D452" s="311" t="s">
        <v>51</v>
      </c>
      <c r="E452" s="311" t="s">
        <v>2201</v>
      </c>
      <c r="F452" s="312" t="s">
        <v>66</v>
      </c>
      <c r="G452" s="312">
        <v>44526</v>
      </c>
      <c r="H452" s="312"/>
      <c r="I452" s="312" t="s">
        <v>66</v>
      </c>
      <c r="J452" s="311" t="s">
        <v>2202</v>
      </c>
      <c r="K452" s="313" t="s">
        <v>1287</v>
      </c>
      <c r="L452" s="147">
        <v>44620</v>
      </c>
      <c r="M452" t="s">
        <v>2552</v>
      </c>
      <c r="N452" s="168">
        <v>44620</v>
      </c>
      <c r="O452" s="167"/>
      <c r="Q452" t="s">
        <v>60</v>
      </c>
    </row>
    <row r="453" spans="1:18" hidden="1">
      <c r="A453" s="311">
        <f>COUNTA($D$3:$D$453)</f>
        <v>451</v>
      </c>
      <c r="B453" s="311" t="s">
        <v>2226</v>
      </c>
      <c r="C453" s="311" t="s">
        <v>37</v>
      </c>
      <c r="D453" s="311" t="s">
        <v>30</v>
      </c>
      <c r="E453" s="311" t="s">
        <v>1227</v>
      </c>
      <c r="F453" s="312">
        <v>44531</v>
      </c>
      <c r="G453" s="312">
        <v>44526</v>
      </c>
      <c r="H453" s="312"/>
      <c r="I453" s="312">
        <v>44531</v>
      </c>
      <c r="J453" s="311" t="s">
        <v>2234</v>
      </c>
      <c r="K453" s="313" t="s">
        <v>1296</v>
      </c>
      <c r="L453" s="147">
        <v>44620</v>
      </c>
      <c r="M453" t="s">
        <v>2554</v>
      </c>
      <c r="N453" s="168">
        <v>44781</v>
      </c>
      <c r="O453" s="167"/>
      <c r="Q453" t="s">
        <v>35</v>
      </c>
      <c r="R453" t="s">
        <v>129</v>
      </c>
    </row>
    <row r="454" spans="1:18" hidden="1">
      <c r="A454" s="311">
        <f>COUNTA($D$3:$D$454)</f>
        <v>452</v>
      </c>
      <c r="B454" s="311" t="s">
        <v>2237</v>
      </c>
      <c r="C454" s="311" t="s">
        <v>21</v>
      </c>
      <c r="D454" s="311" t="s">
        <v>30</v>
      </c>
      <c r="E454" s="311" t="s">
        <v>1251</v>
      </c>
      <c r="F454" s="312">
        <v>44530</v>
      </c>
      <c r="G454" s="312">
        <v>44533</v>
      </c>
      <c r="H454" s="312"/>
      <c r="I454" s="312">
        <v>44530</v>
      </c>
      <c r="J454" s="311" t="s">
        <v>2256</v>
      </c>
      <c r="K454" s="313" t="s">
        <v>1295</v>
      </c>
      <c r="L454" s="147">
        <v>44620</v>
      </c>
      <c r="M454" t="s">
        <v>2555</v>
      </c>
      <c r="N454" s="168">
        <v>44907</v>
      </c>
      <c r="O454" s="167"/>
      <c r="Q454" t="s">
        <v>35</v>
      </c>
      <c r="R454" t="s">
        <v>129</v>
      </c>
    </row>
    <row r="455" spans="1:18" hidden="1">
      <c r="A455" s="311">
        <f>COUNTA($D$3:$D$455)</f>
        <v>453</v>
      </c>
      <c r="B455" s="311" t="s">
        <v>2242</v>
      </c>
      <c r="C455" s="311" t="s">
        <v>40</v>
      </c>
      <c r="D455" s="311" t="s">
        <v>30</v>
      </c>
      <c r="E455" s="311" t="s">
        <v>2243</v>
      </c>
      <c r="F455" s="312">
        <v>44530</v>
      </c>
      <c r="G455" s="312">
        <v>44533</v>
      </c>
      <c r="H455" s="312">
        <v>45155</v>
      </c>
      <c r="I455" s="312">
        <v>44530</v>
      </c>
      <c r="J455" s="311" t="s">
        <v>2244</v>
      </c>
      <c r="K455" s="313" t="s">
        <v>1295</v>
      </c>
      <c r="L455" s="147">
        <v>44620</v>
      </c>
      <c r="N455" s="168">
        <v>45102</v>
      </c>
      <c r="O455" s="167"/>
      <c r="Q455" t="s">
        <v>28</v>
      </c>
      <c r="R455" t="s">
        <v>129</v>
      </c>
    </row>
    <row r="456" spans="1:18" hidden="1">
      <c r="A456" s="311">
        <f>COUNTA($D$3:$D$456)</f>
        <v>454</v>
      </c>
      <c r="B456" s="311" t="s">
        <v>2245</v>
      </c>
      <c r="C456" s="311" t="s">
        <v>40</v>
      </c>
      <c r="D456" s="311" t="s">
        <v>34</v>
      </c>
      <c r="E456" s="311" t="s">
        <v>2246</v>
      </c>
      <c r="F456" s="312">
        <v>44530</v>
      </c>
      <c r="G456" s="312">
        <v>44533</v>
      </c>
      <c r="H456" s="312"/>
      <c r="I456" s="312">
        <v>44530</v>
      </c>
      <c r="J456" s="311" t="s">
        <v>2247</v>
      </c>
      <c r="K456" s="313" t="s">
        <v>1274</v>
      </c>
      <c r="L456" s="147">
        <v>44620</v>
      </c>
      <c r="M456" t="s">
        <v>2556</v>
      </c>
      <c r="N456" s="168">
        <v>44602</v>
      </c>
      <c r="O456" s="167"/>
      <c r="Q456" t="s">
        <v>35</v>
      </c>
      <c r="R456" t="s">
        <v>129</v>
      </c>
    </row>
    <row r="457" spans="1:18" hidden="1">
      <c r="A457" s="311">
        <f>COUNTA($D$3:$D$457)</f>
        <v>455</v>
      </c>
      <c r="B457" s="311" t="s">
        <v>2248</v>
      </c>
      <c r="C457" s="311" t="s">
        <v>40</v>
      </c>
      <c r="D457" s="311" t="s">
        <v>34</v>
      </c>
      <c r="E457" s="311" t="s">
        <v>2249</v>
      </c>
      <c r="F457" s="312">
        <v>44530</v>
      </c>
      <c r="G457" s="312">
        <v>44533</v>
      </c>
      <c r="H457" s="312">
        <v>45155</v>
      </c>
      <c r="I457" s="312">
        <v>44530</v>
      </c>
      <c r="J457" s="311" t="s">
        <v>2250</v>
      </c>
      <c r="K457" s="313" t="s">
        <v>1295</v>
      </c>
      <c r="L457" s="147">
        <v>44620</v>
      </c>
      <c r="N457" s="168">
        <v>45102</v>
      </c>
      <c r="O457" s="167"/>
      <c r="Q457" t="s">
        <v>28</v>
      </c>
      <c r="R457" t="s">
        <v>129</v>
      </c>
    </row>
    <row r="458" spans="1:18" hidden="1">
      <c r="A458" s="311">
        <f>COUNTA($D$3:$D$458)</f>
        <v>456</v>
      </c>
      <c r="B458" s="311" t="s">
        <v>2240</v>
      </c>
      <c r="C458" s="311" t="s">
        <v>40</v>
      </c>
      <c r="D458" s="311" t="s">
        <v>49</v>
      </c>
      <c r="E458" s="311" t="s">
        <v>2241</v>
      </c>
      <c r="F458" s="312">
        <v>44537</v>
      </c>
      <c r="G458" s="312">
        <v>44533</v>
      </c>
      <c r="H458" s="312">
        <v>45155</v>
      </c>
      <c r="I458" s="312">
        <v>44537</v>
      </c>
      <c r="J458" s="311" t="s">
        <v>1700</v>
      </c>
      <c r="K458" s="313" t="s">
        <v>1296</v>
      </c>
      <c r="L458" s="147">
        <v>44620</v>
      </c>
      <c r="M458" t="s">
        <v>5579</v>
      </c>
      <c r="N458" s="168">
        <v>45100</v>
      </c>
      <c r="O458" s="167"/>
      <c r="Q458" t="s">
        <v>28</v>
      </c>
      <c r="R458" t="s">
        <v>129</v>
      </c>
    </row>
    <row r="459" spans="1:18" hidden="1">
      <c r="A459" s="311">
        <f>COUNTA($D$3:$D$459)</f>
        <v>457</v>
      </c>
      <c r="B459" s="311" t="s">
        <v>2254</v>
      </c>
      <c r="C459" s="311" t="s">
        <v>40</v>
      </c>
      <c r="D459" s="311" t="s">
        <v>49</v>
      </c>
      <c r="E459" s="311" t="s">
        <v>2255</v>
      </c>
      <c r="F459" s="312">
        <v>44531</v>
      </c>
      <c r="G459" s="312">
        <v>44533</v>
      </c>
      <c r="H459" s="312">
        <v>45155</v>
      </c>
      <c r="I459" s="312">
        <v>44531</v>
      </c>
      <c r="J459" s="311" t="s">
        <v>357</v>
      </c>
      <c r="K459" s="313" t="s">
        <v>1295</v>
      </c>
      <c r="L459" s="147">
        <v>44620</v>
      </c>
      <c r="N459" s="168">
        <v>45092</v>
      </c>
      <c r="O459" s="167"/>
      <c r="Q459" t="s">
        <v>28</v>
      </c>
      <c r="R459" t="s">
        <v>129</v>
      </c>
    </row>
    <row r="460" spans="1:18" hidden="1">
      <c r="A460" s="311">
        <f>COUNTA($D$3:$D$460)</f>
        <v>458</v>
      </c>
      <c r="B460" s="311" t="s">
        <v>2452</v>
      </c>
      <c r="C460" s="311" t="s">
        <v>2315</v>
      </c>
      <c r="D460" s="311" t="s">
        <v>27</v>
      </c>
      <c r="E460" s="311" t="s">
        <v>2067</v>
      </c>
      <c r="F460" s="312">
        <v>44589</v>
      </c>
      <c r="G460" s="312">
        <v>44589</v>
      </c>
      <c r="H460" s="312"/>
      <c r="I460" s="312">
        <v>44589</v>
      </c>
      <c r="J460" s="311" t="s">
        <v>1158</v>
      </c>
      <c r="K460" s="313" t="s">
        <v>1287</v>
      </c>
      <c r="L460" s="147">
        <v>44610</v>
      </c>
      <c r="M460" t="s">
        <v>2959</v>
      </c>
      <c r="N460" s="168">
        <v>44602</v>
      </c>
      <c r="O460" s="167"/>
      <c r="Q460" t="s">
        <v>1726</v>
      </c>
      <c r="R460" t="s">
        <v>129</v>
      </c>
    </row>
    <row r="461" spans="1:18" hidden="1">
      <c r="A461" s="311">
        <f>COUNTA($D$3:$D$461)</f>
        <v>459</v>
      </c>
      <c r="B461" s="311" t="s">
        <v>2048</v>
      </c>
      <c r="C461" s="311" t="s">
        <v>44</v>
      </c>
      <c r="D461" s="311" t="s">
        <v>30</v>
      </c>
      <c r="E461" s="311" t="s">
        <v>79</v>
      </c>
      <c r="F461" s="312" t="s">
        <v>98</v>
      </c>
      <c r="G461" s="312">
        <v>44497</v>
      </c>
      <c r="H461" s="312"/>
      <c r="I461" s="312" t="s">
        <v>66</v>
      </c>
      <c r="J461" s="311" t="s">
        <v>2049</v>
      </c>
      <c r="K461" s="313" t="s">
        <v>2032</v>
      </c>
      <c r="L461" s="147">
        <v>44602</v>
      </c>
      <c r="M461" t="s">
        <v>2475</v>
      </c>
      <c r="N461" s="168">
        <v>44602</v>
      </c>
      <c r="O461" s="167"/>
      <c r="Q461" t="s">
        <v>60</v>
      </c>
    </row>
    <row r="462" spans="1:18" hidden="1">
      <c r="A462" s="311">
        <f>COUNTA($D$3:$D$462)</f>
        <v>460</v>
      </c>
      <c r="B462" s="311" t="s">
        <v>2037</v>
      </c>
      <c r="C462" s="311" t="s">
        <v>37</v>
      </c>
      <c r="D462" s="311" t="s">
        <v>34</v>
      </c>
      <c r="E462" s="311" t="s">
        <v>296</v>
      </c>
      <c r="F462" s="312">
        <v>44496</v>
      </c>
      <c r="G462" s="312">
        <v>44491</v>
      </c>
      <c r="H462" s="312"/>
      <c r="I462" s="312">
        <v>44496</v>
      </c>
      <c r="J462" s="311" t="s">
        <v>1667</v>
      </c>
      <c r="K462" s="313" t="s">
        <v>1287</v>
      </c>
      <c r="L462" s="147">
        <v>44602</v>
      </c>
      <c r="M462" t="s">
        <v>2472</v>
      </c>
      <c r="N462" s="168">
        <v>44781</v>
      </c>
      <c r="O462" s="167"/>
      <c r="Q462" t="s">
        <v>35</v>
      </c>
      <c r="R462" t="s">
        <v>129</v>
      </c>
    </row>
    <row r="463" spans="1:18" hidden="1">
      <c r="A463" s="311">
        <f>COUNTA($D$3:$D$463)</f>
        <v>461</v>
      </c>
      <c r="B463" s="311" t="s">
        <v>1999</v>
      </c>
      <c r="C463" s="311" t="s">
        <v>1106</v>
      </c>
      <c r="D463" s="311" t="s">
        <v>16</v>
      </c>
      <c r="E463" s="311" t="s">
        <v>2000</v>
      </c>
      <c r="F463" s="312">
        <v>44496</v>
      </c>
      <c r="G463" s="312">
        <v>44491</v>
      </c>
      <c r="H463" s="312"/>
      <c r="I463" s="312">
        <v>44496</v>
      </c>
      <c r="J463" s="311" t="s">
        <v>1671</v>
      </c>
      <c r="K463" s="313" t="s">
        <v>1296</v>
      </c>
      <c r="L463" s="147">
        <v>44602</v>
      </c>
      <c r="N463" s="168">
        <v>45122</v>
      </c>
      <c r="O463" s="167"/>
      <c r="Q463" t="s">
        <v>35</v>
      </c>
      <c r="R463" t="s">
        <v>129</v>
      </c>
    </row>
    <row r="464" spans="1:18" hidden="1">
      <c r="A464" s="311">
        <f>COUNTA($D$3:$D$464)</f>
        <v>462</v>
      </c>
      <c r="B464" s="311" t="s">
        <v>2062</v>
      </c>
      <c r="C464" s="311" t="s">
        <v>21</v>
      </c>
      <c r="D464" s="311" t="s">
        <v>23</v>
      </c>
      <c r="E464" s="311" t="s">
        <v>1925</v>
      </c>
      <c r="F464" s="312">
        <v>44497</v>
      </c>
      <c r="G464" s="312">
        <v>44497</v>
      </c>
      <c r="H464" s="312"/>
      <c r="I464" s="312">
        <v>44497</v>
      </c>
      <c r="J464" s="311" t="s">
        <v>2063</v>
      </c>
      <c r="K464" s="313" t="s">
        <v>1274</v>
      </c>
      <c r="L464" s="147">
        <v>44602</v>
      </c>
      <c r="M464" t="s">
        <v>2470</v>
      </c>
      <c r="N464" s="168">
        <v>44781</v>
      </c>
      <c r="O464" s="167"/>
      <c r="Q464" t="s">
        <v>35</v>
      </c>
      <c r="R464" t="s">
        <v>129</v>
      </c>
    </row>
    <row r="465" spans="1:18" hidden="1">
      <c r="A465" s="311">
        <f>COUNTA($D$3:$D$465)</f>
        <v>463</v>
      </c>
      <c r="B465" s="311" t="s">
        <v>2054</v>
      </c>
      <c r="C465" s="311" t="s">
        <v>21</v>
      </c>
      <c r="D465" s="311" t="s">
        <v>30</v>
      </c>
      <c r="E465" s="311" t="s">
        <v>2055</v>
      </c>
      <c r="F465" s="312">
        <v>44497</v>
      </c>
      <c r="G465" s="312">
        <v>44497</v>
      </c>
      <c r="H465" s="312"/>
      <c r="I465" s="312">
        <v>44497</v>
      </c>
      <c r="J465" s="311" t="s">
        <v>2056</v>
      </c>
      <c r="K465" s="313" t="s">
        <v>1295</v>
      </c>
      <c r="L465" s="147">
        <v>44602</v>
      </c>
      <c r="M465" t="s">
        <v>4164</v>
      </c>
      <c r="N465" s="168">
        <v>44844</v>
      </c>
      <c r="O465" s="167"/>
      <c r="Q465" t="s">
        <v>35</v>
      </c>
      <c r="R465" t="s">
        <v>129</v>
      </c>
    </row>
    <row r="466" spans="1:18" hidden="1">
      <c r="A466" s="311">
        <f>COUNTA($D$3:$D$466)</f>
        <v>464</v>
      </c>
      <c r="B466" s="311" t="s">
        <v>2041</v>
      </c>
      <c r="C466" s="311" t="s">
        <v>2042</v>
      </c>
      <c r="D466" s="311" t="s">
        <v>1103</v>
      </c>
      <c r="E466" s="311" t="s">
        <v>2043</v>
      </c>
      <c r="F466" s="312">
        <v>44589</v>
      </c>
      <c r="G466" s="312">
        <v>44497</v>
      </c>
      <c r="H466" s="312"/>
      <c r="I466" s="312">
        <v>44589</v>
      </c>
      <c r="J466" s="311" t="s">
        <v>1659</v>
      </c>
      <c r="K466" s="313" t="s">
        <v>1274</v>
      </c>
      <c r="L466" s="147">
        <v>44602</v>
      </c>
      <c r="M466" t="s">
        <v>2959</v>
      </c>
      <c r="N466" s="168">
        <v>44501</v>
      </c>
      <c r="O466" s="167"/>
      <c r="Q466" t="s">
        <v>35</v>
      </c>
      <c r="R466" t="s">
        <v>129</v>
      </c>
    </row>
    <row r="467" spans="1:18" hidden="1">
      <c r="A467" s="311">
        <f>COUNTA($D$3:$D$467)</f>
        <v>465</v>
      </c>
      <c r="B467" s="311" t="s">
        <v>2046</v>
      </c>
      <c r="C467" s="311" t="s">
        <v>1114</v>
      </c>
      <c r="D467" s="311" t="s">
        <v>34</v>
      </c>
      <c r="E467" s="311" t="s">
        <v>2047</v>
      </c>
      <c r="F467" s="312">
        <v>44475</v>
      </c>
      <c r="G467" s="312">
        <v>44497</v>
      </c>
      <c r="H467" s="312"/>
      <c r="I467" s="312">
        <v>44475</v>
      </c>
      <c r="J467" s="311" t="s">
        <v>1651</v>
      </c>
      <c r="K467" s="313" t="s">
        <v>1296</v>
      </c>
      <c r="L467" s="147">
        <v>44602</v>
      </c>
      <c r="M467" t="s">
        <v>2474</v>
      </c>
      <c r="N467" s="168">
        <v>44781</v>
      </c>
      <c r="O467" s="167"/>
      <c r="Q467" t="s">
        <v>35</v>
      </c>
      <c r="R467" t="s">
        <v>129</v>
      </c>
    </row>
    <row r="468" spans="1:18" hidden="1">
      <c r="A468" s="311">
        <f>COUNTA($D$3:$D$468)</f>
        <v>466</v>
      </c>
      <c r="B468" s="311" t="s">
        <v>2002</v>
      </c>
      <c r="C468" s="311" t="s">
        <v>40</v>
      </c>
      <c r="D468" s="311" t="s">
        <v>1264</v>
      </c>
      <c r="E468" s="311" t="s">
        <v>2003</v>
      </c>
      <c r="F468" s="312"/>
      <c r="G468" s="312">
        <v>44484</v>
      </c>
      <c r="H468" s="312">
        <v>44295</v>
      </c>
      <c r="I468" s="312"/>
      <c r="J468" s="311" t="s">
        <v>1680</v>
      </c>
      <c r="K468" s="313" t="s">
        <v>1295</v>
      </c>
      <c r="L468" s="147">
        <v>44602</v>
      </c>
      <c r="M468" t="s">
        <v>2471</v>
      </c>
      <c r="N468" s="168">
        <v>44781</v>
      </c>
      <c r="O468" s="167"/>
      <c r="Q468" t="s">
        <v>1055</v>
      </c>
      <c r="R468" t="s">
        <v>129</v>
      </c>
    </row>
    <row r="469" spans="1:18" hidden="1">
      <c r="A469" s="311">
        <f>COUNTA($D$3:$D$469)</f>
        <v>467</v>
      </c>
      <c r="B469" s="311" t="s">
        <v>2276</v>
      </c>
      <c r="C469" s="311" t="s">
        <v>41</v>
      </c>
      <c r="D469" s="311" t="s">
        <v>25</v>
      </c>
      <c r="E469" s="311" t="s">
        <v>1199</v>
      </c>
      <c r="F469" s="312" t="s">
        <v>66</v>
      </c>
      <c r="G469" s="312">
        <v>44547</v>
      </c>
      <c r="H469" s="312"/>
      <c r="I469" s="312" t="s">
        <v>66</v>
      </c>
      <c r="J469" s="311" t="s">
        <v>1678</v>
      </c>
      <c r="K469" s="313" t="s">
        <v>1296</v>
      </c>
      <c r="L469" s="147">
        <v>44581</v>
      </c>
      <c r="M469" t="s">
        <v>2418</v>
      </c>
      <c r="N469" s="168">
        <v>44581</v>
      </c>
      <c r="O469" s="167"/>
    </row>
    <row r="470" spans="1:18" hidden="1">
      <c r="A470" s="311">
        <f>COUNTA($D$3:$D$470)</f>
        <v>468</v>
      </c>
      <c r="B470" s="311" t="s">
        <v>2421</v>
      </c>
      <c r="C470" s="311" t="s">
        <v>2422</v>
      </c>
      <c r="D470" s="311" t="s">
        <v>16</v>
      </c>
      <c r="E470" s="311" t="s">
        <v>2423</v>
      </c>
      <c r="F470" s="312"/>
      <c r="G470" s="312"/>
      <c r="H470" s="312"/>
      <c r="I470" s="312"/>
      <c r="J470" s="311" t="s">
        <v>1650</v>
      </c>
      <c r="K470" s="313"/>
      <c r="L470" s="147">
        <v>44581</v>
      </c>
      <c r="M470" t="s">
        <v>2433</v>
      </c>
      <c r="N470" s="168">
        <v>44581</v>
      </c>
      <c r="O470" s="167"/>
      <c r="Q470" t="s">
        <v>1053</v>
      </c>
      <c r="R470" t="s">
        <v>129</v>
      </c>
    </row>
    <row r="471" spans="1:18" hidden="1">
      <c r="A471" s="311">
        <f>COUNTA($D$3:$D$471)</f>
        <v>469</v>
      </c>
      <c r="B471" s="311" t="s">
        <v>1869</v>
      </c>
      <c r="C471" s="311" t="s">
        <v>290</v>
      </c>
      <c r="D471" s="311" t="s">
        <v>52</v>
      </c>
      <c r="E471" s="311" t="s">
        <v>1230</v>
      </c>
      <c r="F471" s="312">
        <v>44451</v>
      </c>
      <c r="G471" s="312">
        <v>44448</v>
      </c>
      <c r="H471" s="312"/>
      <c r="I471" s="312">
        <v>44451</v>
      </c>
      <c r="J471" s="311" t="s">
        <v>1093</v>
      </c>
      <c r="K471" s="313"/>
      <c r="L471" s="147">
        <v>44570</v>
      </c>
      <c r="O471" s="167"/>
      <c r="Q471" t="s">
        <v>1726</v>
      </c>
      <c r="R471" t="s">
        <v>129</v>
      </c>
    </row>
    <row r="472" spans="1:18" hidden="1">
      <c r="A472" s="311">
        <f>COUNTA($D$3:$D$472)</f>
        <v>470</v>
      </c>
      <c r="B472" s="311" t="s">
        <v>1946</v>
      </c>
      <c r="C472" s="311" t="s">
        <v>37</v>
      </c>
      <c r="D472" s="311" t="s">
        <v>27</v>
      </c>
      <c r="E472" s="311" t="s">
        <v>1947</v>
      </c>
      <c r="F472" s="312">
        <v>44468</v>
      </c>
      <c r="G472" s="312">
        <v>44465</v>
      </c>
      <c r="H472" s="312"/>
      <c r="I472" s="312">
        <v>44468</v>
      </c>
      <c r="J472" s="311" t="s">
        <v>1093</v>
      </c>
      <c r="K472" s="313"/>
      <c r="L472" s="147">
        <v>44570</v>
      </c>
      <c r="M472" t="s">
        <v>2383</v>
      </c>
      <c r="N472" s="168">
        <v>44781</v>
      </c>
      <c r="O472" s="167"/>
      <c r="Q472" t="s">
        <v>1726</v>
      </c>
      <c r="R472" t="s">
        <v>129</v>
      </c>
    </row>
    <row r="473" spans="1:18" hidden="1">
      <c r="A473" s="311">
        <f>COUNTA($D$3:$D$473)</f>
        <v>471</v>
      </c>
      <c r="B473" s="311" t="s">
        <v>1867</v>
      </c>
      <c r="C473" s="311" t="s">
        <v>44</v>
      </c>
      <c r="D473" s="311" t="s">
        <v>30</v>
      </c>
      <c r="E473" s="311" t="s">
        <v>86</v>
      </c>
      <c r="F473" s="312" t="s">
        <v>66</v>
      </c>
      <c r="G473" s="312">
        <v>44440</v>
      </c>
      <c r="H473" s="312">
        <v>44440</v>
      </c>
      <c r="I473" s="312" t="s">
        <v>66</v>
      </c>
      <c r="J473" s="311" t="s">
        <v>1871</v>
      </c>
      <c r="K473" s="313"/>
      <c r="L473" s="147">
        <v>44570</v>
      </c>
      <c r="M473" t="s">
        <v>2385</v>
      </c>
      <c r="N473" s="168">
        <v>44570</v>
      </c>
      <c r="O473" s="167"/>
      <c r="Q473" t="s">
        <v>2611</v>
      </c>
    </row>
    <row r="474" spans="1:18" hidden="1">
      <c r="A474" s="311">
        <f>COUNTA($D$3:$D$474)</f>
        <v>472</v>
      </c>
      <c r="B474" s="311" t="s">
        <v>1860</v>
      </c>
      <c r="C474" s="311" t="s">
        <v>1100</v>
      </c>
      <c r="D474" s="311" t="s">
        <v>34</v>
      </c>
      <c r="E474" s="311" t="s">
        <v>1101</v>
      </c>
      <c r="F474" s="312">
        <v>44477</v>
      </c>
      <c r="G474" s="312">
        <v>44414</v>
      </c>
      <c r="H474" s="312">
        <v>44533</v>
      </c>
      <c r="I474" s="312">
        <v>44477</v>
      </c>
      <c r="J474" s="311" t="s">
        <v>1738</v>
      </c>
      <c r="K474" s="313" t="s">
        <v>125</v>
      </c>
      <c r="L474" s="147">
        <v>44570</v>
      </c>
      <c r="M474" t="s">
        <v>2385</v>
      </c>
      <c r="N474" s="168">
        <v>44601</v>
      </c>
      <c r="O474" s="167"/>
      <c r="Q474" t="s">
        <v>2611</v>
      </c>
      <c r="R474" t="s">
        <v>129</v>
      </c>
    </row>
    <row r="475" spans="1:18" hidden="1">
      <c r="A475" s="311">
        <f>COUNTA($D$3:$D$475)</f>
        <v>473</v>
      </c>
      <c r="B475" s="311" t="s">
        <v>1936</v>
      </c>
      <c r="C475" s="311" t="s">
        <v>41</v>
      </c>
      <c r="D475" s="311" t="s">
        <v>104</v>
      </c>
      <c r="E475" s="311" t="s">
        <v>1937</v>
      </c>
      <c r="F475" s="312" t="s">
        <v>66</v>
      </c>
      <c r="G475" s="312">
        <v>44471</v>
      </c>
      <c r="H475" s="312"/>
      <c r="I475" s="312" t="s">
        <v>66</v>
      </c>
      <c r="J475" s="311" t="s">
        <v>17</v>
      </c>
      <c r="K475" s="313"/>
      <c r="L475" s="147">
        <v>44570</v>
      </c>
      <c r="M475" t="s">
        <v>2382</v>
      </c>
      <c r="N475" s="168">
        <v>44570</v>
      </c>
      <c r="O475" s="167"/>
      <c r="Q475" t="s">
        <v>60</v>
      </c>
    </row>
    <row r="476" spans="1:18" hidden="1">
      <c r="A476" s="311">
        <f>COUNTA($D$3:$D$476)</f>
        <v>474</v>
      </c>
      <c r="B476" s="311" t="s">
        <v>1917</v>
      </c>
      <c r="C476" s="311" t="s">
        <v>44</v>
      </c>
      <c r="D476" s="311" t="s">
        <v>30</v>
      </c>
      <c r="E476" s="311" t="s">
        <v>84</v>
      </c>
      <c r="F476" s="312" t="s">
        <v>66</v>
      </c>
      <c r="G476" s="312">
        <v>44457</v>
      </c>
      <c r="H476" s="312"/>
      <c r="I476" s="312" t="s">
        <v>66</v>
      </c>
      <c r="J476" s="311" t="s">
        <v>1918</v>
      </c>
      <c r="K476" s="313"/>
      <c r="L476" s="147">
        <v>44570</v>
      </c>
      <c r="M476" t="s">
        <v>2381</v>
      </c>
      <c r="N476" s="168">
        <v>44570</v>
      </c>
      <c r="O476" s="167"/>
      <c r="Q476" t="s">
        <v>60</v>
      </c>
    </row>
    <row r="477" spans="1:18" hidden="1">
      <c r="A477" s="311">
        <f>COUNTA($D$3:$D$477)</f>
        <v>475</v>
      </c>
      <c r="B477" s="311" t="s">
        <v>1956</v>
      </c>
      <c r="C477" s="311" t="s">
        <v>1094</v>
      </c>
      <c r="D477" s="311" t="s">
        <v>1103</v>
      </c>
      <c r="E477" s="311" t="s">
        <v>1219</v>
      </c>
      <c r="F477" s="312">
        <v>44475</v>
      </c>
      <c r="G477" s="312">
        <v>44484</v>
      </c>
      <c r="H477" s="312"/>
      <c r="I477" s="312">
        <v>44475</v>
      </c>
      <c r="J477" s="311" t="s">
        <v>1723</v>
      </c>
      <c r="K477" s="313"/>
      <c r="L477" s="147">
        <v>44570</v>
      </c>
      <c r="M477" t="s">
        <v>2960</v>
      </c>
      <c r="N477" s="168">
        <v>44826</v>
      </c>
      <c r="O477" s="167"/>
      <c r="Q477" t="s">
        <v>35</v>
      </c>
      <c r="R477" t="s">
        <v>129</v>
      </c>
    </row>
    <row r="478" spans="1:18" hidden="1">
      <c r="A478" s="311">
        <f>COUNTA($D$3:$D$478)</f>
        <v>476</v>
      </c>
      <c r="B478" s="311" t="s">
        <v>1952</v>
      </c>
      <c r="C478" s="311" t="s">
        <v>21</v>
      </c>
      <c r="D478" s="311" t="s">
        <v>1169</v>
      </c>
      <c r="E478" s="311" t="s">
        <v>1259</v>
      </c>
      <c r="F478" s="312" t="s">
        <v>2051</v>
      </c>
      <c r="G478" s="312">
        <v>44479</v>
      </c>
      <c r="H478" s="312"/>
      <c r="I478" s="312" t="s">
        <v>2051</v>
      </c>
      <c r="J478" s="311" t="s">
        <v>1953</v>
      </c>
      <c r="K478" s="313"/>
      <c r="L478" s="147">
        <v>44570</v>
      </c>
      <c r="M478" t="s">
        <v>2384</v>
      </c>
      <c r="N478" s="168">
        <v>44570</v>
      </c>
      <c r="O478" s="167"/>
      <c r="Q478" t="s">
        <v>35</v>
      </c>
      <c r="R478" t="s">
        <v>129</v>
      </c>
    </row>
    <row r="479" spans="1:18" hidden="1">
      <c r="A479" s="311">
        <f>COUNTA($D$3:$D$479)</f>
        <v>477</v>
      </c>
      <c r="B479" s="311" t="s">
        <v>1887</v>
      </c>
      <c r="C479" s="311" t="s">
        <v>21</v>
      </c>
      <c r="D479" s="311" t="s">
        <v>30</v>
      </c>
      <c r="E479" s="311" t="s">
        <v>1888</v>
      </c>
      <c r="F479" s="312">
        <v>44467</v>
      </c>
      <c r="G479" s="312">
        <v>44465</v>
      </c>
      <c r="H479" s="312"/>
      <c r="I479" s="312">
        <v>44467</v>
      </c>
      <c r="J479" s="311" t="s">
        <v>1935</v>
      </c>
      <c r="K479" s="313"/>
      <c r="L479" s="147">
        <v>44570</v>
      </c>
      <c r="M479" t="s">
        <v>2384</v>
      </c>
      <c r="N479" s="168">
        <v>44570</v>
      </c>
      <c r="O479" s="167"/>
      <c r="Q479" t="s">
        <v>35</v>
      </c>
      <c r="R479" t="s">
        <v>129</v>
      </c>
    </row>
    <row r="480" spans="1:18" hidden="1">
      <c r="A480" s="311">
        <f>COUNTA($D$3:$D$480)</f>
        <v>478</v>
      </c>
      <c r="B480" s="311" t="s">
        <v>1868</v>
      </c>
      <c r="C480" s="311" t="s">
        <v>71</v>
      </c>
      <c r="D480" s="311" t="s">
        <v>49</v>
      </c>
      <c r="E480" s="311" t="s">
        <v>1157</v>
      </c>
      <c r="F480" s="312">
        <v>44447</v>
      </c>
      <c r="G480" s="312">
        <v>44448</v>
      </c>
      <c r="H480" s="312"/>
      <c r="I480" s="312">
        <v>44447</v>
      </c>
      <c r="J480" s="311" t="s">
        <v>1893</v>
      </c>
      <c r="K480" s="313"/>
      <c r="L480" s="147">
        <v>44570</v>
      </c>
      <c r="M480" t="s">
        <v>2384</v>
      </c>
      <c r="N480" s="168">
        <v>44570</v>
      </c>
      <c r="O480" s="167"/>
      <c r="Q480" t="s">
        <v>35</v>
      </c>
      <c r="R480" t="s">
        <v>129</v>
      </c>
    </row>
    <row r="481" spans="1:18" hidden="1">
      <c r="A481" s="311">
        <f>COUNTA($D$3:$D$481)</f>
        <v>479</v>
      </c>
      <c r="B481" s="311" t="s">
        <v>1939</v>
      </c>
      <c r="C481" s="311" t="s">
        <v>1119</v>
      </c>
      <c r="D481" s="311" t="s">
        <v>38</v>
      </c>
      <c r="E481" s="311" t="s">
        <v>1940</v>
      </c>
      <c r="F481" s="312">
        <v>44468</v>
      </c>
      <c r="G481" s="312">
        <v>44471</v>
      </c>
      <c r="H481" s="312">
        <v>44483</v>
      </c>
      <c r="I481" s="312">
        <v>44468</v>
      </c>
      <c r="J481" s="311" t="s">
        <v>1679</v>
      </c>
      <c r="K481" s="313"/>
      <c r="L481" s="147">
        <v>44570</v>
      </c>
      <c r="M481" t="s">
        <v>2954</v>
      </c>
      <c r="N481" s="168">
        <v>44616</v>
      </c>
      <c r="O481" s="167"/>
      <c r="Q481" t="s">
        <v>28</v>
      </c>
      <c r="R481" t="s">
        <v>129</v>
      </c>
    </row>
    <row r="482" spans="1:18" hidden="1">
      <c r="A482" s="311">
        <f>COUNTA($D$3:$D$482)</f>
        <v>480</v>
      </c>
      <c r="B482" s="311" t="s">
        <v>2119</v>
      </c>
      <c r="C482" s="311" t="s">
        <v>44</v>
      </c>
      <c r="D482" s="311" t="s">
        <v>1704</v>
      </c>
      <c r="E482" s="311" t="s">
        <v>2120</v>
      </c>
      <c r="F482" s="312"/>
      <c r="G482" s="312"/>
      <c r="H482" s="312"/>
      <c r="I482" s="312"/>
      <c r="J482" s="311"/>
      <c r="K482" s="313"/>
      <c r="L482" s="147">
        <v>44547</v>
      </c>
      <c r="M482" t="s">
        <v>2269</v>
      </c>
      <c r="N482" s="168">
        <v>44547</v>
      </c>
      <c r="O482" s="167"/>
    </row>
    <row r="483" spans="1:18" hidden="1">
      <c r="A483" s="311">
        <f>COUNTA($D$3:$D$483)</f>
        <v>481</v>
      </c>
      <c r="B483" s="311" t="s">
        <v>1873</v>
      </c>
      <c r="C483" s="311" t="s">
        <v>21</v>
      </c>
      <c r="D483" s="311" t="s">
        <v>1080</v>
      </c>
      <c r="E483" s="311" t="s">
        <v>1874</v>
      </c>
      <c r="F483" s="312">
        <v>44446</v>
      </c>
      <c r="G483" s="312"/>
      <c r="H483" s="312"/>
      <c r="I483" s="312" t="s">
        <v>8</v>
      </c>
      <c r="J483" s="311" t="s">
        <v>1875</v>
      </c>
      <c r="K483" s="313" t="s">
        <v>33</v>
      </c>
      <c r="L483" s="147">
        <v>44547</v>
      </c>
      <c r="M483" t="s">
        <v>2546</v>
      </c>
      <c r="N483" s="168">
        <v>44781</v>
      </c>
      <c r="O483" s="167"/>
      <c r="Q483" t="s">
        <v>28</v>
      </c>
      <c r="R483" t="s">
        <v>129</v>
      </c>
    </row>
    <row r="484" spans="1:18" hidden="1">
      <c r="A484" s="311">
        <f>COUNTA($D$3:$D$484)</f>
        <v>482</v>
      </c>
      <c r="B484" s="311" t="s">
        <v>2222</v>
      </c>
      <c r="C484" s="311" t="s">
        <v>41</v>
      </c>
      <c r="D484" s="311" t="s">
        <v>32</v>
      </c>
      <c r="E484" s="311" t="s">
        <v>1190</v>
      </c>
      <c r="F484" s="312"/>
      <c r="G484" s="312"/>
      <c r="H484" s="312"/>
      <c r="I484" s="312"/>
      <c r="J484" s="311"/>
      <c r="K484" s="313" t="s">
        <v>103</v>
      </c>
      <c r="L484" s="147">
        <v>44532</v>
      </c>
      <c r="M484" t="s">
        <v>2236</v>
      </c>
      <c r="N484" s="168">
        <v>44532</v>
      </c>
      <c r="O484" s="167"/>
    </row>
    <row r="485" spans="1:18" hidden="1">
      <c r="A485" s="311">
        <f>COUNTA($D$3:$D$485)</f>
        <v>483</v>
      </c>
      <c r="B485" s="311" t="s">
        <v>2175</v>
      </c>
      <c r="C485" s="311" t="s">
        <v>1270</v>
      </c>
      <c r="D485" s="311" t="s">
        <v>16</v>
      </c>
      <c r="E485" s="311" t="s">
        <v>2176</v>
      </c>
      <c r="F485" s="312"/>
      <c r="G485" s="312"/>
      <c r="H485" s="312"/>
      <c r="I485" s="312"/>
      <c r="J485" s="311" t="s">
        <v>2210</v>
      </c>
      <c r="K485" s="313" t="s">
        <v>1287</v>
      </c>
      <c r="L485" s="147">
        <v>44532</v>
      </c>
      <c r="M485" t="s">
        <v>2238</v>
      </c>
      <c r="N485" s="168">
        <v>44532</v>
      </c>
      <c r="O485" s="167"/>
      <c r="Q485" t="s">
        <v>2671</v>
      </c>
      <c r="R485" t="s">
        <v>129</v>
      </c>
    </row>
    <row r="486" spans="1:18" hidden="1">
      <c r="A486" s="311">
        <f>COUNTA($D$3:$D$486)</f>
        <v>484</v>
      </c>
      <c r="B486" s="311" t="s">
        <v>2180</v>
      </c>
      <c r="C486" s="311" t="s">
        <v>1270</v>
      </c>
      <c r="D486" s="311" t="s">
        <v>16</v>
      </c>
      <c r="E486" s="311" t="s">
        <v>2181</v>
      </c>
      <c r="F486" s="312">
        <v>44517</v>
      </c>
      <c r="G486" s="312">
        <v>44519</v>
      </c>
      <c r="H486" s="312"/>
      <c r="I486" s="312">
        <v>44517</v>
      </c>
      <c r="J486" s="311" t="s">
        <v>2213</v>
      </c>
      <c r="K486" s="313" t="s">
        <v>1296</v>
      </c>
      <c r="L486" s="147">
        <v>44532</v>
      </c>
      <c r="M486" t="s">
        <v>2235</v>
      </c>
      <c r="N486" s="168">
        <v>44532</v>
      </c>
      <c r="O486" s="167"/>
      <c r="Q486" t="s">
        <v>35</v>
      </c>
      <c r="R486" t="s">
        <v>129</v>
      </c>
    </row>
    <row r="487" spans="1:18" hidden="1">
      <c r="A487" s="311">
        <f>COUNTA($D$3:$D$487)</f>
        <v>485</v>
      </c>
      <c r="B487" s="311" t="s">
        <v>2179</v>
      </c>
      <c r="C487" s="311" t="s">
        <v>1270</v>
      </c>
      <c r="D487" s="311" t="s">
        <v>16</v>
      </c>
      <c r="E487" s="311" t="s">
        <v>1271</v>
      </c>
      <c r="F487" s="312">
        <v>44517</v>
      </c>
      <c r="G487" s="312">
        <v>44519</v>
      </c>
      <c r="H487" s="312"/>
      <c r="I487" s="312">
        <v>44517</v>
      </c>
      <c r="J487" s="311" t="s">
        <v>2212</v>
      </c>
      <c r="K487" s="313" t="s">
        <v>1274</v>
      </c>
      <c r="L487" s="147">
        <v>44532</v>
      </c>
      <c r="M487" t="s">
        <v>2235</v>
      </c>
      <c r="N487" s="168">
        <v>44532</v>
      </c>
      <c r="O487" s="167"/>
      <c r="Q487" t="s">
        <v>35</v>
      </c>
      <c r="R487" t="s">
        <v>129</v>
      </c>
    </row>
    <row r="488" spans="1:18" hidden="1">
      <c r="A488" s="311">
        <f>COUNTA($D$3:$D$488)</f>
        <v>486</v>
      </c>
      <c r="B488" s="311" t="s">
        <v>2177</v>
      </c>
      <c r="C488" s="311" t="s">
        <v>1270</v>
      </c>
      <c r="D488" s="311" t="s">
        <v>16</v>
      </c>
      <c r="E488" s="311" t="s">
        <v>2178</v>
      </c>
      <c r="F488" s="312">
        <v>44517</v>
      </c>
      <c r="G488" s="312">
        <v>44519</v>
      </c>
      <c r="H488" s="312"/>
      <c r="I488" s="312">
        <v>44517</v>
      </c>
      <c r="J488" s="311" t="s">
        <v>2211</v>
      </c>
      <c r="K488" s="313" t="s">
        <v>1295</v>
      </c>
      <c r="L488" s="147">
        <v>44532</v>
      </c>
      <c r="M488" t="s">
        <v>2239</v>
      </c>
      <c r="N488" s="168">
        <v>44532</v>
      </c>
      <c r="O488" s="167"/>
      <c r="Q488" t="s">
        <v>35</v>
      </c>
      <c r="R488" t="s">
        <v>129</v>
      </c>
    </row>
    <row r="489" spans="1:18" hidden="1">
      <c r="A489" s="311">
        <f>COUNTA($D$3:$D$489)</f>
        <v>487</v>
      </c>
      <c r="B489" s="311" t="s">
        <v>2157</v>
      </c>
      <c r="C489" s="311" t="s">
        <v>41</v>
      </c>
      <c r="D489" s="311" t="s">
        <v>49</v>
      </c>
      <c r="E489" s="311" t="s">
        <v>1088</v>
      </c>
      <c r="F489" s="312"/>
      <c r="G489" s="312"/>
      <c r="H489" s="312"/>
      <c r="I489" s="312"/>
      <c r="J489" s="311"/>
      <c r="K489" s="313"/>
      <c r="L489" s="147">
        <v>44526</v>
      </c>
      <c r="M489" t="s">
        <v>2217</v>
      </c>
      <c r="N489" s="168">
        <v>44526</v>
      </c>
      <c r="O489" s="167"/>
      <c r="Q489" t="s">
        <v>1053</v>
      </c>
    </row>
    <row r="490" spans="1:18" hidden="1">
      <c r="A490" s="311">
        <f>COUNTA($D$3:$D$490)</f>
        <v>488</v>
      </c>
      <c r="B490" s="311" t="s">
        <v>2073</v>
      </c>
      <c r="C490" s="311" t="s">
        <v>1240</v>
      </c>
      <c r="D490" s="311" t="s">
        <v>1098</v>
      </c>
      <c r="E490" s="311" t="s">
        <v>2074</v>
      </c>
      <c r="F490" s="312">
        <v>44508</v>
      </c>
      <c r="G490" s="312">
        <v>44512</v>
      </c>
      <c r="H490" s="312"/>
      <c r="I490" s="312">
        <v>44508</v>
      </c>
      <c r="J490" s="311" t="s">
        <v>1093</v>
      </c>
      <c r="K490" s="313" t="s">
        <v>287</v>
      </c>
      <c r="L490" s="147">
        <v>44526</v>
      </c>
      <c r="M490" t="s">
        <v>2215</v>
      </c>
      <c r="N490" s="168">
        <v>44526</v>
      </c>
      <c r="O490" s="167"/>
      <c r="Q490" t="s">
        <v>1726</v>
      </c>
      <c r="R490" t="s">
        <v>129</v>
      </c>
    </row>
    <row r="491" spans="1:18" hidden="1">
      <c r="A491" s="311">
        <f>COUNTA($D$3:$D$491)</f>
        <v>489</v>
      </c>
      <c r="B491" s="311" t="s">
        <v>2159</v>
      </c>
      <c r="C491" s="311" t="s">
        <v>41</v>
      </c>
      <c r="D491" s="311" t="s">
        <v>23</v>
      </c>
      <c r="E491" s="311" t="s">
        <v>1272</v>
      </c>
      <c r="F491" s="312"/>
      <c r="G491" s="312"/>
      <c r="H491" s="312"/>
      <c r="I491" s="312"/>
      <c r="J491" s="311" t="s">
        <v>1650</v>
      </c>
      <c r="K491" s="313" t="s">
        <v>1294</v>
      </c>
      <c r="L491" s="147">
        <v>44518</v>
      </c>
      <c r="M491" t="s">
        <v>2169</v>
      </c>
      <c r="N491" s="168">
        <v>44518</v>
      </c>
      <c r="O491" s="167"/>
    </row>
    <row r="492" spans="1:18" hidden="1">
      <c r="A492" s="311">
        <f>COUNTA($D$3:$D$492)</f>
        <v>490</v>
      </c>
      <c r="B492" s="311" t="s">
        <v>2013</v>
      </c>
      <c r="C492" s="311" t="s">
        <v>2014</v>
      </c>
      <c r="D492" s="311" t="s">
        <v>1121</v>
      </c>
      <c r="E492" s="311" t="s">
        <v>2015</v>
      </c>
      <c r="F492" s="312">
        <v>44489</v>
      </c>
      <c r="G492" s="312">
        <v>44491</v>
      </c>
      <c r="H492" s="312"/>
      <c r="I492" s="312">
        <v>44489</v>
      </c>
      <c r="J492" s="311" t="s">
        <v>2044</v>
      </c>
      <c r="K492" s="313" t="s">
        <v>1287</v>
      </c>
      <c r="L492" s="147">
        <v>44518</v>
      </c>
      <c r="N492" s="168">
        <v>45021</v>
      </c>
      <c r="O492" s="167"/>
      <c r="Q492" t="s">
        <v>35</v>
      </c>
      <c r="R492" t="s">
        <v>129</v>
      </c>
    </row>
    <row r="493" spans="1:18" hidden="1">
      <c r="A493" s="311">
        <f>COUNTA($D$3:$D$493)</f>
        <v>491</v>
      </c>
      <c r="B493" s="311" t="s">
        <v>1954</v>
      </c>
      <c r="C493" s="311" t="s">
        <v>41</v>
      </c>
      <c r="D493" s="311" t="s">
        <v>45</v>
      </c>
      <c r="E493" s="311" t="s">
        <v>1955</v>
      </c>
      <c r="F493" s="312"/>
      <c r="G493" s="312"/>
      <c r="H493" s="312"/>
      <c r="I493" s="312"/>
      <c r="J493" s="311" t="s">
        <v>1774</v>
      </c>
      <c r="K493" s="313" t="s">
        <v>1295</v>
      </c>
      <c r="L493" s="147">
        <v>44518</v>
      </c>
      <c r="M493" t="s">
        <v>2163</v>
      </c>
      <c r="N493" s="168">
        <v>44518</v>
      </c>
      <c r="O493" s="167"/>
      <c r="Q493" t="s">
        <v>1055</v>
      </c>
    </row>
    <row r="494" spans="1:18" hidden="1">
      <c r="A494" s="311">
        <f>COUNTA($D$3:$D$494)</f>
        <v>492</v>
      </c>
      <c r="B494" s="311" t="s">
        <v>2171</v>
      </c>
      <c r="C494" s="311" t="s">
        <v>1265</v>
      </c>
      <c r="D494" s="311" t="s">
        <v>104</v>
      </c>
      <c r="E494" s="311" t="s">
        <v>1266</v>
      </c>
      <c r="F494" s="312"/>
      <c r="G494" s="312"/>
      <c r="H494" s="312"/>
      <c r="I494" s="312"/>
      <c r="J494" s="311" t="s">
        <v>1650</v>
      </c>
      <c r="K494" s="313" t="s">
        <v>1287</v>
      </c>
      <c r="L494" s="147">
        <v>44518</v>
      </c>
      <c r="M494" t="s">
        <v>2188</v>
      </c>
      <c r="N494" s="168">
        <v>44795</v>
      </c>
      <c r="O494" s="167"/>
      <c r="Q494" t="s">
        <v>2672</v>
      </c>
      <c r="R494" t="s">
        <v>129</v>
      </c>
    </row>
    <row r="495" spans="1:18" hidden="1">
      <c r="A495" s="311">
        <f>COUNTA($D$3:$D$495)</f>
        <v>493</v>
      </c>
      <c r="B495" s="311" t="s">
        <v>2121</v>
      </c>
      <c r="C495" s="311" t="s">
        <v>44</v>
      </c>
      <c r="D495" s="311" t="s">
        <v>51</v>
      </c>
      <c r="E495" s="311" t="s">
        <v>257</v>
      </c>
      <c r="F495" s="312"/>
      <c r="G495" s="312"/>
      <c r="H495" s="312"/>
      <c r="I495" s="312"/>
      <c r="J495" s="311" t="s">
        <v>1650</v>
      </c>
      <c r="K495" s="313" t="s">
        <v>20</v>
      </c>
      <c r="L495" s="147">
        <v>44511</v>
      </c>
      <c r="M495" t="s">
        <v>2142</v>
      </c>
      <c r="N495" s="168">
        <v>44511</v>
      </c>
      <c r="O495" s="167"/>
    </row>
    <row r="496" spans="1:18" hidden="1">
      <c r="A496" s="311">
        <f>COUNTA($D$3:$D$496)</f>
        <v>494</v>
      </c>
      <c r="B496" s="311" t="s">
        <v>1856</v>
      </c>
      <c r="C496" s="311" t="s">
        <v>301</v>
      </c>
      <c r="D496" s="311" t="s">
        <v>38</v>
      </c>
      <c r="E496" s="311" t="s">
        <v>1698</v>
      </c>
      <c r="F496" s="312"/>
      <c r="G496" s="312"/>
      <c r="H496" s="312"/>
      <c r="I496" s="312"/>
      <c r="J496" s="311" t="s">
        <v>1699</v>
      </c>
      <c r="K496" s="313" t="s">
        <v>54</v>
      </c>
      <c r="L496" s="147">
        <v>44511</v>
      </c>
      <c r="M496" t="s">
        <v>2135</v>
      </c>
      <c r="N496" s="168">
        <v>44511</v>
      </c>
      <c r="O496" s="167"/>
      <c r="Q496" t="s">
        <v>35</v>
      </c>
      <c r="R496" t="s">
        <v>129</v>
      </c>
    </row>
    <row r="497" spans="1:18" hidden="1">
      <c r="A497" s="311">
        <f>COUNTA($D$3:$D$497)</f>
        <v>495</v>
      </c>
      <c r="B497" s="311" t="s">
        <v>1847</v>
      </c>
      <c r="C497" s="311" t="s">
        <v>1223</v>
      </c>
      <c r="D497" s="311" t="s">
        <v>1103</v>
      </c>
      <c r="E497" s="311" t="s">
        <v>1848</v>
      </c>
      <c r="F497" s="312">
        <v>44403</v>
      </c>
      <c r="G497" s="312">
        <v>44402</v>
      </c>
      <c r="H497" s="312"/>
      <c r="I497" s="312">
        <v>44403</v>
      </c>
      <c r="J497" s="311" t="s">
        <v>1667</v>
      </c>
      <c r="K497" s="313" t="s">
        <v>1089</v>
      </c>
      <c r="L497" s="147">
        <v>44511</v>
      </c>
      <c r="M497" t="s">
        <v>2959</v>
      </c>
      <c r="N497" s="168">
        <v>44628</v>
      </c>
      <c r="O497" s="167"/>
      <c r="Q497" t="s">
        <v>35</v>
      </c>
      <c r="R497" t="s">
        <v>129</v>
      </c>
    </row>
    <row r="498" spans="1:18" hidden="1">
      <c r="A498" s="311">
        <f>COUNTA($D$3:$D$498)</f>
        <v>496</v>
      </c>
      <c r="B498" s="311" t="s">
        <v>1876</v>
      </c>
      <c r="C498" s="311" t="s">
        <v>41</v>
      </c>
      <c r="D498" s="311" t="s">
        <v>1877</v>
      </c>
      <c r="E498" s="311">
        <v>20314060</v>
      </c>
      <c r="F498" s="312"/>
      <c r="G498" s="312"/>
      <c r="H498" s="312"/>
      <c r="I498" s="312"/>
      <c r="J498" s="311"/>
      <c r="K498" s="313" t="s">
        <v>54</v>
      </c>
      <c r="L498" s="147">
        <v>44511</v>
      </c>
      <c r="M498" t="s">
        <v>2136</v>
      </c>
      <c r="N498" s="168">
        <v>44511</v>
      </c>
      <c r="O498" s="167"/>
      <c r="Q498" t="s">
        <v>2673</v>
      </c>
    </row>
    <row r="499" spans="1:18" hidden="1">
      <c r="A499" s="311">
        <f>COUNTA($D$3:$D$499)</f>
        <v>497</v>
      </c>
      <c r="B499" s="311" t="s">
        <v>1791</v>
      </c>
      <c r="C499" s="311" t="s">
        <v>93</v>
      </c>
      <c r="D499" s="311" t="s">
        <v>58</v>
      </c>
      <c r="E499" s="311" t="s">
        <v>1792</v>
      </c>
      <c r="F499" s="312">
        <v>44323</v>
      </c>
      <c r="G499" s="312">
        <v>44378</v>
      </c>
      <c r="H499" s="312"/>
      <c r="I499" s="312">
        <v>44323</v>
      </c>
      <c r="J499" s="311" t="s">
        <v>1793</v>
      </c>
      <c r="K499" s="313" t="s">
        <v>1089</v>
      </c>
      <c r="L499" s="147">
        <v>44505</v>
      </c>
      <c r="M499" t="s">
        <v>2083</v>
      </c>
      <c r="N499" s="168">
        <v>44505</v>
      </c>
      <c r="O499" s="167"/>
      <c r="Q499" t="s">
        <v>35</v>
      </c>
      <c r="R499" t="s">
        <v>129</v>
      </c>
    </row>
    <row r="500" spans="1:18" hidden="1">
      <c r="A500" s="311">
        <f>COUNTA($D$3:$D$500)</f>
        <v>498</v>
      </c>
      <c r="B500" s="311" t="s">
        <v>1799</v>
      </c>
      <c r="C500" s="311" t="s">
        <v>1800</v>
      </c>
      <c r="D500" s="311" t="s">
        <v>104</v>
      </c>
      <c r="E500" s="311" t="s">
        <v>1801</v>
      </c>
      <c r="F500" s="312">
        <v>44402</v>
      </c>
      <c r="G500" s="312">
        <v>44393</v>
      </c>
      <c r="H500" s="312"/>
      <c r="I500" s="312">
        <v>44402</v>
      </c>
      <c r="J500" s="311" t="s">
        <v>1802</v>
      </c>
      <c r="K500" s="313" t="s">
        <v>125</v>
      </c>
      <c r="L500" s="147">
        <v>44505</v>
      </c>
      <c r="M500" t="s">
        <v>2954</v>
      </c>
      <c r="N500" s="168">
        <v>44417</v>
      </c>
      <c r="O500" s="167"/>
      <c r="Q500" t="s">
        <v>35</v>
      </c>
      <c r="R500" t="s">
        <v>129</v>
      </c>
    </row>
    <row r="501" spans="1:18" hidden="1">
      <c r="A501" s="311">
        <f>COUNTA($D$3:$D$501)</f>
        <v>499</v>
      </c>
      <c r="B501" s="311" t="s">
        <v>1777</v>
      </c>
      <c r="C501" s="311" t="s">
        <v>1253</v>
      </c>
      <c r="D501" s="311" t="s">
        <v>124</v>
      </c>
      <c r="E501" s="311" t="s">
        <v>123</v>
      </c>
      <c r="F501" s="312"/>
      <c r="G501" s="312"/>
      <c r="H501" s="312"/>
      <c r="I501" s="312"/>
      <c r="J501" s="311" t="s">
        <v>1950</v>
      </c>
      <c r="K501" s="313" t="s">
        <v>125</v>
      </c>
      <c r="L501" s="147">
        <v>44505</v>
      </c>
      <c r="M501" t="s">
        <v>2418</v>
      </c>
      <c r="N501" s="168">
        <v>44505</v>
      </c>
      <c r="O501" s="167"/>
      <c r="Q501" t="s">
        <v>1080</v>
      </c>
      <c r="R501" t="s">
        <v>129</v>
      </c>
    </row>
    <row r="502" spans="1:18" hidden="1">
      <c r="A502" s="311">
        <f>COUNTA($D$3:$D$502)</f>
        <v>500</v>
      </c>
      <c r="B502" s="311" t="s">
        <v>1772</v>
      </c>
      <c r="C502" s="311" t="s">
        <v>1261</v>
      </c>
      <c r="D502" s="311" t="s">
        <v>45</v>
      </c>
      <c r="E502" s="311" t="s">
        <v>1773</v>
      </c>
      <c r="F502" s="312">
        <v>44368</v>
      </c>
      <c r="G502" s="312">
        <v>44364</v>
      </c>
      <c r="H502" s="312"/>
      <c r="I502" s="312">
        <v>44368</v>
      </c>
      <c r="J502" s="311" t="s">
        <v>1774</v>
      </c>
      <c r="K502" s="313" t="s">
        <v>125</v>
      </c>
      <c r="L502" s="147">
        <v>44505</v>
      </c>
      <c r="M502" t="s">
        <v>1074</v>
      </c>
      <c r="N502" s="168">
        <v>44664</v>
      </c>
      <c r="O502" s="167"/>
      <c r="Q502" t="s">
        <v>1726</v>
      </c>
      <c r="R502" t="s">
        <v>129</v>
      </c>
    </row>
    <row r="503" spans="1:18" hidden="1">
      <c r="A503" s="311">
        <f>COUNTA($D$3:$D$503)</f>
        <v>501</v>
      </c>
      <c r="B503" s="311" t="s">
        <v>1775</v>
      </c>
      <c r="C503" s="311" t="s">
        <v>41</v>
      </c>
      <c r="D503" s="311" t="s">
        <v>34</v>
      </c>
      <c r="E503" s="311" t="s">
        <v>1776</v>
      </c>
      <c r="F503" s="312">
        <v>44387</v>
      </c>
      <c r="G503" s="312">
        <v>44364</v>
      </c>
      <c r="H503" s="312"/>
      <c r="I503" s="312">
        <v>44387</v>
      </c>
      <c r="J503" s="311" t="s">
        <v>17</v>
      </c>
      <c r="K503" s="313" t="s">
        <v>1089</v>
      </c>
      <c r="L503" s="147">
        <v>44505</v>
      </c>
      <c r="M503" t="s">
        <v>2076</v>
      </c>
      <c r="N503" s="168">
        <v>44505</v>
      </c>
      <c r="O503" s="167"/>
      <c r="Q503" t="s">
        <v>60</v>
      </c>
    </row>
    <row r="504" spans="1:18" hidden="1">
      <c r="A504" s="311">
        <f>COUNTA($D$3:$D$504)</f>
        <v>502</v>
      </c>
      <c r="B504" s="311" t="s">
        <v>1809</v>
      </c>
      <c r="C504" s="311" t="s">
        <v>37</v>
      </c>
      <c r="D504" s="311" t="s">
        <v>45</v>
      </c>
      <c r="E504" s="311" t="s">
        <v>1663</v>
      </c>
      <c r="F504" s="312"/>
      <c r="G504" s="312">
        <v>44393</v>
      </c>
      <c r="H504" s="312">
        <v>44483</v>
      </c>
      <c r="I504" s="312"/>
      <c r="J504" s="311" t="s">
        <v>1834</v>
      </c>
      <c r="K504" s="313" t="s">
        <v>125</v>
      </c>
      <c r="L504" s="147">
        <v>44505</v>
      </c>
      <c r="M504" t="s">
        <v>2085</v>
      </c>
      <c r="N504" s="168">
        <v>44781</v>
      </c>
      <c r="O504" s="167"/>
      <c r="Q504" t="s">
        <v>1726</v>
      </c>
      <c r="R504" t="s">
        <v>129</v>
      </c>
    </row>
    <row r="505" spans="1:18" hidden="1">
      <c r="A505" s="311">
        <f>COUNTA($D$3:$D$505)</f>
        <v>503</v>
      </c>
      <c r="B505" s="311" t="s">
        <v>1836</v>
      </c>
      <c r="C505" s="311" t="s">
        <v>37</v>
      </c>
      <c r="D505" s="311" t="s">
        <v>34</v>
      </c>
      <c r="E505" s="311" t="s">
        <v>1263</v>
      </c>
      <c r="F505" s="312">
        <v>44392</v>
      </c>
      <c r="G505" s="312">
        <v>44393</v>
      </c>
      <c r="H505" s="312"/>
      <c r="I505" s="312">
        <v>44392</v>
      </c>
      <c r="J505" s="311" t="s">
        <v>1485</v>
      </c>
      <c r="K505" s="313" t="s">
        <v>33</v>
      </c>
      <c r="L505" s="147">
        <v>44505</v>
      </c>
      <c r="M505" t="s">
        <v>2088</v>
      </c>
      <c r="N505" s="168">
        <v>44781</v>
      </c>
      <c r="O505" s="167"/>
      <c r="Q505" t="s">
        <v>35</v>
      </c>
      <c r="R505" t="s">
        <v>129</v>
      </c>
    </row>
    <row r="506" spans="1:18" hidden="1">
      <c r="A506" s="311">
        <f>COUNTA($D$3:$D$506)</f>
        <v>504</v>
      </c>
      <c r="B506" s="311" t="s">
        <v>1811</v>
      </c>
      <c r="C506" s="311" t="s">
        <v>44</v>
      </c>
      <c r="D506" s="311" t="s">
        <v>1129</v>
      </c>
      <c r="E506" s="311" t="s">
        <v>1812</v>
      </c>
      <c r="F506" s="312" t="s">
        <v>66</v>
      </c>
      <c r="G506" s="312">
        <v>44402</v>
      </c>
      <c r="H506" s="312"/>
      <c r="I506" s="312" t="s">
        <v>66</v>
      </c>
      <c r="J506" s="311" t="s">
        <v>1835</v>
      </c>
      <c r="K506" s="313" t="s">
        <v>33</v>
      </c>
      <c r="L506" s="147">
        <v>44505</v>
      </c>
      <c r="M506" t="s">
        <v>2087</v>
      </c>
      <c r="N506" s="168">
        <v>44505</v>
      </c>
      <c r="O506" s="167"/>
      <c r="Q506" t="s">
        <v>60</v>
      </c>
    </row>
    <row r="507" spans="1:18" hidden="1">
      <c r="A507" s="311">
        <f>COUNTA($D$3:$D$507)</f>
        <v>505</v>
      </c>
      <c r="B507" s="311" t="s">
        <v>1770</v>
      </c>
      <c r="C507" s="311" t="s">
        <v>44</v>
      </c>
      <c r="D507" s="311" t="s">
        <v>34</v>
      </c>
      <c r="E507" s="311" t="s">
        <v>128</v>
      </c>
      <c r="F507" s="312" t="s">
        <v>66</v>
      </c>
      <c r="G507" s="312">
        <v>44364</v>
      </c>
      <c r="H507" s="312"/>
      <c r="I507" s="312" t="s">
        <v>66</v>
      </c>
      <c r="J507" s="311" t="s">
        <v>1788</v>
      </c>
      <c r="K507" s="313" t="s">
        <v>1198</v>
      </c>
      <c r="L507" s="147">
        <v>44505</v>
      </c>
      <c r="M507" t="s">
        <v>2079</v>
      </c>
      <c r="N507" s="168">
        <v>44505</v>
      </c>
      <c r="O507" s="167"/>
      <c r="Q507" t="s">
        <v>60</v>
      </c>
    </row>
    <row r="508" spans="1:18" hidden="1">
      <c r="A508" s="311">
        <f>COUNTA($D$3:$D$508)</f>
        <v>506</v>
      </c>
      <c r="B508" s="311" t="s">
        <v>1769</v>
      </c>
      <c r="C508" s="311" t="s">
        <v>21</v>
      </c>
      <c r="D508" s="311" t="s">
        <v>58</v>
      </c>
      <c r="E508" s="311" t="s">
        <v>1258</v>
      </c>
      <c r="F508" s="312">
        <v>44364</v>
      </c>
      <c r="G508" s="312">
        <v>44364</v>
      </c>
      <c r="H508" s="312"/>
      <c r="I508" s="312">
        <v>44364</v>
      </c>
      <c r="J508" s="311" t="s">
        <v>1787</v>
      </c>
      <c r="K508" s="313" t="s">
        <v>33</v>
      </c>
      <c r="L508" s="147">
        <v>44505</v>
      </c>
      <c r="M508" t="s">
        <v>2078</v>
      </c>
      <c r="N508" s="168">
        <v>44866</v>
      </c>
      <c r="O508" s="167"/>
      <c r="Q508" t="s">
        <v>35</v>
      </c>
      <c r="R508" t="s">
        <v>129</v>
      </c>
    </row>
    <row r="509" spans="1:18" hidden="1">
      <c r="A509" s="311">
        <f>COUNTA($D$3:$D$509)</f>
        <v>507</v>
      </c>
      <c r="B509" s="311" t="s">
        <v>1781</v>
      </c>
      <c r="C509" s="311" t="s">
        <v>37</v>
      </c>
      <c r="D509" s="311" t="s">
        <v>34</v>
      </c>
      <c r="E509" s="311" t="s">
        <v>1782</v>
      </c>
      <c r="F509" s="312">
        <v>44368</v>
      </c>
      <c r="G509" s="312">
        <v>44372</v>
      </c>
      <c r="H509" s="312"/>
      <c r="I509" s="312">
        <v>44368</v>
      </c>
      <c r="J509" s="311" t="s">
        <v>17</v>
      </c>
      <c r="K509" s="313" t="s">
        <v>33</v>
      </c>
      <c r="L509" s="147">
        <v>44505</v>
      </c>
      <c r="M509" t="s">
        <v>2078</v>
      </c>
      <c r="N509" s="168">
        <v>44781</v>
      </c>
      <c r="O509" s="167"/>
      <c r="Q509" t="s">
        <v>35</v>
      </c>
      <c r="R509" t="s">
        <v>129</v>
      </c>
    </row>
    <row r="510" spans="1:18" hidden="1">
      <c r="A510" s="311">
        <f>COUNTA($D$3:$D$510)</f>
        <v>508</v>
      </c>
      <c r="B510" s="311" t="s">
        <v>1780</v>
      </c>
      <c r="C510" s="311" t="s">
        <v>41</v>
      </c>
      <c r="D510" s="311" t="s">
        <v>1131</v>
      </c>
      <c r="E510" s="311" t="s">
        <v>1132</v>
      </c>
      <c r="F510" s="312" t="s">
        <v>66</v>
      </c>
      <c r="G510" s="312">
        <v>44364</v>
      </c>
      <c r="H510" s="312"/>
      <c r="I510" s="312" t="s">
        <v>66</v>
      </c>
      <c r="J510" s="311" t="s">
        <v>1679</v>
      </c>
      <c r="K510" s="313" t="s">
        <v>53</v>
      </c>
      <c r="L510" s="147">
        <v>44505</v>
      </c>
      <c r="M510" t="s">
        <v>2080</v>
      </c>
      <c r="N510" s="168">
        <v>44505</v>
      </c>
      <c r="O510" s="167"/>
      <c r="Q510" t="s">
        <v>28</v>
      </c>
    </row>
    <row r="511" spans="1:18" hidden="1">
      <c r="A511" s="311">
        <f>COUNTA($D$3:$D$511)</f>
        <v>509</v>
      </c>
      <c r="B511" s="311" t="s">
        <v>1785</v>
      </c>
      <c r="C511" s="311" t="s">
        <v>21</v>
      </c>
      <c r="D511" s="311" t="s">
        <v>1169</v>
      </c>
      <c r="E511" s="311" t="s">
        <v>1268</v>
      </c>
      <c r="F511" s="312">
        <v>44364</v>
      </c>
      <c r="G511" s="312">
        <v>44372</v>
      </c>
      <c r="H511" s="312"/>
      <c r="I511" s="312">
        <v>44364</v>
      </c>
      <c r="J511" s="311" t="s">
        <v>1786</v>
      </c>
      <c r="K511" s="313" t="s">
        <v>33</v>
      </c>
      <c r="L511" s="147">
        <v>44505</v>
      </c>
      <c r="M511" t="s">
        <v>2081</v>
      </c>
      <c r="N511" s="168">
        <v>44907</v>
      </c>
      <c r="O511" s="167"/>
      <c r="Q511" t="s">
        <v>35</v>
      </c>
      <c r="R511" t="s">
        <v>129</v>
      </c>
    </row>
    <row r="512" spans="1:18" hidden="1">
      <c r="A512" s="311">
        <f>COUNTA($D$3:$D$512)</f>
        <v>510</v>
      </c>
      <c r="B512" s="311" t="s">
        <v>1783</v>
      </c>
      <c r="C512" s="311" t="s">
        <v>21</v>
      </c>
      <c r="D512" s="311" t="s">
        <v>34</v>
      </c>
      <c r="E512" s="311" t="s">
        <v>1784</v>
      </c>
      <c r="F512" s="312">
        <v>44368</v>
      </c>
      <c r="G512" s="312">
        <v>44372</v>
      </c>
      <c r="H512" s="312"/>
      <c r="I512" s="312">
        <v>44368</v>
      </c>
      <c r="J512" s="311" t="s">
        <v>1643</v>
      </c>
      <c r="K512" s="313" t="s">
        <v>33</v>
      </c>
      <c r="L512" s="147">
        <v>44505</v>
      </c>
      <c r="M512" t="s">
        <v>2081</v>
      </c>
      <c r="N512" s="168">
        <v>44844</v>
      </c>
      <c r="O512" s="167"/>
      <c r="Q512" t="s">
        <v>35</v>
      </c>
      <c r="R512" t="s">
        <v>129</v>
      </c>
    </row>
    <row r="513" spans="1:18" hidden="1">
      <c r="A513" s="311">
        <f>COUNTA($D$3:$D$513)</f>
        <v>511</v>
      </c>
      <c r="B513" s="311" t="s">
        <v>1846</v>
      </c>
      <c r="C513" s="311" t="s">
        <v>41</v>
      </c>
      <c r="D513" s="311" t="s">
        <v>1103</v>
      </c>
      <c r="E513" s="311" t="s">
        <v>1206</v>
      </c>
      <c r="F513" s="312" t="s">
        <v>66</v>
      </c>
      <c r="G513" s="312">
        <v>44402</v>
      </c>
      <c r="H513" s="312"/>
      <c r="I513" s="312" t="s">
        <v>66</v>
      </c>
      <c r="J513" s="311" t="s">
        <v>1788</v>
      </c>
      <c r="K513" s="313" t="s">
        <v>125</v>
      </c>
      <c r="L513" s="147">
        <v>44505</v>
      </c>
      <c r="M513" t="s">
        <v>2090</v>
      </c>
      <c r="N513" s="168">
        <v>44505</v>
      </c>
      <c r="O513" s="167"/>
      <c r="Q513" t="s">
        <v>60</v>
      </c>
    </row>
    <row r="514" spans="1:18" hidden="1">
      <c r="A514" s="311">
        <f>COUNTA($D$3:$D$514)</f>
        <v>512</v>
      </c>
      <c r="B514" s="311" t="s">
        <v>1845</v>
      </c>
      <c r="C514" s="311" t="s">
        <v>41</v>
      </c>
      <c r="D514" s="311" t="s">
        <v>32</v>
      </c>
      <c r="E514" s="311" t="s">
        <v>1159</v>
      </c>
      <c r="F514" s="312" t="s">
        <v>66</v>
      </c>
      <c r="G514" s="312">
        <v>44402</v>
      </c>
      <c r="H514" s="312"/>
      <c r="I514" s="312" t="s">
        <v>66</v>
      </c>
      <c r="J514" s="311" t="s">
        <v>1854</v>
      </c>
      <c r="K514" s="313" t="s">
        <v>1089</v>
      </c>
      <c r="L514" s="147">
        <v>44505</v>
      </c>
      <c r="M514" t="s">
        <v>2089</v>
      </c>
      <c r="N514" s="168">
        <v>44505</v>
      </c>
      <c r="O514" s="167"/>
      <c r="Q514" t="s">
        <v>60</v>
      </c>
    </row>
    <row r="515" spans="1:18" hidden="1">
      <c r="A515" s="311">
        <f>COUNTA($D$3:$D$515)</f>
        <v>513</v>
      </c>
      <c r="B515" s="311" t="s">
        <v>1838</v>
      </c>
      <c r="C515" s="311" t="s">
        <v>301</v>
      </c>
      <c r="D515" s="311" t="s">
        <v>19</v>
      </c>
      <c r="E515" s="311" t="s">
        <v>1839</v>
      </c>
      <c r="F515" s="312">
        <v>44402</v>
      </c>
      <c r="G515" s="312">
        <v>44402</v>
      </c>
      <c r="H515" s="312"/>
      <c r="I515" s="312">
        <v>44402</v>
      </c>
      <c r="J515" s="311" t="s">
        <v>1853</v>
      </c>
      <c r="K515" s="313" t="s">
        <v>33</v>
      </c>
      <c r="L515" s="147">
        <v>44505</v>
      </c>
      <c r="M515" t="s">
        <v>1074</v>
      </c>
      <c r="N515" s="168">
        <v>44572</v>
      </c>
      <c r="O515" s="167"/>
      <c r="Q515" t="s">
        <v>35</v>
      </c>
      <c r="R515" t="s">
        <v>129</v>
      </c>
    </row>
    <row r="516" spans="1:18" hidden="1">
      <c r="A516" s="311">
        <f>COUNTA($D$3:$D$516)</f>
        <v>514</v>
      </c>
      <c r="B516" s="311" t="s">
        <v>1803</v>
      </c>
      <c r="C516" s="311" t="s">
        <v>1804</v>
      </c>
      <c r="D516" s="311" t="s">
        <v>1805</v>
      </c>
      <c r="E516" s="311" t="s">
        <v>1806</v>
      </c>
      <c r="F516" s="312">
        <v>44402</v>
      </c>
      <c r="G516" s="312">
        <v>44402</v>
      </c>
      <c r="H516" s="312">
        <v>44666</v>
      </c>
      <c r="I516" s="312">
        <v>44402</v>
      </c>
      <c r="J516" s="311" t="s">
        <v>1855</v>
      </c>
      <c r="K516" s="313" t="s">
        <v>20</v>
      </c>
      <c r="L516" s="147">
        <v>44505</v>
      </c>
      <c r="M516" t="s">
        <v>2084</v>
      </c>
      <c r="N516" s="168">
        <v>44672</v>
      </c>
      <c r="O516" s="167"/>
      <c r="Q516" t="s">
        <v>35</v>
      </c>
      <c r="R516" t="s">
        <v>129</v>
      </c>
    </row>
    <row r="517" spans="1:18" hidden="1">
      <c r="A517" s="311">
        <f>COUNTA($D$3:$D$517)</f>
        <v>515</v>
      </c>
      <c r="B517" s="311" t="s">
        <v>1767</v>
      </c>
      <c r="C517" s="311" t="s">
        <v>1077</v>
      </c>
      <c r="D517" s="311" t="s">
        <v>52</v>
      </c>
      <c r="E517" s="311" t="s">
        <v>1768</v>
      </c>
      <c r="F517" s="312">
        <v>44375</v>
      </c>
      <c r="G517" s="312">
        <v>44372</v>
      </c>
      <c r="H517" s="312"/>
      <c r="I517" s="312">
        <v>44375</v>
      </c>
      <c r="J517" s="311" t="s">
        <v>1158</v>
      </c>
      <c r="K517" s="313" t="s">
        <v>24</v>
      </c>
      <c r="L517" s="147">
        <v>44505</v>
      </c>
      <c r="M517" t="s">
        <v>2077</v>
      </c>
      <c r="N517" s="168">
        <v>44505</v>
      </c>
      <c r="O517" s="167"/>
      <c r="Q517" t="s">
        <v>1726</v>
      </c>
      <c r="R517" t="s">
        <v>129</v>
      </c>
    </row>
    <row r="518" spans="1:18" hidden="1">
      <c r="A518" s="311">
        <f>COUNTA($D$3:$D$518)</f>
        <v>516</v>
      </c>
      <c r="B518" s="311" t="s">
        <v>1790</v>
      </c>
      <c r="C518" s="311" t="s">
        <v>41</v>
      </c>
      <c r="D518" s="311" t="s">
        <v>1103</v>
      </c>
      <c r="E518" s="311" t="s">
        <v>1108</v>
      </c>
      <c r="F518" s="312"/>
      <c r="G518" s="312"/>
      <c r="H518" s="312"/>
      <c r="I518" s="312"/>
      <c r="J518" s="311" t="s">
        <v>1667</v>
      </c>
      <c r="K518" s="313" t="s">
        <v>1089</v>
      </c>
      <c r="L518" s="147">
        <v>44505</v>
      </c>
      <c r="M518" t="s">
        <v>2082</v>
      </c>
      <c r="N518" s="168">
        <v>44505</v>
      </c>
      <c r="O518" s="167"/>
      <c r="Q518" t="s">
        <v>28</v>
      </c>
    </row>
    <row r="519" spans="1:18" hidden="1">
      <c r="A519" s="311">
        <f>COUNTA($D$3:$D$519)</f>
        <v>517</v>
      </c>
      <c r="B519" s="311" t="s">
        <v>1771</v>
      </c>
      <c r="C519" s="311" t="s">
        <v>41</v>
      </c>
      <c r="D519" s="311" t="s">
        <v>1080</v>
      </c>
      <c r="E519" s="311" t="s">
        <v>1174</v>
      </c>
      <c r="F519" s="312" t="s">
        <v>66</v>
      </c>
      <c r="G519" s="312">
        <v>44364</v>
      </c>
      <c r="H519" s="312"/>
      <c r="I519" s="312" t="s">
        <v>66</v>
      </c>
      <c r="J519" s="311" t="s">
        <v>1485</v>
      </c>
      <c r="K519" s="313" t="s">
        <v>53</v>
      </c>
      <c r="L519" s="147">
        <v>44505</v>
      </c>
      <c r="M519" t="s">
        <v>2091</v>
      </c>
      <c r="N519" s="168">
        <v>44505</v>
      </c>
      <c r="O519" s="167"/>
      <c r="Q519" t="s">
        <v>28</v>
      </c>
    </row>
    <row r="520" spans="1:18" hidden="1">
      <c r="A520" s="311">
        <f>COUNTA($D$3:$D$520)</f>
        <v>518</v>
      </c>
      <c r="B520" s="311" t="s">
        <v>1841</v>
      </c>
      <c r="C520" s="311" t="s">
        <v>301</v>
      </c>
      <c r="D520" s="311" t="s">
        <v>38</v>
      </c>
      <c r="E520" s="311" t="s">
        <v>1842</v>
      </c>
      <c r="F520" s="312">
        <v>44402</v>
      </c>
      <c r="G520" s="312">
        <v>44393</v>
      </c>
      <c r="H520" s="312"/>
      <c r="I520" s="312">
        <v>44402</v>
      </c>
      <c r="J520" s="311" t="s">
        <v>1843</v>
      </c>
      <c r="K520" s="313" t="s">
        <v>53</v>
      </c>
      <c r="L520" s="147">
        <v>44505</v>
      </c>
      <c r="M520" t="s">
        <v>2954</v>
      </c>
      <c r="N520" s="168">
        <v>44846</v>
      </c>
      <c r="O520" s="167"/>
      <c r="Q520" t="s">
        <v>35</v>
      </c>
      <c r="R520" t="s">
        <v>129</v>
      </c>
    </row>
    <row r="521" spans="1:18" hidden="1">
      <c r="A521" s="311">
        <f>COUNTA($D$3:$D$521)</f>
        <v>519</v>
      </c>
      <c r="B521" s="311" t="s">
        <v>1810</v>
      </c>
      <c r="C521" s="311" t="s">
        <v>41</v>
      </c>
      <c r="D521" s="311" t="s">
        <v>56</v>
      </c>
      <c r="E521" s="311" t="s">
        <v>1229</v>
      </c>
      <c r="F521" s="312" t="s">
        <v>66</v>
      </c>
      <c r="G521" s="312">
        <v>44406</v>
      </c>
      <c r="H521" s="312"/>
      <c r="I521" s="312" t="s">
        <v>66</v>
      </c>
      <c r="J521" s="311" t="s">
        <v>1858</v>
      </c>
      <c r="K521" s="313" t="s">
        <v>18</v>
      </c>
      <c r="L521" s="147">
        <v>44505</v>
      </c>
      <c r="M521" t="s">
        <v>2086</v>
      </c>
      <c r="N521" s="168">
        <v>44505</v>
      </c>
      <c r="O521" s="167"/>
      <c r="Q521" t="s">
        <v>60</v>
      </c>
    </row>
    <row r="522" spans="1:18" hidden="1">
      <c r="A522" s="311">
        <f>COUNTA($D$3:$D$522)</f>
        <v>520</v>
      </c>
      <c r="B522" s="311" t="s">
        <v>1796</v>
      </c>
      <c r="C522" s="311" t="s">
        <v>93</v>
      </c>
      <c r="D522" s="311" t="s">
        <v>19</v>
      </c>
      <c r="E522" s="311" t="s">
        <v>1797</v>
      </c>
      <c r="F522" s="312">
        <v>44323</v>
      </c>
      <c r="G522" s="312">
        <v>44378</v>
      </c>
      <c r="H522" s="312"/>
      <c r="I522" s="312">
        <v>44323</v>
      </c>
      <c r="J522" s="311" t="s">
        <v>1798</v>
      </c>
      <c r="K522" s="313" t="s">
        <v>125</v>
      </c>
      <c r="L522" s="147">
        <v>44505</v>
      </c>
      <c r="O522" s="167"/>
      <c r="Q522" t="s">
        <v>35</v>
      </c>
      <c r="R522" t="s">
        <v>129</v>
      </c>
    </row>
    <row r="523" spans="1:18" hidden="1">
      <c r="A523" s="311">
        <f>COUNTA($D$3:$D$523)</f>
        <v>521</v>
      </c>
      <c r="B523" s="311" t="s">
        <v>2069</v>
      </c>
      <c r="C523" s="311" t="s">
        <v>41</v>
      </c>
      <c r="D523" s="311" t="s">
        <v>25</v>
      </c>
      <c r="E523" s="311" t="s">
        <v>1200</v>
      </c>
      <c r="F523" s="312"/>
      <c r="G523" s="312"/>
      <c r="H523" s="312"/>
      <c r="I523" s="312"/>
      <c r="J523" s="311" t="s">
        <v>2070</v>
      </c>
      <c r="K523" s="313" t="s">
        <v>103</v>
      </c>
      <c r="L523" s="147">
        <v>44498</v>
      </c>
      <c r="M523" t="s">
        <v>2075</v>
      </c>
      <c r="N523" s="168">
        <v>44498</v>
      </c>
      <c r="O523" s="167"/>
    </row>
    <row r="524" spans="1:18" hidden="1">
      <c r="A524" s="311">
        <f>COUNTA($D$3:$D$524)</f>
        <v>522</v>
      </c>
      <c r="B524" s="311" t="s">
        <v>2005</v>
      </c>
      <c r="C524" s="311" t="s">
        <v>44</v>
      </c>
      <c r="D524" s="311" t="s">
        <v>1129</v>
      </c>
      <c r="E524" s="311" t="s">
        <v>1186</v>
      </c>
      <c r="F524" s="312">
        <v>44481.518435231497</v>
      </c>
      <c r="G524" s="312"/>
      <c r="H524" s="312"/>
      <c r="I524" s="312"/>
      <c r="J524" s="311" t="s">
        <v>1657</v>
      </c>
      <c r="K524" s="313" t="s">
        <v>18</v>
      </c>
      <c r="L524" s="147">
        <v>44457</v>
      </c>
      <c r="O524" s="167"/>
      <c r="Q524" t="s">
        <v>60</v>
      </c>
      <c r="R524" t="s">
        <v>22</v>
      </c>
    </row>
    <row r="525" spans="1:18" hidden="1">
      <c r="A525" s="311">
        <f>COUNTA($D$3:$D$525)</f>
        <v>523</v>
      </c>
      <c r="B525" s="311" t="s">
        <v>1727</v>
      </c>
      <c r="C525" s="311" t="s">
        <v>1113</v>
      </c>
      <c r="D525" s="311" t="s">
        <v>64</v>
      </c>
      <c r="E525" s="311" t="s">
        <v>1728</v>
      </c>
      <c r="F525" s="312">
        <v>44323</v>
      </c>
      <c r="G525" s="312"/>
      <c r="H525" s="312">
        <v>44701</v>
      </c>
      <c r="I525" s="312">
        <v>44678</v>
      </c>
      <c r="J525" s="311" t="s">
        <v>1747</v>
      </c>
      <c r="K525" s="313" t="s">
        <v>103</v>
      </c>
      <c r="L525" s="147">
        <v>44457</v>
      </c>
      <c r="M525" t="s">
        <v>1905</v>
      </c>
      <c r="N525" s="168">
        <v>44457</v>
      </c>
      <c r="O525" s="167"/>
      <c r="Q525" t="s">
        <v>28</v>
      </c>
      <c r="R525" t="s">
        <v>129</v>
      </c>
    </row>
    <row r="526" spans="1:18" hidden="1">
      <c r="A526" s="311">
        <f>COUNTA($D$3:$D$526)</f>
        <v>524</v>
      </c>
      <c r="B526" s="311" t="s">
        <v>1693</v>
      </c>
      <c r="C526" s="311" t="s">
        <v>40</v>
      </c>
      <c r="D526" s="311" t="s">
        <v>51</v>
      </c>
      <c r="E526" s="311" t="s">
        <v>1694</v>
      </c>
      <c r="F526" s="312"/>
      <c r="G526" s="312"/>
      <c r="H526" s="312"/>
      <c r="I526" s="312">
        <v>44305</v>
      </c>
      <c r="J526" s="311" t="s">
        <v>1745</v>
      </c>
      <c r="K526" s="313" t="s">
        <v>103</v>
      </c>
      <c r="L526" s="147">
        <v>44457</v>
      </c>
      <c r="M526" t="s">
        <v>1909</v>
      </c>
      <c r="N526" s="168">
        <v>44729</v>
      </c>
      <c r="O526" s="167"/>
      <c r="Q526" t="s">
        <v>28</v>
      </c>
      <c r="R526" t="s">
        <v>129</v>
      </c>
    </row>
    <row r="527" spans="1:18" hidden="1">
      <c r="A527" s="311">
        <f>COUNTA($D$3:$D$527)</f>
        <v>525</v>
      </c>
      <c r="B527" s="311" t="s">
        <v>1696</v>
      </c>
      <c r="C527" s="311" t="s">
        <v>40</v>
      </c>
      <c r="D527" s="311" t="s">
        <v>51</v>
      </c>
      <c r="E527" s="311" t="s">
        <v>1697</v>
      </c>
      <c r="F527" s="312"/>
      <c r="G527" s="312"/>
      <c r="H527" s="312"/>
      <c r="I527" s="312">
        <v>44305</v>
      </c>
      <c r="J527" s="311" t="s">
        <v>1746</v>
      </c>
      <c r="K527" s="313" t="s">
        <v>24</v>
      </c>
      <c r="L527" s="147">
        <v>44457</v>
      </c>
      <c r="M527" t="s">
        <v>1912</v>
      </c>
      <c r="N527" s="168">
        <v>44729</v>
      </c>
      <c r="O527" s="167"/>
      <c r="Q527" t="s">
        <v>35</v>
      </c>
      <c r="R527" t="s">
        <v>129</v>
      </c>
    </row>
    <row r="528" spans="1:18" hidden="1">
      <c r="A528" s="311">
        <f>COUNTA($D$3:$D$528)</f>
        <v>526</v>
      </c>
      <c r="B528" s="311" t="s">
        <v>1736</v>
      </c>
      <c r="C528" s="311" t="s">
        <v>1168</v>
      </c>
      <c r="D528" s="311" t="s">
        <v>64</v>
      </c>
      <c r="E528" s="311" t="s">
        <v>1737</v>
      </c>
      <c r="F528" s="312">
        <v>44323</v>
      </c>
      <c r="G528" s="312"/>
      <c r="H528" s="312"/>
      <c r="I528" s="312">
        <v>44320</v>
      </c>
      <c r="J528" s="311" t="s">
        <v>1738</v>
      </c>
      <c r="K528" s="313" t="s">
        <v>18</v>
      </c>
      <c r="L528" s="147">
        <v>44457</v>
      </c>
      <c r="M528" t="s">
        <v>1908</v>
      </c>
      <c r="N528" s="168">
        <v>44457</v>
      </c>
      <c r="O528" s="167"/>
      <c r="Q528" t="s">
        <v>1726</v>
      </c>
      <c r="R528" t="s">
        <v>129</v>
      </c>
    </row>
    <row r="529" spans="1:18" hidden="1">
      <c r="A529" s="311">
        <f>COUNTA($D$3:$D$529)</f>
        <v>527</v>
      </c>
      <c r="B529" s="311" t="s">
        <v>1741</v>
      </c>
      <c r="C529" s="311" t="s">
        <v>1265</v>
      </c>
      <c r="D529" s="311" t="s">
        <v>36</v>
      </c>
      <c r="E529" s="311" t="s">
        <v>1742</v>
      </c>
      <c r="F529" s="312">
        <v>44328</v>
      </c>
      <c r="G529" s="312"/>
      <c r="H529" s="312"/>
      <c r="I529" s="312">
        <v>44321</v>
      </c>
      <c r="J529" s="311" t="s">
        <v>1743</v>
      </c>
      <c r="K529" s="313" t="s">
        <v>33</v>
      </c>
      <c r="L529" s="147">
        <v>44457</v>
      </c>
      <c r="M529" t="s">
        <v>1896</v>
      </c>
      <c r="N529" s="168">
        <v>44457</v>
      </c>
      <c r="O529" s="167"/>
      <c r="Q529" t="s">
        <v>28</v>
      </c>
      <c r="R529" t="s">
        <v>129</v>
      </c>
    </row>
    <row r="530" spans="1:18" hidden="1">
      <c r="A530" s="311">
        <f>COUNTA($D$3:$D$530)</f>
        <v>528</v>
      </c>
      <c r="B530" s="311" t="s">
        <v>1729</v>
      </c>
      <c r="C530" s="311" t="s">
        <v>1147</v>
      </c>
      <c r="D530" s="311" t="s">
        <v>16</v>
      </c>
      <c r="E530" s="311" t="s">
        <v>1148</v>
      </c>
      <c r="F530" s="312">
        <v>44323</v>
      </c>
      <c r="G530" s="312"/>
      <c r="H530" s="312"/>
      <c r="I530" s="312">
        <v>44315</v>
      </c>
      <c r="J530" s="311" t="s">
        <v>17</v>
      </c>
      <c r="K530" s="313" t="s">
        <v>20</v>
      </c>
      <c r="L530" s="147">
        <v>44457</v>
      </c>
      <c r="M530" t="s">
        <v>1907</v>
      </c>
      <c r="N530" s="168">
        <v>44457</v>
      </c>
      <c r="O530" s="167"/>
      <c r="Q530" t="s">
        <v>1057</v>
      </c>
      <c r="R530" t="s">
        <v>129</v>
      </c>
    </row>
    <row r="531" spans="1:18" hidden="1">
      <c r="A531" s="311">
        <f>COUNTA($D$3:$D$531)</f>
        <v>529</v>
      </c>
      <c r="B531" s="311" t="s">
        <v>1744</v>
      </c>
      <c r="C531" s="311" t="s">
        <v>109</v>
      </c>
      <c r="D531" s="311" t="s">
        <v>58</v>
      </c>
      <c r="E531" s="311" t="s">
        <v>1237</v>
      </c>
      <c r="F531" s="312"/>
      <c r="G531" s="312"/>
      <c r="H531" s="312"/>
      <c r="I531" s="312">
        <v>44322</v>
      </c>
      <c r="J531" s="311" t="s">
        <v>1748</v>
      </c>
      <c r="K531" s="313" t="s">
        <v>1180</v>
      </c>
      <c r="L531" s="147">
        <v>44457</v>
      </c>
      <c r="M531" t="s">
        <v>2961</v>
      </c>
      <c r="N531" s="168">
        <v>44845</v>
      </c>
      <c r="O531" s="167"/>
      <c r="Q531" t="s">
        <v>60</v>
      </c>
      <c r="R531" t="s">
        <v>129</v>
      </c>
    </row>
    <row r="532" spans="1:18" hidden="1">
      <c r="A532" s="311">
        <f>COUNTA($D$3:$D$532)</f>
        <v>530</v>
      </c>
      <c r="B532" s="311" t="s">
        <v>1763</v>
      </c>
      <c r="C532" s="311" t="s">
        <v>1764</v>
      </c>
      <c r="D532" s="311" t="s">
        <v>19</v>
      </c>
      <c r="E532" s="311" t="s">
        <v>1765</v>
      </c>
      <c r="F532" s="312">
        <v>44358</v>
      </c>
      <c r="G532" s="312"/>
      <c r="H532" s="312"/>
      <c r="I532" s="312">
        <v>44345</v>
      </c>
      <c r="J532" s="311" t="s">
        <v>1766</v>
      </c>
      <c r="K532" s="313" t="s">
        <v>24</v>
      </c>
      <c r="L532" s="147">
        <v>44457</v>
      </c>
      <c r="M532" t="s">
        <v>1897</v>
      </c>
      <c r="N532" s="168">
        <v>44457</v>
      </c>
      <c r="O532" s="167"/>
      <c r="Q532" t="s">
        <v>28</v>
      </c>
      <c r="R532" t="s">
        <v>129</v>
      </c>
    </row>
    <row r="533" spans="1:18" hidden="1">
      <c r="A533" s="311">
        <f>COUNTA($D$3:$D$533)</f>
        <v>531</v>
      </c>
      <c r="B533" s="311" t="s">
        <v>1739</v>
      </c>
      <c r="C533" s="311" t="s">
        <v>65</v>
      </c>
      <c r="D533" s="311" t="s">
        <v>1216</v>
      </c>
      <c r="E533" s="311" t="s">
        <v>1740</v>
      </c>
      <c r="F533" s="312">
        <v>44368</v>
      </c>
      <c r="G533" s="312"/>
      <c r="H533" s="312"/>
      <c r="I533" s="312">
        <v>44320</v>
      </c>
      <c r="J533" s="311" t="s">
        <v>1779</v>
      </c>
      <c r="K533" s="313" t="s">
        <v>20</v>
      </c>
      <c r="L533" s="147">
        <v>44457</v>
      </c>
      <c r="M533" t="s">
        <v>1898</v>
      </c>
      <c r="N533" s="168">
        <v>44457</v>
      </c>
      <c r="O533" s="167"/>
      <c r="Q533" t="s">
        <v>28</v>
      </c>
      <c r="R533" t="s">
        <v>129</v>
      </c>
    </row>
    <row r="534" spans="1:18" hidden="1">
      <c r="A534" s="311">
        <f>COUNTA($D$3:$D$534)</f>
        <v>532</v>
      </c>
      <c r="B534" s="311" t="s">
        <v>1654</v>
      </c>
      <c r="C534" s="311" t="s">
        <v>21</v>
      </c>
      <c r="D534" s="311" t="s">
        <v>32</v>
      </c>
      <c r="E534" s="311" t="s">
        <v>1655</v>
      </c>
      <c r="F534" s="312">
        <v>44271</v>
      </c>
      <c r="G534" s="312"/>
      <c r="H534" s="312"/>
      <c r="I534" s="312">
        <v>44266</v>
      </c>
      <c r="J534" s="311" t="s">
        <v>357</v>
      </c>
      <c r="K534" s="313" t="s">
        <v>33</v>
      </c>
      <c r="L534" s="147">
        <v>44457</v>
      </c>
      <c r="M534" t="s">
        <v>1902</v>
      </c>
      <c r="N534" s="168">
        <v>44729</v>
      </c>
      <c r="O534" s="167"/>
      <c r="Q534" t="s">
        <v>35</v>
      </c>
      <c r="R534" t="s">
        <v>129</v>
      </c>
    </row>
    <row r="535" spans="1:18" hidden="1">
      <c r="A535" s="311">
        <f>COUNTA($D$3:$D$535)</f>
        <v>533</v>
      </c>
      <c r="B535" s="311" t="s">
        <v>1735</v>
      </c>
      <c r="C535" s="311" t="s">
        <v>1165</v>
      </c>
      <c r="D535" s="311" t="s">
        <v>1166</v>
      </c>
      <c r="E535" s="311" t="s">
        <v>1167</v>
      </c>
      <c r="F535" s="312"/>
      <c r="G535" s="312"/>
      <c r="H535" s="312"/>
      <c r="I535" s="312">
        <v>44320.558471999997</v>
      </c>
      <c r="J535" s="311"/>
      <c r="K535" s="313" t="s">
        <v>1681</v>
      </c>
      <c r="L535" s="147">
        <v>44457</v>
      </c>
      <c r="M535" t="s">
        <v>1899</v>
      </c>
      <c r="N535" s="168">
        <v>44457</v>
      </c>
      <c r="O535" s="167"/>
      <c r="Q535" t="s">
        <v>28</v>
      </c>
      <c r="R535" t="s">
        <v>129</v>
      </c>
    </row>
    <row r="536" spans="1:18" hidden="1">
      <c r="A536" s="311">
        <f>COUNTA($D$3:$D$536)</f>
        <v>534</v>
      </c>
      <c r="B536" s="311" t="s">
        <v>1751</v>
      </c>
      <c r="C536" s="311" t="s">
        <v>41</v>
      </c>
      <c r="D536" s="311" t="s">
        <v>16</v>
      </c>
      <c r="E536" s="311" t="s">
        <v>1203</v>
      </c>
      <c r="F536" s="312" t="s">
        <v>66</v>
      </c>
      <c r="G536" s="312"/>
      <c r="H536" s="312"/>
      <c r="I536" s="312">
        <v>44329</v>
      </c>
      <c r="J536" s="311" t="s">
        <v>1671</v>
      </c>
      <c r="K536" s="313" t="s">
        <v>1089</v>
      </c>
      <c r="L536" s="147">
        <v>44457</v>
      </c>
      <c r="M536" t="s">
        <v>1910</v>
      </c>
      <c r="N536" s="168">
        <v>44457</v>
      </c>
      <c r="O536" s="167"/>
      <c r="Q536" t="s">
        <v>35</v>
      </c>
    </row>
    <row r="537" spans="1:18" hidden="1">
      <c r="A537" s="311">
        <f>COUNTA($D$3:$D$537)</f>
        <v>535</v>
      </c>
      <c r="B537" s="311" t="s">
        <v>1660</v>
      </c>
      <c r="C537" s="311" t="s">
        <v>1099</v>
      </c>
      <c r="D537" s="311" t="s">
        <v>38</v>
      </c>
      <c r="E537" s="311" t="s">
        <v>1661</v>
      </c>
      <c r="F537" s="312">
        <v>44273</v>
      </c>
      <c r="G537" s="312"/>
      <c r="H537" s="312"/>
      <c r="I537" s="312">
        <v>44271</v>
      </c>
      <c r="J537" s="311" t="s">
        <v>1662</v>
      </c>
      <c r="K537" s="313" t="s">
        <v>33</v>
      </c>
      <c r="L537" s="147">
        <v>44457</v>
      </c>
      <c r="M537" t="s">
        <v>2961</v>
      </c>
      <c r="N537" s="168">
        <v>44480</v>
      </c>
      <c r="O537" s="167"/>
      <c r="Q537" t="s">
        <v>1726</v>
      </c>
      <c r="R537" t="s">
        <v>129</v>
      </c>
    </row>
    <row r="538" spans="1:18" hidden="1">
      <c r="A538" s="311">
        <f>COUNTA($D$3:$D$538)</f>
        <v>536</v>
      </c>
      <c r="B538" s="311" t="s">
        <v>1686</v>
      </c>
      <c r="C538" s="311" t="s">
        <v>44</v>
      </c>
      <c r="D538" s="311" t="s">
        <v>30</v>
      </c>
      <c r="E538" s="311" t="s">
        <v>235</v>
      </c>
      <c r="F538" s="312" t="s">
        <v>66</v>
      </c>
      <c r="G538" s="312"/>
      <c r="H538" s="312"/>
      <c r="I538" s="312">
        <v>44300</v>
      </c>
      <c r="J538" s="311" t="s">
        <v>1706</v>
      </c>
      <c r="K538" s="313" t="s">
        <v>33</v>
      </c>
      <c r="L538" s="147">
        <v>44457</v>
      </c>
      <c r="M538" t="s">
        <v>1901</v>
      </c>
      <c r="N538" s="168">
        <v>44457</v>
      </c>
      <c r="O538" s="167"/>
      <c r="Q538" t="s">
        <v>35</v>
      </c>
    </row>
    <row r="539" spans="1:18" hidden="1">
      <c r="A539" s="311">
        <f>COUNTA($D$3:$D$539)</f>
        <v>537</v>
      </c>
      <c r="B539" s="311" t="s">
        <v>1701</v>
      </c>
      <c r="C539" s="311" t="s">
        <v>37</v>
      </c>
      <c r="D539" s="311" t="s">
        <v>30</v>
      </c>
      <c r="E539" s="311" t="s">
        <v>1109</v>
      </c>
      <c r="F539" s="312">
        <v>44312</v>
      </c>
      <c r="G539" s="312"/>
      <c r="H539" s="312"/>
      <c r="I539" s="312">
        <v>44305</v>
      </c>
      <c r="J539" s="311" t="s">
        <v>1702</v>
      </c>
      <c r="K539" s="313" t="s">
        <v>1089</v>
      </c>
      <c r="L539" s="147">
        <v>44457</v>
      </c>
      <c r="M539" t="s">
        <v>1904</v>
      </c>
      <c r="N539" s="168">
        <v>44729</v>
      </c>
      <c r="O539" s="167"/>
      <c r="Q539" t="s">
        <v>35</v>
      </c>
      <c r="R539" t="s">
        <v>129</v>
      </c>
    </row>
    <row r="540" spans="1:18" hidden="1">
      <c r="A540" s="311">
        <f>COUNTA($D$3:$D$540)</f>
        <v>538</v>
      </c>
      <c r="B540" s="311" t="s">
        <v>1689</v>
      </c>
      <c r="C540" s="311" t="s">
        <v>41</v>
      </c>
      <c r="D540" s="311" t="s">
        <v>32</v>
      </c>
      <c r="E540" s="311" t="s">
        <v>1048</v>
      </c>
      <c r="F540" s="312" t="s">
        <v>66</v>
      </c>
      <c r="G540" s="312"/>
      <c r="H540" s="312"/>
      <c r="I540" s="312">
        <v>44305</v>
      </c>
      <c r="J540" s="311" t="s">
        <v>1690</v>
      </c>
      <c r="K540" s="313" t="s">
        <v>125</v>
      </c>
      <c r="L540" s="147">
        <v>44457</v>
      </c>
      <c r="M540" t="s">
        <v>1895</v>
      </c>
      <c r="N540" s="168">
        <v>44457</v>
      </c>
      <c r="O540" s="167"/>
      <c r="Q540" t="s">
        <v>28</v>
      </c>
    </row>
    <row r="541" spans="1:18" hidden="1">
      <c r="A541" s="311">
        <f>COUNTA($D$3:$D$541)</f>
        <v>539</v>
      </c>
      <c r="B541" s="311" t="s">
        <v>1754</v>
      </c>
      <c r="C541" s="311" t="s">
        <v>1239</v>
      </c>
      <c r="D541" s="311" t="s">
        <v>38</v>
      </c>
      <c r="E541" s="311" t="s">
        <v>1755</v>
      </c>
      <c r="F541" s="312">
        <v>44340</v>
      </c>
      <c r="G541" s="312"/>
      <c r="H541" s="312"/>
      <c r="I541" s="312">
        <v>44335</v>
      </c>
      <c r="J541" s="311" t="s">
        <v>1756</v>
      </c>
      <c r="K541" s="313" t="s">
        <v>18</v>
      </c>
      <c r="L541" s="147">
        <v>44457</v>
      </c>
      <c r="M541" t="s">
        <v>1911</v>
      </c>
      <c r="N541" s="168">
        <v>44457</v>
      </c>
      <c r="O541" s="167"/>
      <c r="Q541" t="s">
        <v>35</v>
      </c>
      <c r="R541" t="s">
        <v>129</v>
      </c>
    </row>
    <row r="542" spans="1:18" hidden="1">
      <c r="A542" s="311">
        <f>COUNTA($D$3:$D$542)</f>
        <v>540</v>
      </c>
      <c r="B542" s="311" t="s">
        <v>1703</v>
      </c>
      <c r="C542" s="311" t="s">
        <v>37</v>
      </c>
      <c r="D542" s="311" t="s">
        <v>1704</v>
      </c>
      <c r="E542" s="311" t="s">
        <v>1705</v>
      </c>
      <c r="F542" s="312">
        <v>44322</v>
      </c>
      <c r="G542" s="312"/>
      <c r="H542" s="312"/>
      <c r="I542" s="312">
        <v>44305</v>
      </c>
      <c r="J542" s="311" t="s">
        <v>1708</v>
      </c>
      <c r="K542" s="313" t="s">
        <v>1198</v>
      </c>
      <c r="L542" s="147">
        <v>44457</v>
      </c>
      <c r="M542" t="s">
        <v>1900</v>
      </c>
      <c r="N542" s="168">
        <v>44457</v>
      </c>
      <c r="O542" s="167"/>
      <c r="Q542" t="s">
        <v>1029</v>
      </c>
      <c r="R542" t="s">
        <v>129</v>
      </c>
    </row>
    <row r="543" spans="1:18" hidden="1">
      <c r="A543" s="311">
        <f>COUNTA($D$3:$D$543)</f>
        <v>541</v>
      </c>
      <c r="B543" s="311" t="s">
        <v>1695</v>
      </c>
      <c r="C543" s="311" t="s">
        <v>40</v>
      </c>
      <c r="D543" s="311" t="s">
        <v>1123</v>
      </c>
      <c r="E543" s="311" t="s">
        <v>1749</v>
      </c>
      <c r="F543" s="312">
        <v>44313</v>
      </c>
      <c r="G543" s="312"/>
      <c r="H543" s="312"/>
      <c r="I543" s="312">
        <v>44305</v>
      </c>
      <c r="J543" s="311" t="s">
        <v>1724</v>
      </c>
      <c r="K543" s="313" t="s">
        <v>33</v>
      </c>
      <c r="L543" s="147">
        <v>44457</v>
      </c>
      <c r="M543" t="s">
        <v>1903</v>
      </c>
      <c r="N543" s="168">
        <v>44729</v>
      </c>
      <c r="O543" s="167"/>
      <c r="Q543" t="s">
        <v>35</v>
      </c>
      <c r="R543" t="s">
        <v>129</v>
      </c>
    </row>
    <row r="544" spans="1:18" hidden="1">
      <c r="A544" s="311">
        <f>COUNTA($D$3:$D$544)</f>
        <v>542</v>
      </c>
      <c r="B544" s="311" t="s">
        <v>1715</v>
      </c>
      <c r="C544" s="311" t="s">
        <v>1716</v>
      </c>
      <c r="D544" s="311" t="s">
        <v>64</v>
      </c>
      <c r="E544" s="311" t="s">
        <v>1717</v>
      </c>
      <c r="F544" s="312">
        <v>44312</v>
      </c>
      <c r="G544" s="312"/>
      <c r="H544" s="312"/>
      <c r="I544" s="312">
        <v>44309</v>
      </c>
      <c r="J544" s="311" t="s">
        <v>1718</v>
      </c>
      <c r="K544" s="313" t="s">
        <v>20</v>
      </c>
      <c r="L544" s="147">
        <v>44457</v>
      </c>
      <c r="M544" t="s">
        <v>1903</v>
      </c>
      <c r="N544" s="168">
        <v>44781</v>
      </c>
      <c r="O544" s="167"/>
      <c r="Q544" t="s">
        <v>35</v>
      </c>
      <c r="R544" t="s">
        <v>129</v>
      </c>
    </row>
    <row r="545" spans="1:18" hidden="1">
      <c r="A545" s="311">
        <f>COUNTA($D$3:$D$545)</f>
        <v>543</v>
      </c>
      <c r="B545" s="311" t="s">
        <v>1292</v>
      </c>
      <c r="C545" s="311" t="s">
        <v>1224</v>
      </c>
      <c r="D545" s="311" t="s">
        <v>58</v>
      </c>
      <c r="E545" s="311" t="s">
        <v>1225</v>
      </c>
      <c r="F545" s="312">
        <v>44251</v>
      </c>
      <c r="G545" s="312"/>
      <c r="H545" s="312"/>
      <c r="I545" s="312">
        <v>44249</v>
      </c>
      <c r="J545" s="311" t="s">
        <v>1293</v>
      </c>
      <c r="K545" s="313" t="s">
        <v>18</v>
      </c>
      <c r="L545" s="147">
        <v>44457</v>
      </c>
      <c r="M545" t="s">
        <v>1906</v>
      </c>
      <c r="N545" s="168">
        <v>44457</v>
      </c>
      <c r="O545" s="167"/>
      <c r="Q545" t="s">
        <v>35</v>
      </c>
      <c r="R545" t="s">
        <v>129</v>
      </c>
    </row>
    <row r="546" spans="1:18" hidden="1">
      <c r="A546" s="311">
        <f>COUNTA($D$3:$D$546)</f>
        <v>544</v>
      </c>
      <c r="B546" s="311" t="s">
        <v>1757</v>
      </c>
      <c r="C546" s="311" t="s">
        <v>1081</v>
      </c>
      <c r="D546" s="311" t="s">
        <v>1083</v>
      </c>
      <c r="E546" s="311" t="s">
        <v>1082</v>
      </c>
      <c r="F546" s="312">
        <v>44342</v>
      </c>
      <c r="G546" s="312"/>
      <c r="H546" s="312"/>
      <c r="I546" s="312">
        <v>44337</v>
      </c>
      <c r="J546" s="311" t="s">
        <v>1758</v>
      </c>
      <c r="K546" s="313" t="s">
        <v>33</v>
      </c>
      <c r="L546" s="147">
        <v>44416</v>
      </c>
      <c r="M546" t="s">
        <v>1859</v>
      </c>
      <c r="N546" s="168">
        <v>44416</v>
      </c>
      <c r="O546" s="167"/>
      <c r="Q546" t="s">
        <v>1074</v>
      </c>
      <c r="R546" t="s">
        <v>129</v>
      </c>
    </row>
    <row r="547" spans="1:18" hidden="1">
      <c r="A547" s="311">
        <f>COUNTA($D$3:$D$547)</f>
        <v>545</v>
      </c>
      <c r="B547" s="311" t="s">
        <v>1691</v>
      </c>
      <c r="C547" s="311" t="s">
        <v>40</v>
      </c>
      <c r="D547" s="311" t="s">
        <v>1123</v>
      </c>
      <c r="E547" s="311" t="s">
        <v>1692</v>
      </c>
      <c r="F547" s="312">
        <v>44314</v>
      </c>
      <c r="G547" s="312"/>
      <c r="H547" s="312"/>
      <c r="I547" s="312">
        <v>44308</v>
      </c>
      <c r="J547" s="311" t="s">
        <v>1723</v>
      </c>
      <c r="K547" s="313" t="s">
        <v>18</v>
      </c>
      <c r="L547" s="147">
        <v>44402</v>
      </c>
      <c r="O547" s="167"/>
      <c r="Q547" t="s">
        <v>35</v>
      </c>
      <c r="R547" t="s">
        <v>22</v>
      </c>
    </row>
    <row r="548" spans="1:18" hidden="1">
      <c r="A548" s="311">
        <f>COUNTA($D$3:$D$548)</f>
        <v>546</v>
      </c>
      <c r="B548" s="311" t="s">
        <v>1711</v>
      </c>
      <c r="C548" s="311" t="s">
        <v>1712</v>
      </c>
      <c r="D548" s="311" t="s">
        <v>38</v>
      </c>
      <c r="E548" s="311" t="s">
        <v>1713</v>
      </c>
      <c r="F548" s="312">
        <v>44322</v>
      </c>
      <c r="G548" s="312">
        <v>44322</v>
      </c>
      <c r="H548" s="312"/>
      <c r="I548" s="312">
        <v>44309</v>
      </c>
      <c r="J548" s="311" t="s">
        <v>1485</v>
      </c>
      <c r="K548" s="313" t="s">
        <v>1198</v>
      </c>
      <c r="L548" s="147">
        <v>44402</v>
      </c>
      <c r="M548" t="s">
        <v>1849</v>
      </c>
      <c r="N548" s="168">
        <v>44402</v>
      </c>
      <c r="O548" s="167"/>
      <c r="Q548" t="s">
        <v>35</v>
      </c>
      <c r="R548" t="s">
        <v>129</v>
      </c>
    </row>
    <row r="549" spans="1:18" hidden="1">
      <c r="A549" s="311">
        <f>COUNTA($D$3:$D$549)</f>
        <v>547</v>
      </c>
      <c r="B549" s="311" t="s">
        <v>1709</v>
      </c>
      <c r="C549" s="311" t="s">
        <v>1178</v>
      </c>
      <c r="D549" s="311" t="s">
        <v>16</v>
      </c>
      <c r="E549" s="311" t="s">
        <v>1710</v>
      </c>
      <c r="F549" s="312">
        <v>44321</v>
      </c>
      <c r="G549" s="312">
        <v>44321</v>
      </c>
      <c r="H549" s="312"/>
      <c r="I549" s="312">
        <v>44309</v>
      </c>
      <c r="J549" s="311" t="s">
        <v>1725</v>
      </c>
      <c r="K549" s="313" t="s">
        <v>1198</v>
      </c>
      <c r="L549" s="147">
        <v>44402</v>
      </c>
      <c r="M549" t="s">
        <v>1852</v>
      </c>
      <c r="N549" s="168">
        <v>44402</v>
      </c>
      <c r="O549" s="167"/>
      <c r="Q549" t="s">
        <v>35</v>
      </c>
      <c r="R549" t="s">
        <v>129</v>
      </c>
    </row>
    <row r="550" spans="1:18" hidden="1">
      <c r="A550" s="311">
        <f>COUNTA($D$3:$D$550)</f>
        <v>548</v>
      </c>
      <c r="B550" s="311" t="s">
        <v>1730</v>
      </c>
      <c r="C550" s="311" t="s">
        <v>1731</v>
      </c>
      <c r="D550" s="311" t="s">
        <v>1732</v>
      </c>
      <c r="E550" s="311" t="s">
        <v>1733</v>
      </c>
      <c r="F550" s="312">
        <v>44323</v>
      </c>
      <c r="G550" s="312">
        <v>44323</v>
      </c>
      <c r="H550" s="312"/>
      <c r="I550" s="312">
        <v>44315</v>
      </c>
      <c r="J550" s="311" t="s">
        <v>1734</v>
      </c>
      <c r="K550" s="313" t="s">
        <v>20</v>
      </c>
      <c r="L550" s="147">
        <v>44402</v>
      </c>
      <c r="M550" t="s">
        <v>1851</v>
      </c>
      <c r="N550" s="168">
        <v>44402</v>
      </c>
      <c r="O550" s="167"/>
      <c r="Q550" t="s">
        <v>1726</v>
      </c>
      <c r="R550" t="s">
        <v>129</v>
      </c>
    </row>
    <row r="551" spans="1:18" hidden="1">
      <c r="A551" s="311">
        <f>COUNTA($D$3:$D$551)</f>
        <v>549</v>
      </c>
      <c r="B551" s="311" t="s">
        <v>2806</v>
      </c>
      <c r="C551" s="311" t="s">
        <v>44</v>
      </c>
      <c r="D551" s="311" t="s">
        <v>30</v>
      </c>
      <c r="E551" s="311" t="s">
        <v>110</v>
      </c>
      <c r="F551" s="312">
        <v>44665</v>
      </c>
      <c r="G551" s="312"/>
      <c r="H551" s="312"/>
      <c r="I551" s="312"/>
      <c r="J551" s="311"/>
      <c r="K551" s="313"/>
      <c r="L551" s="147">
        <v>44672</v>
      </c>
      <c r="M551" t="s">
        <v>2962</v>
      </c>
      <c r="N551" s="168">
        <v>44805</v>
      </c>
      <c r="O551" s="167"/>
      <c r="R551" t="s">
        <v>22</v>
      </c>
    </row>
    <row r="552" spans="1:18" hidden="1">
      <c r="A552" s="311">
        <f>COUNTA($D$3:$D$552)</f>
        <v>550</v>
      </c>
      <c r="B552" s="311" t="s">
        <v>2693</v>
      </c>
      <c r="C552" s="311" t="s">
        <v>44</v>
      </c>
      <c r="D552" s="311" t="s">
        <v>30</v>
      </c>
      <c r="E552" s="311" t="s">
        <v>85</v>
      </c>
      <c r="F552" s="312">
        <v>44643</v>
      </c>
      <c r="G552" s="312"/>
      <c r="H552" s="312"/>
      <c r="I552" s="312"/>
      <c r="J552" s="311"/>
      <c r="K552" s="313"/>
      <c r="L552" s="147">
        <v>44651</v>
      </c>
      <c r="M552" t="s">
        <v>2962</v>
      </c>
      <c r="N552" s="168">
        <v>44651</v>
      </c>
      <c r="O552" s="167"/>
    </row>
    <row r="553" spans="1:18" hidden="1">
      <c r="A553" s="311">
        <f>COUNTA($D$3:$D$553)</f>
        <v>551</v>
      </c>
      <c r="B553" s="311" t="s">
        <v>2664</v>
      </c>
      <c r="C553" s="311" t="s">
        <v>44</v>
      </c>
      <c r="D553" s="311" t="s">
        <v>30</v>
      </c>
      <c r="E553" s="311" t="s">
        <v>81</v>
      </c>
      <c r="F553" s="312">
        <v>44637</v>
      </c>
      <c r="G553" s="312"/>
      <c r="H553" s="312"/>
      <c r="I553" s="312"/>
      <c r="J553" s="311"/>
      <c r="K553" s="313"/>
      <c r="L553" s="147">
        <v>44650</v>
      </c>
      <c r="M553" t="s">
        <v>2962</v>
      </c>
      <c r="N553" s="168">
        <v>44805</v>
      </c>
      <c r="O553" s="167"/>
      <c r="R553" t="s">
        <v>22</v>
      </c>
    </row>
    <row r="554" spans="1:18" hidden="1">
      <c r="A554" s="311">
        <f>COUNTA($D$3:$D$554)</f>
        <v>552</v>
      </c>
      <c r="B554" s="311" t="s">
        <v>2651</v>
      </c>
      <c r="C554" s="311" t="s">
        <v>44</v>
      </c>
      <c r="D554" s="311" t="s">
        <v>30</v>
      </c>
      <c r="E554" s="311" t="s">
        <v>59</v>
      </c>
      <c r="F554" s="312">
        <v>44636</v>
      </c>
      <c r="G554" s="312"/>
      <c r="H554" s="312"/>
      <c r="I554" s="312"/>
      <c r="J554" s="311"/>
      <c r="K554" s="313"/>
      <c r="L554" s="147">
        <v>44643</v>
      </c>
      <c r="M554" t="s">
        <v>2962</v>
      </c>
      <c r="N554" s="168">
        <v>44805</v>
      </c>
      <c r="O554" s="167"/>
      <c r="R554" t="s">
        <v>22</v>
      </c>
    </row>
    <row r="555" spans="1:18" hidden="1">
      <c r="A555" s="311">
        <f>COUNTA($D$3:$D$555)</f>
        <v>553</v>
      </c>
      <c r="B555" s="311" t="s">
        <v>2573</v>
      </c>
      <c r="C555" s="311" t="s">
        <v>44</v>
      </c>
      <c r="D555" s="311" t="s">
        <v>30</v>
      </c>
      <c r="E555" s="311" t="s">
        <v>116</v>
      </c>
      <c r="F555" s="312">
        <v>44621</v>
      </c>
      <c r="G555" s="312"/>
      <c r="H555" s="312"/>
      <c r="I555" s="312"/>
      <c r="J555" s="311"/>
      <c r="K555" s="313"/>
      <c r="L555" s="147">
        <v>44645</v>
      </c>
      <c r="M555" t="s">
        <v>2962</v>
      </c>
      <c r="N555" s="168">
        <v>44805</v>
      </c>
      <c r="O555" s="167"/>
      <c r="R555" t="s">
        <v>22</v>
      </c>
    </row>
    <row r="556" spans="1:18" hidden="1">
      <c r="A556" s="311">
        <f>COUNTA($D$3:$D$556)</f>
        <v>554</v>
      </c>
      <c r="B556" s="311" t="s">
        <v>2530</v>
      </c>
      <c r="C556" s="311" t="s">
        <v>44</v>
      </c>
      <c r="D556" s="311" t="s">
        <v>30</v>
      </c>
      <c r="E556" s="311" t="s">
        <v>86</v>
      </c>
      <c r="F556" s="312">
        <v>44615</v>
      </c>
      <c r="G556" s="312"/>
      <c r="H556" s="312"/>
      <c r="I556" s="312"/>
      <c r="J556" s="311"/>
      <c r="K556" s="313"/>
      <c r="L556" s="147">
        <v>44620</v>
      </c>
      <c r="M556" t="s">
        <v>2962</v>
      </c>
      <c r="N556" s="168">
        <v>44805</v>
      </c>
      <c r="O556" s="167"/>
      <c r="R556" t="s">
        <v>22</v>
      </c>
    </row>
    <row r="557" spans="1:18" hidden="1">
      <c r="A557" s="311">
        <f>COUNTA($D$3:$D$557)</f>
        <v>555</v>
      </c>
      <c r="B557" s="311" t="s">
        <v>2454</v>
      </c>
      <c r="C557" s="311" t="s">
        <v>44</v>
      </c>
      <c r="D557" s="311" t="s">
        <v>49</v>
      </c>
      <c r="E557" s="311" t="s">
        <v>61</v>
      </c>
      <c r="F557" s="312">
        <v>44586</v>
      </c>
      <c r="G557" s="312"/>
      <c r="H557" s="312"/>
      <c r="I557" s="312"/>
      <c r="J557" s="311"/>
      <c r="K557" s="313"/>
      <c r="L557" s="147">
        <v>44620</v>
      </c>
      <c r="M557" t="s">
        <v>2962</v>
      </c>
      <c r="N557" s="168">
        <v>44805</v>
      </c>
      <c r="O557" s="167"/>
      <c r="R557" t="s">
        <v>22</v>
      </c>
    </row>
    <row r="558" spans="1:18" hidden="1">
      <c r="A558" s="311">
        <f>COUNTA($D$3:$D$558)</f>
        <v>556</v>
      </c>
      <c r="B558" s="311" t="s">
        <v>2913</v>
      </c>
      <c r="C558" s="311" t="s">
        <v>44</v>
      </c>
      <c r="D558" s="311" t="s">
        <v>1264</v>
      </c>
      <c r="E558" s="311" t="s">
        <v>224</v>
      </c>
      <c r="F558" s="312">
        <v>44552</v>
      </c>
      <c r="G558" s="312"/>
      <c r="H558" s="312"/>
      <c r="I558" s="312"/>
      <c r="J558" s="311"/>
      <c r="K558" s="313"/>
      <c r="L558" s="147">
        <v>44552</v>
      </c>
      <c r="M558" t="s">
        <v>2962</v>
      </c>
      <c r="N558" s="168">
        <v>44805</v>
      </c>
      <c r="O558" s="167"/>
      <c r="R558" t="s">
        <v>22</v>
      </c>
    </row>
    <row r="559" spans="1:18" hidden="1">
      <c r="A559" s="311">
        <f>COUNTA($D$3:$D$559)</f>
        <v>557</v>
      </c>
      <c r="B559" s="311" t="s">
        <v>2172</v>
      </c>
      <c r="C559" s="311" t="s">
        <v>44</v>
      </c>
      <c r="D559" s="311" t="s">
        <v>30</v>
      </c>
      <c r="E559" s="311" t="s">
        <v>243</v>
      </c>
      <c r="F559" s="312">
        <v>44512</v>
      </c>
      <c r="G559" s="312"/>
      <c r="H559" s="312"/>
      <c r="I559" s="312"/>
      <c r="J559" s="311"/>
      <c r="K559" s="313"/>
      <c r="L559" s="147">
        <v>44526</v>
      </c>
      <c r="M559" t="s">
        <v>2962</v>
      </c>
      <c r="N559" s="168">
        <v>44419</v>
      </c>
      <c r="O559" s="167"/>
    </row>
    <row r="560" spans="1:18" hidden="1">
      <c r="A560" s="311">
        <f>COUNTA($D$3:$D$560)</f>
        <v>558</v>
      </c>
      <c r="B560" s="311" t="s">
        <v>2053</v>
      </c>
      <c r="C560" s="311" t="s">
        <v>44</v>
      </c>
      <c r="D560" s="311" t="s">
        <v>34</v>
      </c>
      <c r="E560" s="311" t="s">
        <v>48</v>
      </c>
      <c r="F560" s="312">
        <v>44494</v>
      </c>
      <c r="G560" s="312"/>
      <c r="H560" s="312"/>
      <c r="I560" s="312"/>
      <c r="J560" s="311"/>
      <c r="K560" s="313"/>
      <c r="L560" s="147">
        <v>44554</v>
      </c>
      <c r="M560" t="s">
        <v>2962</v>
      </c>
      <c r="N560" s="168">
        <v>44805</v>
      </c>
      <c r="O560" s="167"/>
      <c r="R560" t="s">
        <v>22</v>
      </c>
    </row>
    <row r="561" spans="1:18" hidden="1">
      <c r="A561" s="311">
        <f>COUNTA($D$3:$D$561)</f>
        <v>559</v>
      </c>
      <c r="B561" s="311" t="s">
        <v>2026</v>
      </c>
      <c r="C561" s="311" t="s">
        <v>44</v>
      </c>
      <c r="D561" s="311" t="s">
        <v>30</v>
      </c>
      <c r="E561" s="311" t="s">
        <v>112</v>
      </c>
      <c r="F561" s="312">
        <v>44484</v>
      </c>
      <c r="G561" s="312"/>
      <c r="H561" s="312"/>
      <c r="I561" s="312"/>
      <c r="J561" s="311"/>
      <c r="K561" s="313"/>
      <c r="L561" s="147">
        <v>44606</v>
      </c>
      <c r="M561" t="s">
        <v>2962</v>
      </c>
      <c r="N561" s="168">
        <v>44606</v>
      </c>
      <c r="O561" s="167"/>
    </row>
    <row r="562" spans="1:18" hidden="1">
      <c r="A562" s="311">
        <f>COUNTA($D$3:$D$562)</f>
        <v>560</v>
      </c>
      <c r="B562" s="311" t="s">
        <v>2914</v>
      </c>
      <c r="C562" s="311" t="s">
        <v>44</v>
      </c>
      <c r="D562" s="311" t="s">
        <v>30</v>
      </c>
      <c r="E562" s="311" t="s">
        <v>83</v>
      </c>
      <c r="F562" s="312">
        <v>44323</v>
      </c>
      <c r="G562" s="312"/>
      <c r="H562" s="312"/>
      <c r="I562" s="312"/>
      <c r="J562" s="311"/>
      <c r="K562" s="313"/>
      <c r="L562" s="147">
        <v>44333</v>
      </c>
      <c r="M562" t="s">
        <v>2962</v>
      </c>
      <c r="N562" s="168">
        <v>44747</v>
      </c>
      <c r="O562" s="167"/>
    </row>
    <row r="563" spans="1:18" hidden="1">
      <c r="A563" s="311">
        <f>COUNTA($D$3:$D$563)</f>
        <v>561</v>
      </c>
      <c r="B563" s="311" t="s">
        <v>2915</v>
      </c>
      <c r="C563" s="311" t="s">
        <v>44</v>
      </c>
      <c r="D563" s="311" t="s">
        <v>1126</v>
      </c>
      <c r="E563" s="311" t="s">
        <v>216</v>
      </c>
      <c r="F563" s="312">
        <v>44214</v>
      </c>
      <c r="G563" s="312"/>
      <c r="H563" s="312"/>
      <c r="I563" s="312"/>
      <c r="J563" s="311"/>
      <c r="K563" s="313"/>
      <c r="L563" s="147">
        <v>44228</v>
      </c>
      <c r="M563" t="s">
        <v>2962</v>
      </c>
      <c r="N563" s="168">
        <v>44805</v>
      </c>
      <c r="O563" s="167"/>
      <c r="R563" t="s">
        <v>22</v>
      </c>
    </row>
    <row r="564" spans="1:18" hidden="1">
      <c r="A564" s="311">
        <f>COUNTA($D$3:$D$564)</f>
        <v>562</v>
      </c>
      <c r="B564" s="311" t="s">
        <v>2916</v>
      </c>
      <c r="C564" s="311" t="s">
        <v>44</v>
      </c>
      <c r="D564" s="311" t="s">
        <v>34</v>
      </c>
      <c r="E564" s="311" t="s">
        <v>87</v>
      </c>
      <c r="F564" s="312">
        <v>44095</v>
      </c>
      <c r="G564" s="312"/>
      <c r="H564" s="312"/>
      <c r="I564" s="312"/>
      <c r="J564" s="311"/>
      <c r="K564" s="313"/>
      <c r="L564" s="147">
        <v>44103</v>
      </c>
      <c r="M564" t="s">
        <v>2962</v>
      </c>
      <c r="N564" s="168">
        <v>44805</v>
      </c>
      <c r="O564" s="167"/>
      <c r="R564" t="s">
        <v>22</v>
      </c>
    </row>
    <row r="565" spans="1:18" hidden="1">
      <c r="A565" s="311">
        <f>COUNTA($D$3:$D$565)</f>
        <v>563</v>
      </c>
      <c r="B565" s="311" t="s">
        <v>3092</v>
      </c>
      <c r="C565" s="311" t="s">
        <v>1113</v>
      </c>
      <c r="D565" s="311" t="s">
        <v>64</v>
      </c>
      <c r="E565" s="311" t="s">
        <v>3093</v>
      </c>
      <c r="F565" s="312">
        <v>44064</v>
      </c>
      <c r="G565" s="312"/>
      <c r="H565" s="312" t="s">
        <v>3643</v>
      </c>
      <c r="I565" s="312">
        <v>44678</v>
      </c>
      <c r="J565" s="311"/>
      <c r="K565" s="313"/>
      <c r="N565" s="168">
        <v>44743</v>
      </c>
      <c r="O565" s="167"/>
      <c r="Q565" t="s">
        <v>28</v>
      </c>
      <c r="R565" t="s">
        <v>129</v>
      </c>
    </row>
    <row r="566" spans="1:18" hidden="1">
      <c r="A566" s="311">
        <f>COUNTA($D$3:$D$566)</f>
        <v>564</v>
      </c>
      <c r="B566" s="311" t="s">
        <v>2223</v>
      </c>
      <c r="C566" s="311" t="s">
        <v>37</v>
      </c>
      <c r="D566" s="311" t="s">
        <v>34</v>
      </c>
      <c r="E566" s="311" t="s">
        <v>1963</v>
      </c>
      <c r="F566" s="312">
        <v>44523.521006944444</v>
      </c>
      <c r="G566" s="312">
        <v>44623.899884259263</v>
      </c>
      <c r="H566" s="312"/>
      <c r="I566" s="312"/>
      <c r="J566" s="311"/>
      <c r="K566" s="313"/>
      <c r="L566" s="147">
        <v>44623.899884259263</v>
      </c>
      <c r="N566" s="168">
        <v>44743</v>
      </c>
      <c r="O566" s="167"/>
      <c r="R566" t="s">
        <v>129</v>
      </c>
    </row>
    <row r="567" spans="1:18" hidden="1">
      <c r="A567" s="311">
        <f>COUNTA($D$3:$D$567)</f>
        <v>565</v>
      </c>
      <c r="B567" s="311" t="s">
        <v>3348</v>
      </c>
      <c r="C567" s="311" t="s">
        <v>37</v>
      </c>
      <c r="D567" s="311" t="s">
        <v>30</v>
      </c>
      <c r="E567" s="311" t="s">
        <v>3365</v>
      </c>
      <c r="F567" s="312">
        <v>44279.462233796294</v>
      </c>
      <c r="G567" s="312">
        <v>44399.643055555556</v>
      </c>
      <c r="H567" s="312"/>
      <c r="I567" s="312"/>
      <c r="J567" s="311"/>
      <c r="K567" s="313"/>
      <c r="L567" s="147">
        <v>44399.643055555556</v>
      </c>
      <c r="N567" s="168">
        <v>44743</v>
      </c>
      <c r="O567" s="167"/>
      <c r="R567" t="s">
        <v>129</v>
      </c>
    </row>
    <row r="568" spans="1:18" hidden="1">
      <c r="A568" s="311">
        <f>COUNTA($D$3:$D$568)</f>
        <v>566</v>
      </c>
      <c r="B568" s="311" t="s">
        <v>3364</v>
      </c>
      <c r="C568" s="311" t="s">
        <v>37</v>
      </c>
      <c r="D568" s="311" t="s">
        <v>34</v>
      </c>
      <c r="E568" s="311" t="s">
        <v>3366</v>
      </c>
      <c r="F568" s="312">
        <v>44217.642002314817</v>
      </c>
      <c r="G568" s="312">
        <v>44323.71943287037</v>
      </c>
      <c r="H568" s="312"/>
      <c r="I568" s="312"/>
      <c r="J568" s="311"/>
      <c r="K568" s="313"/>
      <c r="L568" s="147">
        <v>44323.71943287037</v>
      </c>
      <c r="N568" s="168">
        <v>44743</v>
      </c>
      <c r="O568" s="167"/>
      <c r="R568" t="s">
        <v>129</v>
      </c>
    </row>
    <row r="569" spans="1:18" hidden="1">
      <c r="A569" s="311">
        <f>COUNTA($D$3:$D$569)</f>
        <v>567</v>
      </c>
      <c r="B569" s="311" t="s">
        <v>3357</v>
      </c>
      <c r="C569" s="311" t="s">
        <v>37</v>
      </c>
      <c r="D569" s="311" t="s">
        <v>30</v>
      </c>
      <c r="E569" s="311" t="s">
        <v>3367</v>
      </c>
      <c r="F569" s="312">
        <v>44215.423460648148</v>
      </c>
      <c r="G569" s="312">
        <v>44323.718263888892</v>
      </c>
      <c r="H569" s="312"/>
      <c r="I569" s="312"/>
      <c r="J569" s="311"/>
      <c r="K569" s="313"/>
      <c r="L569" s="147">
        <v>44323.718263888892</v>
      </c>
      <c r="N569" s="168">
        <v>44743</v>
      </c>
      <c r="O569" s="167"/>
      <c r="R569" t="s">
        <v>129</v>
      </c>
    </row>
    <row r="570" spans="1:18" hidden="1">
      <c r="A570" s="311">
        <f>COUNTA($D$3:$D$570)</f>
        <v>568</v>
      </c>
      <c r="B570" s="311" t="s">
        <v>3363</v>
      </c>
      <c r="C570" s="311" t="s">
        <v>37</v>
      </c>
      <c r="D570" s="311" t="s">
        <v>30</v>
      </c>
      <c r="E570" s="311" t="s">
        <v>3368</v>
      </c>
      <c r="F570" s="312">
        <v>44133.551365740743</v>
      </c>
      <c r="G570" s="312">
        <v>44230.66170138889</v>
      </c>
      <c r="H570" s="312"/>
      <c r="I570" s="312"/>
      <c r="J570" s="311"/>
      <c r="K570" s="313"/>
      <c r="L570" s="147">
        <v>44230.66170138889</v>
      </c>
      <c r="N570" s="168">
        <v>44743</v>
      </c>
      <c r="O570" s="167"/>
      <c r="R570" t="s">
        <v>129</v>
      </c>
    </row>
    <row r="571" spans="1:18" hidden="1">
      <c r="A571" s="311">
        <f>COUNTA($D$3:$D$571)</f>
        <v>569</v>
      </c>
      <c r="B571" s="311" t="s">
        <v>3356</v>
      </c>
      <c r="C571" s="311" t="s">
        <v>37</v>
      </c>
      <c r="D571" s="311" t="s">
        <v>34</v>
      </c>
      <c r="E571" s="311" t="s">
        <v>3369</v>
      </c>
      <c r="F571" s="312">
        <v>44102.462546296294</v>
      </c>
      <c r="G571" s="312">
        <v>44281.586087962962</v>
      </c>
      <c r="H571" s="312"/>
      <c r="I571" s="312"/>
      <c r="J571" s="311"/>
      <c r="K571" s="313"/>
      <c r="L571" s="147">
        <v>44281.586087962962</v>
      </c>
      <c r="N571" s="168">
        <v>44743</v>
      </c>
      <c r="O571" s="167"/>
      <c r="R571" t="s">
        <v>129</v>
      </c>
    </row>
    <row r="572" spans="1:18" hidden="1">
      <c r="A572" s="311">
        <f>COUNTA($D$3:$D$572)</f>
        <v>570</v>
      </c>
      <c r="B572" s="311" t="s">
        <v>3355</v>
      </c>
      <c r="C572" s="311" t="s">
        <v>37</v>
      </c>
      <c r="D572" s="311" t="s">
        <v>30</v>
      </c>
      <c r="E572" s="311" t="s">
        <v>3370</v>
      </c>
      <c r="F572" s="312">
        <v>44095.376898148148</v>
      </c>
      <c r="G572" s="312">
        <v>44200.697511574072</v>
      </c>
      <c r="H572" s="312"/>
      <c r="I572" s="312"/>
      <c r="J572" s="311"/>
      <c r="K572" s="313"/>
      <c r="L572" s="147">
        <v>44200.697511574072</v>
      </c>
      <c r="N572" s="168">
        <v>44743</v>
      </c>
      <c r="O572" s="167"/>
      <c r="R572" t="s">
        <v>129</v>
      </c>
    </row>
    <row r="573" spans="1:18" hidden="1">
      <c r="A573" s="311">
        <f>COUNTA($D$3:$D$573)</f>
        <v>571</v>
      </c>
      <c r="B573" s="311" t="s">
        <v>3354</v>
      </c>
      <c r="C573" s="311" t="s">
        <v>37</v>
      </c>
      <c r="D573" s="311" t="s">
        <v>30</v>
      </c>
      <c r="E573" s="311" t="s">
        <v>3371</v>
      </c>
      <c r="F573" s="312">
        <v>44095.376215277778</v>
      </c>
      <c r="G573" s="312">
        <v>44200.697083333333</v>
      </c>
      <c r="H573" s="312"/>
      <c r="I573" s="312"/>
      <c r="J573" s="311"/>
      <c r="K573" s="313"/>
      <c r="L573" s="147">
        <v>44200.697083333333</v>
      </c>
      <c r="N573" s="168">
        <v>44743</v>
      </c>
      <c r="O573" s="167"/>
      <c r="R573" t="s">
        <v>129</v>
      </c>
    </row>
    <row r="574" spans="1:18" hidden="1">
      <c r="A574" s="311">
        <f>COUNTA($D$3:$D$574)</f>
        <v>572</v>
      </c>
      <c r="B574" s="311" t="s">
        <v>3353</v>
      </c>
      <c r="C574" s="311" t="s">
        <v>37</v>
      </c>
      <c r="D574" s="311" t="s">
        <v>30</v>
      </c>
      <c r="E574" s="311" t="s">
        <v>3372</v>
      </c>
      <c r="F574" s="312">
        <v>43984.391377314816</v>
      </c>
      <c r="G574" s="312">
        <v>44105.56046296296</v>
      </c>
      <c r="H574" s="312"/>
      <c r="I574" s="312"/>
      <c r="J574" s="311"/>
      <c r="K574" s="313"/>
      <c r="L574" s="147">
        <v>44105.56046296296</v>
      </c>
      <c r="N574" s="168">
        <v>44743</v>
      </c>
      <c r="O574" s="167"/>
      <c r="R574" t="s">
        <v>129</v>
      </c>
    </row>
    <row r="575" spans="1:18" hidden="1">
      <c r="A575" s="311">
        <f>COUNTA($D$3:$D$575)</f>
        <v>573</v>
      </c>
      <c r="B575" s="311" t="s">
        <v>3362</v>
      </c>
      <c r="C575" s="311" t="s">
        <v>37</v>
      </c>
      <c r="D575" s="311" t="s">
        <v>34</v>
      </c>
      <c r="E575" s="311" t="s">
        <v>3373</v>
      </c>
      <c r="F575" s="312">
        <v>43964.603564814817</v>
      </c>
      <c r="G575" s="312">
        <v>44074.598981481482</v>
      </c>
      <c r="H575" s="312"/>
      <c r="I575" s="312"/>
      <c r="J575" s="311"/>
      <c r="K575" s="313"/>
      <c r="L575" s="147">
        <v>44074.598981481482</v>
      </c>
      <c r="N575" s="168">
        <v>44743</v>
      </c>
      <c r="O575" s="167"/>
      <c r="R575" t="s">
        <v>129</v>
      </c>
    </row>
    <row r="576" spans="1:18" hidden="1">
      <c r="A576" s="311">
        <f>COUNTA($D$3:$D$576)</f>
        <v>574</v>
      </c>
      <c r="B576" s="311" t="s">
        <v>3352</v>
      </c>
      <c r="C576" s="311" t="s">
        <v>37</v>
      </c>
      <c r="D576" s="311" t="s">
        <v>34</v>
      </c>
      <c r="E576" s="311" t="s">
        <v>3374</v>
      </c>
      <c r="F576" s="312">
        <v>43963.6327662037</v>
      </c>
      <c r="G576" s="312">
        <v>44074.598425925928</v>
      </c>
      <c r="H576" s="312"/>
      <c r="I576" s="312"/>
      <c r="J576" s="311"/>
      <c r="K576" s="313"/>
      <c r="L576" s="147">
        <v>44074.598425925928</v>
      </c>
      <c r="N576" s="168">
        <v>44743</v>
      </c>
      <c r="O576" s="167"/>
      <c r="R576" t="s">
        <v>129</v>
      </c>
    </row>
    <row r="577" spans="1:18" hidden="1">
      <c r="A577" s="311">
        <f>COUNTA($D$3:$D$577)</f>
        <v>575</v>
      </c>
      <c r="B577" s="311" t="s">
        <v>3351</v>
      </c>
      <c r="C577" s="311" t="s">
        <v>37</v>
      </c>
      <c r="D577" s="311" t="s">
        <v>34</v>
      </c>
      <c r="E577" s="311" t="s">
        <v>3375</v>
      </c>
      <c r="F577" s="312">
        <v>43902.712847222225</v>
      </c>
      <c r="G577" s="312">
        <v>44011.367164351854</v>
      </c>
      <c r="H577" s="312"/>
      <c r="I577" s="312"/>
      <c r="J577" s="311"/>
      <c r="K577" s="313"/>
      <c r="L577" s="147">
        <v>44011.367164351854</v>
      </c>
      <c r="N577" s="168">
        <v>44743</v>
      </c>
      <c r="O577" s="167"/>
      <c r="R577" t="s">
        <v>129</v>
      </c>
    </row>
    <row r="578" spans="1:18" hidden="1">
      <c r="A578" s="311">
        <f>COUNTA($D$3:$D$578)</f>
        <v>576</v>
      </c>
      <c r="B578" s="311" t="s">
        <v>3350</v>
      </c>
      <c r="C578" s="311" t="s">
        <v>37</v>
      </c>
      <c r="D578" s="311" t="s">
        <v>30</v>
      </c>
      <c r="E578" s="311" t="s">
        <v>3376</v>
      </c>
      <c r="F578" s="312">
        <v>43902.711967592593</v>
      </c>
      <c r="G578" s="312">
        <v>44011.366875</v>
      </c>
      <c r="H578" s="312"/>
      <c r="I578" s="312"/>
      <c r="J578" s="311"/>
      <c r="K578" s="313"/>
      <c r="L578" s="147">
        <v>44011.366875</v>
      </c>
      <c r="N578" s="168">
        <v>44743</v>
      </c>
      <c r="O578" s="167"/>
      <c r="R578" t="s">
        <v>129</v>
      </c>
    </row>
    <row r="579" spans="1:18" hidden="1">
      <c r="A579" s="311">
        <f>COUNTA($D$3:$D$579)</f>
        <v>577</v>
      </c>
      <c r="B579" s="311" t="s">
        <v>3360</v>
      </c>
      <c r="C579" s="311" t="s">
        <v>37</v>
      </c>
      <c r="D579" s="311" t="s">
        <v>30</v>
      </c>
      <c r="E579" s="311" t="s">
        <v>3377</v>
      </c>
      <c r="F579" s="312">
        <v>43902.710266203707</v>
      </c>
      <c r="G579" s="312">
        <v>44011.353437500002</v>
      </c>
      <c r="H579" s="312"/>
      <c r="I579" s="312"/>
      <c r="J579" s="311"/>
      <c r="K579" s="313"/>
      <c r="L579" s="147">
        <v>44011.353437500002</v>
      </c>
      <c r="N579" s="168">
        <v>44743</v>
      </c>
      <c r="O579" s="167"/>
      <c r="R579" t="s">
        <v>129</v>
      </c>
    </row>
    <row r="580" spans="1:18" hidden="1">
      <c r="A580" s="311">
        <f>COUNTA($D$3:$D$580)</f>
        <v>578</v>
      </c>
      <c r="B580" s="311" t="s">
        <v>3359</v>
      </c>
      <c r="C580" s="311" t="s">
        <v>37</v>
      </c>
      <c r="D580" s="311" t="s">
        <v>30</v>
      </c>
      <c r="E580" s="311" t="s">
        <v>3378</v>
      </c>
      <c r="F580" s="312">
        <v>43833.634259259263</v>
      </c>
      <c r="G580" s="312">
        <v>43983.40048611111</v>
      </c>
      <c r="H580" s="312"/>
      <c r="I580" s="312"/>
      <c r="J580" s="311"/>
      <c r="K580" s="313"/>
      <c r="L580" s="147">
        <v>43983.40048611111</v>
      </c>
      <c r="N580" s="168">
        <v>44743</v>
      </c>
      <c r="O580" s="167"/>
      <c r="R580" t="s">
        <v>129</v>
      </c>
    </row>
    <row r="581" spans="1:18" hidden="1">
      <c r="A581" s="311">
        <f>COUNTA($D$3:$D$581)</f>
        <v>579</v>
      </c>
      <c r="B581" s="311" t="s">
        <v>3349</v>
      </c>
      <c r="C581" s="311" t="s">
        <v>37</v>
      </c>
      <c r="D581" s="311" t="s">
        <v>34</v>
      </c>
      <c r="E581" s="311" t="s">
        <v>3379</v>
      </c>
      <c r="F581" s="312">
        <v>43832.432858796295</v>
      </c>
      <c r="G581" s="312">
        <v>43983.400671296295</v>
      </c>
      <c r="H581" s="312"/>
      <c r="I581" s="312"/>
      <c r="J581" s="311"/>
      <c r="K581" s="313"/>
      <c r="L581" s="147">
        <v>43983.400671296295</v>
      </c>
      <c r="N581" s="168">
        <v>44743</v>
      </c>
      <c r="O581" s="167"/>
      <c r="R581" t="s">
        <v>129</v>
      </c>
    </row>
    <row r="582" spans="1:18" hidden="1">
      <c r="A582" s="311">
        <f>COUNTA($D$3:$D$582)</f>
        <v>580</v>
      </c>
      <c r="B582" s="311" t="s">
        <v>3361</v>
      </c>
      <c r="C582" s="311" t="s">
        <v>37</v>
      </c>
      <c r="D582" s="311" t="s">
        <v>30</v>
      </c>
      <c r="E582" s="311" t="s">
        <v>3380</v>
      </c>
      <c r="F582" s="312">
        <v>43825.660532407404</v>
      </c>
      <c r="G582" s="312">
        <v>44011.358414351853</v>
      </c>
      <c r="H582" s="312"/>
      <c r="I582" s="312"/>
      <c r="J582" s="311"/>
      <c r="K582" s="313"/>
      <c r="L582" s="147">
        <v>44011.358414351853</v>
      </c>
      <c r="N582" s="168">
        <v>44743</v>
      </c>
      <c r="O582" s="167"/>
      <c r="R582" t="s">
        <v>129</v>
      </c>
    </row>
    <row r="583" spans="1:18" hidden="1">
      <c r="A583" s="311">
        <f>COUNTA($D$3:$D$583)</f>
        <v>581</v>
      </c>
      <c r="B583" s="311" t="s">
        <v>3358</v>
      </c>
      <c r="C583" s="311" t="s">
        <v>37</v>
      </c>
      <c r="D583" s="311" t="s">
        <v>30</v>
      </c>
      <c r="E583" s="311" t="s">
        <v>3381</v>
      </c>
      <c r="F583" s="312">
        <v>43816.342986111114</v>
      </c>
      <c r="G583" s="312">
        <v>43983.459270833337</v>
      </c>
      <c r="H583" s="312"/>
      <c r="I583" s="312"/>
      <c r="J583" s="311"/>
      <c r="K583" s="313"/>
      <c r="L583" s="147">
        <v>43983.459270833337</v>
      </c>
      <c r="N583" s="168">
        <v>44743</v>
      </c>
      <c r="O583" s="167"/>
      <c r="R583" t="s">
        <v>129</v>
      </c>
    </row>
    <row r="584" spans="1:18" hidden="1">
      <c r="A584" s="311">
        <f>COUNTA($D$3:$D$584)</f>
        <v>582</v>
      </c>
      <c r="B584" s="311" t="s">
        <v>3637</v>
      </c>
      <c r="C584" s="311" t="s">
        <v>21</v>
      </c>
      <c r="D584" s="311" t="s">
        <v>32</v>
      </c>
      <c r="E584" s="311" t="s">
        <v>3638</v>
      </c>
      <c r="F584" s="312">
        <v>43480</v>
      </c>
      <c r="G584" s="312">
        <v>43775</v>
      </c>
      <c r="H584" s="312"/>
      <c r="I584" s="312"/>
      <c r="J584" s="311"/>
      <c r="K584" s="313"/>
      <c r="N584" s="168">
        <v>44907</v>
      </c>
      <c r="O584" s="167"/>
      <c r="Q584" t="s">
        <v>35</v>
      </c>
      <c r="R584" t="s">
        <v>22</v>
      </c>
    </row>
    <row r="585" spans="1:18" hidden="1">
      <c r="A585" s="311">
        <f>COUNTA($D$3:$D$585)</f>
        <v>583</v>
      </c>
      <c r="B585" s="311" t="s">
        <v>3640</v>
      </c>
      <c r="C585" s="311" t="s">
        <v>3641</v>
      </c>
      <c r="D585" s="311" t="s">
        <v>25</v>
      </c>
      <c r="E585" s="311" t="s">
        <v>3642</v>
      </c>
      <c r="F585" s="312">
        <v>44228</v>
      </c>
      <c r="G585" s="312">
        <v>44231</v>
      </c>
      <c r="H585" s="312">
        <v>44851</v>
      </c>
      <c r="I585" s="312"/>
      <c r="J585" s="311"/>
      <c r="K585" s="313"/>
      <c r="L585" s="147">
        <v>44329</v>
      </c>
      <c r="N585" s="168">
        <v>44851</v>
      </c>
      <c r="O585" s="167"/>
      <c r="Q585" t="s">
        <v>35</v>
      </c>
      <c r="R585" t="s">
        <v>22</v>
      </c>
    </row>
    <row r="586" spans="1:18" hidden="1">
      <c r="A586" s="311">
        <f>COUNTA($D$3:$D$586)</f>
        <v>584</v>
      </c>
      <c r="B586" s="311" t="s">
        <v>3644</v>
      </c>
      <c r="C586" s="311" t="s">
        <v>2767</v>
      </c>
      <c r="D586" s="311" t="s">
        <v>2683</v>
      </c>
      <c r="E586" s="311" t="s">
        <v>3677</v>
      </c>
      <c r="F586" s="312">
        <v>44005.404016203705</v>
      </c>
      <c r="G586" s="312">
        <v>44005.564687500002</v>
      </c>
      <c r="H586" s="312"/>
      <c r="I586" s="312"/>
      <c r="J586" s="311"/>
      <c r="K586" s="313"/>
      <c r="L586" s="147">
        <v>44014.575416666667</v>
      </c>
      <c r="N586" s="168">
        <v>44048</v>
      </c>
      <c r="O586" s="167"/>
      <c r="Q586" t="s">
        <v>35</v>
      </c>
      <c r="R586" t="s">
        <v>129</v>
      </c>
    </row>
    <row r="587" spans="1:18" hidden="1">
      <c r="A587" s="311">
        <f>COUNTA($D$3:$D$587)</f>
        <v>585</v>
      </c>
      <c r="B587" s="311" t="s">
        <v>3645</v>
      </c>
      <c r="C587" s="311" t="s">
        <v>21</v>
      </c>
      <c r="D587" s="311" t="s">
        <v>34</v>
      </c>
      <c r="E587" s="311" t="s">
        <v>3678</v>
      </c>
      <c r="F587" s="312">
        <v>43894.458680555559</v>
      </c>
      <c r="G587" s="312">
        <v>43900.658368055556</v>
      </c>
      <c r="H587" s="312"/>
      <c r="I587" s="312"/>
      <c r="J587" s="311"/>
      <c r="K587" s="313"/>
      <c r="L587" s="147">
        <v>44011.352349537039</v>
      </c>
      <c r="N587" s="168">
        <v>44048</v>
      </c>
      <c r="O587" s="167"/>
      <c r="Q587" t="s">
        <v>35</v>
      </c>
      <c r="R587" t="s">
        <v>129</v>
      </c>
    </row>
    <row r="588" spans="1:18" hidden="1">
      <c r="A588" s="311">
        <f>COUNTA($D$3:$D$588)</f>
        <v>586</v>
      </c>
      <c r="B588" s="311" t="s">
        <v>3646</v>
      </c>
      <c r="C588" s="311" t="s">
        <v>2882</v>
      </c>
      <c r="D588" s="311" t="s">
        <v>51</v>
      </c>
      <c r="E588" s="311" t="s">
        <v>3679</v>
      </c>
      <c r="F588" s="312">
        <v>43921.617719907408</v>
      </c>
      <c r="G588" s="312">
        <v>43935.685046296298</v>
      </c>
      <c r="H588" s="312"/>
      <c r="I588" s="312"/>
      <c r="J588" s="311"/>
      <c r="K588" s="313"/>
      <c r="L588" s="147">
        <v>44063.705254629633</v>
      </c>
      <c r="N588" s="168">
        <v>44055</v>
      </c>
      <c r="O588" s="167"/>
      <c r="Q588" t="s">
        <v>35</v>
      </c>
      <c r="R588" t="s">
        <v>129</v>
      </c>
    </row>
    <row r="589" spans="1:18" hidden="1">
      <c r="A589" s="311">
        <f>COUNTA($D$3:$D$589)</f>
        <v>587</v>
      </c>
      <c r="B589" s="311" t="s">
        <v>3647</v>
      </c>
      <c r="C589" s="311" t="s">
        <v>2767</v>
      </c>
      <c r="D589" s="311" t="s">
        <v>58</v>
      </c>
      <c r="E589" s="311" t="s">
        <v>3680</v>
      </c>
      <c r="F589" s="312">
        <v>44286.684907407405</v>
      </c>
      <c r="G589" s="312">
        <v>44286.695532407408</v>
      </c>
      <c r="H589" s="312"/>
      <c r="I589" s="312"/>
      <c r="J589" s="311"/>
      <c r="K589" s="313"/>
      <c r="L589" s="147">
        <v>44298.568159722221</v>
      </c>
      <c r="N589" s="168">
        <v>45066</v>
      </c>
      <c r="O589" s="167"/>
      <c r="Q589" t="s">
        <v>35</v>
      </c>
      <c r="R589" t="s">
        <v>129</v>
      </c>
    </row>
    <row r="590" spans="1:18" hidden="1">
      <c r="A590" s="311">
        <f>COUNTA($D$3:$D$590)</f>
        <v>588</v>
      </c>
      <c r="B590" s="311" t="s">
        <v>3648</v>
      </c>
      <c r="C590" s="311" t="s">
        <v>3681</v>
      </c>
      <c r="D590" s="311" t="s">
        <v>49</v>
      </c>
      <c r="E590" s="311" t="s">
        <v>3682</v>
      </c>
      <c r="F590" s="312">
        <v>44048.434907407405</v>
      </c>
      <c r="G590" s="312">
        <v>44056.625115740739</v>
      </c>
      <c r="H590" s="312"/>
      <c r="I590" s="312"/>
      <c r="J590" s="311"/>
      <c r="K590" s="313"/>
      <c r="L590" s="147">
        <v>44180.422789351855</v>
      </c>
      <c r="N590" s="168">
        <v>45051</v>
      </c>
      <c r="O590" s="167"/>
      <c r="Q590" t="s">
        <v>35</v>
      </c>
      <c r="R590" t="s">
        <v>22</v>
      </c>
    </row>
    <row r="591" spans="1:18" hidden="1">
      <c r="A591" s="311">
        <f>COUNTA($D$3:$D$591)</f>
        <v>589</v>
      </c>
      <c r="B591" s="311" t="s">
        <v>3649</v>
      </c>
      <c r="C591" s="311" t="s">
        <v>3681</v>
      </c>
      <c r="D591" s="311" t="s">
        <v>51</v>
      </c>
      <c r="E591" s="311" t="s">
        <v>3683</v>
      </c>
      <c r="F591" s="312">
        <v>44048.435347222221</v>
      </c>
      <c r="G591" s="312">
        <v>44054.465405092589</v>
      </c>
      <c r="H591" s="312"/>
      <c r="I591" s="312"/>
      <c r="J591" s="311"/>
      <c r="K591" s="313"/>
      <c r="L591" s="147">
        <v>44174.617847222224</v>
      </c>
      <c r="N591" s="168">
        <v>45051</v>
      </c>
      <c r="O591" s="167"/>
      <c r="Q591" t="s">
        <v>35</v>
      </c>
      <c r="R591" t="s">
        <v>22</v>
      </c>
    </row>
    <row r="592" spans="1:18" hidden="1">
      <c r="A592" s="311">
        <f>COUNTA($D$3:$D$592)</f>
        <v>590</v>
      </c>
      <c r="B592" s="311" t="s">
        <v>3650</v>
      </c>
      <c r="C592" s="311" t="s">
        <v>1119</v>
      </c>
      <c r="D592" s="311" t="s">
        <v>64</v>
      </c>
      <c r="E592" s="311" t="s">
        <v>3684</v>
      </c>
      <c r="F592" s="312">
        <v>44117.550474537034</v>
      </c>
      <c r="G592" s="312">
        <v>44118.426886574074</v>
      </c>
      <c r="H592" s="312"/>
      <c r="I592" s="312"/>
      <c r="J592" s="311"/>
      <c r="K592" s="313"/>
      <c r="L592" s="147">
        <v>44127.461550925924</v>
      </c>
      <c r="N592" s="168">
        <v>44805</v>
      </c>
      <c r="O592" s="167"/>
      <c r="R592" t="s">
        <v>129</v>
      </c>
    </row>
    <row r="593" spans="1:18" hidden="1">
      <c r="A593" s="311">
        <f>COUNTA($D$3:$D$593)</f>
        <v>591</v>
      </c>
      <c r="B593" s="311" t="s">
        <v>3651</v>
      </c>
      <c r="C593" s="311" t="s">
        <v>21</v>
      </c>
      <c r="D593" s="311" t="s">
        <v>30</v>
      </c>
      <c r="E593" s="311" t="s">
        <v>3685</v>
      </c>
      <c r="F593" s="312">
        <v>44138.680636574078</v>
      </c>
      <c r="G593" s="312">
        <v>44141.693749999999</v>
      </c>
      <c r="H593" s="312"/>
      <c r="I593" s="312"/>
      <c r="J593" s="311"/>
      <c r="K593" s="313"/>
      <c r="L593" s="147">
        <v>44264.490706018521</v>
      </c>
      <c r="N593" s="168">
        <v>44907</v>
      </c>
      <c r="O593" s="167"/>
      <c r="Q593" t="s">
        <v>35</v>
      </c>
      <c r="R593" t="s">
        <v>129</v>
      </c>
    </row>
    <row r="594" spans="1:18" hidden="1">
      <c r="A594" s="311">
        <f>COUNTA($D$3:$D$594)</f>
        <v>592</v>
      </c>
      <c r="B594" s="311" t="s">
        <v>3652</v>
      </c>
      <c r="C594" s="311" t="s">
        <v>21</v>
      </c>
      <c r="D594" s="311" t="s">
        <v>32</v>
      </c>
      <c r="E594" s="311" t="s">
        <v>3686</v>
      </c>
      <c r="F594" s="312">
        <v>44138.693993055553</v>
      </c>
      <c r="G594" s="312">
        <v>44144.729583333334</v>
      </c>
      <c r="H594" s="312"/>
      <c r="I594" s="312"/>
      <c r="J594" s="311"/>
      <c r="K594" s="313"/>
      <c r="L594" s="147">
        <v>44264.495150462964</v>
      </c>
      <c r="N594" s="168">
        <v>44907</v>
      </c>
      <c r="O594" s="167"/>
      <c r="Q594" t="s">
        <v>35</v>
      </c>
      <c r="R594" t="s">
        <v>129</v>
      </c>
    </row>
    <row r="595" spans="1:18" hidden="1">
      <c r="A595" s="311">
        <f>COUNTA($D$3:$D$595)</f>
        <v>593</v>
      </c>
      <c r="B595" s="311" t="s">
        <v>3653</v>
      </c>
      <c r="C595" s="311" t="s">
        <v>21</v>
      </c>
      <c r="D595" s="311" t="s">
        <v>32</v>
      </c>
      <c r="E595" s="311" t="s">
        <v>3687</v>
      </c>
      <c r="F595" s="312">
        <v>44138.705428240741</v>
      </c>
      <c r="G595" s="312">
        <v>44144.596215277779</v>
      </c>
      <c r="H595" s="312"/>
      <c r="I595" s="312"/>
      <c r="J595" s="311"/>
      <c r="K595" s="313"/>
      <c r="L595" s="147">
        <v>44264.493020833332</v>
      </c>
      <c r="N595" s="168">
        <v>44907</v>
      </c>
      <c r="O595" s="167"/>
      <c r="Q595" t="s">
        <v>35</v>
      </c>
      <c r="R595" t="s">
        <v>129</v>
      </c>
    </row>
    <row r="596" spans="1:18" hidden="1">
      <c r="A596" s="311">
        <f>COUNTA($D$3:$D$596)</f>
        <v>594</v>
      </c>
      <c r="B596" s="311" t="s">
        <v>3654</v>
      </c>
      <c r="C596" s="311" t="s">
        <v>21</v>
      </c>
      <c r="D596" s="311" t="s">
        <v>32</v>
      </c>
      <c r="E596" s="311" t="s">
        <v>3688</v>
      </c>
      <c r="F596" s="312">
        <v>44138.704814814817</v>
      </c>
      <c r="G596" s="312">
        <v>44140.474212962959</v>
      </c>
      <c r="H596" s="312"/>
      <c r="I596" s="312"/>
      <c r="J596" s="311"/>
      <c r="K596" s="313"/>
      <c r="L596" s="147">
        <v>44264.487453703703</v>
      </c>
      <c r="N596" s="168">
        <v>43907</v>
      </c>
      <c r="O596" s="167"/>
      <c r="Q596" t="s">
        <v>35</v>
      </c>
      <c r="R596" t="s">
        <v>129</v>
      </c>
    </row>
    <row r="597" spans="1:18" hidden="1">
      <c r="A597" s="311">
        <f>COUNTA($D$3:$D$597)</f>
        <v>595</v>
      </c>
      <c r="B597" s="311" t="s">
        <v>3655</v>
      </c>
      <c r="C597" s="311" t="s">
        <v>21</v>
      </c>
      <c r="D597" s="311" t="s">
        <v>34</v>
      </c>
      <c r="E597" s="311" t="s">
        <v>3689</v>
      </c>
      <c r="F597" s="312">
        <v>44138.687060185184</v>
      </c>
      <c r="G597" s="312">
        <v>44140.700208333335</v>
      </c>
      <c r="H597" s="312"/>
      <c r="I597" s="312"/>
      <c r="J597" s="311"/>
      <c r="K597" s="313"/>
      <c r="L597" s="147">
        <v>44264.475138888891</v>
      </c>
      <c r="N597" s="168">
        <v>44907</v>
      </c>
      <c r="O597" s="167"/>
      <c r="Q597" t="s">
        <v>35</v>
      </c>
      <c r="R597" t="s">
        <v>129</v>
      </c>
    </row>
    <row r="598" spans="1:18" hidden="1">
      <c r="A598" s="311">
        <f>COUNTA($D$3:$D$598)</f>
        <v>596</v>
      </c>
      <c r="B598" s="311" t="s">
        <v>3656</v>
      </c>
      <c r="C598" s="311" t="s">
        <v>21</v>
      </c>
      <c r="D598" s="311" t="s">
        <v>34</v>
      </c>
      <c r="E598" s="311" t="s">
        <v>3690</v>
      </c>
      <c r="F598" s="312">
        <v>44138.692349537036</v>
      </c>
      <c r="G598" s="312">
        <v>44139.679907407408</v>
      </c>
      <c r="H598" s="312"/>
      <c r="I598" s="312"/>
      <c r="J598" s="311"/>
      <c r="K598" s="313"/>
      <c r="L598" s="147">
        <v>44264.486898148149</v>
      </c>
      <c r="N598" s="168">
        <v>43958</v>
      </c>
      <c r="O598" s="167"/>
      <c r="Q598" t="s">
        <v>35</v>
      </c>
      <c r="R598" t="s">
        <v>129</v>
      </c>
    </row>
    <row r="599" spans="1:18" hidden="1">
      <c r="A599" s="311">
        <f>COUNTA($D$3:$D$599)</f>
        <v>597</v>
      </c>
      <c r="B599" s="311" t="s">
        <v>3657</v>
      </c>
      <c r="C599" s="311" t="s">
        <v>21</v>
      </c>
      <c r="D599" s="311" t="s">
        <v>34</v>
      </c>
      <c r="E599" s="311" t="s">
        <v>3691</v>
      </c>
      <c r="F599" s="312">
        <v>44138.688298611109</v>
      </c>
      <c r="G599" s="312">
        <v>44141.552476851852</v>
      </c>
      <c r="H599" s="312"/>
      <c r="I599" s="312"/>
      <c r="J599" s="311"/>
      <c r="K599" s="313"/>
      <c r="L599" s="147">
        <v>44264.489444444444</v>
      </c>
      <c r="N599" s="168">
        <v>44907</v>
      </c>
      <c r="O599" s="167"/>
      <c r="Q599" t="s">
        <v>35</v>
      </c>
      <c r="R599" t="s">
        <v>129</v>
      </c>
    </row>
    <row r="600" spans="1:18" hidden="1">
      <c r="A600" s="311">
        <f>COUNTA($D$3:$D$600)</f>
        <v>598</v>
      </c>
      <c r="B600" s="311" t="s">
        <v>3658</v>
      </c>
      <c r="C600" s="311" t="s">
        <v>1253</v>
      </c>
      <c r="D600" s="311" t="s">
        <v>1201</v>
      </c>
      <c r="E600" s="311" t="s">
        <v>3692</v>
      </c>
      <c r="F600" s="312">
        <v>44138.68550925926</v>
      </c>
      <c r="G600" s="312">
        <v>44145.597592592596</v>
      </c>
      <c r="H600" s="312"/>
      <c r="I600" s="312"/>
      <c r="J600" s="311"/>
      <c r="K600" s="313"/>
      <c r="L600" s="147">
        <v>44264.476840277777</v>
      </c>
      <c r="O600" s="167"/>
      <c r="Q600" t="s">
        <v>35</v>
      </c>
      <c r="R600" t="s">
        <v>129</v>
      </c>
    </row>
    <row r="601" spans="1:18" hidden="1">
      <c r="A601" s="311">
        <f>COUNTA($D$3:$D$601)</f>
        <v>599</v>
      </c>
      <c r="B601" s="311" t="s">
        <v>3659</v>
      </c>
      <c r="C601" s="311" t="s">
        <v>21</v>
      </c>
      <c r="D601" s="311" t="s">
        <v>32</v>
      </c>
      <c r="E601" s="311" t="s">
        <v>3693</v>
      </c>
      <c r="F601" s="312">
        <v>44138.694953703707</v>
      </c>
      <c r="G601" s="312">
        <v>44144.654907407406</v>
      </c>
      <c r="H601" s="312"/>
      <c r="I601" s="312"/>
      <c r="J601" s="311"/>
      <c r="K601" s="313"/>
      <c r="L601" s="147">
        <v>44264.494259259256</v>
      </c>
      <c r="N601" s="168">
        <v>44907</v>
      </c>
      <c r="O601" s="167"/>
      <c r="Q601" t="s">
        <v>35</v>
      </c>
      <c r="R601" t="s">
        <v>129</v>
      </c>
    </row>
    <row r="602" spans="1:18" hidden="1">
      <c r="A602" s="311">
        <f>COUNTA($D$3:$D$602)</f>
        <v>600</v>
      </c>
      <c r="B602" s="311" t="s">
        <v>3660</v>
      </c>
      <c r="C602" s="311" t="s">
        <v>3694</v>
      </c>
      <c r="D602" s="311" t="s">
        <v>64</v>
      </c>
      <c r="E602" s="311" t="s">
        <v>3695</v>
      </c>
      <c r="F602" s="312">
        <v>44158.625949074078</v>
      </c>
      <c r="G602" s="312">
        <v>44159.661157407405</v>
      </c>
      <c r="H602" s="312"/>
      <c r="I602" s="312"/>
      <c r="J602" s="311"/>
      <c r="K602" s="313"/>
      <c r="L602" s="147">
        <v>44172.682453703703</v>
      </c>
      <c r="N602" s="168">
        <v>43962</v>
      </c>
      <c r="O602" s="167"/>
      <c r="Q602" t="s">
        <v>35</v>
      </c>
      <c r="R602" t="s">
        <v>129</v>
      </c>
    </row>
    <row r="603" spans="1:18" hidden="1">
      <c r="A603" s="311">
        <f>COUNTA($D$3:$D$603)</f>
        <v>601</v>
      </c>
      <c r="B603" s="311" t="s">
        <v>3661</v>
      </c>
      <c r="C603" s="311" t="s">
        <v>1265</v>
      </c>
      <c r="D603" s="311" t="s">
        <v>19</v>
      </c>
      <c r="E603" s="311" t="s">
        <v>3696</v>
      </c>
      <c r="F603" s="312">
        <v>44271.716053240743</v>
      </c>
      <c r="G603" s="312">
        <v>44272.368668981479</v>
      </c>
      <c r="H603" s="312"/>
      <c r="I603" s="312"/>
      <c r="J603" s="311"/>
      <c r="K603" s="313"/>
      <c r="L603" s="147">
        <v>44287.360347222224</v>
      </c>
      <c r="M603" s="288" t="s">
        <v>3763</v>
      </c>
      <c r="N603" s="168">
        <v>44797</v>
      </c>
      <c r="O603" s="167"/>
      <c r="Q603" t="s">
        <v>28</v>
      </c>
      <c r="R603" t="s">
        <v>129</v>
      </c>
    </row>
    <row r="604" spans="1:18" hidden="1">
      <c r="A604" s="311">
        <f>COUNTA($D$3:$D$604)</f>
        <v>602</v>
      </c>
      <c r="B604" s="311" t="s">
        <v>3662</v>
      </c>
      <c r="C604" s="311" t="s">
        <v>21</v>
      </c>
      <c r="D604" s="311" t="s">
        <v>32</v>
      </c>
      <c r="E604" s="311" t="s">
        <v>3697</v>
      </c>
      <c r="F604" s="312">
        <v>44161.508344907408</v>
      </c>
      <c r="G604" s="312">
        <v>44162.45821759259</v>
      </c>
      <c r="H604" s="312"/>
      <c r="I604" s="312"/>
      <c r="J604" s="311"/>
      <c r="K604" s="313"/>
      <c r="L604" s="147">
        <v>44264.477337962962</v>
      </c>
      <c r="N604" s="168">
        <v>44907</v>
      </c>
      <c r="O604" s="167"/>
      <c r="Q604" t="s">
        <v>35</v>
      </c>
      <c r="R604" t="s">
        <v>129</v>
      </c>
    </row>
    <row r="605" spans="1:18" hidden="1">
      <c r="A605" s="311">
        <f>COUNTA($D$3:$D$605)</f>
        <v>603</v>
      </c>
      <c r="B605" s="311" t="s">
        <v>3663</v>
      </c>
      <c r="C605" s="311" t="s">
        <v>21</v>
      </c>
      <c r="D605" s="311" t="s">
        <v>32</v>
      </c>
      <c r="E605" s="311" t="s">
        <v>3698</v>
      </c>
      <c r="F605" s="312">
        <v>44161.675254629627</v>
      </c>
      <c r="G605" s="312">
        <v>44166.347268518519</v>
      </c>
      <c r="H605" s="312"/>
      <c r="I605" s="312"/>
      <c r="J605" s="311"/>
      <c r="K605" s="313"/>
      <c r="L605" s="147">
        <v>44264.47928240741</v>
      </c>
      <c r="N605" s="168">
        <v>44907</v>
      </c>
      <c r="O605" s="167"/>
      <c r="Q605" t="s">
        <v>35</v>
      </c>
      <c r="R605" t="s">
        <v>129</v>
      </c>
    </row>
    <row r="606" spans="1:18" hidden="1">
      <c r="A606" s="311">
        <f>COUNTA($D$3:$D$606)</f>
        <v>604</v>
      </c>
      <c r="B606" s="311" t="s">
        <v>3664</v>
      </c>
      <c r="C606" s="311" t="s">
        <v>21</v>
      </c>
      <c r="D606" s="311" t="s">
        <v>16</v>
      </c>
      <c r="E606" s="311" t="s">
        <v>3699</v>
      </c>
      <c r="F606" s="312">
        <v>44187.666678240741</v>
      </c>
      <c r="G606" s="312">
        <v>44190.346076388887</v>
      </c>
      <c r="H606" s="312"/>
      <c r="I606" s="312"/>
      <c r="J606" s="311"/>
      <c r="K606" s="313"/>
      <c r="L606" s="147">
        <v>44284.391400462962</v>
      </c>
      <c r="N606" s="168">
        <v>44907</v>
      </c>
      <c r="O606" s="167"/>
      <c r="Q606" t="s">
        <v>35</v>
      </c>
      <c r="R606" t="s">
        <v>129</v>
      </c>
    </row>
    <row r="607" spans="1:18" hidden="1">
      <c r="A607" s="311">
        <f>COUNTA($D$3:$D$607)</f>
        <v>605</v>
      </c>
      <c r="B607" s="311" t="s">
        <v>3665</v>
      </c>
      <c r="C607" s="311" t="s">
        <v>21</v>
      </c>
      <c r="D607" s="311" t="s">
        <v>30</v>
      </c>
      <c r="E607" s="311" t="s">
        <v>3700</v>
      </c>
      <c r="F607" s="312">
        <v>44193.409733796296</v>
      </c>
      <c r="G607" s="312">
        <v>44194.637673611112</v>
      </c>
      <c r="H607" s="312"/>
      <c r="I607" s="312"/>
      <c r="J607" s="311"/>
      <c r="K607" s="313"/>
      <c r="L607" s="147">
        <v>44284.391747685186</v>
      </c>
      <c r="N607" s="168">
        <v>44907</v>
      </c>
      <c r="O607" s="167"/>
      <c r="Q607" t="s">
        <v>35</v>
      </c>
      <c r="R607" t="s">
        <v>129</v>
      </c>
    </row>
    <row r="608" spans="1:18" hidden="1">
      <c r="A608" s="311">
        <f>COUNTA($D$3:$D$608)</f>
        <v>606</v>
      </c>
      <c r="B608" s="311" t="s">
        <v>3666</v>
      </c>
      <c r="C608" s="311" t="s">
        <v>2767</v>
      </c>
      <c r="D608" s="311" t="s">
        <v>38</v>
      </c>
      <c r="E608" s="311" t="s">
        <v>3701</v>
      </c>
      <c r="F608" s="312">
        <v>44195.378298611111</v>
      </c>
      <c r="G608" s="312">
        <v>44202.639837962961</v>
      </c>
      <c r="H608" s="312"/>
      <c r="I608" s="312"/>
      <c r="J608" s="311"/>
      <c r="K608" s="313"/>
      <c r="L608" s="147">
        <v>44284.397060185183</v>
      </c>
      <c r="N608" s="168">
        <v>45114</v>
      </c>
      <c r="O608" s="167"/>
      <c r="Q608" t="s">
        <v>35</v>
      </c>
      <c r="R608" t="s">
        <v>129</v>
      </c>
    </row>
    <row r="609" spans="1:18" hidden="1">
      <c r="A609" s="311">
        <f>COUNTA($D$3:$D$609)</f>
        <v>607</v>
      </c>
      <c r="B609" s="311" t="s">
        <v>3667</v>
      </c>
      <c r="C609" s="311" t="s">
        <v>21</v>
      </c>
      <c r="D609" s="311" t="s">
        <v>1169</v>
      </c>
      <c r="E609" s="311" t="s">
        <v>3702</v>
      </c>
      <c r="F609" s="312">
        <v>44203.71979166667</v>
      </c>
      <c r="G609" s="312">
        <v>44209.681921296295</v>
      </c>
      <c r="H609" s="312"/>
      <c r="I609" s="312"/>
      <c r="J609" s="311"/>
      <c r="K609" s="313"/>
      <c r="L609" s="147">
        <v>44323.716990740744</v>
      </c>
      <c r="N609" s="168">
        <v>44907</v>
      </c>
      <c r="O609" s="167"/>
      <c r="Q609" t="s">
        <v>35</v>
      </c>
      <c r="R609" t="s">
        <v>129</v>
      </c>
    </row>
    <row r="610" spans="1:18" hidden="1">
      <c r="A610" s="311">
        <f>COUNTA($D$3:$D$610)</f>
        <v>608</v>
      </c>
      <c r="B610" s="311" t="s">
        <v>3668</v>
      </c>
      <c r="C610" s="311" t="s">
        <v>3681</v>
      </c>
      <c r="D610" s="311" t="s">
        <v>51</v>
      </c>
      <c r="E610" s="311" t="s">
        <v>3703</v>
      </c>
      <c r="F610" s="312">
        <v>44217.469050925924</v>
      </c>
      <c r="G610" s="312">
        <v>44217.471400462964</v>
      </c>
      <c r="H610" s="312"/>
      <c r="I610" s="312"/>
      <c r="J610" s="311"/>
      <c r="K610" s="313"/>
      <c r="L610" s="147">
        <v>44323.723078703704</v>
      </c>
      <c r="N610" s="168">
        <v>45051</v>
      </c>
      <c r="O610" s="167"/>
      <c r="Q610" t="s">
        <v>35</v>
      </c>
      <c r="R610" t="s">
        <v>129</v>
      </c>
    </row>
    <row r="611" spans="1:18" hidden="1">
      <c r="A611" s="311">
        <f>COUNTA($D$3:$D$611)</f>
        <v>609</v>
      </c>
      <c r="B611" s="311" t="s">
        <v>3669</v>
      </c>
      <c r="C611" s="311" t="s">
        <v>3681</v>
      </c>
      <c r="D611" s="311" t="s">
        <v>49</v>
      </c>
      <c r="E611" s="311" t="s">
        <v>3704</v>
      </c>
      <c r="F611" s="312">
        <v>44224.696585648147</v>
      </c>
      <c r="G611" s="312">
        <v>44224.699421296296</v>
      </c>
      <c r="H611" s="312"/>
      <c r="I611" s="312"/>
      <c r="J611" s="311"/>
      <c r="K611" s="313"/>
      <c r="L611" s="147">
        <v>44323.723761574074</v>
      </c>
      <c r="N611" s="168">
        <v>45051</v>
      </c>
      <c r="O611" s="167"/>
      <c r="Q611" t="s">
        <v>35</v>
      </c>
      <c r="R611" t="s">
        <v>129</v>
      </c>
    </row>
    <row r="612" spans="1:18" hidden="1">
      <c r="A612" s="311">
        <f>COUNTA($D$3:$D$612)</f>
        <v>610</v>
      </c>
      <c r="B612" s="311" t="s">
        <v>3670</v>
      </c>
      <c r="C612" s="311" t="s">
        <v>3705</v>
      </c>
      <c r="D612" s="311" t="s">
        <v>1121</v>
      </c>
      <c r="E612" s="311" t="s">
        <v>3706</v>
      </c>
      <c r="F612" s="312">
        <v>44245.66914351852</v>
      </c>
      <c r="G612" s="312">
        <v>44246.386840277781</v>
      </c>
      <c r="H612" s="312"/>
      <c r="I612" s="312"/>
      <c r="J612" s="311"/>
      <c r="K612" s="313"/>
      <c r="L612" s="147">
        <v>44420.40520833333</v>
      </c>
      <c r="N612" s="168">
        <v>45114</v>
      </c>
      <c r="O612" s="167"/>
      <c r="Q612" t="s">
        <v>35</v>
      </c>
      <c r="R612" t="s">
        <v>129</v>
      </c>
    </row>
    <row r="613" spans="1:18" hidden="1">
      <c r="A613" s="311">
        <f>COUNTA($D$3:$D$613)</f>
        <v>611</v>
      </c>
      <c r="B613" s="311" t="s">
        <v>3671</v>
      </c>
      <c r="C613" s="311" t="s">
        <v>3707</v>
      </c>
      <c r="D613" s="311" t="s">
        <v>1121</v>
      </c>
      <c r="E613" s="311" t="s">
        <v>3708</v>
      </c>
      <c r="F613" s="312">
        <v>44222.68241898148</v>
      </c>
      <c r="G613" s="312">
        <v>44223.706712962965</v>
      </c>
      <c r="H613" s="312"/>
      <c r="I613" s="312"/>
      <c r="J613" s="311"/>
      <c r="K613" s="313"/>
      <c r="L613" s="147">
        <v>44323.721851851849</v>
      </c>
      <c r="N613" s="168">
        <v>45114</v>
      </c>
      <c r="O613" s="167"/>
      <c r="Q613" t="s">
        <v>35</v>
      </c>
      <c r="R613" t="s">
        <v>129</v>
      </c>
    </row>
    <row r="614" spans="1:18" hidden="1">
      <c r="A614" s="311">
        <f>COUNTA($D$3:$D$614)</f>
        <v>612</v>
      </c>
      <c r="B614" s="311" t="s">
        <v>3672</v>
      </c>
      <c r="C614" s="311" t="s">
        <v>40</v>
      </c>
      <c r="D614" s="311" t="s">
        <v>49</v>
      </c>
      <c r="E614" s="311" t="s">
        <v>3709</v>
      </c>
      <c r="F614" s="312">
        <v>44263.620578703703</v>
      </c>
      <c r="G614" s="312">
        <v>44264.484814814816</v>
      </c>
      <c r="H614" s="312"/>
      <c r="I614" s="312"/>
      <c r="J614" s="311"/>
      <c r="K614" s="313"/>
      <c r="L614" s="147">
        <v>44420.407430555555</v>
      </c>
      <c r="M614" t="s">
        <v>6194</v>
      </c>
      <c r="Q614" t="s">
        <v>35</v>
      </c>
      <c r="R614" t="s">
        <v>129</v>
      </c>
    </row>
    <row r="615" spans="1:18" hidden="1">
      <c r="A615" s="311">
        <f>COUNTA($D$3:$D$615)</f>
        <v>613</v>
      </c>
      <c r="B615" s="311" t="s">
        <v>3673</v>
      </c>
      <c r="C615" s="311" t="s">
        <v>40</v>
      </c>
      <c r="D615" s="311" t="s">
        <v>51</v>
      </c>
      <c r="E615" s="311" t="s">
        <v>3710</v>
      </c>
      <c r="F615" s="312">
        <v>44263.621759259258</v>
      </c>
      <c r="G615" s="312">
        <v>44265.440196759257</v>
      </c>
      <c r="H615" s="312"/>
      <c r="I615" s="312"/>
      <c r="J615" s="311"/>
      <c r="K615" s="313"/>
      <c r="L615" s="147">
        <v>44420.408402777779</v>
      </c>
      <c r="M615" t="s">
        <v>6194</v>
      </c>
      <c r="N615" s="168">
        <v>45102</v>
      </c>
      <c r="Q615" t="s">
        <v>35</v>
      </c>
      <c r="R615" t="s">
        <v>129</v>
      </c>
    </row>
    <row r="616" spans="1:18" hidden="1">
      <c r="A616" s="311">
        <f>COUNTA($D$3:$D$616)</f>
        <v>614</v>
      </c>
      <c r="B616" s="311" t="s">
        <v>3674</v>
      </c>
      <c r="C616" s="311" t="s">
        <v>21</v>
      </c>
      <c r="D616" s="311" t="s">
        <v>34</v>
      </c>
      <c r="E616" s="311" t="s">
        <v>3711</v>
      </c>
      <c r="F616" s="312">
        <v>44266.436921296299</v>
      </c>
      <c r="G616" s="312">
        <v>44270.424398148149</v>
      </c>
      <c r="H616" s="312"/>
      <c r="I616" s="312"/>
      <c r="J616" s="311"/>
      <c r="K616" s="313"/>
      <c r="L616" s="147">
        <v>44420.413449074076</v>
      </c>
      <c r="N616" s="168">
        <v>44907</v>
      </c>
      <c r="Q616" t="s">
        <v>35</v>
      </c>
      <c r="R616" t="s">
        <v>129</v>
      </c>
    </row>
    <row r="617" spans="1:18" hidden="1">
      <c r="A617" s="311">
        <f>COUNTA($D$3:$D$617)</f>
        <v>615</v>
      </c>
      <c r="B617" s="311" t="s">
        <v>3675</v>
      </c>
      <c r="C617" s="311" t="s">
        <v>21</v>
      </c>
      <c r="D617" s="311" t="s">
        <v>30</v>
      </c>
      <c r="E617" s="311" t="s">
        <v>3712</v>
      </c>
      <c r="F617" s="312">
        <v>44266.437314814815</v>
      </c>
      <c r="G617" s="312">
        <v>44270.604618055557</v>
      </c>
      <c r="H617" s="312"/>
      <c r="I617" s="312"/>
      <c r="J617" s="311"/>
      <c r="K617" s="313"/>
      <c r="L617" s="147">
        <v>44420.414097222223</v>
      </c>
      <c r="N617" s="168">
        <v>44959</v>
      </c>
      <c r="Q617" t="s">
        <v>35</v>
      </c>
      <c r="R617" t="s">
        <v>129</v>
      </c>
    </row>
    <row r="618" spans="1:18" hidden="1">
      <c r="A618" s="311">
        <f>COUNTA($D$3:$D$618)</f>
        <v>616</v>
      </c>
      <c r="B618" s="311" t="s">
        <v>3676</v>
      </c>
      <c r="C618" s="311" t="s">
        <v>93</v>
      </c>
      <c r="D618" s="311" t="s">
        <v>30</v>
      </c>
      <c r="E618" s="311" t="s">
        <v>3713</v>
      </c>
      <c r="F618" s="312">
        <v>44279.616979166669</v>
      </c>
      <c r="G618" s="312">
        <v>44285.420266203706</v>
      </c>
      <c r="H618" s="312"/>
      <c r="I618" s="312"/>
      <c r="J618" s="311"/>
      <c r="K618" s="313"/>
      <c r="L618" s="147">
        <v>44399.643969907411</v>
      </c>
      <c r="N618" s="168">
        <v>44909</v>
      </c>
      <c r="Q618" t="s">
        <v>35</v>
      </c>
      <c r="R618" t="s">
        <v>129</v>
      </c>
    </row>
    <row r="619" spans="1:18" hidden="1">
      <c r="A619" s="311">
        <f>COUNTA($D$3:$D$619)</f>
        <v>617</v>
      </c>
      <c r="B619" s="311" t="s">
        <v>3635</v>
      </c>
      <c r="C619" s="311" t="s">
        <v>2370</v>
      </c>
      <c r="D619" s="311" t="s">
        <v>56</v>
      </c>
      <c r="E619" s="311" t="s">
        <v>2697</v>
      </c>
      <c r="F619" s="312">
        <v>44774.77615740741</v>
      </c>
      <c r="G619" s="312">
        <v>44774.777025462965</v>
      </c>
      <c r="H619" s="312"/>
      <c r="I619" s="312"/>
      <c r="J619" s="311"/>
      <c r="K619" s="313"/>
      <c r="L619" s="147">
        <v>44774.790706018517</v>
      </c>
      <c r="N619" s="168">
        <v>44802</v>
      </c>
      <c r="R619" t="s">
        <v>22</v>
      </c>
    </row>
    <row r="620" spans="1:18" hidden="1">
      <c r="A620" s="311">
        <f>COUNTA($D$3:$D$620)</f>
        <v>618</v>
      </c>
      <c r="B620" s="311" t="s">
        <v>3866</v>
      </c>
      <c r="C620" s="311" t="s">
        <v>41</v>
      </c>
      <c r="D620" s="311" t="s">
        <v>51</v>
      </c>
      <c r="E620" s="311" t="s">
        <v>3740</v>
      </c>
      <c r="F620" s="312">
        <v>44802</v>
      </c>
      <c r="G620" s="312"/>
      <c r="H620" s="312"/>
      <c r="I620" s="312"/>
      <c r="J620" s="311"/>
      <c r="K620" s="313"/>
      <c r="L620" s="147">
        <v>44813</v>
      </c>
      <c r="N620" s="168">
        <v>45107</v>
      </c>
      <c r="R620" t="s">
        <v>22</v>
      </c>
    </row>
    <row r="621" spans="1:18" hidden="1">
      <c r="A621" s="311">
        <f>COUNTA($D$3:$D$621)</f>
        <v>619</v>
      </c>
      <c r="B621" s="311" t="s">
        <v>3957</v>
      </c>
      <c r="C621" s="311" t="s">
        <v>41</v>
      </c>
      <c r="D621" s="311" t="s">
        <v>16</v>
      </c>
      <c r="E621" s="311" t="s">
        <v>3962</v>
      </c>
      <c r="F621" s="312">
        <v>44106</v>
      </c>
      <c r="G621" s="312"/>
      <c r="H621" s="312"/>
      <c r="I621" s="312"/>
      <c r="J621" s="311"/>
      <c r="K621" s="313"/>
      <c r="L621" s="147">
        <v>44232</v>
      </c>
      <c r="N621" s="168">
        <v>44844</v>
      </c>
      <c r="R621" t="s">
        <v>22</v>
      </c>
    </row>
    <row r="622" spans="1:18" hidden="1">
      <c r="A622" s="311">
        <f>COUNTA($D$3:$D$622)</f>
        <v>620</v>
      </c>
      <c r="B622" s="311" t="s">
        <v>3958</v>
      </c>
      <c r="C622" s="311" t="s">
        <v>41</v>
      </c>
      <c r="D622" s="311" t="s">
        <v>16</v>
      </c>
      <c r="E622" s="311" t="s">
        <v>3963</v>
      </c>
      <c r="F622" s="312">
        <v>44099</v>
      </c>
      <c r="G622" s="312"/>
      <c r="H622" s="312"/>
      <c r="I622" s="312"/>
      <c r="J622" s="311"/>
      <c r="K622" s="313"/>
      <c r="L622" s="147">
        <v>44202</v>
      </c>
      <c r="N622" s="168">
        <v>45087</v>
      </c>
      <c r="R622" t="s">
        <v>22</v>
      </c>
    </row>
    <row r="623" spans="1:18" hidden="1">
      <c r="A623" s="311">
        <f>COUNTA($D$3:$D$623)</f>
        <v>621</v>
      </c>
      <c r="B623" s="311" t="s">
        <v>3959</v>
      </c>
      <c r="C623" s="311" t="s">
        <v>286</v>
      </c>
      <c r="D623" s="311" t="s">
        <v>1129</v>
      </c>
      <c r="E623" s="311" t="s">
        <v>3964</v>
      </c>
      <c r="F623" s="312">
        <v>43756</v>
      </c>
      <c r="G623" s="312"/>
      <c r="H623" s="312"/>
      <c r="I623" s="312"/>
      <c r="J623" s="311"/>
      <c r="K623" s="313"/>
      <c r="L623" s="147">
        <v>43896</v>
      </c>
      <c r="R623" t="s">
        <v>22</v>
      </c>
    </row>
    <row r="624" spans="1:18" hidden="1">
      <c r="A624" s="311">
        <f>COUNTA($D$3:$D$624)</f>
        <v>622</v>
      </c>
      <c r="B624" s="311" t="s">
        <v>3960</v>
      </c>
      <c r="C624" s="311" t="s">
        <v>41</v>
      </c>
      <c r="D624" s="311" t="s">
        <v>1129</v>
      </c>
      <c r="E624" s="311" t="s">
        <v>3965</v>
      </c>
      <c r="F624" s="312">
        <v>43754</v>
      </c>
      <c r="G624" s="312"/>
      <c r="H624" s="312"/>
      <c r="I624" s="312"/>
      <c r="J624" s="311"/>
      <c r="K624" s="313"/>
      <c r="L624" s="147">
        <v>43895</v>
      </c>
      <c r="R624" t="s">
        <v>22</v>
      </c>
    </row>
    <row r="625" spans="1:18" hidden="1">
      <c r="A625" s="311">
        <f>COUNTA($D$3:$D$625)</f>
        <v>623</v>
      </c>
      <c r="B625" s="311" t="s">
        <v>3961</v>
      </c>
      <c r="C625" s="311" t="s">
        <v>41</v>
      </c>
      <c r="D625" s="311" t="s">
        <v>25</v>
      </c>
      <c r="E625" s="311" t="s">
        <v>3966</v>
      </c>
      <c r="F625" s="312">
        <v>43697</v>
      </c>
      <c r="G625" s="312"/>
      <c r="H625" s="312"/>
      <c r="I625" s="312"/>
      <c r="J625" s="311"/>
      <c r="K625" s="313"/>
      <c r="L625" s="147">
        <v>43846</v>
      </c>
      <c r="R625" t="s">
        <v>22</v>
      </c>
    </row>
    <row r="626" spans="1:18">
      <c r="I626" s="149"/>
    </row>
  </sheetData>
  <autoFilter ref="A2:R625" xr:uid="{00000000-0001-0000-0A00-000000000000}">
    <filterColumn colId="4">
      <filters>
        <filter val="2G361K188"/>
      </filters>
    </filterColumn>
    <filterColumn colId="13">
      <filters blank="1"/>
    </filterColumn>
  </autoFilter>
  <phoneticPr fontId="36" type="noConversion"/>
  <conditionalFormatting sqref="B221 B1:B219 B261:B1048576">
    <cfRule type="duplicateValues" dxfId="21" priority="4636"/>
  </conditionalFormatting>
  <conditionalFormatting sqref="E258:E1048576 E1:E221">
    <cfRule type="duplicateValues" dxfId="20" priority="9"/>
  </conditionalFormatting>
  <conditionalFormatting sqref="B258:B260">
    <cfRule type="duplicateValues" dxfId="19" priority="6"/>
  </conditionalFormatting>
  <conditionalFormatting sqref="B258:B260">
    <cfRule type="duplicateValues" dxfId="18" priority="7"/>
  </conditionalFormatting>
  <conditionalFormatting sqref="B222:B257">
    <cfRule type="duplicateValues" dxfId="17" priority="5510"/>
  </conditionalFormatting>
  <pageMargins left="0.7" right="0.7" top="0.75" bottom="0.75" header="0.3" footer="0.3"/>
  <pageSetup paperSize="9" scale="33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2:N74"/>
  <sheetViews>
    <sheetView zoomScale="69" workbookViewId="0">
      <selection activeCell="G78" sqref="G78"/>
    </sheetView>
  </sheetViews>
  <sheetFormatPr defaultColWidth="8.7109375" defaultRowHeight="15"/>
  <cols>
    <col min="1" max="1" width="5.5703125" style="21" customWidth="1"/>
    <col min="2" max="2" width="10.28515625" style="21" bestFit="1" customWidth="1"/>
    <col min="3" max="3" width="17" style="21" customWidth="1"/>
    <col min="4" max="4" width="17.5703125" style="21" customWidth="1"/>
    <col min="5" max="5" width="38.7109375" style="21" bestFit="1" customWidth="1"/>
    <col min="6" max="6" width="13.28515625" style="21" bestFit="1" customWidth="1"/>
    <col min="7" max="7" width="8.7109375" style="21" bestFit="1" customWidth="1"/>
    <col min="8" max="8" width="28.28515625" style="21" bestFit="1" customWidth="1"/>
    <col min="9" max="9" width="14.28515625" style="44" customWidth="1"/>
    <col min="10" max="10" width="18.42578125" style="21" bestFit="1" customWidth="1"/>
    <col min="11" max="11" width="20.28515625" style="21" customWidth="1"/>
    <col min="12" max="12" width="8.42578125" style="21" customWidth="1"/>
    <col min="13" max="13" width="8.7109375" style="21"/>
    <col min="14" max="14" width="16.28515625" style="21" customWidth="1"/>
    <col min="15" max="16384" width="8.7109375" style="21"/>
  </cols>
  <sheetData>
    <row r="2" spans="1:14">
      <c r="B2" s="22" t="s">
        <v>131</v>
      </c>
      <c r="C2" s="23" t="s">
        <v>132</v>
      </c>
      <c r="D2" s="23" t="s">
        <v>133</v>
      </c>
      <c r="E2" s="22" t="s">
        <v>134</v>
      </c>
      <c r="F2" s="22" t="s">
        <v>135</v>
      </c>
      <c r="G2" s="22" t="s">
        <v>136</v>
      </c>
      <c r="H2" s="22" t="s">
        <v>137</v>
      </c>
      <c r="I2" s="24" t="s">
        <v>138</v>
      </c>
      <c r="J2" s="25" t="s">
        <v>139</v>
      </c>
      <c r="K2" s="22" t="s">
        <v>262</v>
      </c>
      <c r="N2" s="71" t="s">
        <v>284</v>
      </c>
    </row>
    <row r="3" spans="1:14">
      <c r="A3" s="21">
        <v>1</v>
      </c>
      <c r="B3" s="26">
        <v>43616</v>
      </c>
      <c r="C3" s="27">
        <v>330030345138</v>
      </c>
      <c r="D3" s="27">
        <v>441140822083</v>
      </c>
      <c r="E3" s="28" t="s">
        <v>140</v>
      </c>
      <c r="F3" s="29" t="s">
        <v>141</v>
      </c>
      <c r="G3" s="29">
        <v>1</v>
      </c>
      <c r="H3" s="29" t="s">
        <v>142</v>
      </c>
      <c r="I3" s="30">
        <v>189834</v>
      </c>
      <c r="J3" s="31" t="s">
        <v>143</v>
      </c>
      <c r="K3" s="32">
        <v>41852</v>
      </c>
      <c r="L3" s="21" t="e">
        <v>#N/A</v>
      </c>
    </row>
    <row r="4" spans="1:14">
      <c r="A4" s="21">
        <v>2</v>
      </c>
      <c r="B4" s="32">
        <v>43616</v>
      </c>
      <c r="C4" s="33">
        <v>330030345138</v>
      </c>
      <c r="D4" s="33">
        <v>441140822084</v>
      </c>
      <c r="E4" s="31" t="s">
        <v>144</v>
      </c>
      <c r="F4" s="31" t="s">
        <v>113</v>
      </c>
      <c r="G4" s="31">
        <v>1</v>
      </c>
      <c r="H4" s="31"/>
      <c r="I4" s="34"/>
      <c r="J4" s="31"/>
      <c r="K4" s="32">
        <v>43008</v>
      </c>
      <c r="L4" s="21" t="e">
        <v>#N/A</v>
      </c>
    </row>
    <row r="5" spans="1:14">
      <c r="A5" s="21">
        <v>3</v>
      </c>
      <c r="B5" s="32">
        <v>43616</v>
      </c>
      <c r="C5" s="33">
        <v>330030345140</v>
      </c>
      <c r="D5" s="33">
        <v>441140801784</v>
      </c>
      <c r="E5" s="31" t="s">
        <v>145</v>
      </c>
      <c r="F5" s="31" t="s">
        <v>146</v>
      </c>
      <c r="G5" s="31">
        <v>1</v>
      </c>
      <c r="H5" s="31" t="s">
        <v>147</v>
      </c>
      <c r="I5" s="34">
        <v>75595</v>
      </c>
      <c r="J5" s="31"/>
      <c r="K5" s="32">
        <v>41852</v>
      </c>
      <c r="L5" s="21" t="e">
        <v>#N/A</v>
      </c>
    </row>
    <row r="6" spans="1:14">
      <c r="A6" s="21">
        <v>4</v>
      </c>
      <c r="B6" s="32">
        <v>43616</v>
      </c>
      <c r="C6" s="33">
        <v>330030345142</v>
      </c>
      <c r="D6" s="33">
        <v>441140801786</v>
      </c>
      <c r="E6" s="31" t="s">
        <v>148</v>
      </c>
      <c r="F6" s="31" t="s">
        <v>149</v>
      </c>
      <c r="G6" s="31">
        <v>1</v>
      </c>
      <c r="H6" s="31" t="s">
        <v>147</v>
      </c>
      <c r="I6" s="34">
        <v>80895</v>
      </c>
      <c r="J6" s="31"/>
      <c r="K6" s="32">
        <v>41852</v>
      </c>
      <c r="L6" s="21" t="e">
        <v>#N/A</v>
      </c>
    </row>
    <row r="7" spans="1:14">
      <c r="A7" s="21">
        <v>5</v>
      </c>
      <c r="B7" s="32">
        <v>43616</v>
      </c>
      <c r="C7" s="33">
        <v>330030345144</v>
      </c>
      <c r="D7" s="33">
        <v>441140801788</v>
      </c>
      <c r="E7" s="31" t="s">
        <v>150</v>
      </c>
      <c r="F7" s="31" t="s">
        <v>123</v>
      </c>
      <c r="G7" s="31">
        <v>1</v>
      </c>
      <c r="H7" s="31" t="s">
        <v>147</v>
      </c>
      <c r="I7" s="34">
        <v>60161</v>
      </c>
      <c r="J7" s="31"/>
      <c r="K7" s="32">
        <v>41852</v>
      </c>
      <c r="L7" s="21" t="e">
        <v>#N/A</v>
      </c>
    </row>
    <row r="8" spans="1:14">
      <c r="A8" s="21">
        <v>6</v>
      </c>
      <c r="B8" s="32">
        <v>43616</v>
      </c>
      <c r="C8" s="33">
        <v>330030345148</v>
      </c>
      <c r="D8" s="33">
        <v>441140801790</v>
      </c>
      <c r="E8" s="31" t="s">
        <v>151</v>
      </c>
      <c r="F8" s="31" t="s">
        <v>152</v>
      </c>
      <c r="G8" s="31">
        <v>1</v>
      </c>
      <c r="H8" s="31" t="s">
        <v>147</v>
      </c>
      <c r="I8" s="34">
        <v>54383</v>
      </c>
      <c r="J8" s="31"/>
      <c r="K8" s="32">
        <v>41852</v>
      </c>
      <c r="L8" s="21" t="e">
        <v>#N/A</v>
      </c>
    </row>
    <row r="9" spans="1:14">
      <c r="A9" s="21">
        <v>7</v>
      </c>
      <c r="B9" s="32">
        <v>43616</v>
      </c>
      <c r="C9" s="33">
        <v>330030345150</v>
      </c>
      <c r="D9" s="33">
        <v>441140801792</v>
      </c>
      <c r="E9" s="31" t="s">
        <v>153</v>
      </c>
      <c r="F9" s="31" t="s">
        <v>154</v>
      </c>
      <c r="G9" s="31">
        <v>1</v>
      </c>
      <c r="H9" s="31" t="s">
        <v>147</v>
      </c>
      <c r="I9" s="34">
        <v>546950</v>
      </c>
      <c r="J9" s="31"/>
      <c r="K9" s="32">
        <v>41852</v>
      </c>
      <c r="L9" s="21" t="e">
        <v>#N/A</v>
      </c>
    </row>
    <row r="10" spans="1:14">
      <c r="A10" s="21">
        <v>8</v>
      </c>
      <c r="B10" s="32">
        <v>43616</v>
      </c>
      <c r="C10" s="33">
        <v>330030345153</v>
      </c>
      <c r="D10" s="33">
        <v>441140801794</v>
      </c>
      <c r="E10" s="31" t="s">
        <v>155</v>
      </c>
      <c r="F10" s="31" t="s">
        <v>156</v>
      </c>
      <c r="G10" s="31">
        <v>1</v>
      </c>
      <c r="H10" s="31" t="s">
        <v>147</v>
      </c>
      <c r="I10" s="34">
        <v>180964</v>
      </c>
      <c r="J10" s="31"/>
      <c r="K10" s="32">
        <v>41852</v>
      </c>
      <c r="L10" s="21" t="e">
        <v>#N/A</v>
      </c>
    </row>
    <row r="11" spans="1:14">
      <c r="A11" s="21">
        <v>9</v>
      </c>
      <c r="B11" s="32">
        <v>43616</v>
      </c>
      <c r="C11" s="33">
        <v>330030345155</v>
      </c>
      <c r="D11" s="33">
        <v>441140801796</v>
      </c>
      <c r="E11" s="31" t="s">
        <v>157</v>
      </c>
      <c r="F11" s="31" t="s">
        <v>158</v>
      </c>
      <c r="G11" s="31">
        <v>1</v>
      </c>
      <c r="H11" s="31" t="s">
        <v>147</v>
      </c>
      <c r="I11" s="34">
        <v>187777</v>
      </c>
      <c r="J11" s="31"/>
      <c r="K11" s="32">
        <v>41852</v>
      </c>
      <c r="L11" s="21" t="e">
        <v>#N/A</v>
      </c>
    </row>
    <row r="12" spans="1:14">
      <c r="A12" s="21">
        <v>10</v>
      </c>
      <c r="B12" s="32">
        <v>43616</v>
      </c>
      <c r="C12" s="33">
        <v>330030345157</v>
      </c>
      <c r="D12" s="33">
        <v>441140801798</v>
      </c>
      <c r="E12" s="31" t="s">
        <v>159</v>
      </c>
      <c r="F12" s="31" t="s">
        <v>119</v>
      </c>
      <c r="G12" s="31">
        <v>1</v>
      </c>
      <c r="H12" s="31" t="s">
        <v>147</v>
      </c>
      <c r="I12" s="34">
        <v>53897</v>
      </c>
      <c r="J12" s="31"/>
      <c r="K12" s="32">
        <v>41852</v>
      </c>
      <c r="L12" s="21" t="e">
        <v>#N/A</v>
      </c>
    </row>
    <row r="13" spans="1:14">
      <c r="A13" s="21">
        <v>11</v>
      </c>
      <c r="B13" s="32">
        <v>43616</v>
      </c>
      <c r="C13" s="33">
        <v>330030345159</v>
      </c>
      <c r="D13" s="33">
        <v>441140801800</v>
      </c>
      <c r="E13" s="31" t="s">
        <v>160</v>
      </c>
      <c r="F13" s="31" t="s">
        <v>161</v>
      </c>
      <c r="G13" s="31">
        <v>1</v>
      </c>
      <c r="H13" s="31" t="s">
        <v>147</v>
      </c>
      <c r="I13" s="34">
        <v>86672</v>
      </c>
      <c r="J13" s="31"/>
      <c r="K13" s="32">
        <v>41852</v>
      </c>
      <c r="L13" s="21" t="e">
        <v>#N/A</v>
      </c>
    </row>
    <row r="14" spans="1:14">
      <c r="A14" s="21">
        <v>12</v>
      </c>
      <c r="B14" s="32">
        <v>43616</v>
      </c>
      <c r="C14" s="33">
        <v>330030345161</v>
      </c>
      <c r="D14" s="33">
        <v>441140801802</v>
      </c>
      <c r="E14" s="31" t="s">
        <v>162</v>
      </c>
      <c r="F14" s="31" t="s">
        <v>163</v>
      </c>
      <c r="G14" s="31">
        <v>1</v>
      </c>
      <c r="H14" s="31" t="s">
        <v>147</v>
      </c>
      <c r="I14" s="34">
        <v>68136</v>
      </c>
      <c r="J14" s="31"/>
      <c r="K14" s="32">
        <v>41852</v>
      </c>
      <c r="L14" s="21" t="e">
        <v>#N/A</v>
      </c>
    </row>
    <row r="15" spans="1:14">
      <c r="A15" s="21">
        <v>13</v>
      </c>
      <c r="B15" s="32">
        <v>43616</v>
      </c>
      <c r="C15" s="33">
        <v>330030345163</v>
      </c>
      <c r="D15" s="33">
        <v>441140801804</v>
      </c>
      <c r="E15" s="31" t="s">
        <v>164</v>
      </c>
      <c r="F15" s="31" t="s">
        <v>165</v>
      </c>
      <c r="G15" s="31">
        <v>1</v>
      </c>
      <c r="H15" s="31" t="s">
        <v>166</v>
      </c>
      <c r="I15" s="34">
        <v>72060</v>
      </c>
      <c r="J15" s="31"/>
      <c r="K15" s="32">
        <v>41852</v>
      </c>
      <c r="L15" s="21" t="e">
        <v>#N/A</v>
      </c>
    </row>
    <row r="16" spans="1:14">
      <c r="A16" s="21">
        <v>14</v>
      </c>
      <c r="B16" s="32">
        <v>43616</v>
      </c>
      <c r="C16" s="33">
        <v>330030345165</v>
      </c>
      <c r="D16" s="33">
        <v>441140801806</v>
      </c>
      <c r="E16" s="31" t="s">
        <v>167</v>
      </c>
      <c r="F16" s="31" t="s">
        <v>46</v>
      </c>
      <c r="G16" s="31">
        <v>1</v>
      </c>
      <c r="H16" s="31" t="s">
        <v>166</v>
      </c>
      <c r="I16" s="34">
        <v>74989</v>
      </c>
      <c r="J16" s="31"/>
      <c r="K16" s="32">
        <v>41852</v>
      </c>
      <c r="L16" s="21" t="e">
        <v>#N/A</v>
      </c>
    </row>
    <row r="17" spans="1:13">
      <c r="A17" s="21">
        <v>15</v>
      </c>
      <c r="B17" s="26">
        <v>43616</v>
      </c>
      <c r="C17" s="27">
        <v>330030346656</v>
      </c>
      <c r="D17" s="27">
        <v>441140822089</v>
      </c>
      <c r="E17" s="28" t="s">
        <v>168</v>
      </c>
      <c r="F17" s="35" t="s">
        <v>169</v>
      </c>
      <c r="G17" s="36">
        <v>1</v>
      </c>
      <c r="H17" s="36" t="s">
        <v>147</v>
      </c>
      <c r="I17" s="37">
        <v>189834</v>
      </c>
      <c r="J17" s="38" t="s">
        <v>143</v>
      </c>
      <c r="K17" s="26">
        <v>41852</v>
      </c>
      <c r="L17" s="21" t="e">
        <v>#N/A</v>
      </c>
      <c r="M17" s="39"/>
    </row>
    <row r="18" spans="1:13">
      <c r="A18" s="21">
        <v>16</v>
      </c>
      <c r="B18" s="40">
        <v>43616</v>
      </c>
      <c r="C18" s="41">
        <v>330030346656</v>
      </c>
      <c r="D18" s="41">
        <v>441140822091</v>
      </c>
      <c r="E18" s="42" t="s">
        <v>170</v>
      </c>
      <c r="F18" s="42" t="s">
        <v>171</v>
      </c>
      <c r="G18" s="42">
        <v>1</v>
      </c>
      <c r="H18" s="42"/>
      <c r="I18" s="43"/>
      <c r="J18" s="31"/>
      <c r="K18" s="40">
        <v>43008</v>
      </c>
      <c r="L18" s="21" t="e">
        <v>#N/A</v>
      </c>
    </row>
    <row r="19" spans="1:13">
      <c r="A19" s="21">
        <v>17</v>
      </c>
      <c r="B19" s="32">
        <v>43616</v>
      </c>
      <c r="C19" s="33">
        <v>330030346666</v>
      </c>
      <c r="D19" s="33">
        <v>441140822093</v>
      </c>
      <c r="E19" s="31" t="s">
        <v>172</v>
      </c>
      <c r="F19" s="31" t="s">
        <v>173</v>
      </c>
      <c r="G19" s="31">
        <v>1</v>
      </c>
      <c r="H19" s="31" t="s">
        <v>147</v>
      </c>
      <c r="I19" s="34">
        <v>54381</v>
      </c>
      <c r="J19" s="31"/>
      <c r="K19" s="32">
        <v>41852</v>
      </c>
      <c r="L19" s="21" t="e">
        <v>#N/A</v>
      </c>
    </row>
    <row r="20" spans="1:13">
      <c r="A20" s="21">
        <v>18</v>
      </c>
      <c r="B20" s="32">
        <v>43616</v>
      </c>
      <c r="C20" s="33">
        <v>330030346667</v>
      </c>
      <c r="D20" s="33">
        <v>441140822095</v>
      </c>
      <c r="E20" s="31" t="s">
        <v>174</v>
      </c>
      <c r="F20" s="31" t="s">
        <v>127</v>
      </c>
      <c r="G20" s="31">
        <v>1</v>
      </c>
      <c r="H20" s="31" t="s">
        <v>147</v>
      </c>
      <c r="I20" s="34">
        <v>54381</v>
      </c>
      <c r="J20" s="31"/>
      <c r="K20" s="32">
        <v>41852</v>
      </c>
      <c r="L20" s="21" t="e">
        <v>#N/A</v>
      </c>
    </row>
    <row r="21" spans="1:13">
      <c r="A21" s="21">
        <v>19</v>
      </c>
      <c r="B21" s="32">
        <v>43616</v>
      </c>
      <c r="C21" s="33">
        <v>330030346668</v>
      </c>
      <c r="D21" s="33">
        <v>441140822097</v>
      </c>
      <c r="E21" s="31" t="s">
        <v>175</v>
      </c>
      <c r="F21" s="31" t="s">
        <v>176</v>
      </c>
      <c r="G21" s="31">
        <v>1</v>
      </c>
      <c r="H21" s="31" t="s">
        <v>147</v>
      </c>
      <c r="I21" s="34">
        <v>54381</v>
      </c>
      <c r="J21" s="31"/>
      <c r="K21" s="32">
        <v>41852</v>
      </c>
      <c r="L21" s="21" t="e">
        <v>#N/A</v>
      </c>
    </row>
    <row r="22" spans="1:13">
      <c r="A22" s="21">
        <v>20</v>
      </c>
      <c r="B22" s="32">
        <v>43616</v>
      </c>
      <c r="C22" s="33">
        <v>330030346669</v>
      </c>
      <c r="D22" s="33">
        <v>441140822099</v>
      </c>
      <c r="E22" s="31" t="s">
        <v>177</v>
      </c>
      <c r="F22" s="31" t="s">
        <v>178</v>
      </c>
      <c r="G22" s="31">
        <v>1</v>
      </c>
      <c r="H22" s="31" t="s">
        <v>147</v>
      </c>
      <c r="I22" s="34">
        <v>54381</v>
      </c>
      <c r="J22" s="31"/>
      <c r="K22" s="32">
        <v>41852</v>
      </c>
      <c r="L22" s="21" t="e">
        <v>#N/A</v>
      </c>
    </row>
    <row r="23" spans="1:13">
      <c r="A23" s="21">
        <v>21</v>
      </c>
      <c r="B23" s="32">
        <v>43616</v>
      </c>
      <c r="C23" s="33">
        <v>330030346674</v>
      </c>
      <c r="D23" s="33">
        <v>441140822101</v>
      </c>
      <c r="E23" s="31" t="s">
        <v>179</v>
      </c>
      <c r="F23" s="31" t="s">
        <v>117</v>
      </c>
      <c r="G23" s="31">
        <v>1</v>
      </c>
      <c r="H23" s="31" t="s">
        <v>147</v>
      </c>
      <c r="I23" s="34">
        <v>53896</v>
      </c>
      <c r="J23" s="31"/>
      <c r="K23" s="32">
        <v>41852</v>
      </c>
      <c r="L23" s="21" t="e">
        <v>#N/A</v>
      </c>
    </row>
    <row r="24" spans="1:13">
      <c r="A24" s="21">
        <v>22</v>
      </c>
      <c r="B24" s="32">
        <v>43616</v>
      </c>
      <c r="C24" s="33">
        <v>330030346676</v>
      </c>
      <c r="D24" s="33">
        <v>441140822103</v>
      </c>
      <c r="E24" s="31" t="s">
        <v>180</v>
      </c>
      <c r="F24" s="31" t="s">
        <v>181</v>
      </c>
      <c r="G24" s="31">
        <v>1</v>
      </c>
      <c r="H24" s="31" t="s">
        <v>147</v>
      </c>
      <c r="I24" s="34">
        <v>68134</v>
      </c>
      <c r="J24" s="31"/>
      <c r="K24" s="32">
        <v>41852</v>
      </c>
      <c r="L24" s="21" t="e">
        <v>#N/A</v>
      </c>
    </row>
    <row r="25" spans="1:13">
      <c r="A25" s="21">
        <v>23</v>
      </c>
      <c r="B25" s="32">
        <v>43616</v>
      </c>
      <c r="C25" s="33">
        <v>330030346680</v>
      </c>
      <c r="D25" s="33">
        <v>441140822107</v>
      </c>
      <c r="E25" s="31" t="s">
        <v>182</v>
      </c>
      <c r="F25" s="31" t="s">
        <v>183</v>
      </c>
      <c r="G25" s="31">
        <v>1</v>
      </c>
      <c r="H25" s="31" t="s">
        <v>147</v>
      </c>
      <c r="I25" s="34">
        <v>72047</v>
      </c>
      <c r="J25" s="31"/>
      <c r="K25" s="32">
        <v>41852</v>
      </c>
      <c r="L25" s="21" t="e">
        <v>#N/A</v>
      </c>
    </row>
    <row r="26" spans="1:13">
      <c r="A26" s="21">
        <v>24</v>
      </c>
      <c r="B26" s="32">
        <v>43616</v>
      </c>
      <c r="C26" s="33">
        <v>330030346681</v>
      </c>
      <c r="D26" s="33">
        <v>441140822109</v>
      </c>
      <c r="E26" s="31" t="s">
        <v>184</v>
      </c>
      <c r="F26" s="31" t="s">
        <v>185</v>
      </c>
      <c r="G26" s="31">
        <v>1</v>
      </c>
      <c r="H26" s="31" t="s">
        <v>147</v>
      </c>
      <c r="I26" s="34">
        <v>72047</v>
      </c>
      <c r="J26" s="31"/>
      <c r="K26" s="32">
        <v>41852</v>
      </c>
      <c r="L26" s="21" t="e">
        <v>#N/A</v>
      </c>
    </row>
    <row r="27" spans="1:13">
      <c r="A27" s="21">
        <v>25</v>
      </c>
      <c r="B27" s="32">
        <v>43616</v>
      </c>
      <c r="C27" s="33">
        <v>330030346686</v>
      </c>
      <c r="D27" s="33">
        <v>441140822111</v>
      </c>
      <c r="E27" s="31" t="s">
        <v>186</v>
      </c>
      <c r="F27" s="31" t="s">
        <v>107</v>
      </c>
      <c r="G27" s="31">
        <v>1</v>
      </c>
      <c r="H27" s="31" t="s">
        <v>166</v>
      </c>
      <c r="I27" s="34">
        <v>74987</v>
      </c>
      <c r="J27" s="31"/>
      <c r="K27" s="32">
        <v>41852</v>
      </c>
      <c r="L27" s="21" t="e">
        <v>#N/A</v>
      </c>
    </row>
    <row r="28" spans="1:13">
      <c r="A28" s="21">
        <v>26</v>
      </c>
      <c r="B28" s="32">
        <v>43616</v>
      </c>
      <c r="C28" s="33">
        <v>330030350367</v>
      </c>
      <c r="D28" s="33">
        <v>441140801936</v>
      </c>
      <c r="E28" s="31" t="s">
        <v>187</v>
      </c>
      <c r="F28" s="31" t="s">
        <v>188</v>
      </c>
      <c r="G28" s="31">
        <v>1</v>
      </c>
      <c r="H28" s="31" t="s">
        <v>147</v>
      </c>
      <c r="I28" s="34">
        <v>81794</v>
      </c>
      <c r="J28" s="31"/>
      <c r="K28" s="32">
        <v>41998</v>
      </c>
      <c r="L28" s="21" t="e">
        <v>#N/A</v>
      </c>
    </row>
    <row r="29" spans="1:13">
      <c r="A29" s="21">
        <v>27</v>
      </c>
      <c r="B29" s="32">
        <v>43616</v>
      </c>
      <c r="C29" s="33">
        <v>330030350379</v>
      </c>
      <c r="D29" s="33">
        <v>441140801938</v>
      </c>
      <c r="E29" s="31" t="s">
        <v>189</v>
      </c>
      <c r="F29" s="31" t="s">
        <v>102</v>
      </c>
      <c r="G29" s="31">
        <v>1</v>
      </c>
      <c r="H29" s="31" t="s">
        <v>147</v>
      </c>
      <c r="I29" s="34">
        <v>85110</v>
      </c>
      <c r="J29" s="31"/>
      <c r="K29" s="32">
        <v>41998</v>
      </c>
      <c r="L29" s="21" t="e">
        <v>#N/A</v>
      </c>
    </row>
    <row r="30" spans="1:13">
      <c r="A30" s="21">
        <v>28</v>
      </c>
      <c r="B30" s="32">
        <v>43616</v>
      </c>
      <c r="C30" s="33">
        <v>330030350398</v>
      </c>
      <c r="D30" s="33">
        <v>441140801940</v>
      </c>
      <c r="E30" s="31" t="s">
        <v>190</v>
      </c>
      <c r="F30" s="31" t="s">
        <v>191</v>
      </c>
      <c r="G30" s="31">
        <v>1</v>
      </c>
      <c r="H30" s="31" t="s">
        <v>192</v>
      </c>
      <c r="I30" s="34">
        <v>85110</v>
      </c>
      <c r="J30" s="31"/>
      <c r="K30" s="32">
        <v>41998</v>
      </c>
      <c r="L30" s="21" t="e">
        <v>#N/A</v>
      </c>
    </row>
    <row r="31" spans="1:13">
      <c r="A31" s="21">
        <v>29</v>
      </c>
      <c r="B31" s="32">
        <v>43616</v>
      </c>
      <c r="C31" s="33">
        <v>330030351782</v>
      </c>
      <c r="D31" s="33">
        <v>441140801984</v>
      </c>
      <c r="E31" s="31" t="s">
        <v>193</v>
      </c>
      <c r="F31" s="31" t="s">
        <v>194</v>
      </c>
      <c r="G31" s="31">
        <v>1</v>
      </c>
      <c r="H31" s="31" t="s">
        <v>147</v>
      </c>
      <c r="I31" s="34">
        <v>85110</v>
      </c>
      <c r="J31" s="31"/>
      <c r="K31" s="32">
        <v>41998</v>
      </c>
      <c r="L31" s="21" t="e">
        <v>#N/A</v>
      </c>
    </row>
    <row r="32" spans="1:13">
      <c r="A32" s="21">
        <v>30</v>
      </c>
      <c r="B32" s="32">
        <v>43616</v>
      </c>
      <c r="C32" s="33">
        <v>330030352281</v>
      </c>
      <c r="D32" s="33">
        <v>441140801986</v>
      </c>
      <c r="E32" s="31" t="s">
        <v>195</v>
      </c>
      <c r="F32" s="31" t="s">
        <v>196</v>
      </c>
      <c r="G32" s="31">
        <v>1</v>
      </c>
      <c r="H32" s="31" t="s">
        <v>147</v>
      </c>
      <c r="I32" s="34">
        <v>77552</v>
      </c>
      <c r="J32" s="31"/>
      <c r="K32" s="32">
        <v>41998</v>
      </c>
      <c r="L32" s="21" t="e">
        <v>#N/A</v>
      </c>
    </row>
    <row r="33" spans="1:14">
      <c r="A33" s="21">
        <v>31</v>
      </c>
      <c r="B33" s="32">
        <v>43616</v>
      </c>
      <c r="C33" s="33">
        <v>330030352283</v>
      </c>
      <c r="D33" s="33">
        <v>441140801988</v>
      </c>
      <c r="E33" s="31" t="s">
        <v>197</v>
      </c>
      <c r="F33" s="31" t="s">
        <v>115</v>
      </c>
      <c r="G33" s="31">
        <v>1</v>
      </c>
      <c r="H33" s="31" t="s">
        <v>147</v>
      </c>
      <c r="I33" s="34">
        <v>77552</v>
      </c>
      <c r="J33" s="31"/>
      <c r="K33" s="32">
        <v>41998</v>
      </c>
      <c r="L33" s="21" t="e">
        <v>#N/A</v>
      </c>
    </row>
    <row r="34" spans="1:14">
      <c r="A34" s="21">
        <v>32</v>
      </c>
      <c r="B34" s="32">
        <v>43616</v>
      </c>
      <c r="C34" s="33">
        <v>330030352285</v>
      </c>
      <c r="D34" s="33">
        <v>441140801990</v>
      </c>
      <c r="E34" s="31" t="s">
        <v>198</v>
      </c>
      <c r="F34" s="31" t="s">
        <v>78</v>
      </c>
      <c r="G34" s="31">
        <v>1</v>
      </c>
      <c r="H34" s="31" t="s">
        <v>147</v>
      </c>
      <c r="I34" s="34">
        <v>77552</v>
      </c>
      <c r="J34" s="31"/>
      <c r="K34" s="32">
        <v>41998</v>
      </c>
      <c r="L34" s="21" t="e">
        <v>#N/A</v>
      </c>
    </row>
    <row r="35" spans="1:14">
      <c r="A35" s="21">
        <v>33</v>
      </c>
      <c r="B35" s="32">
        <v>43616</v>
      </c>
      <c r="C35" s="33">
        <v>330030352299</v>
      </c>
      <c r="D35" s="33">
        <v>441140801992</v>
      </c>
      <c r="E35" s="31" t="s">
        <v>199</v>
      </c>
      <c r="F35" s="31" t="s">
        <v>200</v>
      </c>
      <c r="G35" s="31">
        <v>1</v>
      </c>
      <c r="H35" s="31" t="s">
        <v>147</v>
      </c>
      <c r="I35" s="34">
        <v>102717</v>
      </c>
      <c r="J35" s="31"/>
      <c r="K35" s="32">
        <v>41998</v>
      </c>
      <c r="L35" s="21" t="e">
        <v>#N/A</v>
      </c>
    </row>
    <row r="36" spans="1:14">
      <c r="A36" s="21">
        <v>34</v>
      </c>
      <c r="B36" s="32">
        <v>43616</v>
      </c>
      <c r="C36" s="33">
        <v>330030352301</v>
      </c>
      <c r="D36" s="33">
        <v>441140801994</v>
      </c>
      <c r="E36" s="31" t="s">
        <v>201</v>
      </c>
      <c r="F36" s="31" t="s">
        <v>202</v>
      </c>
      <c r="G36" s="31">
        <v>1</v>
      </c>
      <c r="H36" s="31" t="s">
        <v>147</v>
      </c>
      <c r="I36" s="34">
        <v>102717</v>
      </c>
      <c r="J36" s="31"/>
      <c r="K36" s="32">
        <v>41998</v>
      </c>
      <c r="L36" s="21" t="e">
        <v>#N/A</v>
      </c>
    </row>
    <row r="37" spans="1:14">
      <c r="A37" s="21">
        <v>35</v>
      </c>
      <c r="B37" s="32">
        <v>43616</v>
      </c>
      <c r="C37" s="33">
        <v>330030352303</v>
      </c>
      <c r="D37" s="33">
        <v>441140801996</v>
      </c>
      <c r="E37" s="31" t="s">
        <v>203</v>
      </c>
      <c r="F37" s="31" t="s">
        <v>204</v>
      </c>
      <c r="G37" s="31">
        <v>1</v>
      </c>
      <c r="H37" s="31" t="s">
        <v>147</v>
      </c>
      <c r="I37" s="34">
        <v>102717</v>
      </c>
      <c r="J37" s="31"/>
      <c r="K37" s="32">
        <v>41998</v>
      </c>
      <c r="L37" s="21" t="e">
        <v>#N/A</v>
      </c>
    </row>
    <row r="38" spans="1:14">
      <c r="A38" s="21">
        <v>36</v>
      </c>
      <c r="B38" s="32">
        <v>43616</v>
      </c>
      <c r="C38" s="33">
        <v>330030352305</v>
      </c>
      <c r="D38" s="33">
        <v>441140801998</v>
      </c>
      <c r="E38" s="31" t="s">
        <v>205</v>
      </c>
      <c r="F38" s="31" t="s">
        <v>206</v>
      </c>
      <c r="G38" s="31">
        <v>1</v>
      </c>
      <c r="H38" s="31" t="s">
        <v>147</v>
      </c>
      <c r="I38" s="34">
        <v>102717</v>
      </c>
      <c r="J38" s="31"/>
      <c r="K38" s="32">
        <v>41998</v>
      </c>
      <c r="L38" s="21" t="e">
        <v>#N/A</v>
      </c>
    </row>
    <row r="39" spans="1:14">
      <c r="A39" s="21">
        <v>37</v>
      </c>
      <c r="B39" s="32">
        <v>43616</v>
      </c>
      <c r="C39" s="33">
        <v>330030352307</v>
      </c>
      <c r="D39" s="33">
        <v>441140802000</v>
      </c>
      <c r="E39" s="31" t="s">
        <v>207</v>
      </c>
      <c r="F39" s="31" t="s">
        <v>208</v>
      </c>
      <c r="G39" s="31">
        <v>1</v>
      </c>
      <c r="H39" s="31" t="s">
        <v>147</v>
      </c>
      <c r="I39" s="34">
        <v>102717</v>
      </c>
      <c r="J39" s="31"/>
      <c r="K39" s="32">
        <v>41998</v>
      </c>
      <c r="L39" s="21" t="e">
        <v>#N/A</v>
      </c>
    </row>
    <row r="40" spans="1:14">
      <c r="A40" s="21">
        <v>38</v>
      </c>
      <c r="B40" s="32">
        <v>43616</v>
      </c>
      <c r="C40" s="33">
        <v>330030352354</v>
      </c>
      <c r="D40" s="33">
        <v>441140802014</v>
      </c>
      <c r="E40" s="31" t="s">
        <v>209</v>
      </c>
      <c r="F40" s="31" t="s">
        <v>100</v>
      </c>
      <c r="G40" s="31">
        <v>1</v>
      </c>
      <c r="H40" s="31" t="s">
        <v>210</v>
      </c>
      <c r="I40" s="34">
        <v>77552</v>
      </c>
      <c r="J40" s="31"/>
      <c r="K40" s="32">
        <v>41998</v>
      </c>
      <c r="L40" s="21" t="e">
        <v>#N/A</v>
      </c>
    </row>
    <row r="41" spans="1:14">
      <c r="A41" s="21">
        <v>39</v>
      </c>
      <c r="B41" s="32">
        <v>43616</v>
      </c>
      <c r="C41" s="33">
        <v>330030352369</v>
      </c>
      <c r="D41" s="33">
        <v>441140802016</v>
      </c>
      <c r="E41" s="31" t="s">
        <v>211</v>
      </c>
      <c r="F41" s="31" t="s">
        <v>90</v>
      </c>
      <c r="G41" s="31">
        <v>1</v>
      </c>
      <c r="H41" s="31" t="s">
        <v>212</v>
      </c>
      <c r="I41" s="34">
        <v>77552</v>
      </c>
      <c r="J41" s="31"/>
      <c r="K41" s="32">
        <v>41998</v>
      </c>
      <c r="L41" s="21" t="e">
        <v>#N/A</v>
      </c>
    </row>
    <row r="42" spans="1:14">
      <c r="A42" s="21">
        <v>40</v>
      </c>
      <c r="B42" s="32">
        <v>43616</v>
      </c>
      <c r="C42" s="33">
        <v>330030408784</v>
      </c>
      <c r="D42" s="33">
        <v>441140803614</v>
      </c>
      <c r="E42" s="31" t="s">
        <v>213</v>
      </c>
      <c r="F42" s="31" t="s">
        <v>214</v>
      </c>
      <c r="G42" s="31">
        <v>1</v>
      </c>
      <c r="H42" s="31" t="s">
        <v>212</v>
      </c>
      <c r="I42" s="34">
        <v>203892</v>
      </c>
      <c r="J42" s="31"/>
      <c r="K42" s="32">
        <v>43008</v>
      </c>
      <c r="L42" s="21" t="e">
        <v>#N/A</v>
      </c>
    </row>
    <row r="43" spans="1:14">
      <c r="A43" s="21">
        <v>41</v>
      </c>
      <c r="B43" s="32">
        <v>43616</v>
      </c>
      <c r="C43" s="33">
        <v>330030408786</v>
      </c>
      <c r="D43" s="33">
        <v>441140803616</v>
      </c>
      <c r="E43" s="31" t="s">
        <v>215</v>
      </c>
      <c r="F43" s="31" t="s">
        <v>216</v>
      </c>
      <c r="G43" s="31">
        <v>1</v>
      </c>
      <c r="H43" s="31" t="s">
        <v>217</v>
      </c>
      <c r="I43" s="34">
        <v>195805</v>
      </c>
      <c r="J43" s="31"/>
      <c r="K43" s="32">
        <v>43008</v>
      </c>
      <c r="L43" s="21" t="e">
        <v>#N/A</v>
      </c>
    </row>
    <row r="44" spans="1:14">
      <c r="A44" s="21">
        <v>42</v>
      </c>
      <c r="B44" s="32">
        <v>43616</v>
      </c>
      <c r="C44" s="33">
        <v>330030408788</v>
      </c>
      <c r="D44" s="33">
        <v>441140803618</v>
      </c>
      <c r="E44" s="31" t="s">
        <v>218</v>
      </c>
      <c r="F44" s="31" t="s">
        <v>61</v>
      </c>
      <c r="G44" s="31">
        <v>1</v>
      </c>
      <c r="H44" s="31" t="s">
        <v>217</v>
      </c>
      <c r="I44" s="34">
        <v>274280</v>
      </c>
      <c r="J44" s="31"/>
      <c r="K44" s="32">
        <v>43008</v>
      </c>
      <c r="L44" s="21" t="e">
        <v>#N/A</v>
      </c>
      <c r="N44" s="21" t="s">
        <v>285</v>
      </c>
    </row>
    <row r="45" spans="1:14">
      <c r="A45" s="21">
        <v>43</v>
      </c>
      <c r="B45" s="32">
        <v>43616</v>
      </c>
      <c r="C45" s="33">
        <v>330030408790</v>
      </c>
      <c r="D45" s="33">
        <v>441140803620</v>
      </c>
      <c r="E45" s="31" t="s">
        <v>219</v>
      </c>
      <c r="F45" s="31" t="s">
        <v>220</v>
      </c>
      <c r="G45" s="31">
        <v>1</v>
      </c>
      <c r="H45" s="31" t="s">
        <v>217</v>
      </c>
      <c r="I45" s="34">
        <v>350612</v>
      </c>
      <c r="J45" s="31"/>
      <c r="K45" s="32">
        <v>43008</v>
      </c>
      <c r="L45" s="21" t="e">
        <v>#N/A</v>
      </c>
    </row>
    <row r="46" spans="1:14">
      <c r="A46" s="21">
        <v>44</v>
      </c>
      <c r="B46" s="32">
        <v>43616</v>
      </c>
      <c r="C46" s="33">
        <v>330030408792</v>
      </c>
      <c r="D46" s="33">
        <v>441140803622</v>
      </c>
      <c r="E46" s="31" t="s">
        <v>221</v>
      </c>
      <c r="F46" s="31" t="s">
        <v>222</v>
      </c>
      <c r="G46" s="31">
        <v>1</v>
      </c>
      <c r="H46" s="31" t="s">
        <v>166</v>
      </c>
      <c r="I46" s="34">
        <v>392892</v>
      </c>
      <c r="J46" s="31"/>
      <c r="K46" s="32">
        <v>43008</v>
      </c>
      <c r="L46" s="21" t="e">
        <v>#N/A</v>
      </c>
    </row>
    <row r="47" spans="1:14">
      <c r="A47" s="21">
        <v>45</v>
      </c>
      <c r="B47" s="32">
        <v>43616</v>
      </c>
      <c r="C47" s="33">
        <v>330030408794</v>
      </c>
      <c r="D47" s="33">
        <v>441140803624</v>
      </c>
      <c r="E47" s="31" t="s">
        <v>223</v>
      </c>
      <c r="F47" s="31" t="s">
        <v>224</v>
      </c>
      <c r="G47" s="31">
        <v>1</v>
      </c>
      <c r="H47" s="31" t="s">
        <v>217</v>
      </c>
      <c r="I47" s="34">
        <v>176223</v>
      </c>
      <c r="J47" s="31"/>
      <c r="K47" s="32">
        <v>43008</v>
      </c>
      <c r="L47" s="21" t="e">
        <v>#N/A</v>
      </c>
    </row>
    <row r="48" spans="1:14">
      <c r="A48" s="21">
        <v>46</v>
      </c>
      <c r="B48" s="32">
        <v>43616</v>
      </c>
      <c r="C48" s="33">
        <v>330030412032</v>
      </c>
      <c r="D48" s="33">
        <v>441140805409</v>
      </c>
      <c r="E48" s="31" t="s">
        <v>225</v>
      </c>
      <c r="F48" s="31" t="s">
        <v>79</v>
      </c>
      <c r="G48" s="31">
        <v>1</v>
      </c>
      <c r="H48" s="31" t="s">
        <v>226</v>
      </c>
      <c r="I48" s="34">
        <v>222550</v>
      </c>
      <c r="J48" s="31"/>
      <c r="K48" s="32">
        <v>43069</v>
      </c>
      <c r="L48" s="21" t="e">
        <v>#N/A</v>
      </c>
    </row>
    <row r="49" spans="1:12">
      <c r="A49" s="21">
        <v>47</v>
      </c>
      <c r="B49" s="32">
        <v>43616</v>
      </c>
      <c r="C49" s="33">
        <v>330030412033</v>
      </c>
      <c r="D49" s="33">
        <v>441140805410</v>
      </c>
      <c r="E49" s="31" t="s">
        <v>227</v>
      </c>
      <c r="F49" s="31" t="s">
        <v>88</v>
      </c>
      <c r="G49" s="31">
        <v>1</v>
      </c>
      <c r="H49" s="31" t="s">
        <v>147</v>
      </c>
      <c r="I49" s="34">
        <v>231066</v>
      </c>
      <c r="J49" s="31"/>
      <c r="K49" s="32">
        <v>43069</v>
      </c>
      <c r="L49" s="21" t="e">
        <v>#N/A</v>
      </c>
    </row>
    <row r="50" spans="1:12">
      <c r="A50" s="21">
        <v>48</v>
      </c>
      <c r="B50" s="32">
        <v>43616</v>
      </c>
      <c r="C50" s="33">
        <v>330030412338</v>
      </c>
      <c r="D50" s="33">
        <v>441140805426</v>
      </c>
      <c r="E50" s="31" t="s">
        <v>228</v>
      </c>
      <c r="F50" s="31" t="s">
        <v>80</v>
      </c>
      <c r="G50" s="31">
        <v>1</v>
      </c>
      <c r="H50" s="31" t="s">
        <v>147</v>
      </c>
      <c r="I50" s="34">
        <v>222550</v>
      </c>
      <c r="J50" s="31"/>
      <c r="K50" s="32">
        <v>43069</v>
      </c>
      <c r="L50" s="21" t="e">
        <v>#N/A</v>
      </c>
    </row>
    <row r="51" spans="1:12">
      <c r="A51" s="21">
        <v>49</v>
      </c>
      <c r="B51" s="32">
        <v>43616</v>
      </c>
      <c r="C51" s="33">
        <v>330030412339</v>
      </c>
      <c r="D51" s="33">
        <v>441140805427</v>
      </c>
      <c r="E51" s="31" t="s">
        <v>229</v>
      </c>
      <c r="F51" s="31" t="s">
        <v>83</v>
      </c>
      <c r="G51" s="31">
        <v>1</v>
      </c>
      <c r="H51" s="31" t="s">
        <v>147</v>
      </c>
      <c r="I51" s="34">
        <v>222550</v>
      </c>
      <c r="J51" s="31"/>
      <c r="K51" s="32">
        <v>43069</v>
      </c>
      <c r="L51" s="21" t="e">
        <v>#N/A</v>
      </c>
    </row>
    <row r="52" spans="1:12">
      <c r="A52" s="21">
        <v>50</v>
      </c>
      <c r="B52" s="32">
        <v>43616</v>
      </c>
      <c r="C52" s="33">
        <v>330030412340</v>
      </c>
      <c r="D52" s="33">
        <v>441140805428</v>
      </c>
      <c r="E52" s="31" t="s">
        <v>230</v>
      </c>
      <c r="F52" s="31" t="s">
        <v>110</v>
      </c>
      <c r="G52" s="31">
        <v>1</v>
      </c>
      <c r="H52" s="31" t="s">
        <v>212</v>
      </c>
      <c r="I52" s="34">
        <v>222550</v>
      </c>
      <c r="J52" s="31"/>
      <c r="K52" s="32">
        <v>43069</v>
      </c>
      <c r="L52" s="21" t="e">
        <v>#N/A</v>
      </c>
    </row>
    <row r="53" spans="1:12">
      <c r="A53" s="21">
        <v>51</v>
      </c>
      <c r="B53" s="32">
        <v>43616</v>
      </c>
      <c r="C53" s="33">
        <v>330030412341</v>
      </c>
      <c r="D53" s="33">
        <v>441140805429</v>
      </c>
      <c r="E53" s="31" t="s">
        <v>231</v>
      </c>
      <c r="F53" s="31" t="s">
        <v>81</v>
      </c>
      <c r="G53" s="31">
        <v>1</v>
      </c>
      <c r="H53" s="31" t="s">
        <v>147</v>
      </c>
      <c r="I53" s="34">
        <v>222550</v>
      </c>
      <c r="J53" s="31"/>
      <c r="K53" s="32">
        <v>43069</v>
      </c>
      <c r="L53" s="21" t="e">
        <v>#N/A</v>
      </c>
    </row>
    <row r="54" spans="1:12">
      <c r="A54" s="21">
        <v>52</v>
      </c>
      <c r="B54" s="32">
        <v>43616</v>
      </c>
      <c r="C54" s="33">
        <v>330030412342</v>
      </c>
      <c r="D54" s="33">
        <v>441140805430</v>
      </c>
      <c r="E54" s="31" t="s">
        <v>232</v>
      </c>
      <c r="F54" s="31" t="s">
        <v>112</v>
      </c>
      <c r="G54" s="31">
        <v>1</v>
      </c>
      <c r="H54" s="31" t="s">
        <v>147</v>
      </c>
      <c r="I54" s="34">
        <v>222550</v>
      </c>
      <c r="J54" s="31"/>
      <c r="K54" s="32">
        <v>43069</v>
      </c>
      <c r="L54" s="21" t="e">
        <v>#N/A</v>
      </c>
    </row>
    <row r="55" spans="1:12">
      <c r="A55" s="21">
        <v>53</v>
      </c>
      <c r="B55" s="32">
        <v>43616</v>
      </c>
      <c r="C55" s="33">
        <v>330030412343</v>
      </c>
      <c r="D55" s="33">
        <v>441140805431</v>
      </c>
      <c r="E55" s="31" t="s">
        <v>233</v>
      </c>
      <c r="F55" s="31" t="s">
        <v>59</v>
      </c>
      <c r="G55" s="31">
        <v>1</v>
      </c>
      <c r="H55" s="31" t="s">
        <v>147</v>
      </c>
      <c r="I55" s="34">
        <v>222550</v>
      </c>
      <c r="J55" s="31"/>
      <c r="K55" s="32">
        <v>43069</v>
      </c>
      <c r="L55" s="21" t="e">
        <v>#N/A</v>
      </c>
    </row>
    <row r="56" spans="1:12">
      <c r="A56" s="21">
        <v>54</v>
      </c>
      <c r="B56" s="32">
        <v>43616</v>
      </c>
      <c r="C56" s="33">
        <v>330030412344</v>
      </c>
      <c r="D56" s="33">
        <v>441140805432</v>
      </c>
      <c r="E56" s="31" t="s">
        <v>234</v>
      </c>
      <c r="F56" s="31" t="s">
        <v>235</v>
      </c>
      <c r="G56" s="31">
        <v>1</v>
      </c>
      <c r="H56" s="31" t="s">
        <v>147</v>
      </c>
      <c r="I56" s="34">
        <v>222550</v>
      </c>
      <c r="J56" s="31"/>
      <c r="K56" s="32">
        <v>43069</v>
      </c>
      <c r="L56" s="21" t="e">
        <v>#N/A</v>
      </c>
    </row>
    <row r="57" spans="1:12">
      <c r="A57" s="21">
        <v>55</v>
      </c>
      <c r="B57" s="32">
        <v>43616</v>
      </c>
      <c r="C57" s="33">
        <v>330030412345</v>
      </c>
      <c r="D57" s="33">
        <v>441140805433</v>
      </c>
      <c r="E57" s="31" t="s">
        <v>236</v>
      </c>
      <c r="F57" s="31" t="s">
        <v>86</v>
      </c>
      <c r="G57" s="31">
        <v>1</v>
      </c>
      <c r="H57" s="31" t="s">
        <v>237</v>
      </c>
      <c r="I57" s="34">
        <v>222550</v>
      </c>
      <c r="J57" s="31"/>
      <c r="K57" s="32">
        <v>43069</v>
      </c>
      <c r="L57" s="21" t="e">
        <v>#N/A</v>
      </c>
    </row>
    <row r="58" spans="1:12">
      <c r="A58" s="21">
        <v>56</v>
      </c>
      <c r="B58" s="32">
        <v>43616</v>
      </c>
      <c r="C58" s="33">
        <v>330030412346</v>
      </c>
      <c r="D58" s="33">
        <v>441140805434</v>
      </c>
      <c r="E58" s="31" t="s">
        <v>238</v>
      </c>
      <c r="F58" s="31" t="s">
        <v>116</v>
      </c>
      <c r="G58" s="31">
        <v>1</v>
      </c>
      <c r="H58" s="31" t="s">
        <v>147</v>
      </c>
      <c r="I58" s="34">
        <v>222550</v>
      </c>
      <c r="J58" s="31"/>
      <c r="K58" s="32">
        <v>43069</v>
      </c>
      <c r="L58" s="21" t="e">
        <v>#N/A</v>
      </c>
    </row>
    <row r="59" spans="1:12">
      <c r="A59" s="21">
        <v>57</v>
      </c>
      <c r="B59" s="32">
        <v>43616</v>
      </c>
      <c r="C59" s="33">
        <v>330030412347</v>
      </c>
      <c r="D59" s="33">
        <v>441140805435</v>
      </c>
      <c r="E59" s="31" t="s">
        <v>239</v>
      </c>
      <c r="F59" s="31" t="s">
        <v>82</v>
      </c>
      <c r="G59" s="31">
        <v>1</v>
      </c>
      <c r="H59" s="31" t="s">
        <v>147</v>
      </c>
      <c r="I59" s="34">
        <v>222550</v>
      </c>
      <c r="J59" s="31"/>
      <c r="K59" s="32">
        <v>43069</v>
      </c>
      <c r="L59" s="21" t="e">
        <v>#N/A</v>
      </c>
    </row>
    <row r="60" spans="1:12">
      <c r="A60" s="21">
        <v>58</v>
      </c>
      <c r="B60" s="32">
        <v>43616</v>
      </c>
      <c r="C60" s="33">
        <v>330030412348</v>
      </c>
      <c r="D60" s="33">
        <v>441140805436</v>
      </c>
      <c r="E60" s="31" t="s">
        <v>240</v>
      </c>
      <c r="F60" s="31" t="s">
        <v>85</v>
      </c>
      <c r="G60" s="31">
        <v>1</v>
      </c>
      <c r="H60" s="31" t="s">
        <v>241</v>
      </c>
      <c r="I60" s="34">
        <v>222550</v>
      </c>
      <c r="J60" s="31"/>
      <c r="K60" s="32">
        <v>43069</v>
      </c>
      <c r="L60" s="21" t="e">
        <v>#N/A</v>
      </c>
    </row>
    <row r="61" spans="1:12">
      <c r="A61" s="21">
        <v>59</v>
      </c>
      <c r="B61" s="32">
        <v>43616</v>
      </c>
      <c r="C61" s="33">
        <v>330030412349</v>
      </c>
      <c r="D61" s="33">
        <v>441140805437</v>
      </c>
      <c r="E61" s="31" t="s">
        <v>242</v>
      </c>
      <c r="F61" s="31" t="s">
        <v>243</v>
      </c>
      <c r="G61" s="31">
        <v>1</v>
      </c>
      <c r="H61" s="31" t="s">
        <v>244</v>
      </c>
      <c r="I61" s="34">
        <v>222550</v>
      </c>
      <c r="J61" s="31"/>
      <c r="K61" s="32">
        <v>43069</v>
      </c>
      <c r="L61" s="21" t="e">
        <v>#N/A</v>
      </c>
    </row>
    <row r="62" spans="1:12">
      <c r="A62" s="21">
        <v>60</v>
      </c>
      <c r="B62" s="32">
        <v>43616</v>
      </c>
      <c r="C62" s="33">
        <v>330030412350</v>
      </c>
      <c r="D62" s="33">
        <v>441140805438</v>
      </c>
      <c r="E62" s="31" t="s">
        <v>245</v>
      </c>
      <c r="F62" s="31" t="s">
        <v>120</v>
      </c>
      <c r="G62" s="31">
        <v>1</v>
      </c>
      <c r="H62" s="31" t="s">
        <v>241</v>
      </c>
      <c r="I62" s="34">
        <v>222550</v>
      </c>
      <c r="J62" s="31"/>
      <c r="K62" s="32">
        <v>43069</v>
      </c>
      <c r="L62" s="21" t="e">
        <v>#N/A</v>
      </c>
    </row>
    <row r="63" spans="1:12">
      <c r="A63" s="21">
        <v>61</v>
      </c>
      <c r="B63" s="32">
        <v>43616</v>
      </c>
      <c r="C63" s="33">
        <v>330030412351</v>
      </c>
      <c r="D63" s="33">
        <v>441140805439</v>
      </c>
      <c r="E63" s="31" t="s">
        <v>246</v>
      </c>
      <c r="F63" s="31" t="s">
        <v>84</v>
      </c>
      <c r="G63" s="31">
        <v>1</v>
      </c>
      <c r="H63" s="31" t="s">
        <v>147</v>
      </c>
      <c r="I63" s="34">
        <v>222550</v>
      </c>
      <c r="J63" s="31"/>
      <c r="K63" s="32">
        <v>43069</v>
      </c>
      <c r="L63" s="21" t="e">
        <v>#N/A</v>
      </c>
    </row>
    <row r="64" spans="1:12">
      <c r="A64" s="21">
        <v>62</v>
      </c>
      <c r="B64" s="32">
        <v>43616</v>
      </c>
      <c r="C64" s="33">
        <v>330030412352</v>
      </c>
      <c r="D64" s="33">
        <v>441140805440</v>
      </c>
      <c r="E64" s="31" t="s">
        <v>247</v>
      </c>
      <c r="F64" s="31" t="s">
        <v>48</v>
      </c>
      <c r="G64" s="31">
        <v>1</v>
      </c>
      <c r="H64" s="31" t="s">
        <v>166</v>
      </c>
      <c r="I64" s="34">
        <v>231065</v>
      </c>
      <c r="J64" s="31"/>
      <c r="K64" s="32">
        <v>43069</v>
      </c>
      <c r="L64" s="21" t="e">
        <v>#N/A</v>
      </c>
    </row>
    <row r="65" spans="1:12">
      <c r="A65" s="21">
        <v>63</v>
      </c>
      <c r="B65" s="32">
        <v>43616</v>
      </c>
      <c r="C65" s="33">
        <v>330030412353</v>
      </c>
      <c r="D65" s="33">
        <v>441140805441</v>
      </c>
      <c r="E65" s="31" t="s">
        <v>248</v>
      </c>
      <c r="F65" s="31" t="s">
        <v>114</v>
      </c>
      <c r="G65" s="31">
        <v>1</v>
      </c>
      <c r="H65" s="31" t="s">
        <v>147</v>
      </c>
      <c r="I65" s="34">
        <v>231065</v>
      </c>
      <c r="J65" s="31"/>
      <c r="K65" s="32">
        <v>43069</v>
      </c>
      <c r="L65" s="21" t="e">
        <v>#N/A</v>
      </c>
    </row>
    <row r="66" spans="1:12">
      <c r="A66" s="21">
        <v>64</v>
      </c>
      <c r="B66" s="32">
        <v>43616</v>
      </c>
      <c r="C66" s="33">
        <v>330030412354</v>
      </c>
      <c r="D66" s="33">
        <v>441140805442</v>
      </c>
      <c r="E66" s="31" t="s">
        <v>249</v>
      </c>
      <c r="F66" s="31" t="s">
        <v>126</v>
      </c>
      <c r="G66" s="31">
        <v>1</v>
      </c>
      <c r="H66" s="31" t="s">
        <v>250</v>
      </c>
      <c r="I66" s="34">
        <v>231065</v>
      </c>
      <c r="J66" s="31"/>
      <c r="K66" s="32">
        <v>43069</v>
      </c>
      <c r="L66" s="21" t="e">
        <v>#N/A</v>
      </c>
    </row>
    <row r="67" spans="1:12">
      <c r="A67" s="21">
        <v>65</v>
      </c>
      <c r="B67" s="32">
        <v>43616</v>
      </c>
      <c r="C67" s="33">
        <v>330030412355</v>
      </c>
      <c r="D67" s="33">
        <v>441140805443</v>
      </c>
      <c r="E67" s="31" t="s">
        <v>251</v>
      </c>
      <c r="F67" s="31" t="s">
        <v>128</v>
      </c>
      <c r="G67" s="31">
        <v>1</v>
      </c>
      <c r="H67" s="31" t="s">
        <v>166</v>
      </c>
      <c r="I67" s="34">
        <v>231065</v>
      </c>
      <c r="J67" s="31"/>
      <c r="K67" s="32">
        <v>43069</v>
      </c>
      <c r="L67" s="21" t="e">
        <v>#N/A</v>
      </c>
    </row>
    <row r="68" spans="1:12">
      <c r="A68" s="21">
        <v>66</v>
      </c>
      <c r="B68" s="32">
        <v>43616</v>
      </c>
      <c r="C68" s="33">
        <v>330030412356</v>
      </c>
      <c r="D68" s="33">
        <v>441140805444</v>
      </c>
      <c r="E68" s="31" t="s">
        <v>252</v>
      </c>
      <c r="F68" s="31" t="s">
        <v>87</v>
      </c>
      <c r="G68" s="31">
        <v>1</v>
      </c>
      <c r="H68" s="31" t="s">
        <v>253</v>
      </c>
      <c r="I68" s="34">
        <v>231065</v>
      </c>
      <c r="J68" s="31"/>
      <c r="K68" s="32">
        <v>43069</v>
      </c>
      <c r="L68" s="21" t="e">
        <v>#N/A</v>
      </c>
    </row>
    <row r="69" spans="1:12">
      <c r="A69" s="21">
        <v>67</v>
      </c>
      <c r="B69" s="32">
        <v>43616</v>
      </c>
      <c r="C69" s="33">
        <v>330030412357</v>
      </c>
      <c r="D69" s="33">
        <v>441140805445</v>
      </c>
      <c r="E69" s="31" t="s">
        <v>254</v>
      </c>
      <c r="F69" s="31" t="s">
        <v>255</v>
      </c>
      <c r="G69" s="31">
        <v>1</v>
      </c>
      <c r="H69" s="31" t="s">
        <v>147</v>
      </c>
      <c r="I69" s="34">
        <v>231065</v>
      </c>
      <c r="J69" s="31"/>
      <c r="K69" s="32">
        <v>43069</v>
      </c>
      <c r="L69" s="21" t="e">
        <v>#N/A</v>
      </c>
    </row>
    <row r="70" spans="1:12">
      <c r="A70" s="45">
        <v>68</v>
      </c>
      <c r="B70" s="46">
        <v>43616</v>
      </c>
      <c r="C70" s="47">
        <v>330030424612</v>
      </c>
      <c r="D70" s="47">
        <v>441140816597</v>
      </c>
      <c r="E70" s="48" t="s">
        <v>256</v>
      </c>
      <c r="F70" s="48" t="s">
        <v>257</v>
      </c>
      <c r="G70" s="48">
        <v>1</v>
      </c>
      <c r="H70" s="48" t="s">
        <v>210</v>
      </c>
      <c r="I70" s="49">
        <v>365431</v>
      </c>
      <c r="J70" s="48"/>
      <c r="K70" s="46">
        <v>43277</v>
      </c>
      <c r="L70" s="21" t="e">
        <v>#N/A</v>
      </c>
    </row>
    <row r="71" spans="1:12">
      <c r="A71" s="45">
        <v>69</v>
      </c>
      <c r="B71" s="46">
        <v>43616</v>
      </c>
      <c r="C71" s="47">
        <v>330030424613</v>
      </c>
      <c r="D71" s="47">
        <v>441140816598</v>
      </c>
      <c r="E71" s="48" t="s">
        <v>258</v>
      </c>
      <c r="F71" s="48" t="s">
        <v>259</v>
      </c>
      <c r="G71" s="48">
        <v>1</v>
      </c>
      <c r="H71" s="48" t="s">
        <v>210</v>
      </c>
      <c r="I71" s="49">
        <v>365431</v>
      </c>
      <c r="J71" s="48"/>
      <c r="K71" s="46">
        <v>43277</v>
      </c>
      <c r="L71" s="21" t="e">
        <v>#N/A</v>
      </c>
    </row>
    <row r="72" spans="1:12">
      <c r="A72" s="45">
        <v>70</v>
      </c>
      <c r="B72" s="50">
        <v>43616</v>
      </c>
      <c r="C72" s="51">
        <v>330030424614</v>
      </c>
      <c r="D72" s="51">
        <v>441140816599</v>
      </c>
      <c r="E72" s="52" t="s">
        <v>260</v>
      </c>
      <c r="F72" s="52" t="s">
        <v>118</v>
      </c>
      <c r="G72" s="52">
        <v>1</v>
      </c>
      <c r="H72" s="52" t="s">
        <v>217</v>
      </c>
      <c r="I72" s="53">
        <v>435567</v>
      </c>
      <c r="J72" s="52"/>
      <c r="K72" s="50">
        <v>43277</v>
      </c>
      <c r="L72" s="21" t="e">
        <v>#N/A</v>
      </c>
    </row>
    <row r="73" spans="1:12" ht="18.75">
      <c r="A73" s="25"/>
      <c r="B73" s="25"/>
      <c r="C73" s="25"/>
      <c r="D73" s="25"/>
      <c r="E73" s="57" t="s">
        <v>30</v>
      </c>
      <c r="F73" s="54" t="s">
        <v>130</v>
      </c>
      <c r="G73" s="25"/>
      <c r="H73" s="25"/>
      <c r="I73" s="55"/>
      <c r="J73" s="56" t="s">
        <v>264</v>
      </c>
      <c r="K73" s="25"/>
      <c r="L73" s="21" t="e">
        <v>#N/A</v>
      </c>
    </row>
    <row r="74" spans="1:12">
      <c r="E74" s="21" t="s">
        <v>261</v>
      </c>
      <c r="G74" s="21">
        <f>SUM(G3:G73)</f>
        <v>70</v>
      </c>
      <c r="I74" s="44">
        <f>SUM(I3:I73)</f>
        <v>11435090</v>
      </c>
    </row>
  </sheetData>
  <autoFilter ref="A2:L74" xr:uid="{00000000-0009-0000-0000-00000B000000}"/>
  <phoneticPr fontId="23"/>
  <conditionalFormatting sqref="F73">
    <cfRule type="duplicateValues" dxfId="16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B1"/>
  <sheetViews>
    <sheetView workbookViewId="0">
      <selection activeCell="B2" sqref="B2"/>
    </sheetView>
  </sheetViews>
  <sheetFormatPr defaultRowHeight="15"/>
  <sheetData>
    <row r="1" spans="2:2">
      <c r="B1" t="s">
        <v>263</v>
      </c>
    </row>
  </sheetData>
  <phoneticPr fontId="2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/>
  <dimension ref="A1:N36"/>
  <sheetViews>
    <sheetView workbookViewId="0">
      <selection activeCell="C2" sqref="C2"/>
    </sheetView>
  </sheetViews>
  <sheetFormatPr defaultRowHeight="15"/>
  <cols>
    <col min="1" max="1" width="26.7109375" customWidth="1"/>
    <col min="3" max="3" width="19.5703125" bestFit="1" customWidth="1"/>
    <col min="8" max="8" width="17.7109375" customWidth="1"/>
    <col min="9" max="9" width="10.28515625" bestFit="1" customWidth="1"/>
  </cols>
  <sheetData>
    <row r="1" spans="1:12">
      <c r="A1" t="s">
        <v>5</v>
      </c>
      <c r="B1">
        <f>SUM(B2:B24)</f>
        <v>113</v>
      </c>
      <c r="C1" s="15">
        <v>1</v>
      </c>
      <c r="D1">
        <v>0</v>
      </c>
      <c r="L1" s="10" t="s">
        <v>1058</v>
      </c>
    </row>
    <row r="2" spans="1:12">
      <c r="A2" t="s">
        <v>1053</v>
      </c>
      <c r="B2">
        <v>0</v>
      </c>
      <c r="C2" s="15" t="str">
        <f>"esql select Customer, Model, SN,Receive,Location, Status, Note from mlist where rma &gt;'"&amp;Filter!D1&amp; "' order by 1"</f>
        <v>esql select Customer, Model, SN,Receive,Location, Status, Note from mlist where rma &gt;'fmsv2023080095' order by 1</v>
      </c>
      <c r="L2" s="10" t="s">
        <v>103</v>
      </c>
    </row>
    <row r="3" spans="1:12">
      <c r="A3" t="s">
        <v>62</v>
      </c>
      <c r="B3">
        <v>2</v>
      </c>
      <c r="C3" s="15" t="s">
        <v>289</v>
      </c>
      <c r="L3" s="10" t="s">
        <v>20</v>
      </c>
    </row>
    <row r="4" spans="1:12">
      <c r="A4" t="s">
        <v>292</v>
      </c>
      <c r="C4" s="15" t="str">
        <f ca="1">"esql select customer, model, sn,receive,Inspection,repair_size,issue,PIC, note,location from mlist where Inspection&gt;=#"&amp;TEXT(TODAY()-7*C1-D1-WEEKDAY(TODAY()),"mm/dd/yyyy")&amp;"#"</f>
        <v>esql select customer, model, sn,receive,Inspection,repair_size,issue,PIC, note,location from mlist where Inspection&gt;=#08/26/2023#</v>
      </c>
      <c r="L4" s="10" t="s">
        <v>24</v>
      </c>
    </row>
    <row r="5" spans="1:12">
      <c r="A5" t="s">
        <v>1029</v>
      </c>
      <c r="B5">
        <v>11</v>
      </c>
      <c r="C5" s="15" t="s">
        <v>1052</v>
      </c>
      <c r="L5" s="10" t="s">
        <v>33</v>
      </c>
    </row>
    <row r="6" spans="1:12">
      <c r="A6" t="s">
        <v>35</v>
      </c>
      <c r="B6">
        <v>25</v>
      </c>
      <c r="C6" s="15" t="s">
        <v>295</v>
      </c>
      <c r="L6" s="10" t="s">
        <v>125</v>
      </c>
    </row>
    <row r="7" spans="1:12">
      <c r="A7" t="s">
        <v>60</v>
      </c>
      <c r="B7">
        <v>16</v>
      </c>
      <c r="C7" s="15" t="s">
        <v>95</v>
      </c>
      <c r="L7" s="10" t="s">
        <v>1089</v>
      </c>
    </row>
    <row r="8" spans="1:12">
      <c r="A8" t="s">
        <v>28</v>
      </c>
      <c r="B8">
        <v>42</v>
      </c>
      <c r="C8" s="15" t="s">
        <v>1085</v>
      </c>
    </row>
    <row r="9" spans="1:12">
      <c r="A9" t="s">
        <v>26</v>
      </c>
      <c r="B9">
        <v>10</v>
      </c>
      <c r="C9" s="15" t="s">
        <v>294</v>
      </c>
    </row>
    <row r="10" spans="1:12">
      <c r="A10" t="s">
        <v>99</v>
      </c>
      <c r="B10">
        <v>7</v>
      </c>
      <c r="C10" s="15" t="s">
        <v>5969</v>
      </c>
      <c r="L10" s="10"/>
    </row>
    <row r="11" spans="1:12">
      <c r="A11" t="s">
        <v>300</v>
      </c>
      <c r="B11">
        <v>0</v>
      </c>
      <c r="C11" s="15" t="s">
        <v>1087</v>
      </c>
      <c r="L11" s="10"/>
    </row>
    <row r="12" spans="1:12">
      <c r="A12" t="s">
        <v>67</v>
      </c>
      <c r="B12">
        <v>0</v>
      </c>
      <c r="C12" s="15" t="s">
        <v>5970</v>
      </c>
      <c r="L12" s="10"/>
    </row>
    <row r="13" spans="1:12">
      <c r="A13" t="s">
        <v>29</v>
      </c>
      <c r="B13">
        <v>0</v>
      </c>
      <c r="C13" s="15" t="s">
        <v>6031</v>
      </c>
      <c r="L13" s="10"/>
    </row>
    <row r="14" spans="1:12">
      <c r="A14" t="s">
        <v>89</v>
      </c>
      <c r="B14">
        <v>0</v>
      </c>
      <c r="C14" s="15" t="s">
        <v>121</v>
      </c>
      <c r="L14" s="10"/>
    </row>
    <row r="15" spans="1:12">
      <c r="A15" t="s">
        <v>1084</v>
      </c>
      <c r="C15" s="15" t="s">
        <v>1086</v>
      </c>
      <c r="L15" s="10"/>
    </row>
    <row r="16" spans="1:12">
      <c r="A16" t="s">
        <v>1057</v>
      </c>
    </row>
    <row r="17" spans="1:14">
      <c r="A17" t="s">
        <v>1056</v>
      </c>
      <c r="G17">
        <v>0</v>
      </c>
      <c r="H17" t="s">
        <v>1041</v>
      </c>
      <c r="I17" t="s">
        <v>1053</v>
      </c>
      <c r="J17" t="s">
        <v>1059</v>
      </c>
      <c r="N17" t="s">
        <v>1053</v>
      </c>
    </row>
    <row r="18" spans="1:14">
      <c r="A18" t="s">
        <v>1054</v>
      </c>
      <c r="D18" s="16"/>
      <c r="G18">
        <v>1</v>
      </c>
      <c r="H18" t="s">
        <v>1053</v>
      </c>
      <c r="I18" t="s">
        <v>68</v>
      </c>
      <c r="J18" t="s">
        <v>1059</v>
      </c>
      <c r="N18" t="s">
        <v>62</v>
      </c>
    </row>
    <row r="19" spans="1:14">
      <c r="A19" t="s">
        <v>1055</v>
      </c>
      <c r="D19" s="16"/>
      <c r="G19">
        <v>2</v>
      </c>
      <c r="H19" t="s">
        <v>68</v>
      </c>
      <c r="I19" t="s">
        <v>1060</v>
      </c>
      <c r="J19" t="s">
        <v>8</v>
      </c>
      <c r="N19" t="s">
        <v>1029</v>
      </c>
    </row>
    <row r="20" spans="1:14">
      <c r="D20" s="16"/>
      <c r="G20">
        <v>3</v>
      </c>
      <c r="H20" t="s">
        <v>1061</v>
      </c>
      <c r="I20" t="s">
        <v>1062</v>
      </c>
      <c r="J20" t="s">
        <v>1063</v>
      </c>
      <c r="N20" t="s">
        <v>35</v>
      </c>
    </row>
    <row r="21" spans="1:14">
      <c r="D21" s="16"/>
      <c r="G21">
        <v>4</v>
      </c>
      <c r="H21" t="s">
        <v>15</v>
      </c>
      <c r="I21" t="s">
        <v>1065</v>
      </c>
      <c r="J21" t="s">
        <v>1079</v>
      </c>
      <c r="N21" t="s">
        <v>60</v>
      </c>
    </row>
    <row r="22" spans="1:14">
      <c r="D22" s="16"/>
      <c r="G22">
        <v>5</v>
      </c>
      <c r="H22" t="s">
        <v>1064</v>
      </c>
      <c r="I22" t="s">
        <v>1064</v>
      </c>
      <c r="J22" t="s">
        <v>1066</v>
      </c>
      <c r="N22" t="s">
        <v>28</v>
      </c>
    </row>
    <row r="23" spans="1:14">
      <c r="D23" s="17"/>
      <c r="G23">
        <v>6</v>
      </c>
      <c r="H23" t="s">
        <v>1067</v>
      </c>
      <c r="I23" t="s">
        <v>1068</v>
      </c>
      <c r="J23" t="s">
        <v>1069</v>
      </c>
      <c r="N23" t="s">
        <v>26</v>
      </c>
    </row>
    <row r="24" spans="1:14">
      <c r="D24" s="18"/>
      <c r="G24">
        <v>7</v>
      </c>
      <c r="H24" t="s">
        <v>26</v>
      </c>
      <c r="I24" t="s">
        <v>1070</v>
      </c>
      <c r="J24" t="s">
        <v>1069</v>
      </c>
      <c r="N24" t="s">
        <v>99</v>
      </c>
    </row>
    <row r="25" spans="1:14">
      <c r="D25" s="18"/>
      <c r="G25">
        <v>8</v>
      </c>
      <c r="H25" t="s">
        <v>1071</v>
      </c>
      <c r="I25" t="s">
        <v>1072</v>
      </c>
      <c r="J25" t="s">
        <v>1073</v>
      </c>
      <c r="N25" t="s">
        <v>300</v>
      </c>
    </row>
    <row r="26" spans="1:14">
      <c r="D26" s="18"/>
      <c r="G26">
        <v>9</v>
      </c>
      <c r="H26" t="s">
        <v>300</v>
      </c>
      <c r="I26" t="s">
        <v>1074</v>
      </c>
      <c r="J26" t="s">
        <v>1073</v>
      </c>
      <c r="N26" t="s">
        <v>67</v>
      </c>
    </row>
    <row r="27" spans="1:14">
      <c r="D27" s="18"/>
      <c r="H27" t="s">
        <v>1075</v>
      </c>
      <c r="N27" t="str">
        <f>"LP/"&amp;N17</f>
        <v>LP/Received</v>
      </c>
    </row>
    <row r="28" spans="1:14">
      <c r="D28" s="18"/>
      <c r="H28" t="s">
        <v>67</v>
      </c>
      <c r="N28" t="str">
        <f t="shared" ref="N28:N36" si="0">"LP/"&amp;N18</f>
        <v>LP/under inspection</v>
      </c>
    </row>
    <row r="29" spans="1:14">
      <c r="D29" s="18"/>
      <c r="N29" t="str">
        <f t="shared" si="0"/>
        <v>LP/prepairing quotation</v>
      </c>
    </row>
    <row r="30" spans="1:14">
      <c r="D30" s="18"/>
      <c r="N30" t="str">
        <f t="shared" si="0"/>
        <v>LP/waiting confirm</v>
      </c>
    </row>
    <row r="31" spans="1:14">
      <c r="D31" s="18"/>
      <c r="N31" t="str">
        <f t="shared" si="0"/>
        <v>LP/waiting approved</v>
      </c>
    </row>
    <row r="32" spans="1:14">
      <c r="N32" t="str">
        <f t="shared" si="0"/>
        <v>LP/waiting for part</v>
      </c>
    </row>
    <row r="33" spans="14:14">
      <c r="N33" t="str">
        <f t="shared" si="0"/>
        <v>LP/waiting for repair</v>
      </c>
    </row>
    <row r="34" spans="14:14">
      <c r="N34" t="str">
        <f>"LP/"&amp;N24</f>
        <v>LP/Plan for next week</v>
      </c>
    </row>
    <row r="35" spans="14:14">
      <c r="N35" t="str">
        <f t="shared" si="0"/>
        <v>LP/Under repair</v>
      </c>
    </row>
    <row r="36" spans="14:14">
      <c r="N36" t="str">
        <f t="shared" si="0"/>
        <v>LP/Completed repair</v>
      </c>
    </row>
  </sheetData>
  <phoneticPr fontId="23"/>
  <conditionalFormatting sqref="D18:D23">
    <cfRule type="expression" dxfId="15" priority="17">
      <formula>#REF!=$AE$11</formula>
    </cfRule>
    <cfRule type="expression" dxfId="14" priority="18">
      <formula>#REF!=$AE$12</formula>
    </cfRule>
    <cfRule type="expression" dxfId="13" priority="19">
      <formula>#REF!=$AE$13</formula>
    </cfRule>
    <cfRule type="expression" dxfId="12" priority="20">
      <formula>#REF!=$AE$14</formula>
    </cfRule>
    <cfRule type="expression" dxfId="11" priority="21">
      <formula>#REF!=#REF!</formula>
    </cfRule>
    <cfRule type="expression" dxfId="10" priority="22">
      <formula>#REF!=$AE$16</formula>
    </cfRule>
    <cfRule type="expression" dxfId="9" priority="23">
      <formula>#REF!=$AE$17</formula>
    </cfRule>
    <cfRule type="expression" dxfId="8" priority="24">
      <formula>#REF!=$AE$18</formula>
    </cfRule>
    <cfRule type="expression" dxfId="7" priority="25">
      <formula>#REF!=$AE$19</formula>
    </cfRule>
    <cfRule type="expression" dxfId="6" priority="26">
      <formula>#REF!=$AE$20</formula>
    </cfRule>
    <cfRule type="expression" dxfId="5" priority="27">
      <formula>#REF!=$AE$21</formula>
    </cfRule>
  </conditionalFormatting>
  <conditionalFormatting sqref="D18:D23">
    <cfRule type="duplicateValues" dxfId="4" priority="28"/>
  </conditionalFormatting>
  <conditionalFormatting sqref="D18:D31">
    <cfRule type="duplicateValues" dxfId="3" priority="16"/>
  </conditionalFormatting>
  <conditionalFormatting sqref="D18:D31">
    <cfRule type="duplicateValues" dxfId="2" priority="15"/>
  </conditionalFormatting>
  <conditionalFormatting sqref="D24:D27">
    <cfRule type="duplicateValues" dxfId="1" priority="14"/>
  </conditionalFormatting>
  <conditionalFormatting sqref="D30:D31">
    <cfRule type="duplicateValues" dxfId="0" priority="2"/>
  </conditionalFormatting>
  <conditionalFormatting sqref="A2:A15">
    <cfRule type="colorScale" priority="36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Dashboard</vt:lpstr>
      <vt:lpstr>Summary 1-Sep</vt:lpstr>
      <vt:lpstr>FFAP</vt:lpstr>
      <vt:lpstr>39 items HMU</vt:lpstr>
      <vt:lpstr>1.MasterPendingList</vt:lpstr>
      <vt:lpstr>3. Dispose</vt:lpstr>
      <vt:lpstr>4. Waiting confirm</vt:lpstr>
      <vt:lpstr>2. Completed</vt:lpstr>
      <vt:lpstr>3. Transfer to sales</vt:lpstr>
      <vt:lpstr>5. FTYO Asset</vt:lpstr>
      <vt:lpstr>6. FFAP Asset</vt:lpstr>
      <vt:lpstr>aTotal</vt:lpstr>
      <vt:lpstr>mlist</vt:lpstr>
      <vt:lpstr>'2. Completed'!mNo</vt:lpstr>
      <vt:lpstr>mNo</vt:lpstr>
      <vt:lpstr>'2. Completed'!mTitle</vt:lpstr>
      <vt:lpstr>mTitle</vt:lpstr>
      <vt:lpstr>pList</vt:lpstr>
      <vt:lpstr>pPart</vt:lpstr>
      <vt:lpstr>pTitle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Thong</dc:creator>
  <cp:lastModifiedBy>Le Quang Thong</cp:lastModifiedBy>
  <cp:lastPrinted>2023-08-29T01:18:29Z</cp:lastPrinted>
  <dcterms:created xsi:type="dcterms:W3CDTF">2018-11-06T06:24:21Z</dcterms:created>
  <dcterms:modified xsi:type="dcterms:W3CDTF">2023-09-07T08:04:34Z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116b3d8c-4d82-44f4-989b-bb507f43680c</vt:lpwstr>
  </property>
</Properties>
</file>