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209\"/>
    </mc:Choice>
  </mc:AlternateContent>
  <xr:revisionPtr revIDLastSave="0" documentId="13_ncr:1_{D966F462-205F-453E-A757-3CC8ACD1E2E4}" xr6:coauthVersionLast="47" xr6:coauthVersionMax="47" xr10:uidLastSave="{00000000-0000-0000-0000-000000000000}"/>
  <bookViews>
    <workbookView xWindow="2304" yWindow="2304" windowWidth="17280" windowHeight="8880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32" i="3" s="1"/>
  <c r="H15" i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16" i="1" l="1"/>
  <c r="I17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34" i="3" s="1"/>
  <c r="B1" i="7"/>
  <c r="C1" i="7" s="1"/>
  <c r="A33" i="3" s="1"/>
  <c r="F3" i="6"/>
  <c r="G3" i="6" s="1"/>
  <c r="I3" i="6"/>
  <c r="J6" i="6" l="1"/>
  <c r="J7" i="6" s="1"/>
  <c r="I6" i="6"/>
  <c r="F10" i="6"/>
  <c r="I5" i="6"/>
  <c r="J5" i="6" s="1"/>
  <c r="F7" i="6"/>
  <c r="G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<sst xmlns="http://schemas.openxmlformats.org/spreadsheetml/2006/main" count="186" uniqueCount="155">
  <si>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</si>
  <si>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</si>
  <si>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</si>
  <si>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</si>
  <si>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</si>
  <si>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</si>
  <si>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</si>
  <si>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</si>
  <si>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</si>
  <si>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</si>
  <si>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</si>
  <si>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</si>
  <si>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</si>
  <si>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</si>
  <si>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</si>
  <si>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</si>
  <si>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</si>
  <si>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</si>
  <si>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</si>
  <si>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</si>
  <si>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</si>
  <si>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</si>
  <si>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</si>
  <si>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</si>
  <si>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</si>
  <si>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</si>
  <si>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</si>
  <si>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</si>
  <si>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</si>
  <si>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</si>
  <si>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</si>
  <si>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</si>
  <si>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</si>
  <si>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</si>
  <si>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</si>
  <si>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</si>
  <si>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</si>
  <si>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</si>
  <si>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</si>
  <si>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</si>
  <si>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</si>
  <si>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</si>
  <si>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</si>
  <si>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</si>
  <si>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</si>
  <si>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</si>
  <si>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</si>
  <si>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</si>
  <si>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</si>
  <si>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</si>
  <si>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</si>
  <si>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</si>
  <si>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</si>
  <si>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</si>
  <si>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</si>
  <si>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</si>
  <si>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</si>
  <si>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</si>
  <si>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</si>
  <si>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</si>
  <si>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</si>
  <si>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</si>
  <si>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</si>
  <si>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</si>
  <si>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</si>
  <si>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</si>
  <si>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</si>
  <si>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</si>
  <si>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</si>
  <si>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</si>
  <si>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</si>
  <si>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</si>
  <si>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</si>
  <si>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</si>
  <si>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</si>
  <si>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</si>
  <si>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</si>
  <si>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</si>
  <si>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</si>
  <si>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</si>
  <si>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</si>
  <si>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</si>
  <si>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</si>
  <si>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</si>
  <si>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</si>
  <si>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</si>
  <si>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</si>
  <si>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</si>
  <si>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</si>
  <si>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</si>
  <si>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</si>
  <si>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</si>
  <si>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</si>
  <si>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</si>
  <si>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</si>
  <si>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</si>
  <si>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</si>
  <si>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</si>
  <si>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</si>
  <si>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</si>
  <si>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</si>
  <si>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</si>
  <si>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Dạ Dày_EG-590WR_SN:1G348K456</t>
  </si>
  <si>
    <t>Bệnh Viện Bạch Mai</t>
  </si>
  <si>
    <t>Nguyễn Khắc Thắng</t>
  </si>
  <si>
    <t>Date: 12/12/2022</t>
  </si>
  <si>
    <t>Dealer</t>
  </si>
  <si>
    <t>FMSV2022120032</t>
  </si>
  <si>
    <t>1 USD =</t>
  </si>
  <si>
    <t>ISA-G246A</t>
  </si>
  <si>
    <t>Bộ phận thân ống soi (ISA)</t>
  </si>
  <si>
    <t>F820Y120202D</t>
  </si>
  <si>
    <t>VIDEO CONNECTOR ASS’Y</t>
  </si>
  <si>
    <t>Bộ phận kết nối tín hiệu (VCA)</t>
  </si>
  <si>
    <t>FW12G343A1331621D</t>
  </si>
  <si>
    <t>LG FLEXIBLE SECTION ASSY ROHS</t>
  </si>
  <si>
    <t>Bộ phận ống dẫn của ống soi (FSB)</t>
  </si>
  <si>
    <t>FW12G343A1295408G</t>
  </si>
  <si>
    <t>LG CONNECTOR</t>
  </si>
  <si>
    <t>Bộ phận kết nối</t>
  </si>
  <si>
    <t>FW12G10A1337010B</t>
  </si>
  <si>
    <t>AIRTIGHT CAP</t>
  </si>
  <si>
    <t>Nắp chống nước</t>
  </si>
  <si>
    <t>FW12G57A1235205C</t>
  </si>
  <si>
    <t>RUBBER CONE SET</t>
  </si>
  <si>
    <t>Vòng cao su (Rubber Cone)</t>
  </si>
  <si>
    <t>F350Y120228A</t>
  </si>
  <si>
    <t>NUT ASS'Y</t>
  </si>
  <si>
    <t>Đai ốc (đồng)</t>
  </si>
  <si>
    <t>FW12G54A379237A</t>
  </si>
  <si>
    <t>BELT</t>
  </si>
  <si>
    <t>dây đai</t>
  </si>
  <si>
    <t>FW12G56B11069912</t>
  </si>
  <si>
    <t>SLEEVE ROHS</t>
  </si>
  <si>
    <t>Ống nối (đồng)</t>
  </si>
  <si>
    <t>FW12G42B632243A</t>
  </si>
  <si>
    <t>FFVN-02.2023/</t>
  </si>
  <si>
    <t>EG-590WR</t>
  </si>
  <si>
    <t>1G348K456</t>
  </si>
  <si>
    <t>Bệnh viện Bạch Mai</t>
  </si>
  <si>
    <t>Bach Mai Hospital</t>
  </si>
  <si>
    <t>78 Giải Phóng, Quận Đống Đa, TP. Hà Nội</t>
  </si>
  <si>
    <t>78 Giai Phong str, Dong Da dist, Ha Noi city</t>
  </si>
  <si>
    <t>Bộ phận thân ống soi (ISA)/ISA-G246A</t>
  </si>
  <si>
    <t>Cái/Pcs</t>
  </si>
  <si>
    <t>(bao gồm/included)</t>
  </si>
  <si>
    <t>Bộ phận kết nối tín hiệu (VCA)/VIDEO CONNECTOR ASS’Y</t>
  </si>
  <si>
    <t>Bộ phận ống dẫn của ống soi (FSB)/LG FLEXIBLE SECTION ASSY ROHS</t>
  </si>
  <si>
    <t>Bộ phận kết nối/LG CONNECTOR</t>
  </si>
  <si>
    <t>Nắp chống nước/AIRTIGHT CAP</t>
  </si>
  <si>
    <t>Vòng cao su (Rubber Cone)/RUBBER CONE SET</t>
  </si>
  <si>
    <t>Đai ốc (đồng)/NUT ASS'Y</t>
  </si>
  <si>
    <t>04</t>
  </si>
  <si>
    <t>dây đai/BELT</t>
  </si>
  <si>
    <t>Ống nối (đồng)/SLEEVE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</si>
</sst>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7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139700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76616BB1-02EB-C41A-7B38-14CA89DE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8560" y="133604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47</xdr:row>
      <xdr:rowOff>28575</xdr:rowOff>
    </xdr:from>
    <xdr:to>
      <xdr:col>6</xdr:col>
      <xdr:colOff>504825</xdr:colOff>
      <xdr:row>53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22"/>
  <sheetViews>
    <sheetView workbookViewId="0">
      <selection activeCell="H7" sqref="H7"/>
    </sheetView>
  </sheetViews>
  <sheetFormatPr defaultRowHeight="14.4"/>
  <cols>
    <col min="1" max="1" width="4.6640625" customWidth="1"/>
    <col min="2" max="2" width="31" customWidth="1"/>
    <col min="3" max="3" width="27.5546875" customWidth="1"/>
    <col min="4" max="4" width="18.6640625" bestFit="1" customWidth="1"/>
    <col min="5" max="5" width="9.6640625" customWidth="1"/>
    <col min="7" max="7" width="12.33203125" customWidth="1"/>
    <col min="8" max="8" width="11.44140625" customWidth="1"/>
    <col min="9" max="9" width="21.554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28.8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8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4" si="0">IF($F$4="","",$F$4*G6/8433.74545454545)</f>
        <v>289.99085923217564</v>
      </c>
      <c r="G6" s="19">
        <v>5434.9090909090901</v>
      </c>
      <c r="H6" s="19">
        <f t="shared" ref="H6:H14" si="1">E6*G6+F6</f>
        <v>5724.8999501412654</v>
      </c>
      <c r="I6" s="71" t="s">
        <v>107</v>
      </c>
    </row>
    <row r="7" spans="1:9" ht="13.8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62.214351005484488</v>
      </c>
      <c r="G7" s="19">
        <v>1165.9999999999998</v>
      </c>
      <c r="H7" s="19">
        <f t="shared" si="1"/>
        <v>1228.2143510054843</v>
      </c>
      <c r="I7" s="71"/>
    </row>
    <row r="8" spans="1:9" ht="13.8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46.275137111517395</v>
      </c>
      <c r="G8" s="19">
        <v>867.27272727272725</v>
      </c>
      <c r="H8" s="19">
        <f t="shared" si="1"/>
        <v>913.54786438424469</v>
      </c>
      <c r="I8" s="71"/>
    </row>
    <row r="9" spans="1:9" ht="13.8" customHeight="1">
      <c r="A9" s="18">
        <v>4</v>
      </c>
      <c r="B9" s="18" t="s">
        <v>118</v>
      </c>
      <c r="C9" s="18" t="s">
        <v>119</v>
      </c>
      <c r="D9" s="18" t="s">
        <v>120</v>
      </c>
      <c r="E9" s="18">
        <v>1</v>
      </c>
      <c r="F9" s="18">
        <f t="shared" si="0"/>
        <v>35.271937842778812</v>
      </c>
      <c r="G9" s="19">
        <v>661.0545454545454</v>
      </c>
      <c r="H9" s="19">
        <f t="shared" si="1"/>
        <v>696.32648329732422</v>
      </c>
      <c r="I9" s="71"/>
    </row>
    <row r="10" spans="1:9" ht="13.8" customHeight="1">
      <c r="A10" s="18">
        <v>5</v>
      </c>
      <c r="B10" s="18" t="s">
        <v>121</v>
      </c>
      <c r="C10" s="18" t="s">
        <v>122</v>
      </c>
      <c r="D10" s="18" t="s">
        <v>123</v>
      </c>
      <c r="E10" s="18">
        <v>1</v>
      </c>
      <c r="F10" s="18">
        <f t="shared" si="0"/>
        <v>14.91087751371116</v>
      </c>
      <c r="G10" s="19">
        <v>279.45454545454544</v>
      </c>
      <c r="H10" s="19">
        <f t="shared" si="1"/>
        <v>294.36542296825661</v>
      </c>
      <c r="I10" s="71"/>
    </row>
    <row r="11" spans="1:9" ht="13.8" customHeight="1">
      <c r="A11" s="18">
        <v>6</v>
      </c>
      <c r="B11" s="18" t="s">
        <v>124</v>
      </c>
      <c r="C11" s="18" t="s">
        <v>125</v>
      </c>
      <c r="D11" s="18" t="s">
        <v>126</v>
      </c>
      <c r="E11" s="18">
        <v>1</v>
      </c>
      <c r="F11" s="18">
        <f t="shared" si="0"/>
        <v>0.41133455210237685</v>
      </c>
      <c r="G11" s="19">
        <v>7.709090909090909</v>
      </c>
      <c r="H11" s="19">
        <f t="shared" si="1"/>
        <v>8.1204254611932853</v>
      </c>
      <c r="I11" s="71"/>
    </row>
    <row r="12" spans="1:9" ht="13.8" customHeight="1">
      <c r="A12" s="18">
        <v>7</v>
      </c>
      <c r="B12" s="18" t="s">
        <v>127</v>
      </c>
      <c r="C12" s="18" t="s">
        <v>128</v>
      </c>
      <c r="D12" s="18" t="s">
        <v>129</v>
      </c>
      <c r="E12" s="18">
        <v>4</v>
      </c>
      <c r="F12" s="18">
        <f t="shared" si="0"/>
        <v>0.41133455210237685</v>
      </c>
      <c r="G12" s="19">
        <v>7.709090909090909</v>
      </c>
      <c r="H12" s="19">
        <f t="shared" si="1"/>
        <v>31.247698188466014</v>
      </c>
      <c r="I12" s="71"/>
    </row>
    <row r="13" spans="1:9" ht="13.8" customHeight="1">
      <c r="A13" s="18">
        <v>8</v>
      </c>
      <c r="B13" s="18" t="s">
        <v>130</v>
      </c>
      <c r="C13" s="18" t="s">
        <v>131</v>
      </c>
      <c r="D13" s="18" t="s">
        <v>132</v>
      </c>
      <c r="E13" s="18">
        <v>1</v>
      </c>
      <c r="F13" s="18">
        <f t="shared" si="0"/>
        <v>0.41133455210237685</v>
      </c>
      <c r="G13" s="19">
        <v>7.709090909090909</v>
      </c>
      <c r="H13" s="19">
        <f t="shared" si="1"/>
        <v>8.1204254611932853</v>
      </c>
      <c r="I13" s="71"/>
    </row>
    <row r="14" spans="1:9" ht="13.8" customHeight="1">
      <c r="A14" s="18">
        <v>9</v>
      </c>
      <c r="B14" s="18" t="s">
        <v>133</v>
      </c>
      <c r="C14" s="18" t="s">
        <v>134</v>
      </c>
      <c r="D14" s="18" t="s">
        <v>135</v>
      </c>
      <c r="E14" s="18">
        <v>4</v>
      </c>
      <c r="F14" s="18">
        <f t="shared" si="0"/>
        <v>0.10283363802559421</v>
      </c>
      <c r="G14" s="19">
        <v>1.9272727272727272</v>
      </c>
      <c r="H14" s="19">
        <f t="shared" si="1"/>
        <v>7.8119245471165035</v>
      </c>
      <c r="I14" s="71"/>
    </row>
    <row r="15" spans="1:9">
      <c r="A15" s="72" t="s">
        <v>9</v>
      </c>
      <c r="B15" s="72"/>
      <c r="C15" s="72"/>
      <c r="D15" s="72"/>
      <c r="E15" s="72"/>
      <c r="F15" s="72"/>
      <c r="G15" s="72"/>
      <c r="H15" s="19">
        <f>SUM(H6:H14)</f>
        <v>8912.6545454545449</v>
      </c>
      <c r="I15" s="71"/>
    </row>
    <row r="16" spans="1:9">
      <c r="A16" s="72" t="s">
        <v>10</v>
      </c>
      <c r="B16" s="72"/>
      <c r="C16" s="72"/>
      <c r="D16" s="72"/>
      <c r="E16" s="72"/>
      <c r="F16" s="72"/>
      <c r="G16" s="72"/>
      <c r="H16" s="19">
        <f>1.1*H15</f>
        <v>9803.92</v>
      </c>
      <c r="I16" s="71"/>
    </row>
    <row r="17" spans="1:9">
      <c r="A17" s="20"/>
      <c r="B17" s="20"/>
      <c r="C17" s="20"/>
      <c r="D17" s="20"/>
      <c r="E17" s="20"/>
      <c r="F17" s="20"/>
      <c r="G17" s="20"/>
      <c r="H17" s="20"/>
      <c r="I17" s="14">
        <f>H16*I4</f>
        <v>243941137.44</v>
      </c>
    </row>
    <row r="18" spans="1:9">
      <c r="A18" s="20"/>
      <c r="B18" s="20"/>
      <c r="C18" s="20"/>
      <c r="D18" s="20"/>
      <c r="E18" s="20"/>
      <c r="F18" s="20"/>
      <c r="G18" s="20"/>
      <c r="H18" s="20"/>
      <c r="I18" s="20"/>
    </row>
    <row r="19" spans="1:9">
      <c r="A19" s="20"/>
      <c r="B19" s="20"/>
      <c r="C19" s="20"/>
      <c r="D19" s="20"/>
      <c r="E19" s="20"/>
      <c r="F19" s="20"/>
      <c r="G19" s="20"/>
      <c r="H19" s="20"/>
      <c r="I19" s="20"/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  <row r="22" spans="1:9">
      <c r="A22" s="20"/>
      <c r="B22" s="20"/>
      <c r="C22" s="20"/>
      <c r="D22" s="20"/>
      <c r="E22" s="20"/>
      <c r="F22" s="20"/>
      <c r="G22" s="20"/>
      <c r="H22" s="20"/>
      <c r="I22" s="20"/>
    </row>
  </sheetData>
  <mergeCells count="3">
    <mergeCell ref="I6:I16"/>
    <mergeCell ref="A15:G15"/>
    <mergeCell ref="A16:G16"/>
  </mergeCells>
  <conditionalFormatting sqref="F6:F14">
    <cfRule type="expression" dxfId="6" priority="1" stopIfTrue="1">
      <formula>IF($F$6&lt;1,1,0)</formula>
    </cfRule>
    <cfRule type="expression" dxfId="5" priority="2" stopIfTrue="1">
      <formula>IF($F$6&lt;1,1,0)</formula>
    </cfRule>
  </conditionalFormatting>
  <conditionalFormatting sqref="G6:G14">
    <cfRule type="expression" dxfId="4" priority="3" stopIfTrue="1">
      <formula>IF(G6=$G$3,1,0)</formula>
    </cfRule>
  </conditionalFormatting>
  <conditionalFormatting sqref="G6:G14">
    <cfRule type="expression" dxfId="3" priority="4" stopIfTrue="1">
      <formula>IF(G6=$G$3,1,0)</formula>
    </cfRule>
  </conditionalFormatting>
  <conditionalFormatting sqref="G6:G14">
    <cfRule type="expression" dxfId="2" priority="5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4"/>
  <sheetViews>
    <sheetView tabSelected="1" view="pageBreakPreview" topLeftCell="A18" zoomScale="130" zoomScaleNormal="85" zoomScaleSheetLayoutView="130" workbookViewId="0">
      <selection activeCell="D24" sqref="D24:E24"/>
    </sheetView>
  </sheetViews>
  <sheetFormatPr defaultColWidth="9.109375" defaultRowHeight="13.8"/>
  <cols>
    <col min="1" max="1" width="4.88671875" style="21" customWidth="1"/>
    <col min="2" max="2" width="27.109375" style="21" customWidth="1"/>
    <col min="3" max="3" width="24.6640625" style="21" customWidth="1"/>
    <col min="4" max="4" width="10.88671875" style="21" customWidth="1"/>
    <col min="5" max="5" width="12" style="21" customWidth="1"/>
    <col min="6" max="6" width="10.109375" style="21" customWidth="1"/>
    <col min="7" max="7" width="16.109375" style="21" customWidth="1"/>
    <col min="8" max="16384" width="9.10937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44966.584803240738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136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137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138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139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140</v>
      </c>
      <c r="E11" s="24"/>
      <c r="F11" s="24"/>
      <c r="G11" s="24"/>
    </row>
    <row r="12" spans="1:7">
      <c r="A12" s="77"/>
      <c r="B12" s="77"/>
      <c r="C12" s="23" t="s">
        <v>19</v>
      </c>
      <c r="D12" s="24" t="s">
        <v>141</v>
      </c>
      <c r="E12" s="24"/>
      <c r="F12" s="24"/>
      <c r="G12" s="24"/>
    </row>
    <row r="13" spans="1:7">
      <c r="A13" s="77"/>
      <c r="B13" s="77"/>
      <c r="C13" s="26"/>
      <c r="D13" s="25" t="s">
        <v>142</v>
      </c>
      <c r="E13" s="25"/>
      <c r="F13" s="25"/>
      <c r="G13" s="25"/>
    </row>
    <row r="14" spans="1:7" ht="14.4">
      <c r="B14" s="27" t="s">
        <v>20</v>
      </c>
      <c r="C14" s="70"/>
      <c r="D14" s="27"/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_xlfn.CEILING.MATH(Parts!I17/1000000)*1000000</f>
        <v>244000000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143</v>
      </c>
      <c r="C23" s="87"/>
      <c r="D23" s="57" t="s">
        <v>32</v>
      </c>
      <c r="E23" s="56" t="s">
        <v>144</v>
      </c>
      <c r="F23" s="74" t="s">
        <v>145</v>
      </c>
      <c r="G23" s="74"/>
    </row>
    <row r="24" spans="1:7" ht="15" customHeight="1" thickBot="1">
      <c r="A24" s="103">
        <v>2</v>
      </c>
      <c r="B24" s="104" t="s">
        <v>146</v>
      </c>
      <c r="C24" s="106"/>
      <c r="D24" s="57" t="s">
        <v>32</v>
      </c>
      <c r="E24" s="56" t="s">
        <v>144</v>
      </c>
      <c r="F24" s="107" t="s">
        <v>145</v>
      </c>
      <c r="G24" s="105"/>
    </row>
    <row r="25" spans="1:7" ht="15" customHeight="1" thickBot="1">
      <c r="A25" s="103">
        <v>3</v>
      </c>
      <c r="B25" s="104" t="s">
        <v>147</v>
      </c>
      <c r="C25" s="106"/>
      <c r="D25" s="57" t="s">
        <v>32</v>
      </c>
      <c r="E25" s="56" t="s">
        <v>144</v>
      </c>
      <c r="F25" s="107" t="s">
        <v>145</v>
      </c>
      <c r="G25" s="105"/>
    </row>
    <row r="26" spans="1:7" ht="15" customHeight="1" thickBot="1">
      <c r="A26" s="103">
        <v>4</v>
      </c>
      <c r="B26" s="104" t="s">
        <v>148</v>
      </c>
      <c r="C26" s="106"/>
      <c r="D26" s="57" t="s">
        <v>32</v>
      </c>
      <c r="E26" s="56" t="s">
        <v>144</v>
      </c>
      <c r="F26" s="107" t="s">
        <v>145</v>
      </c>
      <c r="G26" s="105"/>
    </row>
    <row r="27" spans="1:7" ht="15" customHeight="1" thickBot="1">
      <c r="A27" s="103">
        <v>5</v>
      </c>
      <c r="B27" s="104" t="s">
        <v>149</v>
      </c>
      <c r="C27" s="106"/>
      <c r="D27" s="57" t="s">
        <v>32</v>
      </c>
      <c r="E27" s="56" t="s">
        <v>144</v>
      </c>
      <c r="F27" s="107" t="s">
        <v>145</v>
      </c>
      <c r="G27" s="105"/>
    </row>
    <row r="28" spans="1:7" ht="15" customHeight="1" thickBot="1">
      <c r="A28" s="103">
        <v>6</v>
      </c>
      <c r="B28" s="104" t="s">
        <v>150</v>
      </c>
      <c r="C28" s="106"/>
      <c r="D28" s="57" t="s">
        <v>32</v>
      </c>
      <c r="E28" s="56" t="s">
        <v>144</v>
      </c>
      <c r="F28" s="107" t="s">
        <v>145</v>
      </c>
      <c r="G28" s="105"/>
    </row>
    <row r="29" spans="1:7" ht="15" customHeight="1" thickBot="1">
      <c r="A29" s="103">
        <v>7</v>
      </c>
      <c r="B29" s="104" t="s">
        <v>151</v>
      </c>
      <c r="C29" s="106"/>
      <c r="D29" s="57" t="s">
        <v>152</v>
      </c>
      <c r="E29" s="56" t="s">
        <v>144</v>
      </c>
      <c r="F29" s="107" t="s">
        <v>145</v>
      </c>
      <c r="G29" s="105"/>
    </row>
    <row r="30" spans="1:7" ht="15" customHeight="1" thickBot="1">
      <c r="A30" s="103">
        <v>8</v>
      </c>
      <c r="B30" s="104" t="s">
        <v>153</v>
      </c>
      <c r="C30" s="106"/>
      <c r="D30" s="57" t="s">
        <v>32</v>
      </c>
      <c r="E30" s="56" t="s">
        <v>144</v>
      </c>
      <c r="F30" s="107" t="s">
        <v>145</v>
      </c>
      <c r="G30" s="105"/>
    </row>
    <row r="31" spans="1:7" ht="15" customHeight="1" thickBot="1">
      <c r="A31" s="103">
        <v>9</v>
      </c>
      <c r="B31" s="104" t="s">
        <v>154</v>
      </c>
      <c r="C31" s="104"/>
      <c r="D31" s="57" t="s">
        <v>152</v>
      </c>
      <c r="E31" s="56" t="s">
        <v>144</v>
      </c>
      <c r="F31" s="105" t="s">
        <v>145</v>
      </c>
      <c r="G31" s="105"/>
    </row>
    <row r="32" spans="1:7" ht="15.75" customHeight="1">
      <c r="A32" s="94" t="s">
        <v>35</v>
      </c>
      <c r="B32" s="95"/>
      <c r="C32" s="95"/>
      <c r="D32" s="95"/>
      <c r="E32" s="96"/>
      <c r="F32" s="97">
        <f>F20</f>
        <v>244000000</v>
      </c>
      <c r="G32" s="98"/>
    </row>
    <row r="33" spans="1:7">
      <c r="A33" s="99" t="str">
        <f>Sheet2!C1</f>
        <v>Bằng chữ: Hai Trăm Bốn Mươi Bốn Triệu Đồng</v>
      </c>
      <c r="B33" s="100"/>
      <c r="C33" s="100"/>
      <c r="D33" s="100"/>
      <c r="E33" s="101"/>
      <c r="F33" s="28"/>
      <c r="G33" s="29"/>
    </row>
    <row r="34" spans="1:7" ht="15" thickBot="1">
      <c r="A34" s="88" t="str">
        <f>Sheet2!C2</f>
        <v>In words: Two Hundred Forty-Four Million Vietnam Dong)</v>
      </c>
      <c r="B34" s="89"/>
      <c r="C34" s="89"/>
      <c r="D34" s="89"/>
      <c r="E34" s="90"/>
      <c r="F34" s="30"/>
      <c r="G34" s="31"/>
    </row>
    <row r="35" spans="1:7" ht="7.5" customHeight="1">
      <c r="A35" s="42"/>
      <c r="B35" s="42"/>
      <c r="C35" s="42"/>
      <c r="D35" s="42"/>
      <c r="E35" s="42"/>
      <c r="F35" s="42"/>
      <c r="G35" s="42"/>
    </row>
    <row r="36" spans="1:7">
      <c r="A36" s="32" t="s">
        <v>36</v>
      </c>
    </row>
    <row r="37" spans="1:7">
      <c r="A37" s="33" t="s">
        <v>37</v>
      </c>
      <c r="B37" s="21" t="s">
        <v>38</v>
      </c>
    </row>
    <row r="38" spans="1:7">
      <c r="A38" s="33"/>
      <c r="B38" s="34" t="s">
        <v>39</v>
      </c>
      <c r="C38" s="34"/>
    </row>
    <row r="39" spans="1:7">
      <c r="A39" s="33" t="s">
        <v>37</v>
      </c>
      <c r="B39" s="21" t="s">
        <v>40</v>
      </c>
    </row>
    <row r="40" spans="1:7">
      <c r="A40" s="33"/>
      <c r="B40" s="34" t="s">
        <v>41</v>
      </c>
      <c r="C40" s="34"/>
    </row>
    <row r="41" spans="1:7">
      <c r="A41" s="33" t="s">
        <v>37</v>
      </c>
      <c r="B41" s="21" t="s">
        <v>42</v>
      </c>
    </row>
    <row r="42" spans="1:7">
      <c r="A42" s="33"/>
      <c r="B42" s="34" t="s">
        <v>43</v>
      </c>
      <c r="C42" s="34"/>
    </row>
    <row r="43" spans="1:7">
      <c r="A43" s="33" t="s">
        <v>37</v>
      </c>
      <c r="B43" s="21" t="s">
        <v>44</v>
      </c>
    </row>
    <row r="44" spans="1:7">
      <c r="A44" s="33"/>
      <c r="B44" s="34" t="s">
        <v>45</v>
      </c>
      <c r="C44" s="34"/>
    </row>
    <row r="45" spans="1:7" ht="6.75" customHeight="1">
      <c r="A45" s="35"/>
    </row>
    <row r="46" spans="1:7">
      <c r="A46" s="21" t="s">
        <v>46</v>
      </c>
    </row>
    <row r="47" spans="1:7">
      <c r="A47" s="34" t="s">
        <v>47</v>
      </c>
    </row>
    <row r="48" spans="1:7">
      <c r="A48" s="34"/>
    </row>
    <row r="49" spans="1:4">
      <c r="D49" s="36"/>
    </row>
    <row r="50" spans="1:4" ht="14.4">
      <c r="D50" s="37"/>
    </row>
    <row r="51" spans="1:4" ht="14.4">
      <c r="A51" s="38"/>
    </row>
    <row r="52" spans="1:4" ht="14.4">
      <c r="A52" s="38"/>
    </row>
    <row r="53" spans="1:4">
      <c r="A53" s="39"/>
    </row>
    <row r="54" spans="1:4" ht="21" customHeight="1">
      <c r="A54" s="38"/>
    </row>
  </sheetData>
  <mergeCells count="37">
    <mergeCell ref="B24:C24"/>
    <mergeCell ref="F24:G24"/>
    <mergeCell ref="F27:G27"/>
    <mergeCell ref="B26:C26"/>
    <mergeCell ref="F26:G26"/>
    <mergeCell ref="B25:C25"/>
    <mergeCell ref="F25:G25"/>
    <mergeCell ref="A34:E34"/>
    <mergeCell ref="F20:G20"/>
    <mergeCell ref="F21:G21"/>
    <mergeCell ref="F22:G22"/>
    <mergeCell ref="A32:E32"/>
    <mergeCell ref="F32:G32"/>
    <mergeCell ref="A33:E33"/>
    <mergeCell ref="B31:C31"/>
    <mergeCell ref="F31:G31"/>
    <mergeCell ref="B30:C30"/>
    <mergeCell ref="F30:G30"/>
    <mergeCell ref="B29:C29"/>
    <mergeCell ref="F29:G29"/>
    <mergeCell ref="B28:C28"/>
    <mergeCell ref="F28:G28"/>
    <mergeCell ref="B27:C27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31 D23:G23 D24:F31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4"/>
  <cols>
    <col min="1" max="1" width="10" bestFit="1" customWidth="1"/>
    <col min="2" max="2" width="28.21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hai trăm bốn mươi bốn triệu, đồng</v>
      </c>
      <c r="C1" t="str">
        <f>"Bằng chữ: "&amp;PROPER(SUBSTITUTE(B1,",",""))</f>
        <v>Bằng chữ: Hai Trăm Bốn Mươi Bốn Triệu Đồng</v>
      </c>
    </row>
    <row r="2" spans="1:3">
      <c r="A2" s="58">
        <f>Quotation!F20</f>
        <v>244000000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Two Hundred Forty-Four Million Dollars and No Cents</v>
      </c>
      <c r="C2" t="str">
        <f>"In words: "&amp;PROPER(SUBSTITUTE(B2,"Dollars and No Cents","Vietnam Dong)"))</f>
        <v>In words: Two Hundred Forty-Four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4"/>
  <cols>
    <col min="1" max="1" width="11.6640625" customWidth="1"/>
    <col min="5" max="5" width="8.88671875" style="59"/>
    <col min="6" max="6" width="8.88671875" style="60"/>
    <col min="7" max="7" width="22.5546875" style="60" customWidth="1"/>
    <col min="8" max="8" width="21" style="60" customWidth="1"/>
    <col min="10" max="10" width="18.6640625" customWidth="1"/>
    <col min="11" max="11" width="26.33203125" customWidth="1"/>
  </cols>
  <sheetData>
    <row r="1" spans="1:18">
      <c r="A1" s="58">
        <f>Quotation!F20</f>
        <v>244000000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2</v>
      </c>
      <c r="F2" s="60" t="str">
        <f>IF(E2="","",VLOOKUP(E2,$N$1:$P$12,2,0))</f>
        <v>hai</v>
      </c>
      <c r="G2" s="60" t="str">
        <f>IF(F2="","",F2&amp; " trăm")</f>
        <v>hai trăm</v>
      </c>
      <c r="I2" t="str">
        <f>IF(E2="","",VLOOKUP(E2,$N$1:$P$12,3,0))</f>
        <v>two</v>
      </c>
      <c r="J2" t="str">
        <f>IF(I2="","",I2&amp;" hundred")</f>
        <v>two hundred</v>
      </c>
    </row>
    <row r="3" spans="1:18">
      <c r="D3">
        <v>8</v>
      </c>
      <c r="E3" s="59">
        <f t="shared" si="0"/>
        <v>4</v>
      </c>
      <c r="F3" s="60" t="str">
        <f>IF(E3="","",VLOOKUP(E3,$N$1:$P$12,2,0))</f>
        <v>bốn</v>
      </c>
      <c r="G3" s="60" t="str">
        <f>IF(E3="","",IF(E3=0,"linh",IF(E3=1,"mười",F3&amp;" mươi")))</f>
        <v>bốn mươi</v>
      </c>
      <c r="I3" t="str">
        <f>IF(E3="","",VLOOKUP(E3,$N$1:$P$12,3,0))</f>
        <v>four</v>
      </c>
      <c r="J3" t="str">
        <f>IF(E3="","",IF(E3=1,VLOOKUP(E4,$N$3:$R$12,4,0),VLOOKUP(E3,$N$3:$R$12,5,0)))</f>
        <v>forty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>
        <f t="shared" si="0"/>
        <v>4</v>
      </c>
      <c r="F4" s="60" t="str">
        <f>IF(AND(E3&lt;&gt;"",E4=5),"lăm",IF(E4="","",VLOOKUP(E4,$N$1:$P$12,2,0)))</f>
        <v>bốn</v>
      </c>
      <c r="G4" s="60" t="str">
        <f>IF(SUM(E3:E4)=0,"triệu",IF(E4=0,G3&amp;" triệu ",G3&amp;" "&amp;F4&amp;" triệu "))</f>
        <v xml:space="preserve">bốn mươi bốn triệu </v>
      </c>
      <c r="H4" s="61" t="str">
        <f>IF(E2=0,G4,G2&amp;" "&amp;G4)</f>
        <v xml:space="preserve">hai trăm bốn mươi bốn triệu </v>
      </c>
      <c r="I4" t="str">
        <f t="shared" ref="I4:I10" si="1">VLOOKUP(E4,$N$1:$P$12,3,0)</f>
        <v>four</v>
      </c>
      <c r="J4" t="str">
        <f>IF(E4=0,LEFT(J3,LEN(J3))&amp;" million ",IF(E3="",I4&amp;" million ",IF(E3=1,J3&amp;" million ",J3&amp;"-"&amp;I4&amp;" million ")))</f>
        <v xml:space="preserve">forty-four million </v>
      </c>
      <c r="K4" t="str">
        <f>IF(E2=0,J4,J2&amp;" "&amp;J4)</f>
        <v xml:space="preserve">two hundred forty-four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Hai Trăm Bốn Mươi Bốn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Two Hundred Forty-Four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H</v>
      </c>
    </row>
    <row r="19" spans="1:3">
      <c r="B19" t="str">
        <f>TRIM(PROPER(B14))</f>
        <v>Hai Trăm Bốn Mươi Bốn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2023-02-09T07:02:09Z</dcterms:modified>
</cp:coreProperties>
</file>