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Python\2023\files\"/>
    </mc:Choice>
  </mc:AlternateContent>
  <xr:revisionPtr revIDLastSave="0" documentId="13_ncr:1_{1819E030-E9B1-44DF-814C-6F2FE95E1E8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FVN" sheetId="10" r:id="rId1"/>
    <sheet name="Plan for 3. Parts Selection" sheetId="17" r:id="rId2"/>
    <sheet name="Sheet1" sheetId="19" state="hidden" r:id="rId3"/>
    <sheet name="Master List" sheetId="1" r:id="rId4"/>
    <sheet name="Sheet2" sheetId="20" r:id="rId5"/>
    <sheet name="231212" sheetId="18" state="hidden" r:id="rId6"/>
    <sheet name="Note" sheetId="2" r:id="rId7"/>
    <sheet name="Pivot Table" sheetId="13" r:id="rId8"/>
    <sheet name="01-Nov-23-with MI" sheetId="14" r:id="rId9"/>
  </sheets>
  <functionGroups builtInGroupCount="19"/>
  <externalReferences>
    <externalReference r:id="rId10"/>
  </externalReferences>
  <definedNames>
    <definedName name="__FDS_HYPERLINK_TOGGLE_STATE__" hidden="1">"ON"</definedName>
    <definedName name="_xlnm._FilterDatabase" localSheetId="5" hidden="1">'231212'!$A$2:$B$81</definedName>
    <definedName name="_xlnm._FilterDatabase" localSheetId="3" hidden="1">'Master List'!$A$3:$AD$511</definedName>
    <definedName name="_xlnm._FilterDatabase" localSheetId="6" hidden="1">Note!$A$47:$F$53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key3" hidden="1">#REF!</definedName>
    <definedName name="_Order1" hidden="1">255</definedName>
    <definedName name="_Order2" hidden="1">0</definedName>
    <definedName name="_Sort" localSheetId="0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BG_Del" hidden="1">15</definedName>
    <definedName name="BG_Ins" hidden="1">4</definedName>
    <definedName name="BG_Mod" hidden="1">6</definedName>
    <definedName name="d" localSheetId="0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0">#REF!</definedName>
    <definedName name="mlist">#REF!</definedName>
    <definedName name="mNo" localSheetId="0">#REF!</definedName>
    <definedName name="mNo">#REF!</definedName>
    <definedName name="mTitle" localSheetId="0">#REF!</definedName>
    <definedName name="mTitle">#REF!</definedName>
    <definedName name="RCBNo" localSheetId="0">#REF!</definedName>
    <definedName name="RCBNo">#REF!</definedName>
    <definedName name="RCBTable" localSheetId="0">#REF!</definedName>
    <definedName name="RCBTable">#REF!</definedName>
    <definedName name="RCBTitle" localSheetId="0">#REF!</definedName>
    <definedName name="RCBTitle">#REF!</definedName>
    <definedName name="refill" hidden="1">#REF!</definedName>
    <definedName name="ss" hidden="1">#REF!</definedName>
    <definedName name="TextRefCopyRangeCount" hidden="1">2</definedName>
    <definedName name="XREF_COLUMN_1" localSheetId="0" hidden="1">#REF!</definedName>
    <definedName name="XREF_COLUMN_1" hidden="1">#REF!</definedName>
    <definedName name="XREF_COLUMN_15" localSheetId="0" hidden="1">#REF!</definedName>
    <definedName name="XREF_COLUMN_15" hidden="1">#REF!</definedName>
    <definedName name="XREF_COLUMN_2" localSheetId="0" hidden="1">#REF!</definedName>
    <definedName name="XREF_COLUMN_2" hidden="1">#REF!</definedName>
    <definedName name="XREF_COLUMN_3" localSheetId="0" hidden="1">#REF!</definedName>
    <definedName name="XREF_COLUMN_3" hidden="1">#REF!</definedName>
    <definedName name="XREF_COLUMN_7" localSheetId="0" hidden="1">#REF!</definedName>
    <definedName name="XREF_COLUMN_7" hidden="1">#REF!</definedName>
    <definedName name="XRefActiveRow" localSheetId="0" hidden="1">#REF!</definedName>
    <definedName name="XRefActiveRow" hidden="1">#REF!</definedName>
    <definedName name="XRefColumnsCount" hidden="1">12</definedName>
    <definedName name="XRefCopy1" localSheetId="0" hidden="1">#REF!</definedName>
    <definedName name="XRefCopy1" hidden="1">#REF!</definedName>
    <definedName name="XRefCopy1Row" localSheetId="0" hidden="1">#REF!</definedName>
    <definedName name="XRefCopy1Row" hidden="1">#REF!</definedName>
    <definedName name="XRefCopy2" localSheetId="0" hidden="1">#REF!</definedName>
    <definedName name="XRefCopy2" hidden="1">#REF!</definedName>
    <definedName name="XRefCopy2Row" localSheetId="0" hidden="1">#REF!</definedName>
    <definedName name="XRefCopy2Row" hidden="1">#REF!</definedName>
    <definedName name="XRefCopy3" localSheetId="0" hidden="1">#REF!</definedName>
    <definedName name="XRefCopy3" hidden="1">#REF!</definedName>
    <definedName name="XRefCopy3Row" localSheetId="0" hidden="1">#REF!</definedName>
    <definedName name="XRefCopy3Row" hidden="1">#REF!</definedName>
    <definedName name="XRefCopy4" localSheetId="0" hidden="1">#REF!</definedName>
    <definedName name="XRefCopy4" hidden="1">#REF!</definedName>
    <definedName name="XRefCopy4Row" localSheetId="0" hidden="1">#REF!</definedName>
    <definedName name="XRefCopy4Row" hidden="1">#REF!</definedName>
    <definedName name="XRefCopy5" localSheetId="0" hidden="1">#REF!</definedName>
    <definedName name="XRefCopy5" hidden="1">#REF!</definedName>
    <definedName name="XRefCopy5Row" localSheetId="0" hidden="1">#REF!</definedName>
    <definedName name="XRefCopy5Row" hidden="1">#REF!</definedName>
    <definedName name="XRefCopy6" localSheetId="0" hidden="1">#REF!</definedName>
    <definedName name="XRefCopy6" hidden="1">#REF!</definedName>
    <definedName name="XRefCopy6Row" localSheetId="0" hidden="1">#REF!</definedName>
    <definedName name="XRefCopy6Row" hidden="1">#REF!</definedName>
    <definedName name="XRefCopy7" localSheetId="0" hidden="1">#REF!</definedName>
    <definedName name="XRefCopy7" hidden="1">#REF!</definedName>
    <definedName name="XRefCopy7Row" localSheetId="0" hidden="1">#REF!</definedName>
    <definedName name="XRefCopy7Row" hidden="1">#REF!</definedName>
    <definedName name="XRefCopyRangeCount" hidden="1">7</definedName>
    <definedName name="XRefPaste1" localSheetId="0" hidden="1">#REF!</definedName>
    <definedName name="XRefPaste1" hidden="1">#REF!</definedName>
    <definedName name="XRefPaste110Row" localSheetId="0" hidden="1">#REF!</definedName>
    <definedName name="XRefPaste110Row" hidden="1">#REF!</definedName>
    <definedName name="XRefPaste111Row" localSheetId="0" hidden="1">#REF!</definedName>
    <definedName name="XRefPaste111Row" hidden="1">#REF!</definedName>
    <definedName name="XRefPaste112Row" localSheetId="0" hidden="1">#REF!</definedName>
    <definedName name="XRefPaste112Row" hidden="1">#REF!</definedName>
    <definedName name="XRefPaste113Row" localSheetId="0" hidden="1">#REF!</definedName>
    <definedName name="XRefPaste113Row" hidden="1">#REF!</definedName>
    <definedName name="XRefPaste120Row" localSheetId="0" hidden="1">#REF!</definedName>
    <definedName name="XRefPaste120Row" hidden="1">#REF!</definedName>
    <definedName name="XRefPaste121Row" localSheetId="0" hidden="1">#REF!</definedName>
    <definedName name="XRefPaste121Row" hidden="1">#REF!</definedName>
    <definedName name="XRefPaste1Row" localSheetId="0" hidden="1">#REF!</definedName>
    <definedName name="XRefPaste1Row" hidden="1">#REF!</definedName>
    <definedName name="XRefPaste2" localSheetId="0" hidden="1">#REF!</definedName>
    <definedName name="XRefPaste2" hidden="1">#REF!</definedName>
    <definedName name="XRefPaste2Row" localSheetId="0" hidden="1">#REF!</definedName>
    <definedName name="XRefPaste2Row" hidden="1">#REF!</definedName>
    <definedName name="XRefPaste3" localSheetId="0" hidden="1">#REF!</definedName>
    <definedName name="XRefPaste3" hidden="1">#REF!</definedName>
    <definedName name="XRefPaste3Row" localSheetId="0" hidden="1">#REF!</definedName>
    <definedName name="XRefPaste3Row" hidden="1">#REF!</definedName>
    <definedName name="XRefPaste4" localSheetId="0" hidden="1">#REF!</definedName>
    <definedName name="XRefPaste4" hidden="1">#REF!</definedName>
    <definedName name="XRefPaste4Row" localSheetId="0" hidden="1">#REF!</definedName>
    <definedName name="XRefPaste4Row" hidden="1">#REF!</definedName>
    <definedName name="XRefPaste5" localSheetId="0" hidden="1">#REF!</definedName>
    <definedName name="XRefPaste5" hidden="1">#REF!</definedName>
    <definedName name="XRefPaste5Row" localSheetId="0" hidden="1">#REF!</definedName>
    <definedName name="XRefPaste5Row" hidden="1">#REF!</definedName>
    <definedName name="XRefPaste7" localSheetId="0" hidden="1">#REF!</definedName>
    <definedName name="XRefPaste7" hidden="1">#REF!</definedName>
    <definedName name="XRefPaste7Row" localSheetId="0" hidden="1">#REF!</definedName>
    <definedName name="XRefPaste7Row" hidden="1">#REF!</definedName>
    <definedName name="XRefPaste8" localSheetId="0" hidden="1">#REF!</definedName>
    <definedName name="XRefPaste8" hidden="1">#REF!</definedName>
    <definedName name="XRefPaste8Row" localSheetId="0" hidden="1">#REF!</definedName>
    <definedName name="XRefPaste8Row" hidden="1">#REF!</definedName>
    <definedName name="XRefPasteRangeCount" hidden="1">142</definedName>
  </definedNames>
  <calcPr calcId="191029"/>
  <pivotCaches>
    <pivotCache cacheId="2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O21" i="10" l="1"/>
  <c r="GN21" i="10"/>
  <c r="GM21" i="10"/>
  <c r="GL21" i="10"/>
  <c r="GK21" i="10"/>
  <c r="GO20" i="10"/>
  <c r="GN20" i="10"/>
  <c r="GM20" i="10"/>
  <c r="GL20" i="10"/>
  <c r="GK20" i="10"/>
  <c r="GO19" i="10"/>
  <c r="GN19" i="10"/>
  <c r="GM19" i="10"/>
  <c r="GL19" i="10"/>
  <c r="GK19" i="10"/>
  <c r="AC233" i="1"/>
  <c r="AC438" i="1"/>
  <c r="AC439" i="1"/>
  <c r="AC417" i="1"/>
  <c r="AC475" i="1"/>
  <c r="AC440" i="1"/>
  <c r="AC418" i="1"/>
  <c r="AC452" i="1"/>
  <c r="AC501" i="1"/>
  <c r="AC502" i="1"/>
  <c r="AC234" i="1"/>
  <c r="AC235" i="1"/>
  <c r="AC236" i="1"/>
  <c r="AC237" i="1"/>
  <c r="AC238" i="1"/>
  <c r="AC441" i="1"/>
  <c r="AC239" i="1"/>
  <c r="AC442" i="1"/>
  <c r="AC419" i="1"/>
  <c r="AC503" i="1"/>
  <c r="AC453" i="1"/>
  <c r="AC240" i="1"/>
  <c r="AC241" i="1"/>
  <c r="AC242" i="1"/>
  <c r="AC243" i="1"/>
  <c r="AC244" i="1"/>
  <c r="AC245" i="1"/>
  <c r="AC246" i="1"/>
  <c r="AC247" i="1"/>
  <c r="AC420" i="1"/>
  <c r="AC248" i="1"/>
  <c r="AC443" i="1"/>
  <c r="AC249" i="1"/>
  <c r="AC250" i="1"/>
  <c r="AC251" i="1"/>
  <c r="AC252" i="1"/>
  <c r="AC454" i="1"/>
  <c r="AC253" i="1"/>
  <c r="AC254" i="1"/>
  <c r="AC255" i="1"/>
  <c r="AC455" i="1"/>
  <c r="AC256" i="1"/>
  <c r="AC257" i="1"/>
  <c r="AC258" i="1"/>
  <c r="AC444" i="1"/>
  <c r="AC445" i="1"/>
  <c r="AC259" i="1"/>
  <c r="AC421" i="1"/>
  <c r="AC504" i="1"/>
  <c r="AC446" i="1"/>
  <c r="AC260" i="1"/>
  <c r="AC261" i="1"/>
  <c r="AC476" i="1"/>
  <c r="AC447" i="1"/>
  <c r="AC422" i="1"/>
  <c r="AC262" i="1"/>
  <c r="AC448" i="1"/>
  <c r="AC477" i="1"/>
  <c r="AC263" i="1"/>
  <c r="AC264" i="1"/>
  <c r="AC478" i="1"/>
  <c r="AC265" i="1"/>
  <c r="AC266" i="1"/>
  <c r="AC479" i="1"/>
  <c r="AC267" i="1"/>
  <c r="AC268" i="1"/>
  <c r="AC269" i="1"/>
  <c r="AC270" i="1"/>
  <c r="AC271" i="1"/>
  <c r="AC272" i="1"/>
  <c r="AC273" i="1"/>
  <c r="AC274" i="1"/>
  <c r="AC275" i="1"/>
  <c r="AC276" i="1"/>
  <c r="AC45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480" i="1"/>
  <c r="AC306" i="1"/>
  <c r="AC307" i="1"/>
  <c r="AC308" i="1"/>
  <c r="AC309" i="1"/>
  <c r="AC310" i="1"/>
  <c r="AC481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457" i="1"/>
  <c r="AC363" i="1"/>
  <c r="AC364" i="1"/>
  <c r="AC365" i="1"/>
  <c r="AC366" i="1"/>
  <c r="AC367" i="1"/>
  <c r="AC482" i="1"/>
  <c r="AC368" i="1"/>
  <c r="AC369" i="1"/>
  <c r="AC370" i="1"/>
  <c r="AC371" i="1"/>
  <c r="AC483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484" i="1"/>
  <c r="AC485" i="1"/>
  <c r="AC449" i="1"/>
  <c r="AC391" i="1"/>
  <c r="AC423" i="1"/>
  <c r="AC450" i="1"/>
  <c r="AC392" i="1"/>
  <c r="AC393" i="1"/>
  <c r="AC394" i="1"/>
  <c r="AC486" i="1"/>
  <c r="AC395" i="1"/>
  <c r="AC451" i="1"/>
  <c r="AC396" i="1"/>
  <c r="AC424" i="1"/>
  <c r="AC505" i="1"/>
  <c r="AC207" i="1"/>
  <c r="AC397" i="1"/>
  <c r="AC398" i="1"/>
  <c r="AC399" i="1"/>
  <c r="AC400" i="1"/>
  <c r="AC506" i="1"/>
  <c r="AC487" i="1"/>
  <c r="AC208" i="1"/>
  <c r="AC209" i="1"/>
  <c r="AC210" i="1"/>
  <c r="AC211" i="1"/>
  <c r="AC425" i="1"/>
  <c r="AC507" i="1"/>
  <c r="AC426" i="1"/>
  <c r="AC458" i="1"/>
  <c r="AC508" i="1"/>
  <c r="AC427" i="1"/>
  <c r="AC401" i="1"/>
  <c r="AC488" i="1"/>
  <c r="AC402" i="1"/>
  <c r="AC489" i="1"/>
  <c r="AC490" i="1"/>
  <c r="AC491" i="1"/>
  <c r="AC492" i="1"/>
  <c r="AC493" i="1"/>
  <c r="AC212" i="1"/>
  <c r="AC213" i="1"/>
  <c r="AC214" i="1"/>
  <c r="AC215" i="1"/>
  <c r="AC428" i="1"/>
  <c r="AC216" i="1"/>
  <c r="AC403" i="1"/>
  <c r="AC217" i="1"/>
  <c r="AC404" i="1"/>
  <c r="AC218" i="1"/>
  <c r="AC405" i="1"/>
  <c r="AC406" i="1"/>
  <c r="AC407" i="1"/>
  <c r="AC219" i="1"/>
  <c r="AC459" i="1"/>
  <c r="AC460" i="1"/>
  <c r="AC408" i="1"/>
  <c r="AC220" i="1"/>
  <c r="AC197" i="1"/>
  <c r="AC409" i="1"/>
  <c r="AC410" i="1"/>
  <c r="AC429" i="1"/>
  <c r="AC430" i="1"/>
  <c r="AC494" i="1"/>
  <c r="AC431" i="1"/>
  <c r="AC411" i="1"/>
  <c r="AC432" i="1"/>
  <c r="AC461" i="1"/>
  <c r="AC433" i="1"/>
  <c r="AC221" i="1"/>
  <c r="AC222" i="1"/>
  <c r="AC434" i="1"/>
  <c r="AC495" i="1"/>
  <c r="AC509" i="1"/>
  <c r="AC510" i="1"/>
  <c r="AC462" i="1"/>
  <c r="AC223" i="1"/>
  <c r="AC224" i="1"/>
  <c r="AC203" i="1"/>
  <c r="AC412" i="1"/>
  <c r="AC225" i="1"/>
  <c r="AC413" i="1"/>
  <c r="AC496" i="1"/>
  <c r="AC497" i="1"/>
  <c r="AC435" i="1"/>
  <c r="AC463" i="1"/>
  <c r="AC464" i="1"/>
  <c r="AC511" i="1"/>
  <c r="AC414" i="1"/>
  <c r="AC226" i="1"/>
  <c r="AC227" i="1"/>
  <c r="AC465" i="1"/>
  <c r="AC228" i="1"/>
  <c r="AC415" i="1"/>
  <c r="AC229" i="1"/>
  <c r="AC466" i="1"/>
  <c r="AC230" i="1"/>
  <c r="AC498" i="1"/>
  <c r="AC231" i="1"/>
  <c r="AC499" i="1"/>
  <c r="AC467" i="1"/>
  <c r="AC436" i="1"/>
  <c r="AC204" i="1"/>
  <c r="AC437" i="1"/>
  <c r="AC468" i="1"/>
  <c r="AC469" i="1"/>
  <c r="AC470" i="1"/>
  <c r="AC471" i="1"/>
  <c r="AC232" i="1"/>
  <c r="AC472" i="1"/>
  <c r="AC205" i="1"/>
  <c r="AC500" i="1"/>
  <c r="AC473" i="1"/>
  <c r="AC474" i="1"/>
  <c r="AC206" i="1"/>
  <c r="AC416" i="1"/>
  <c r="F475" i="1"/>
  <c r="F440" i="1"/>
  <c r="F418" i="1"/>
  <c r="F452" i="1"/>
  <c r="F501" i="1"/>
  <c r="F502" i="1"/>
  <c r="F234" i="1"/>
  <c r="F235" i="1"/>
  <c r="F236" i="1"/>
  <c r="F237" i="1"/>
  <c r="F238" i="1"/>
  <c r="F441" i="1"/>
  <c r="F239" i="1"/>
  <c r="F442" i="1"/>
  <c r="F419" i="1"/>
  <c r="F503" i="1"/>
  <c r="F453" i="1"/>
  <c r="F240" i="1"/>
  <c r="F241" i="1"/>
  <c r="F242" i="1"/>
  <c r="F243" i="1"/>
  <c r="F244" i="1"/>
  <c r="F245" i="1"/>
  <c r="F246" i="1"/>
  <c r="F247" i="1"/>
  <c r="F420" i="1"/>
  <c r="F248" i="1"/>
  <c r="F443" i="1"/>
  <c r="F249" i="1"/>
  <c r="F250" i="1"/>
  <c r="F251" i="1"/>
  <c r="F252" i="1"/>
  <c r="F454" i="1"/>
  <c r="F253" i="1"/>
  <c r="F254" i="1"/>
  <c r="F255" i="1"/>
  <c r="F455" i="1"/>
  <c r="F256" i="1"/>
  <c r="F257" i="1"/>
  <c r="F258" i="1"/>
  <c r="F444" i="1"/>
  <c r="F445" i="1"/>
  <c r="F259" i="1"/>
  <c r="F421" i="1"/>
  <c r="F504" i="1"/>
  <c r="F446" i="1"/>
  <c r="F260" i="1"/>
  <c r="F261" i="1"/>
  <c r="F476" i="1"/>
  <c r="F447" i="1"/>
  <c r="F422" i="1"/>
  <c r="F262" i="1"/>
  <c r="F448" i="1"/>
  <c r="F477" i="1"/>
  <c r="F263" i="1"/>
  <c r="F264" i="1"/>
  <c r="F478" i="1"/>
  <c r="F265" i="1"/>
  <c r="F266" i="1"/>
  <c r="F479" i="1"/>
  <c r="F267" i="1"/>
  <c r="F268" i="1"/>
  <c r="F269" i="1"/>
  <c r="F270" i="1"/>
  <c r="F271" i="1"/>
  <c r="F272" i="1"/>
  <c r="F273" i="1"/>
  <c r="F274" i="1"/>
  <c r="F275" i="1"/>
  <c r="F276" i="1"/>
  <c r="F45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480" i="1"/>
  <c r="F306" i="1"/>
  <c r="F307" i="1"/>
  <c r="F308" i="1"/>
  <c r="F309" i="1"/>
  <c r="F310" i="1"/>
  <c r="F481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457" i="1"/>
  <c r="F363" i="1"/>
  <c r="F364" i="1"/>
  <c r="F365" i="1"/>
  <c r="F366" i="1"/>
  <c r="F367" i="1"/>
  <c r="F482" i="1"/>
  <c r="F368" i="1"/>
  <c r="F369" i="1"/>
  <c r="F370" i="1"/>
  <c r="F371" i="1"/>
  <c r="F483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484" i="1"/>
  <c r="F485" i="1"/>
  <c r="F449" i="1"/>
  <c r="F391" i="1"/>
  <c r="F423" i="1"/>
  <c r="F450" i="1"/>
  <c r="F392" i="1"/>
  <c r="F393" i="1"/>
  <c r="F394" i="1"/>
  <c r="F486" i="1"/>
  <c r="F395" i="1"/>
  <c r="F451" i="1"/>
  <c r="F396" i="1"/>
  <c r="F424" i="1"/>
  <c r="F505" i="1"/>
  <c r="F207" i="1"/>
  <c r="F397" i="1"/>
  <c r="F398" i="1"/>
  <c r="F399" i="1"/>
  <c r="F400" i="1"/>
  <c r="F506" i="1"/>
  <c r="F487" i="1"/>
  <c r="F208" i="1"/>
  <c r="F209" i="1"/>
  <c r="F210" i="1"/>
  <c r="F211" i="1"/>
  <c r="F425" i="1"/>
  <c r="F507" i="1"/>
  <c r="F426" i="1"/>
  <c r="F458" i="1"/>
  <c r="F508" i="1"/>
  <c r="F427" i="1"/>
  <c r="F401" i="1"/>
  <c r="F488" i="1"/>
  <c r="F402" i="1"/>
  <c r="F489" i="1"/>
  <c r="F490" i="1"/>
  <c r="F491" i="1"/>
  <c r="F492" i="1"/>
  <c r="F493" i="1"/>
  <c r="F212" i="1"/>
  <c r="F213" i="1"/>
  <c r="F214" i="1"/>
  <c r="F215" i="1"/>
  <c r="F428" i="1"/>
  <c r="F216" i="1"/>
  <c r="F403" i="1"/>
  <c r="F217" i="1"/>
  <c r="F404" i="1"/>
  <c r="F218" i="1"/>
  <c r="F405" i="1"/>
  <c r="F406" i="1"/>
  <c r="F407" i="1"/>
  <c r="F219" i="1"/>
  <c r="F459" i="1"/>
  <c r="F460" i="1"/>
  <c r="F408" i="1"/>
  <c r="F220" i="1"/>
  <c r="F197" i="1"/>
  <c r="F409" i="1"/>
  <c r="F410" i="1"/>
  <c r="F429" i="1"/>
  <c r="F430" i="1"/>
  <c r="F494" i="1"/>
  <c r="F431" i="1"/>
  <c r="F411" i="1"/>
  <c r="F432" i="1"/>
  <c r="F461" i="1"/>
  <c r="F433" i="1"/>
  <c r="F221" i="1"/>
  <c r="F222" i="1"/>
  <c r="F434" i="1"/>
  <c r="F495" i="1"/>
  <c r="F509" i="1"/>
  <c r="F510" i="1"/>
  <c r="F462" i="1"/>
  <c r="F223" i="1"/>
  <c r="F224" i="1"/>
  <c r="F203" i="1"/>
  <c r="F412" i="1"/>
  <c r="F225" i="1"/>
  <c r="F413" i="1"/>
  <c r="F496" i="1"/>
  <c r="F497" i="1"/>
  <c r="F435" i="1"/>
  <c r="F463" i="1"/>
  <c r="F464" i="1"/>
  <c r="F511" i="1"/>
  <c r="F414" i="1"/>
  <c r="F226" i="1"/>
  <c r="F227" i="1"/>
  <c r="F465" i="1"/>
  <c r="F228" i="1"/>
  <c r="F415" i="1"/>
  <c r="F229" i="1"/>
  <c r="F466" i="1"/>
  <c r="F230" i="1"/>
  <c r="F498" i="1"/>
  <c r="F231" i="1"/>
  <c r="F499" i="1"/>
  <c r="F467" i="1"/>
  <c r="F436" i="1"/>
  <c r="F204" i="1"/>
  <c r="F437" i="1"/>
  <c r="F468" i="1"/>
  <c r="F469" i="1"/>
  <c r="F470" i="1"/>
  <c r="F471" i="1"/>
  <c r="F232" i="1"/>
  <c r="F472" i="1"/>
  <c r="F205" i="1"/>
  <c r="F500" i="1"/>
  <c r="F473" i="1"/>
  <c r="F474" i="1"/>
  <c r="F206" i="1"/>
  <c r="A416" i="1"/>
  <c r="A233" i="1"/>
  <c r="A438" i="1"/>
  <c r="A439" i="1"/>
  <c r="A417" i="1"/>
  <c r="A475" i="1"/>
  <c r="A440" i="1"/>
  <c r="A418" i="1"/>
  <c r="A452" i="1"/>
  <c r="A501" i="1"/>
  <c r="A502" i="1"/>
  <c r="A234" i="1"/>
  <c r="A235" i="1"/>
  <c r="A236" i="1"/>
  <c r="A237" i="1"/>
  <c r="A238" i="1"/>
  <c r="A441" i="1"/>
  <c r="A239" i="1"/>
  <c r="A442" i="1"/>
  <c r="A419" i="1"/>
  <c r="A503" i="1"/>
  <c r="A453" i="1"/>
  <c r="A240" i="1"/>
  <c r="A241" i="1"/>
  <c r="A242" i="1"/>
  <c r="A243" i="1"/>
  <c r="A244" i="1"/>
  <c r="A245" i="1"/>
  <c r="A246" i="1"/>
  <c r="A247" i="1"/>
  <c r="A420" i="1"/>
  <c r="A248" i="1"/>
  <c r="A443" i="1"/>
  <c r="A249" i="1"/>
  <c r="A250" i="1"/>
  <c r="A251" i="1"/>
  <c r="A252" i="1"/>
  <c r="A454" i="1"/>
  <c r="A253" i="1"/>
  <c r="A254" i="1"/>
  <c r="A255" i="1"/>
  <c r="A455" i="1"/>
  <c r="A256" i="1"/>
  <c r="A257" i="1"/>
  <c r="A258" i="1"/>
  <c r="A444" i="1"/>
  <c r="A445" i="1"/>
  <c r="A259" i="1"/>
  <c r="A421" i="1"/>
  <c r="A504" i="1"/>
  <c r="A446" i="1"/>
  <c r="A260" i="1"/>
  <c r="A261" i="1"/>
  <c r="A476" i="1"/>
  <c r="A447" i="1"/>
  <c r="A422" i="1"/>
  <c r="A262" i="1"/>
  <c r="A448" i="1"/>
  <c r="A477" i="1"/>
  <c r="A263" i="1"/>
  <c r="A264" i="1"/>
  <c r="A478" i="1"/>
  <c r="A265" i="1"/>
  <c r="A266" i="1"/>
  <c r="A479" i="1"/>
  <c r="A267" i="1"/>
  <c r="A268" i="1"/>
  <c r="A269" i="1"/>
  <c r="A270" i="1"/>
  <c r="A271" i="1"/>
  <c r="A272" i="1"/>
  <c r="A273" i="1"/>
  <c r="A274" i="1"/>
  <c r="A275" i="1"/>
  <c r="A276" i="1"/>
  <c r="A45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480" i="1"/>
  <c r="A306" i="1"/>
  <c r="A307" i="1"/>
  <c r="A308" i="1"/>
  <c r="A309" i="1"/>
  <c r="A310" i="1"/>
  <c r="A481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457" i="1"/>
  <c r="A363" i="1"/>
  <c r="A364" i="1"/>
  <c r="A365" i="1"/>
  <c r="A366" i="1"/>
  <c r="A367" i="1"/>
  <c r="A482" i="1"/>
  <c r="A368" i="1"/>
  <c r="A369" i="1"/>
  <c r="A370" i="1"/>
  <c r="A371" i="1"/>
  <c r="A483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484" i="1"/>
  <c r="A485" i="1"/>
  <c r="A449" i="1"/>
  <c r="A391" i="1"/>
  <c r="A423" i="1"/>
  <c r="A450" i="1"/>
  <c r="A392" i="1"/>
  <c r="A393" i="1"/>
  <c r="A394" i="1"/>
  <c r="A486" i="1"/>
  <c r="A395" i="1"/>
  <c r="A451" i="1"/>
  <c r="A396" i="1"/>
  <c r="A424" i="1"/>
  <c r="A505" i="1"/>
  <c r="A207" i="1"/>
  <c r="A397" i="1"/>
  <c r="A398" i="1"/>
  <c r="A399" i="1"/>
  <c r="A400" i="1"/>
  <c r="A506" i="1"/>
  <c r="A487" i="1"/>
  <c r="A208" i="1"/>
  <c r="A209" i="1"/>
  <c r="A210" i="1"/>
  <c r="A211" i="1"/>
  <c r="A425" i="1"/>
  <c r="A507" i="1"/>
  <c r="A426" i="1"/>
  <c r="A458" i="1"/>
  <c r="A508" i="1"/>
  <c r="A427" i="1"/>
  <c r="A401" i="1"/>
  <c r="A488" i="1"/>
  <c r="A402" i="1"/>
  <c r="A489" i="1"/>
  <c r="A490" i="1"/>
  <c r="A491" i="1"/>
  <c r="A492" i="1"/>
  <c r="A493" i="1"/>
  <c r="A212" i="1"/>
  <c r="A213" i="1"/>
  <c r="A214" i="1"/>
  <c r="A215" i="1"/>
  <c r="A428" i="1"/>
  <c r="A216" i="1"/>
  <c r="A403" i="1"/>
  <c r="A217" i="1"/>
  <c r="A404" i="1"/>
  <c r="A218" i="1"/>
  <c r="A405" i="1"/>
  <c r="A406" i="1"/>
  <c r="A407" i="1"/>
  <c r="A219" i="1"/>
  <c r="A459" i="1"/>
  <c r="A460" i="1"/>
  <c r="A408" i="1"/>
  <c r="A220" i="1"/>
  <c r="A197" i="1"/>
  <c r="A409" i="1"/>
  <c r="A410" i="1"/>
  <c r="A429" i="1"/>
  <c r="A430" i="1"/>
  <c r="A494" i="1"/>
  <c r="A431" i="1"/>
  <c r="A411" i="1"/>
  <c r="A432" i="1"/>
  <c r="A461" i="1"/>
  <c r="A433" i="1"/>
  <c r="A221" i="1"/>
  <c r="A222" i="1"/>
  <c r="A434" i="1"/>
  <c r="A495" i="1"/>
  <c r="A509" i="1"/>
  <c r="A510" i="1"/>
  <c r="A462" i="1"/>
  <c r="A223" i="1"/>
  <c r="A224" i="1"/>
  <c r="A203" i="1"/>
  <c r="A412" i="1"/>
  <c r="A225" i="1"/>
  <c r="A413" i="1"/>
  <c r="A496" i="1"/>
  <c r="A497" i="1"/>
  <c r="A435" i="1"/>
  <c r="A463" i="1"/>
  <c r="A464" i="1"/>
  <c r="A511" i="1"/>
  <c r="A414" i="1"/>
  <c r="A226" i="1"/>
  <c r="A227" i="1"/>
  <c r="A465" i="1"/>
  <c r="A228" i="1"/>
  <c r="A415" i="1"/>
  <c r="A229" i="1"/>
  <c r="A466" i="1"/>
  <c r="A230" i="1"/>
  <c r="A498" i="1"/>
  <c r="A231" i="1"/>
  <c r="A499" i="1"/>
  <c r="A467" i="1"/>
  <c r="A436" i="1"/>
  <c r="A204" i="1"/>
  <c r="A437" i="1"/>
  <c r="A468" i="1"/>
  <c r="A469" i="1"/>
  <c r="A470" i="1"/>
  <c r="A471" i="1"/>
  <c r="A232" i="1"/>
  <c r="A472" i="1"/>
  <c r="A205" i="1"/>
  <c r="A500" i="1"/>
  <c r="A473" i="1"/>
  <c r="A474" i="1"/>
  <c r="A206" i="1"/>
  <c r="F416" i="1"/>
  <c r="F233" i="1"/>
  <c r="F438" i="1"/>
  <c r="F439" i="1"/>
  <c r="F417" i="1"/>
  <c r="Y416" i="1"/>
  <c r="Y233" i="1"/>
  <c r="Y438" i="1"/>
  <c r="Y439" i="1"/>
  <c r="Y417" i="1"/>
  <c r="Y475" i="1"/>
  <c r="Y440" i="1"/>
  <c r="Y418" i="1"/>
  <c r="Y452" i="1"/>
  <c r="Y501" i="1"/>
  <c r="Y502" i="1"/>
  <c r="Y234" i="1"/>
  <c r="Y235" i="1"/>
  <c r="Y236" i="1"/>
  <c r="Y237" i="1"/>
  <c r="Y238" i="1"/>
  <c r="Y441" i="1"/>
  <c r="Y239" i="1"/>
  <c r="Y442" i="1"/>
  <c r="Y419" i="1"/>
  <c r="Y503" i="1"/>
  <c r="Y453" i="1"/>
  <c r="Y240" i="1"/>
  <c r="Y241" i="1"/>
  <c r="Y242" i="1"/>
  <c r="Y243" i="1"/>
  <c r="Y244" i="1"/>
  <c r="Y245" i="1"/>
  <c r="Y246" i="1"/>
  <c r="Y247" i="1"/>
  <c r="Y420" i="1"/>
  <c r="Y248" i="1"/>
  <c r="Y443" i="1"/>
  <c r="Y249" i="1"/>
  <c r="Y250" i="1"/>
  <c r="Y251" i="1"/>
  <c r="Y252" i="1"/>
  <c r="Y454" i="1"/>
  <c r="Y253" i="1"/>
  <c r="Y254" i="1"/>
  <c r="Y255" i="1"/>
  <c r="Y455" i="1"/>
  <c r="Y256" i="1"/>
  <c r="Y257" i="1"/>
  <c r="Y258" i="1"/>
  <c r="Y444" i="1"/>
  <c r="Y445" i="1"/>
  <c r="Y259" i="1"/>
  <c r="Y421" i="1"/>
  <c r="Y504" i="1"/>
  <c r="Y446" i="1"/>
  <c r="Y260" i="1"/>
  <c r="Y261" i="1"/>
  <c r="Y476" i="1"/>
  <c r="Y447" i="1"/>
  <c r="Y422" i="1"/>
  <c r="Y262" i="1"/>
  <c r="Y448" i="1"/>
  <c r="Y477" i="1"/>
  <c r="Y263" i="1"/>
  <c r="Y264" i="1"/>
  <c r="Y478" i="1"/>
  <c r="Y265" i="1"/>
  <c r="Y266" i="1"/>
  <c r="Y479" i="1"/>
  <c r="Y267" i="1"/>
  <c r="Y268" i="1"/>
  <c r="Y269" i="1"/>
  <c r="Y270" i="1"/>
  <c r="Y271" i="1"/>
  <c r="Y272" i="1"/>
  <c r="Y273" i="1"/>
  <c r="Y274" i="1"/>
  <c r="Y275" i="1"/>
  <c r="Y276" i="1"/>
  <c r="Y45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480" i="1"/>
  <c r="Y306" i="1"/>
  <c r="Y307" i="1"/>
  <c r="Y308" i="1"/>
  <c r="Y309" i="1"/>
  <c r="Y310" i="1"/>
  <c r="Y481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457" i="1"/>
  <c r="Y363" i="1"/>
  <c r="Y364" i="1"/>
  <c r="Y365" i="1"/>
  <c r="Y366" i="1"/>
  <c r="Y367" i="1"/>
  <c r="Y482" i="1"/>
  <c r="Y368" i="1"/>
  <c r="Y369" i="1"/>
  <c r="Y370" i="1"/>
  <c r="Y371" i="1"/>
  <c r="Y483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484" i="1"/>
  <c r="Y485" i="1"/>
  <c r="Y449" i="1"/>
  <c r="Y391" i="1"/>
  <c r="Y423" i="1"/>
  <c r="Y450" i="1"/>
  <c r="Y392" i="1"/>
  <c r="Y393" i="1"/>
  <c r="Y394" i="1"/>
  <c r="Y486" i="1"/>
  <c r="Y395" i="1"/>
  <c r="Y451" i="1"/>
  <c r="Y396" i="1"/>
  <c r="Y424" i="1"/>
  <c r="Y505" i="1"/>
  <c r="Y207" i="1"/>
  <c r="Y397" i="1"/>
  <c r="Y398" i="1"/>
  <c r="Y399" i="1"/>
  <c r="Y400" i="1"/>
  <c r="Y506" i="1"/>
  <c r="Y487" i="1"/>
  <c r="Y208" i="1"/>
  <c r="Y209" i="1"/>
  <c r="Y210" i="1"/>
  <c r="Y211" i="1"/>
  <c r="Y425" i="1"/>
  <c r="Y507" i="1"/>
  <c r="Y426" i="1"/>
  <c r="Y458" i="1"/>
  <c r="Y508" i="1"/>
  <c r="Y427" i="1"/>
  <c r="Y401" i="1"/>
  <c r="Y488" i="1"/>
  <c r="Y402" i="1"/>
  <c r="Y489" i="1"/>
  <c r="Y490" i="1"/>
  <c r="Y491" i="1"/>
  <c r="Y492" i="1"/>
  <c r="Y493" i="1"/>
  <c r="Y212" i="1"/>
  <c r="Y213" i="1"/>
  <c r="Y214" i="1"/>
  <c r="Y215" i="1"/>
  <c r="Y428" i="1"/>
  <c r="Y216" i="1"/>
  <c r="Y403" i="1"/>
  <c r="Y217" i="1"/>
  <c r="Y404" i="1"/>
  <c r="Y218" i="1"/>
  <c r="Y405" i="1"/>
  <c r="Y406" i="1"/>
  <c r="Y407" i="1"/>
  <c r="Y219" i="1"/>
  <c r="Y459" i="1"/>
  <c r="Y460" i="1"/>
  <c r="Y408" i="1"/>
  <c r="Y220" i="1"/>
  <c r="Y197" i="1"/>
  <c r="Y409" i="1"/>
  <c r="Y410" i="1"/>
  <c r="Y429" i="1"/>
  <c r="Y430" i="1"/>
  <c r="Y494" i="1"/>
  <c r="Y431" i="1"/>
  <c r="Y411" i="1"/>
  <c r="Y432" i="1"/>
  <c r="Y461" i="1"/>
  <c r="Y433" i="1"/>
  <c r="Y221" i="1"/>
  <c r="Y222" i="1"/>
  <c r="Y495" i="1"/>
  <c r="Y509" i="1"/>
  <c r="Y510" i="1"/>
  <c r="Y462" i="1"/>
  <c r="Y223" i="1"/>
  <c r="Y224" i="1"/>
  <c r="Y203" i="1"/>
  <c r="Y412" i="1"/>
  <c r="Y225" i="1"/>
  <c r="Y413" i="1"/>
  <c r="Y496" i="1"/>
  <c r="Y497" i="1"/>
  <c r="Y435" i="1"/>
  <c r="Y463" i="1"/>
  <c r="Y464" i="1"/>
  <c r="Y414" i="1"/>
  <c r="Y226" i="1"/>
  <c r="Y227" i="1"/>
  <c r="Y228" i="1"/>
  <c r="Y415" i="1"/>
  <c r="Y229" i="1"/>
  <c r="Y466" i="1"/>
  <c r="Y230" i="1"/>
  <c r="Y498" i="1"/>
  <c r="Y231" i="1"/>
  <c r="Y499" i="1"/>
  <c r="Y467" i="1"/>
  <c r="Y436" i="1"/>
  <c r="Y204" i="1"/>
  <c r="Y232" i="1"/>
  <c r="Y205" i="1"/>
  <c r="Y206" i="1"/>
  <c r="AB416" i="1"/>
  <c r="AB233" i="1"/>
  <c r="AB438" i="1"/>
  <c r="AB439" i="1"/>
  <c r="AB417" i="1"/>
  <c r="AB475" i="1"/>
  <c r="AB440" i="1"/>
  <c r="AB418" i="1"/>
  <c r="AB452" i="1"/>
  <c r="AB501" i="1"/>
  <c r="AB502" i="1"/>
  <c r="AB234" i="1"/>
  <c r="AB235" i="1"/>
  <c r="AB236" i="1"/>
  <c r="AB237" i="1"/>
  <c r="AB238" i="1"/>
  <c r="AB441" i="1"/>
  <c r="AB239" i="1"/>
  <c r="AB442" i="1"/>
  <c r="AB419" i="1"/>
  <c r="AB503" i="1"/>
  <c r="AB453" i="1"/>
  <c r="AB240" i="1"/>
  <c r="AB241" i="1"/>
  <c r="AB242" i="1"/>
  <c r="AB243" i="1"/>
  <c r="AB244" i="1"/>
  <c r="AB245" i="1"/>
  <c r="AB246" i="1"/>
  <c r="AB247" i="1"/>
  <c r="AB420" i="1"/>
  <c r="AB248" i="1"/>
  <c r="AB443" i="1"/>
  <c r="AB249" i="1"/>
  <c r="AB250" i="1"/>
  <c r="AB251" i="1"/>
  <c r="AB252" i="1"/>
  <c r="AB454" i="1"/>
  <c r="AB253" i="1"/>
  <c r="AB254" i="1"/>
  <c r="AB255" i="1"/>
  <c r="AB455" i="1"/>
  <c r="AB256" i="1"/>
  <c r="AB257" i="1"/>
  <c r="AB258" i="1"/>
  <c r="AB444" i="1"/>
  <c r="AB445" i="1"/>
  <c r="AB259" i="1"/>
  <c r="AB421" i="1"/>
  <c r="AB504" i="1"/>
  <c r="AB446" i="1"/>
  <c r="AB260" i="1"/>
  <c r="AB261" i="1"/>
  <c r="AB476" i="1"/>
  <c r="AB447" i="1"/>
  <c r="AB422" i="1"/>
  <c r="AB262" i="1"/>
  <c r="AB448" i="1"/>
  <c r="AB477" i="1"/>
  <c r="AB263" i="1"/>
  <c r="AB264" i="1"/>
  <c r="AB478" i="1"/>
  <c r="AB265" i="1"/>
  <c r="AB266" i="1"/>
  <c r="AB479" i="1"/>
  <c r="AB267" i="1"/>
  <c r="AB268" i="1"/>
  <c r="AB269" i="1"/>
  <c r="AB270" i="1"/>
  <c r="AB271" i="1"/>
  <c r="AB272" i="1"/>
  <c r="AB273" i="1"/>
  <c r="AB274" i="1"/>
  <c r="AB275" i="1"/>
  <c r="AB276" i="1"/>
  <c r="AB45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480" i="1"/>
  <c r="AB306" i="1"/>
  <c r="AB307" i="1"/>
  <c r="AB308" i="1"/>
  <c r="AB309" i="1"/>
  <c r="AB310" i="1"/>
  <c r="AB481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457" i="1"/>
  <c r="AB363" i="1"/>
  <c r="AB364" i="1"/>
  <c r="AB365" i="1"/>
  <c r="AB366" i="1"/>
  <c r="AB367" i="1"/>
  <c r="AB482" i="1"/>
  <c r="AB368" i="1"/>
  <c r="AB369" i="1"/>
  <c r="AB370" i="1"/>
  <c r="AB371" i="1"/>
  <c r="AB483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484" i="1"/>
  <c r="AB485" i="1"/>
  <c r="AB449" i="1"/>
  <c r="AB391" i="1"/>
  <c r="AB423" i="1"/>
  <c r="AB450" i="1"/>
  <c r="AB392" i="1"/>
  <c r="AB393" i="1"/>
  <c r="AB394" i="1"/>
  <c r="AB486" i="1"/>
  <c r="AB395" i="1"/>
  <c r="AB451" i="1"/>
  <c r="AB396" i="1"/>
  <c r="AB424" i="1"/>
  <c r="AB505" i="1"/>
  <c r="AB207" i="1"/>
  <c r="AB397" i="1"/>
  <c r="AB398" i="1"/>
  <c r="AB399" i="1"/>
  <c r="AB400" i="1"/>
  <c r="AB506" i="1"/>
  <c r="AB487" i="1"/>
  <c r="AB208" i="1"/>
  <c r="AB209" i="1"/>
  <c r="AB210" i="1"/>
  <c r="AB211" i="1"/>
  <c r="AB425" i="1"/>
  <c r="AB507" i="1"/>
  <c r="AB426" i="1"/>
  <c r="AB458" i="1"/>
  <c r="AB508" i="1"/>
  <c r="AB427" i="1"/>
  <c r="AB401" i="1"/>
  <c r="AB488" i="1"/>
  <c r="AB402" i="1"/>
  <c r="AB489" i="1"/>
  <c r="AB490" i="1"/>
  <c r="AB491" i="1"/>
  <c r="AB492" i="1"/>
  <c r="AB493" i="1"/>
  <c r="AB212" i="1"/>
  <c r="AB213" i="1"/>
  <c r="AB214" i="1"/>
  <c r="AB215" i="1"/>
  <c r="AB428" i="1"/>
  <c r="AB216" i="1"/>
  <c r="AB403" i="1"/>
  <c r="AB217" i="1"/>
  <c r="AB404" i="1"/>
  <c r="AB218" i="1"/>
  <c r="AB405" i="1"/>
  <c r="AB406" i="1"/>
  <c r="AB407" i="1"/>
  <c r="AB219" i="1"/>
  <c r="AB459" i="1"/>
  <c r="AB460" i="1"/>
  <c r="AB408" i="1"/>
  <c r="AB220" i="1"/>
  <c r="AB197" i="1"/>
  <c r="AB409" i="1"/>
  <c r="AB410" i="1"/>
  <c r="AB429" i="1"/>
  <c r="AB430" i="1"/>
  <c r="AB494" i="1"/>
  <c r="AB431" i="1"/>
  <c r="AB411" i="1"/>
  <c r="AB432" i="1"/>
  <c r="AB461" i="1"/>
  <c r="AB433" i="1"/>
  <c r="AB221" i="1"/>
  <c r="AB222" i="1"/>
  <c r="AB434" i="1"/>
  <c r="AB495" i="1"/>
  <c r="AB509" i="1"/>
  <c r="AB510" i="1"/>
  <c r="AB462" i="1"/>
  <c r="AB223" i="1"/>
  <c r="AB224" i="1"/>
  <c r="AB203" i="1"/>
  <c r="AB412" i="1"/>
  <c r="AB225" i="1"/>
  <c r="AB413" i="1"/>
  <c r="AB496" i="1"/>
  <c r="AB497" i="1"/>
  <c r="AB435" i="1"/>
  <c r="AB463" i="1"/>
  <c r="AB464" i="1"/>
  <c r="AB511" i="1"/>
  <c r="AB414" i="1"/>
  <c r="AB226" i="1"/>
  <c r="AB227" i="1"/>
  <c r="AB465" i="1"/>
  <c r="AB228" i="1"/>
  <c r="AB415" i="1"/>
  <c r="AB229" i="1"/>
  <c r="AB466" i="1"/>
  <c r="AB230" i="1"/>
  <c r="AB498" i="1"/>
  <c r="AB231" i="1"/>
  <c r="AB499" i="1"/>
  <c r="AB467" i="1"/>
  <c r="AB436" i="1"/>
  <c r="AB204" i="1"/>
  <c r="AB437" i="1"/>
  <c r="AB468" i="1"/>
  <c r="AB469" i="1"/>
  <c r="AB470" i="1"/>
  <c r="AB471" i="1"/>
  <c r="AB232" i="1"/>
  <c r="AB472" i="1"/>
  <c r="AB205" i="1"/>
  <c r="AB500" i="1"/>
  <c r="AB473" i="1"/>
  <c r="AB474" i="1"/>
  <c r="AB206" i="1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DW4" i="10"/>
  <c r="DX4" i="10"/>
  <c r="DY4" i="10"/>
  <c r="DZ4" i="10"/>
  <c r="EA4" i="10"/>
  <c r="EB4" i="10"/>
  <c r="EC4" i="10"/>
  <c r="ED4" i="10"/>
  <c r="EE4" i="10"/>
  <c r="EF4" i="10"/>
  <c r="EG4" i="10"/>
  <c r="EH4" i="10"/>
  <c r="EI4" i="10"/>
  <c r="EJ4" i="10"/>
  <c r="EK4" i="10"/>
  <c r="EL4" i="10"/>
  <c r="EM4" i="10"/>
  <c r="EN4" i="10"/>
  <c r="EO4" i="10"/>
  <c r="EP4" i="10"/>
  <c r="EQ4" i="10"/>
  <c r="ER4" i="10"/>
  <c r="ES4" i="10"/>
  <c r="ET4" i="10"/>
  <c r="EU4" i="10"/>
  <c r="EV4" i="10"/>
  <c r="EW4" i="10"/>
  <c r="EX4" i="10"/>
  <c r="EY4" i="10"/>
  <c r="EZ4" i="10"/>
  <c r="FA4" i="10"/>
  <c r="FB4" i="10"/>
  <c r="FC4" i="10"/>
  <c r="FD4" i="10"/>
  <c r="FE4" i="10"/>
  <c r="FF4" i="10"/>
  <c r="FG4" i="10"/>
  <c r="FH4" i="10"/>
  <c r="FI4" i="10"/>
  <c r="FJ4" i="10"/>
  <c r="FK4" i="10"/>
  <c r="FL4" i="10"/>
  <c r="FM4" i="10"/>
  <c r="FN4" i="10"/>
  <c r="FO4" i="10"/>
  <c r="FP4" i="10"/>
  <c r="FQ4" i="10"/>
  <c r="FR4" i="10"/>
  <c r="FS4" i="10"/>
  <c r="FT4" i="10"/>
  <c r="FU4" i="10"/>
  <c r="FV4" i="10"/>
  <c r="FW4" i="10"/>
  <c r="FX4" i="10"/>
  <c r="FY4" i="10"/>
  <c r="FZ4" i="10"/>
  <c r="GA4" i="10"/>
  <c r="GB4" i="10"/>
  <c r="GC4" i="10"/>
  <c r="GD4" i="10"/>
  <c r="GE4" i="10"/>
  <c r="GF4" i="10"/>
  <c r="GG4" i="10"/>
  <c r="GH4" i="10"/>
  <c r="GI4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Y5" i="10"/>
  <c r="FZ5" i="10"/>
  <c r="GA5" i="10"/>
  <c r="GB5" i="10"/>
  <c r="GC5" i="10"/>
  <c r="GD5" i="10"/>
  <c r="GE5" i="10"/>
  <c r="GF5" i="10"/>
  <c r="GG5" i="10"/>
  <c r="GH5" i="10"/>
  <c r="GI5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DW6" i="10"/>
  <c r="DX6" i="10"/>
  <c r="DY6" i="10"/>
  <c r="DZ6" i="10"/>
  <c r="EA6" i="10"/>
  <c r="EB6" i="10"/>
  <c r="EC6" i="10"/>
  <c r="ED6" i="10"/>
  <c r="EE6" i="10"/>
  <c r="EF6" i="10"/>
  <c r="EG6" i="10"/>
  <c r="EH6" i="10"/>
  <c r="EI6" i="10"/>
  <c r="EJ6" i="10"/>
  <c r="EK6" i="10"/>
  <c r="EL6" i="10"/>
  <c r="EM6" i="10"/>
  <c r="EN6" i="10"/>
  <c r="EO6" i="10"/>
  <c r="EP6" i="10"/>
  <c r="EQ6" i="10"/>
  <c r="ER6" i="10"/>
  <c r="ES6" i="10"/>
  <c r="ET6" i="10"/>
  <c r="EU6" i="10"/>
  <c r="EV6" i="10"/>
  <c r="EW6" i="10"/>
  <c r="EX6" i="10"/>
  <c r="EY6" i="10"/>
  <c r="EZ6" i="10"/>
  <c r="FA6" i="10"/>
  <c r="FB6" i="10"/>
  <c r="FC6" i="10"/>
  <c r="FD6" i="10"/>
  <c r="FE6" i="10"/>
  <c r="FF6" i="10"/>
  <c r="FG6" i="10"/>
  <c r="FH6" i="10"/>
  <c r="FI6" i="10"/>
  <c r="FJ6" i="10"/>
  <c r="FK6" i="10"/>
  <c r="FL6" i="10"/>
  <c r="FM6" i="10"/>
  <c r="FN6" i="10"/>
  <c r="FO6" i="10"/>
  <c r="FP6" i="10"/>
  <c r="FQ6" i="10"/>
  <c r="FR6" i="10"/>
  <c r="FS6" i="10"/>
  <c r="FT6" i="10"/>
  <c r="FU6" i="10"/>
  <c r="FV6" i="10"/>
  <c r="FW6" i="10"/>
  <c r="FX6" i="10"/>
  <c r="FY6" i="10"/>
  <c r="FZ6" i="10"/>
  <c r="GA6" i="10"/>
  <c r="GB6" i="10"/>
  <c r="GC6" i="10"/>
  <c r="GD6" i="10"/>
  <c r="GE6" i="10"/>
  <c r="GF6" i="10"/>
  <c r="GG6" i="10"/>
  <c r="GH6" i="10"/>
  <c r="GI6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DW8" i="10"/>
  <c r="DX8" i="10"/>
  <c r="DY8" i="10"/>
  <c r="DZ8" i="10"/>
  <c r="EA8" i="10"/>
  <c r="EB8" i="10"/>
  <c r="EC8" i="10"/>
  <c r="ED8" i="10"/>
  <c r="EE8" i="10"/>
  <c r="EF8" i="10"/>
  <c r="EG8" i="10"/>
  <c r="EH8" i="10"/>
  <c r="EI8" i="10"/>
  <c r="EJ8" i="10"/>
  <c r="EK8" i="10"/>
  <c r="EL8" i="10"/>
  <c r="EM8" i="10"/>
  <c r="EN8" i="10"/>
  <c r="EO8" i="10"/>
  <c r="EP8" i="10"/>
  <c r="EQ8" i="10"/>
  <c r="ER8" i="10"/>
  <c r="ES8" i="10"/>
  <c r="ET8" i="10"/>
  <c r="EU8" i="10"/>
  <c r="EV8" i="10"/>
  <c r="EW8" i="10"/>
  <c r="EX8" i="10"/>
  <c r="EY8" i="10"/>
  <c r="EZ8" i="10"/>
  <c r="FA8" i="10"/>
  <c r="FB8" i="10"/>
  <c r="FC8" i="10"/>
  <c r="FD8" i="10"/>
  <c r="FE8" i="10"/>
  <c r="FF8" i="10"/>
  <c r="FG8" i="10"/>
  <c r="FH8" i="10"/>
  <c r="FI8" i="10"/>
  <c r="FJ8" i="10"/>
  <c r="FK8" i="10"/>
  <c r="FL8" i="10"/>
  <c r="FM8" i="10"/>
  <c r="FN8" i="10"/>
  <c r="FO8" i="10"/>
  <c r="FP8" i="10"/>
  <c r="FQ8" i="10"/>
  <c r="FR8" i="10"/>
  <c r="FS8" i="10"/>
  <c r="FT8" i="10"/>
  <c r="FU8" i="10"/>
  <c r="FV8" i="10"/>
  <c r="FW8" i="10"/>
  <c r="FX8" i="10"/>
  <c r="FY8" i="10"/>
  <c r="FZ8" i="10"/>
  <c r="GA8" i="10"/>
  <c r="GB8" i="10"/>
  <c r="GC8" i="10"/>
  <c r="GD8" i="10"/>
  <c r="GE8" i="10"/>
  <c r="GF8" i="10"/>
  <c r="GG8" i="10"/>
  <c r="GH8" i="10"/>
  <c r="GI8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DW9" i="10"/>
  <c r="DX9" i="10"/>
  <c r="DY9" i="10"/>
  <c r="DZ9" i="10"/>
  <c r="EA9" i="10"/>
  <c r="EB9" i="10"/>
  <c r="EC9" i="10"/>
  <c r="ED9" i="10"/>
  <c r="EE9" i="10"/>
  <c r="EF9" i="10"/>
  <c r="EG9" i="10"/>
  <c r="EH9" i="10"/>
  <c r="EI9" i="10"/>
  <c r="EJ9" i="10"/>
  <c r="EK9" i="10"/>
  <c r="EL9" i="10"/>
  <c r="EM9" i="10"/>
  <c r="EN9" i="10"/>
  <c r="EO9" i="10"/>
  <c r="EP9" i="10"/>
  <c r="EQ9" i="10"/>
  <c r="ER9" i="10"/>
  <c r="ES9" i="10"/>
  <c r="ET9" i="10"/>
  <c r="EU9" i="10"/>
  <c r="EV9" i="10"/>
  <c r="EW9" i="10"/>
  <c r="EX9" i="10"/>
  <c r="EY9" i="10"/>
  <c r="EZ9" i="10"/>
  <c r="FA9" i="10"/>
  <c r="FB9" i="10"/>
  <c r="FC9" i="10"/>
  <c r="FD9" i="10"/>
  <c r="FE9" i="10"/>
  <c r="FF9" i="10"/>
  <c r="FG9" i="10"/>
  <c r="FH9" i="10"/>
  <c r="FI9" i="10"/>
  <c r="FJ9" i="10"/>
  <c r="FK9" i="10"/>
  <c r="FL9" i="10"/>
  <c r="FM9" i="10"/>
  <c r="FN9" i="10"/>
  <c r="FO9" i="10"/>
  <c r="FP9" i="10"/>
  <c r="FQ9" i="10"/>
  <c r="FR9" i="10"/>
  <c r="FS9" i="10"/>
  <c r="FT9" i="10"/>
  <c r="FU9" i="10"/>
  <c r="FV9" i="10"/>
  <c r="FW9" i="10"/>
  <c r="FX9" i="10"/>
  <c r="FY9" i="10"/>
  <c r="FZ9" i="10"/>
  <c r="GA9" i="10"/>
  <c r="GB9" i="10"/>
  <c r="GC9" i="10"/>
  <c r="GD9" i="10"/>
  <c r="GE9" i="10"/>
  <c r="GF9" i="10"/>
  <c r="GG9" i="10"/>
  <c r="GH9" i="10"/>
  <c r="GI9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DW10" i="10"/>
  <c r="DX10" i="10"/>
  <c r="DY10" i="10"/>
  <c r="DZ10" i="10"/>
  <c r="EA10" i="10"/>
  <c r="EB10" i="10"/>
  <c r="EC10" i="10"/>
  <c r="ED10" i="10"/>
  <c r="EE10" i="10"/>
  <c r="EF10" i="10"/>
  <c r="EG10" i="10"/>
  <c r="EH10" i="10"/>
  <c r="EI10" i="10"/>
  <c r="EJ10" i="10"/>
  <c r="EK10" i="10"/>
  <c r="EL10" i="10"/>
  <c r="EM10" i="10"/>
  <c r="EN10" i="10"/>
  <c r="EO10" i="10"/>
  <c r="EP10" i="10"/>
  <c r="EQ10" i="10"/>
  <c r="ER10" i="10"/>
  <c r="ES10" i="10"/>
  <c r="ET10" i="10"/>
  <c r="EU10" i="10"/>
  <c r="EV10" i="10"/>
  <c r="EW10" i="10"/>
  <c r="EX10" i="10"/>
  <c r="EY10" i="10"/>
  <c r="EZ10" i="10"/>
  <c r="FA10" i="10"/>
  <c r="FB10" i="10"/>
  <c r="FC10" i="10"/>
  <c r="FD10" i="10"/>
  <c r="FE10" i="10"/>
  <c r="FF10" i="10"/>
  <c r="FG10" i="10"/>
  <c r="FH10" i="10"/>
  <c r="FI10" i="10"/>
  <c r="FJ10" i="10"/>
  <c r="FK10" i="10"/>
  <c r="FL10" i="10"/>
  <c r="FM10" i="10"/>
  <c r="FN10" i="10"/>
  <c r="FO10" i="10"/>
  <c r="FP10" i="10"/>
  <c r="FQ10" i="10"/>
  <c r="FR10" i="10"/>
  <c r="FS10" i="10"/>
  <c r="FT10" i="10"/>
  <c r="FU10" i="10"/>
  <c r="FV10" i="10"/>
  <c r="FW10" i="10"/>
  <c r="FX10" i="10"/>
  <c r="FY10" i="10"/>
  <c r="FZ10" i="10"/>
  <c r="GA10" i="10"/>
  <c r="GB10" i="10"/>
  <c r="GC10" i="10"/>
  <c r="GD10" i="10"/>
  <c r="GE10" i="10"/>
  <c r="GF10" i="10"/>
  <c r="GG10" i="10"/>
  <c r="GH10" i="10"/>
  <c r="GI10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DW11" i="10"/>
  <c r="DX11" i="10"/>
  <c r="DY11" i="10"/>
  <c r="DZ11" i="10"/>
  <c r="EA11" i="10"/>
  <c r="EB11" i="10"/>
  <c r="EC11" i="10"/>
  <c r="ED11" i="10"/>
  <c r="EE11" i="10"/>
  <c r="EF11" i="10"/>
  <c r="EG11" i="10"/>
  <c r="EH11" i="10"/>
  <c r="EI11" i="10"/>
  <c r="EJ11" i="10"/>
  <c r="EK11" i="10"/>
  <c r="EL11" i="10"/>
  <c r="EM11" i="10"/>
  <c r="EN11" i="10"/>
  <c r="EO11" i="10"/>
  <c r="EP11" i="10"/>
  <c r="EQ11" i="10"/>
  <c r="ER11" i="10"/>
  <c r="ES11" i="10"/>
  <c r="ET11" i="10"/>
  <c r="EU11" i="10"/>
  <c r="EV11" i="10"/>
  <c r="EW11" i="10"/>
  <c r="EX11" i="10"/>
  <c r="EY11" i="10"/>
  <c r="EZ11" i="10"/>
  <c r="FA11" i="10"/>
  <c r="FB11" i="10"/>
  <c r="FC11" i="10"/>
  <c r="FD11" i="10"/>
  <c r="FE11" i="10"/>
  <c r="FF11" i="10"/>
  <c r="FG11" i="10"/>
  <c r="FH11" i="10"/>
  <c r="FI11" i="10"/>
  <c r="FJ11" i="10"/>
  <c r="FK11" i="10"/>
  <c r="FL11" i="10"/>
  <c r="FM11" i="10"/>
  <c r="FN11" i="10"/>
  <c r="FO11" i="10"/>
  <c r="FP11" i="10"/>
  <c r="FQ11" i="10"/>
  <c r="FR11" i="10"/>
  <c r="FS11" i="10"/>
  <c r="FT11" i="10"/>
  <c r="FU11" i="10"/>
  <c r="FV11" i="10"/>
  <c r="FW11" i="10"/>
  <c r="FX11" i="10"/>
  <c r="FY11" i="10"/>
  <c r="FZ11" i="10"/>
  <c r="GA11" i="10"/>
  <c r="GB11" i="10"/>
  <c r="GC11" i="10"/>
  <c r="GD11" i="10"/>
  <c r="GE11" i="10"/>
  <c r="GF11" i="10"/>
  <c r="GG11" i="10"/>
  <c r="GH11" i="10"/>
  <c r="GI11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DA12" i="10"/>
  <c r="DB12" i="10"/>
  <c r="DC12" i="10"/>
  <c r="DD12" i="10"/>
  <c r="DE12" i="10"/>
  <c r="DF12" i="10"/>
  <c r="DG12" i="10"/>
  <c r="DH12" i="10"/>
  <c r="DI12" i="10"/>
  <c r="DJ12" i="10"/>
  <c r="DK12" i="10"/>
  <c r="DL12" i="10"/>
  <c r="DM12" i="10"/>
  <c r="DN12" i="10"/>
  <c r="DO12" i="10"/>
  <c r="DP12" i="10"/>
  <c r="DQ12" i="10"/>
  <c r="DR12" i="10"/>
  <c r="DS12" i="10"/>
  <c r="DT12" i="10"/>
  <c r="DU12" i="10"/>
  <c r="DV12" i="10"/>
  <c r="DW12" i="10"/>
  <c r="DX12" i="10"/>
  <c r="DY12" i="10"/>
  <c r="DZ12" i="10"/>
  <c r="EA12" i="10"/>
  <c r="EB12" i="10"/>
  <c r="EC12" i="10"/>
  <c r="ED12" i="10"/>
  <c r="EE12" i="10"/>
  <c r="EF12" i="10"/>
  <c r="EG12" i="10"/>
  <c r="EH12" i="10"/>
  <c r="EI12" i="10"/>
  <c r="EJ12" i="10"/>
  <c r="EK12" i="10"/>
  <c r="EL12" i="10"/>
  <c r="EM12" i="10"/>
  <c r="EN12" i="10"/>
  <c r="EO12" i="10"/>
  <c r="EP12" i="10"/>
  <c r="EQ12" i="10"/>
  <c r="ER12" i="10"/>
  <c r="ES12" i="10"/>
  <c r="ET12" i="10"/>
  <c r="EU12" i="10"/>
  <c r="EV12" i="10"/>
  <c r="EW12" i="10"/>
  <c r="EX12" i="10"/>
  <c r="EY12" i="10"/>
  <c r="EZ12" i="10"/>
  <c r="FA12" i="10"/>
  <c r="FB12" i="10"/>
  <c r="FC12" i="10"/>
  <c r="FD12" i="10"/>
  <c r="FE12" i="10"/>
  <c r="FF12" i="10"/>
  <c r="FG12" i="10"/>
  <c r="FH12" i="10"/>
  <c r="FI12" i="10"/>
  <c r="FJ12" i="10"/>
  <c r="FK12" i="10"/>
  <c r="FL12" i="10"/>
  <c r="FM12" i="10"/>
  <c r="FN12" i="10"/>
  <c r="FO12" i="10"/>
  <c r="FP12" i="10"/>
  <c r="FQ12" i="10"/>
  <c r="FR12" i="10"/>
  <c r="FS12" i="10"/>
  <c r="FT12" i="10"/>
  <c r="FU12" i="10"/>
  <c r="FV12" i="10"/>
  <c r="FW12" i="10"/>
  <c r="FX12" i="10"/>
  <c r="FY12" i="10"/>
  <c r="FZ12" i="10"/>
  <c r="GA12" i="10"/>
  <c r="GB12" i="10"/>
  <c r="GC12" i="10"/>
  <c r="GD12" i="10"/>
  <c r="GE12" i="10"/>
  <c r="GF12" i="10"/>
  <c r="GG12" i="10"/>
  <c r="GH12" i="10"/>
  <c r="GI12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CX13" i="10"/>
  <c r="CY13" i="10"/>
  <c r="CZ13" i="10"/>
  <c r="DA13" i="10"/>
  <c r="DB13" i="10"/>
  <c r="DC13" i="10"/>
  <c r="DD13" i="10"/>
  <c r="DE13" i="10"/>
  <c r="DF13" i="10"/>
  <c r="DG13" i="10"/>
  <c r="DH13" i="10"/>
  <c r="DI13" i="10"/>
  <c r="DJ13" i="10"/>
  <c r="DK13" i="10"/>
  <c r="DL13" i="10"/>
  <c r="DM13" i="10"/>
  <c r="DN13" i="10"/>
  <c r="DO13" i="10"/>
  <c r="DP13" i="10"/>
  <c r="DQ13" i="10"/>
  <c r="DR13" i="10"/>
  <c r="DS13" i="10"/>
  <c r="DT13" i="10"/>
  <c r="DU13" i="10"/>
  <c r="DV13" i="10"/>
  <c r="DW13" i="10"/>
  <c r="DX13" i="10"/>
  <c r="DY13" i="10"/>
  <c r="DZ13" i="10"/>
  <c r="EA13" i="10"/>
  <c r="EB13" i="10"/>
  <c r="EC13" i="10"/>
  <c r="ED13" i="10"/>
  <c r="EE13" i="10"/>
  <c r="EF13" i="10"/>
  <c r="EG13" i="10"/>
  <c r="EH13" i="10"/>
  <c r="EI13" i="10"/>
  <c r="EJ13" i="10"/>
  <c r="EK13" i="10"/>
  <c r="EL13" i="10"/>
  <c r="EM13" i="10"/>
  <c r="EN13" i="10"/>
  <c r="EO13" i="10"/>
  <c r="EP13" i="10"/>
  <c r="EQ13" i="10"/>
  <c r="ER13" i="10"/>
  <c r="ES13" i="10"/>
  <c r="ET13" i="10"/>
  <c r="EU13" i="10"/>
  <c r="EV13" i="10"/>
  <c r="EW13" i="10"/>
  <c r="EX13" i="10"/>
  <c r="EY13" i="10"/>
  <c r="EZ13" i="10"/>
  <c r="FA13" i="10"/>
  <c r="FB13" i="10"/>
  <c r="FC13" i="10"/>
  <c r="FD13" i="10"/>
  <c r="FE13" i="10"/>
  <c r="FF13" i="10"/>
  <c r="FG13" i="10"/>
  <c r="FH13" i="10"/>
  <c r="FI13" i="10"/>
  <c r="FJ13" i="10"/>
  <c r="FK13" i="10"/>
  <c r="FL13" i="10"/>
  <c r="FM13" i="10"/>
  <c r="FN13" i="10"/>
  <c r="FO13" i="10"/>
  <c r="FP13" i="10"/>
  <c r="FQ13" i="10"/>
  <c r="FR13" i="10"/>
  <c r="FS13" i="10"/>
  <c r="FT13" i="10"/>
  <c r="FU13" i="10"/>
  <c r="FV13" i="10"/>
  <c r="FW13" i="10"/>
  <c r="FX13" i="10"/>
  <c r="FY13" i="10"/>
  <c r="FZ13" i="10"/>
  <c r="GA13" i="10"/>
  <c r="GB13" i="10"/>
  <c r="GC13" i="10"/>
  <c r="GD13" i="10"/>
  <c r="GE13" i="10"/>
  <c r="GF13" i="10"/>
  <c r="GG13" i="10"/>
  <c r="GH13" i="10"/>
  <c r="GI13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DA14" i="10"/>
  <c r="DB14" i="10"/>
  <c r="DC14" i="10"/>
  <c r="DD14" i="10"/>
  <c r="DE14" i="10"/>
  <c r="DF14" i="10"/>
  <c r="DG14" i="10"/>
  <c r="DH14" i="10"/>
  <c r="DI14" i="10"/>
  <c r="DJ14" i="10"/>
  <c r="DK14" i="10"/>
  <c r="DL14" i="10"/>
  <c r="DM14" i="10"/>
  <c r="DN14" i="10"/>
  <c r="DO14" i="10"/>
  <c r="DP14" i="10"/>
  <c r="DQ14" i="10"/>
  <c r="DR14" i="10"/>
  <c r="DS14" i="10"/>
  <c r="DT14" i="10"/>
  <c r="DU14" i="10"/>
  <c r="DV14" i="10"/>
  <c r="DW14" i="10"/>
  <c r="DX14" i="10"/>
  <c r="DY14" i="10"/>
  <c r="DZ14" i="10"/>
  <c r="EA14" i="10"/>
  <c r="EB14" i="10"/>
  <c r="EC14" i="10"/>
  <c r="ED14" i="10"/>
  <c r="EE14" i="10"/>
  <c r="EF14" i="10"/>
  <c r="EG14" i="10"/>
  <c r="EH14" i="10"/>
  <c r="EI14" i="10"/>
  <c r="EJ14" i="10"/>
  <c r="EK14" i="10"/>
  <c r="EL14" i="10"/>
  <c r="EM14" i="10"/>
  <c r="EN14" i="10"/>
  <c r="EO14" i="10"/>
  <c r="EP14" i="10"/>
  <c r="EQ14" i="10"/>
  <c r="ER14" i="10"/>
  <c r="ES14" i="10"/>
  <c r="ET14" i="10"/>
  <c r="EU14" i="10"/>
  <c r="EV14" i="10"/>
  <c r="EW14" i="10"/>
  <c r="EX14" i="10"/>
  <c r="EY14" i="10"/>
  <c r="EZ14" i="10"/>
  <c r="FA14" i="10"/>
  <c r="FB14" i="10"/>
  <c r="FC14" i="10"/>
  <c r="FD14" i="10"/>
  <c r="FE14" i="10"/>
  <c r="FF14" i="10"/>
  <c r="FG14" i="10"/>
  <c r="FH14" i="10"/>
  <c r="FI14" i="10"/>
  <c r="FJ14" i="10"/>
  <c r="FK14" i="10"/>
  <c r="FL14" i="10"/>
  <c r="FM14" i="10"/>
  <c r="FN14" i="10"/>
  <c r="FO14" i="10"/>
  <c r="FP14" i="10"/>
  <c r="FQ14" i="10"/>
  <c r="FR14" i="10"/>
  <c r="FS14" i="10"/>
  <c r="FT14" i="10"/>
  <c r="FU14" i="10"/>
  <c r="FV14" i="10"/>
  <c r="FW14" i="10"/>
  <c r="FX14" i="10"/>
  <c r="FY14" i="10"/>
  <c r="FZ14" i="10"/>
  <c r="GA14" i="10"/>
  <c r="GB14" i="10"/>
  <c r="GC14" i="10"/>
  <c r="GD14" i="10"/>
  <c r="GE14" i="10"/>
  <c r="GF14" i="10"/>
  <c r="GG14" i="10"/>
  <c r="GH14" i="10"/>
  <c r="GI14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DA16" i="10"/>
  <c r="DB16" i="10"/>
  <c r="DC16" i="10"/>
  <c r="DD16" i="10"/>
  <c r="DE16" i="10"/>
  <c r="DF16" i="10"/>
  <c r="DG16" i="10"/>
  <c r="DH16" i="10"/>
  <c r="DI16" i="10"/>
  <c r="DJ16" i="10"/>
  <c r="DK16" i="10"/>
  <c r="DL16" i="10"/>
  <c r="DM16" i="10"/>
  <c r="DN16" i="10"/>
  <c r="DO16" i="10"/>
  <c r="DP16" i="10"/>
  <c r="DQ16" i="10"/>
  <c r="DR16" i="10"/>
  <c r="DS16" i="10"/>
  <c r="DT16" i="10"/>
  <c r="DU16" i="10"/>
  <c r="DV16" i="10"/>
  <c r="DW16" i="10"/>
  <c r="DX16" i="10"/>
  <c r="DY16" i="10"/>
  <c r="DZ16" i="10"/>
  <c r="EA16" i="10"/>
  <c r="EB16" i="10"/>
  <c r="EC16" i="10"/>
  <c r="ED16" i="10"/>
  <c r="EE16" i="10"/>
  <c r="EF16" i="10"/>
  <c r="EG16" i="10"/>
  <c r="EH16" i="10"/>
  <c r="EI16" i="10"/>
  <c r="EJ16" i="10"/>
  <c r="EK16" i="10"/>
  <c r="EL16" i="10"/>
  <c r="EM16" i="10"/>
  <c r="EN16" i="10"/>
  <c r="EO16" i="10"/>
  <c r="EP16" i="10"/>
  <c r="EQ16" i="10"/>
  <c r="ER16" i="10"/>
  <c r="ES16" i="10"/>
  <c r="ET16" i="10"/>
  <c r="EU16" i="10"/>
  <c r="EV16" i="10"/>
  <c r="EW16" i="10"/>
  <c r="EX16" i="10"/>
  <c r="EY16" i="10"/>
  <c r="EZ16" i="10"/>
  <c r="FA16" i="10"/>
  <c r="FB16" i="10"/>
  <c r="FC16" i="10"/>
  <c r="FD16" i="10"/>
  <c r="FE16" i="10"/>
  <c r="FF16" i="10"/>
  <c r="FG16" i="10"/>
  <c r="FH16" i="10"/>
  <c r="FI16" i="10"/>
  <c r="FJ16" i="10"/>
  <c r="FK16" i="10"/>
  <c r="FL16" i="10"/>
  <c r="FM16" i="10"/>
  <c r="FN16" i="10"/>
  <c r="FO16" i="10"/>
  <c r="FP16" i="10"/>
  <c r="FQ16" i="10"/>
  <c r="FR16" i="10"/>
  <c r="FS16" i="10"/>
  <c r="FT16" i="10"/>
  <c r="FU16" i="10"/>
  <c r="FV16" i="10"/>
  <c r="FW16" i="10"/>
  <c r="FX16" i="10"/>
  <c r="FY16" i="10"/>
  <c r="FZ16" i="10"/>
  <c r="GA16" i="10"/>
  <c r="GB16" i="10"/>
  <c r="GC16" i="10"/>
  <c r="GD16" i="10"/>
  <c r="GE16" i="10"/>
  <c r="GF16" i="10"/>
  <c r="GG16" i="10"/>
  <c r="GH16" i="10"/>
  <c r="GI16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CH19" i="10"/>
  <c r="CI19" i="10"/>
  <c r="CJ19" i="10"/>
  <c r="CK19" i="10"/>
  <c r="CL19" i="10"/>
  <c r="CM19" i="10"/>
  <c r="CN19" i="10"/>
  <c r="CO19" i="10"/>
  <c r="CP19" i="10"/>
  <c r="CQ19" i="10"/>
  <c r="CR19" i="10"/>
  <c r="CS19" i="10"/>
  <c r="CT19" i="10"/>
  <c r="CU19" i="10"/>
  <c r="CV19" i="10"/>
  <c r="CW19" i="10"/>
  <c r="CX19" i="10"/>
  <c r="CY19" i="10"/>
  <c r="CZ19" i="10"/>
  <c r="DA19" i="10"/>
  <c r="DB19" i="10"/>
  <c r="DC19" i="10"/>
  <c r="DD19" i="10"/>
  <c r="DE19" i="10"/>
  <c r="DF19" i="10"/>
  <c r="DG19" i="10"/>
  <c r="DH19" i="10"/>
  <c r="DI19" i="10"/>
  <c r="DJ19" i="10"/>
  <c r="DK19" i="10"/>
  <c r="DL19" i="10"/>
  <c r="DM19" i="10"/>
  <c r="DN19" i="10"/>
  <c r="DO19" i="10"/>
  <c r="DP19" i="10"/>
  <c r="DQ19" i="10"/>
  <c r="DR19" i="10"/>
  <c r="DS19" i="10"/>
  <c r="DT19" i="10"/>
  <c r="DU19" i="10"/>
  <c r="DV19" i="10"/>
  <c r="DW19" i="10"/>
  <c r="DX19" i="10"/>
  <c r="DY19" i="10"/>
  <c r="DZ19" i="10"/>
  <c r="EA19" i="10"/>
  <c r="EB19" i="10"/>
  <c r="EC19" i="10"/>
  <c r="ED19" i="10"/>
  <c r="EE19" i="10"/>
  <c r="EF19" i="10"/>
  <c r="EG19" i="10"/>
  <c r="EH19" i="10"/>
  <c r="EI19" i="10"/>
  <c r="EJ19" i="10"/>
  <c r="EK19" i="10"/>
  <c r="EL19" i="10"/>
  <c r="EM19" i="10"/>
  <c r="EN19" i="10"/>
  <c r="EO19" i="10"/>
  <c r="EP19" i="10"/>
  <c r="EQ19" i="10"/>
  <c r="ER19" i="10"/>
  <c r="ES19" i="10"/>
  <c r="ET19" i="10"/>
  <c r="EU19" i="10"/>
  <c r="EV19" i="10"/>
  <c r="EW19" i="10"/>
  <c r="EX19" i="10"/>
  <c r="EY19" i="10"/>
  <c r="EZ19" i="10"/>
  <c r="FA19" i="10"/>
  <c r="FB19" i="10"/>
  <c r="FC19" i="10"/>
  <c r="FD19" i="10"/>
  <c r="FE19" i="10"/>
  <c r="FF19" i="10"/>
  <c r="FG19" i="10"/>
  <c r="FH19" i="10"/>
  <c r="FI19" i="10"/>
  <c r="FJ19" i="10"/>
  <c r="FK19" i="10"/>
  <c r="FL19" i="10"/>
  <c r="FM19" i="10"/>
  <c r="FN19" i="10"/>
  <c r="FO19" i="10"/>
  <c r="FP19" i="10"/>
  <c r="FQ19" i="10"/>
  <c r="FR19" i="10"/>
  <c r="FS19" i="10"/>
  <c r="FT19" i="10"/>
  <c r="FU19" i="10"/>
  <c r="FV19" i="10"/>
  <c r="FW19" i="10"/>
  <c r="FX19" i="10"/>
  <c r="FY19" i="10"/>
  <c r="FZ19" i="10"/>
  <c r="GA19" i="10"/>
  <c r="GB19" i="10"/>
  <c r="GC19" i="10"/>
  <c r="GD19" i="10"/>
  <c r="GE19" i="10"/>
  <c r="GF19" i="10"/>
  <c r="GG19" i="10"/>
  <c r="GH19" i="10"/>
  <c r="GI19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CK20" i="10"/>
  <c r="CL20" i="10"/>
  <c r="CM20" i="10"/>
  <c r="CN20" i="10"/>
  <c r="CO20" i="10"/>
  <c r="CP20" i="10"/>
  <c r="CQ20" i="10"/>
  <c r="CR20" i="10"/>
  <c r="CS20" i="10"/>
  <c r="CT20" i="10"/>
  <c r="CU20" i="10"/>
  <c r="CV20" i="10"/>
  <c r="CW20" i="10"/>
  <c r="CX20" i="10"/>
  <c r="CY20" i="10"/>
  <c r="CZ20" i="10"/>
  <c r="DA20" i="10"/>
  <c r="DB20" i="10"/>
  <c r="DC20" i="10"/>
  <c r="DD20" i="10"/>
  <c r="DE20" i="10"/>
  <c r="DF20" i="10"/>
  <c r="DG20" i="10"/>
  <c r="DH20" i="10"/>
  <c r="DI20" i="10"/>
  <c r="DJ20" i="10"/>
  <c r="DK20" i="10"/>
  <c r="DL20" i="10"/>
  <c r="DM20" i="10"/>
  <c r="DN20" i="10"/>
  <c r="DO20" i="10"/>
  <c r="DP20" i="10"/>
  <c r="DQ20" i="10"/>
  <c r="DR20" i="10"/>
  <c r="DS20" i="10"/>
  <c r="DT20" i="10"/>
  <c r="DU20" i="10"/>
  <c r="DV20" i="10"/>
  <c r="DW20" i="10"/>
  <c r="DX20" i="10"/>
  <c r="DY20" i="10"/>
  <c r="DZ20" i="10"/>
  <c r="EA20" i="10"/>
  <c r="EB20" i="10"/>
  <c r="EC20" i="10"/>
  <c r="ED20" i="10"/>
  <c r="EE20" i="10"/>
  <c r="EF20" i="10"/>
  <c r="EG20" i="10"/>
  <c r="EH20" i="10"/>
  <c r="EI20" i="10"/>
  <c r="EJ20" i="10"/>
  <c r="EK20" i="10"/>
  <c r="EL20" i="10"/>
  <c r="EM20" i="10"/>
  <c r="EN20" i="10"/>
  <c r="EO20" i="10"/>
  <c r="EP20" i="10"/>
  <c r="EQ20" i="10"/>
  <c r="ER20" i="10"/>
  <c r="ES20" i="10"/>
  <c r="ET20" i="10"/>
  <c r="EU20" i="10"/>
  <c r="EV20" i="10"/>
  <c r="EW20" i="10"/>
  <c r="EX20" i="10"/>
  <c r="EY20" i="10"/>
  <c r="EZ20" i="10"/>
  <c r="FA20" i="10"/>
  <c r="FB20" i="10"/>
  <c r="FC20" i="10"/>
  <c r="FD20" i="10"/>
  <c r="FE20" i="10"/>
  <c r="FF20" i="10"/>
  <c r="FG20" i="10"/>
  <c r="FH20" i="10"/>
  <c r="FI20" i="10"/>
  <c r="FJ20" i="10"/>
  <c r="FK20" i="10"/>
  <c r="FL20" i="10"/>
  <c r="FM20" i="10"/>
  <c r="FN20" i="10"/>
  <c r="FO20" i="10"/>
  <c r="FP20" i="10"/>
  <c r="FQ20" i="10"/>
  <c r="FR20" i="10"/>
  <c r="FS20" i="10"/>
  <c r="FT20" i="10"/>
  <c r="FU20" i="10"/>
  <c r="FV20" i="10"/>
  <c r="FW20" i="10"/>
  <c r="FX20" i="10"/>
  <c r="FY20" i="10"/>
  <c r="FZ20" i="10"/>
  <c r="GA20" i="10"/>
  <c r="GB20" i="10"/>
  <c r="GC20" i="10"/>
  <c r="GD20" i="10"/>
  <c r="GE20" i="10"/>
  <c r="GF20" i="10"/>
  <c r="GG20" i="10"/>
  <c r="GH20" i="10"/>
  <c r="GI20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CH21" i="10"/>
  <c r="CI21" i="10"/>
  <c r="CJ21" i="10"/>
  <c r="CK21" i="10"/>
  <c r="CL21" i="10"/>
  <c r="CM21" i="10"/>
  <c r="CN21" i="10"/>
  <c r="CO21" i="10"/>
  <c r="CP21" i="10"/>
  <c r="CQ21" i="10"/>
  <c r="CR21" i="10"/>
  <c r="CS21" i="10"/>
  <c r="CT21" i="10"/>
  <c r="CU21" i="10"/>
  <c r="CV21" i="10"/>
  <c r="CW21" i="10"/>
  <c r="CX21" i="10"/>
  <c r="CY21" i="10"/>
  <c r="CZ21" i="10"/>
  <c r="DA21" i="10"/>
  <c r="DB21" i="10"/>
  <c r="DC21" i="10"/>
  <c r="DD21" i="10"/>
  <c r="DE21" i="10"/>
  <c r="DF21" i="10"/>
  <c r="DG21" i="10"/>
  <c r="DH21" i="10"/>
  <c r="DI21" i="10"/>
  <c r="DJ21" i="10"/>
  <c r="DK21" i="10"/>
  <c r="DL21" i="10"/>
  <c r="DM21" i="10"/>
  <c r="DN21" i="10"/>
  <c r="DO21" i="10"/>
  <c r="DP21" i="10"/>
  <c r="DQ21" i="10"/>
  <c r="DR21" i="10"/>
  <c r="DS21" i="10"/>
  <c r="DT21" i="10"/>
  <c r="DU21" i="10"/>
  <c r="DV21" i="10"/>
  <c r="DW21" i="10"/>
  <c r="DX21" i="10"/>
  <c r="DY21" i="10"/>
  <c r="DZ21" i="10"/>
  <c r="EA21" i="10"/>
  <c r="EB21" i="10"/>
  <c r="EC21" i="10"/>
  <c r="ED21" i="10"/>
  <c r="EE21" i="10"/>
  <c r="EF21" i="10"/>
  <c r="EG21" i="10"/>
  <c r="EH21" i="10"/>
  <c r="EI21" i="10"/>
  <c r="EJ21" i="10"/>
  <c r="EK21" i="10"/>
  <c r="EL21" i="10"/>
  <c r="EM21" i="10"/>
  <c r="EN21" i="10"/>
  <c r="EO21" i="10"/>
  <c r="EP21" i="10"/>
  <c r="EQ21" i="10"/>
  <c r="ER21" i="10"/>
  <c r="ES21" i="10"/>
  <c r="ET21" i="10"/>
  <c r="EU21" i="10"/>
  <c r="EV21" i="10"/>
  <c r="EW21" i="10"/>
  <c r="EX21" i="10"/>
  <c r="EY21" i="10"/>
  <c r="EZ21" i="10"/>
  <c r="FA21" i="10"/>
  <c r="FB21" i="10"/>
  <c r="FC21" i="10"/>
  <c r="FD21" i="10"/>
  <c r="FE21" i="10"/>
  <c r="FF21" i="10"/>
  <c r="FG21" i="10"/>
  <c r="FH21" i="10"/>
  <c r="FI21" i="10"/>
  <c r="FJ21" i="10"/>
  <c r="FK21" i="10"/>
  <c r="FL21" i="10"/>
  <c r="FM21" i="10"/>
  <c r="FN21" i="10"/>
  <c r="FO21" i="10"/>
  <c r="FP21" i="10"/>
  <c r="FQ21" i="10"/>
  <c r="FR21" i="10"/>
  <c r="FS21" i="10"/>
  <c r="FT21" i="10"/>
  <c r="FU21" i="10"/>
  <c r="FV21" i="10"/>
  <c r="FW21" i="10"/>
  <c r="FX21" i="10"/>
  <c r="FY21" i="10"/>
  <c r="FZ21" i="10"/>
  <c r="GA21" i="10"/>
  <c r="GB21" i="10"/>
  <c r="GC21" i="10"/>
  <c r="GD21" i="10"/>
  <c r="GE21" i="10"/>
  <c r="GF21" i="10"/>
  <c r="GG21" i="10"/>
  <c r="GH21" i="10"/>
  <c r="GI21" i="10"/>
  <c r="GJ21" i="10"/>
  <c r="GJ20" i="10"/>
  <c r="GJ19" i="10"/>
  <c r="GJ16" i="10"/>
  <c r="GJ14" i="10"/>
  <c r="GJ13" i="10"/>
  <c r="GJ12" i="10"/>
  <c r="GJ11" i="10"/>
  <c r="GJ10" i="10"/>
  <c r="GJ9" i="10"/>
  <c r="GJ8" i="10"/>
  <c r="GJ6" i="10"/>
  <c r="GJ5" i="10"/>
  <c r="GJ4" i="10"/>
  <c r="F14" i="10"/>
  <c r="E14" i="10"/>
  <c r="D14" i="10"/>
  <c r="C14" i="10"/>
  <c r="BB3" i="10"/>
  <c r="BC3" i="10" s="1"/>
  <c r="BD3" i="10" s="1"/>
  <c r="BE3" i="10" s="1"/>
  <c r="BF3" i="10" s="1"/>
  <c r="BG3" i="10" s="1"/>
  <c r="BH3" i="10" s="1"/>
  <c r="BI3" i="10" s="1"/>
  <c r="BJ3" i="10" s="1"/>
  <c r="A195" i="1"/>
  <c r="A202" i="1"/>
  <c r="A52" i="1"/>
  <c r="A199" i="1"/>
  <c r="Y52" i="1"/>
  <c r="Y199" i="1"/>
  <c r="AB52" i="1"/>
  <c r="AB199" i="1"/>
  <c r="H4" i="13"/>
  <c r="B2" i="18" l="1"/>
  <c r="Y5" i="1" l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8" i="1"/>
  <c r="Y200" i="1"/>
  <c r="Y201" i="1"/>
  <c r="Y202" i="1"/>
  <c r="Y4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B25" i="1"/>
  <c r="AC25" i="1"/>
  <c r="AB26" i="1"/>
  <c r="AC26" i="1"/>
  <c r="AB27" i="1"/>
  <c r="AC27" i="1"/>
  <c r="AB28" i="1"/>
  <c r="AC28" i="1"/>
  <c r="AB29" i="1"/>
  <c r="AC29" i="1"/>
  <c r="AB30" i="1"/>
  <c r="AC30" i="1"/>
  <c r="AB31" i="1"/>
  <c r="AC31" i="1"/>
  <c r="AB32" i="1"/>
  <c r="AC32" i="1"/>
  <c r="AB33" i="1"/>
  <c r="AC33" i="1"/>
  <c r="AB34" i="1"/>
  <c r="AC34" i="1"/>
  <c r="AB35" i="1"/>
  <c r="AC35" i="1"/>
  <c r="AB36" i="1"/>
  <c r="AC36" i="1"/>
  <c r="AB37" i="1"/>
  <c r="AC37" i="1"/>
  <c r="AB38" i="1"/>
  <c r="AC38" i="1"/>
  <c r="AB39" i="1"/>
  <c r="AC39" i="1"/>
  <c r="AB40" i="1"/>
  <c r="AC40" i="1"/>
  <c r="AB41" i="1"/>
  <c r="AC41" i="1"/>
  <c r="AB42" i="1"/>
  <c r="AC42" i="1"/>
  <c r="AB43" i="1"/>
  <c r="AC43" i="1"/>
  <c r="AB44" i="1"/>
  <c r="AC44" i="1"/>
  <c r="AB45" i="1"/>
  <c r="AC45" i="1"/>
  <c r="AB46" i="1"/>
  <c r="AC46" i="1"/>
  <c r="AB47" i="1"/>
  <c r="AC47" i="1"/>
  <c r="AB48" i="1"/>
  <c r="AC48" i="1"/>
  <c r="AB49" i="1"/>
  <c r="AC49" i="1"/>
  <c r="AB50" i="1"/>
  <c r="AC50" i="1"/>
  <c r="AB51" i="1"/>
  <c r="AC51" i="1"/>
  <c r="AB53" i="1"/>
  <c r="AC53" i="1"/>
  <c r="AB54" i="1"/>
  <c r="AC54" i="1"/>
  <c r="AB55" i="1"/>
  <c r="AC55" i="1"/>
  <c r="AB56" i="1"/>
  <c r="AC56" i="1"/>
  <c r="AB57" i="1"/>
  <c r="AC57" i="1"/>
  <c r="AB58" i="1"/>
  <c r="AC58" i="1"/>
  <c r="AB59" i="1"/>
  <c r="AC59" i="1"/>
  <c r="AB60" i="1"/>
  <c r="AC60" i="1"/>
  <c r="AB61" i="1"/>
  <c r="AC61" i="1"/>
  <c r="AB62" i="1"/>
  <c r="AC62" i="1"/>
  <c r="AB63" i="1"/>
  <c r="AC63" i="1"/>
  <c r="AB64" i="1"/>
  <c r="AC64" i="1"/>
  <c r="AB65" i="1"/>
  <c r="AC65" i="1"/>
  <c r="AB66" i="1"/>
  <c r="AC66" i="1"/>
  <c r="AB67" i="1"/>
  <c r="AC67" i="1"/>
  <c r="AB68" i="1"/>
  <c r="AC68" i="1"/>
  <c r="AB69" i="1"/>
  <c r="AC69" i="1"/>
  <c r="AB70" i="1"/>
  <c r="AC70" i="1"/>
  <c r="AB71" i="1"/>
  <c r="AC71" i="1"/>
  <c r="AB72" i="1"/>
  <c r="AC72" i="1"/>
  <c r="AB73" i="1"/>
  <c r="AC73" i="1"/>
  <c r="AB74" i="1"/>
  <c r="AC74" i="1"/>
  <c r="AB75" i="1"/>
  <c r="AC75" i="1"/>
  <c r="AB76" i="1"/>
  <c r="AC76" i="1"/>
  <c r="AB77" i="1"/>
  <c r="AC77" i="1"/>
  <c r="AB78" i="1"/>
  <c r="AC78" i="1"/>
  <c r="AB79" i="1"/>
  <c r="AC79" i="1"/>
  <c r="AB80" i="1"/>
  <c r="AC80" i="1"/>
  <c r="AB81" i="1"/>
  <c r="AC81" i="1"/>
  <c r="AB82" i="1"/>
  <c r="AC82" i="1"/>
  <c r="AB83" i="1"/>
  <c r="AC83" i="1"/>
  <c r="AB84" i="1"/>
  <c r="AC84" i="1"/>
  <c r="AB85" i="1"/>
  <c r="AC85" i="1"/>
  <c r="AB86" i="1"/>
  <c r="AC86" i="1"/>
  <c r="AB87" i="1"/>
  <c r="AC87" i="1"/>
  <c r="AB88" i="1"/>
  <c r="AC88" i="1"/>
  <c r="AB89" i="1"/>
  <c r="AC89" i="1"/>
  <c r="AB90" i="1"/>
  <c r="AC90" i="1"/>
  <c r="AB91" i="1"/>
  <c r="AC91" i="1"/>
  <c r="AB92" i="1"/>
  <c r="AC92" i="1"/>
  <c r="AB93" i="1"/>
  <c r="AC93" i="1"/>
  <c r="AB94" i="1"/>
  <c r="AC94" i="1"/>
  <c r="AB95" i="1"/>
  <c r="AC95" i="1"/>
  <c r="AB96" i="1"/>
  <c r="AC96" i="1"/>
  <c r="AB97" i="1"/>
  <c r="AC97" i="1"/>
  <c r="AB98" i="1"/>
  <c r="AC98" i="1"/>
  <c r="AB99" i="1"/>
  <c r="AC99" i="1"/>
  <c r="AB100" i="1"/>
  <c r="AC100" i="1"/>
  <c r="AB101" i="1"/>
  <c r="AC101" i="1"/>
  <c r="AB102" i="1"/>
  <c r="AC102" i="1"/>
  <c r="AB103" i="1"/>
  <c r="AC103" i="1"/>
  <c r="AB104" i="1"/>
  <c r="AC104" i="1"/>
  <c r="AB105" i="1"/>
  <c r="AC105" i="1"/>
  <c r="AB106" i="1"/>
  <c r="AC106" i="1"/>
  <c r="AB107" i="1"/>
  <c r="AC107" i="1"/>
  <c r="AB108" i="1"/>
  <c r="AC108" i="1"/>
  <c r="AB109" i="1"/>
  <c r="AC109" i="1"/>
  <c r="AB110" i="1"/>
  <c r="AC110" i="1"/>
  <c r="AB111" i="1"/>
  <c r="AC111" i="1"/>
  <c r="AB112" i="1"/>
  <c r="AC112" i="1"/>
  <c r="AB113" i="1"/>
  <c r="AC113" i="1"/>
  <c r="AB114" i="1"/>
  <c r="AC114" i="1"/>
  <c r="AB115" i="1"/>
  <c r="AC115" i="1"/>
  <c r="AB116" i="1"/>
  <c r="AC116" i="1"/>
  <c r="AB117" i="1"/>
  <c r="AC117" i="1"/>
  <c r="AB118" i="1"/>
  <c r="AC118" i="1"/>
  <c r="AB119" i="1"/>
  <c r="AC119" i="1"/>
  <c r="AB120" i="1"/>
  <c r="AC120" i="1"/>
  <c r="AB121" i="1"/>
  <c r="AC121" i="1"/>
  <c r="AB122" i="1"/>
  <c r="AC122" i="1"/>
  <c r="AB123" i="1"/>
  <c r="AC123" i="1"/>
  <c r="AB124" i="1"/>
  <c r="AC124" i="1"/>
  <c r="AB125" i="1"/>
  <c r="AC125" i="1"/>
  <c r="AB126" i="1"/>
  <c r="AC126" i="1"/>
  <c r="AB127" i="1"/>
  <c r="AC127" i="1"/>
  <c r="AB128" i="1"/>
  <c r="AC128" i="1"/>
  <c r="AB129" i="1"/>
  <c r="AC129" i="1"/>
  <c r="AB130" i="1"/>
  <c r="AC130" i="1"/>
  <c r="AB131" i="1"/>
  <c r="AC131" i="1"/>
  <c r="AB132" i="1"/>
  <c r="AC132" i="1"/>
  <c r="AB133" i="1"/>
  <c r="AC133" i="1"/>
  <c r="AB134" i="1"/>
  <c r="AC134" i="1"/>
  <c r="AB135" i="1"/>
  <c r="AC135" i="1"/>
  <c r="AB136" i="1"/>
  <c r="AC136" i="1"/>
  <c r="AB137" i="1"/>
  <c r="AC137" i="1"/>
  <c r="AB138" i="1"/>
  <c r="AC138" i="1"/>
  <c r="AB139" i="1"/>
  <c r="AC139" i="1"/>
  <c r="AB140" i="1"/>
  <c r="AC140" i="1"/>
  <c r="AB141" i="1"/>
  <c r="AC141" i="1"/>
  <c r="AB142" i="1"/>
  <c r="AC142" i="1"/>
  <c r="AB143" i="1"/>
  <c r="AC143" i="1"/>
  <c r="AB144" i="1"/>
  <c r="AC144" i="1"/>
  <c r="AB145" i="1"/>
  <c r="AC145" i="1"/>
  <c r="AB146" i="1"/>
  <c r="AC146" i="1"/>
  <c r="AB147" i="1"/>
  <c r="AC147" i="1"/>
  <c r="AB148" i="1"/>
  <c r="AC148" i="1"/>
  <c r="AB149" i="1"/>
  <c r="AC149" i="1"/>
  <c r="AB150" i="1"/>
  <c r="AC150" i="1"/>
  <c r="AB151" i="1"/>
  <c r="AC151" i="1"/>
  <c r="AB152" i="1"/>
  <c r="AC152" i="1"/>
  <c r="AB153" i="1"/>
  <c r="AC153" i="1"/>
  <c r="AB154" i="1"/>
  <c r="AC154" i="1"/>
  <c r="AB155" i="1"/>
  <c r="AC155" i="1"/>
  <c r="AB156" i="1"/>
  <c r="AC156" i="1"/>
  <c r="AB157" i="1"/>
  <c r="AC157" i="1"/>
  <c r="AB158" i="1"/>
  <c r="AC158" i="1"/>
  <c r="AB159" i="1"/>
  <c r="AC159" i="1"/>
  <c r="AB160" i="1"/>
  <c r="AC160" i="1"/>
  <c r="AB161" i="1"/>
  <c r="AC161" i="1"/>
  <c r="AB162" i="1"/>
  <c r="AC162" i="1"/>
  <c r="AB163" i="1"/>
  <c r="AC163" i="1"/>
  <c r="AB164" i="1"/>
  <c r="AC164" i="1"/>
  <c r="AB165" i="1"/>
  <c r="AC165" i="1"/>
  <c r="AB166" i="1"/>
  <c r="AC166" i="1"/>
  <c r="AB167" i="1"/>
  <c r="AC167" i="1"/>
  <c r="AB168" i="1"/>
  <c r="AC168" i="1"/>
  <c r="AB169" i="1"/>
  <c r="AC169" i="1"/>
  <c r="AB170" i="1"/>
  <c r="AC170" i="1"/>
  <c r="AB171" i="1"/>
  <c r="AC171" i="1"/>
  <c r="AB172" i="1"/>
  <c r="AC172" i="1"/>
  <c r="AB173" i="1"/>
  <c r="AC173" i="1"/>
  <c r="AB174" i="1"/>
  <c r="AC174" i="1"/>
  <c r="AB175" i="1"/>
  <c r="AC175" i="1"/>
  <c r="AB176" i="1"/>
  <c r="AC176" i="1"/>
  <c r="AB177" i="1"/>
  <c r="AC177" i="1"/>
  <c r="AB178" i="1"/>
  <c r="AC178" i="1"/>
  <c r="AB179" i="1"/>
  <c r="AC179" i="1"/>
  <c r="AB180" i="1"/>
  <c r="AC180" i="1"/>
  <c r="AB181" i="1"/>
  <c r="AC181" i="1"/>
  <c r="AB182" i="1"/>
  <c r="AC182" i="1"/>
  <c r="AB183" i="1"/>
  <c r="AC183" i="1"/>
  <c r="AB184" i="1"/>
  <c r="AC184" i="1"/>
  <c r="AB185" i="1"/>
  <c r="AC185" i="1"/>
  <c r="AB186" i="1"/>
  <c r="AC186" i="1"/>
  <c r="AB187" i="1"/>
  <c r="AC187" i="1"/>
  <c r="AB188" i="1"/>
  <c r="AC188" i="1"/>
  <c r="AB189" i="1"/>
  <c r="AC189" i="1"/>
  <c r="AB190" i="1"/>
  <c r="AC190" i="1"/>
  <c r="AB191" i="1"/>
  <c r="AC191" i="1"/>
  <c r="AB192" i="1"/>
  <c r="AC192" i="1"/>
  <c r="AB193" i="1"/>
  <c r="AC193" i="1"/>
  <c r="AB194" i="1"/>
  <c r="AC194" i="1"/>
  <c r="AB195" i="1"/>
  <c r="AC195" i="1"/>
  <c r="AB196" i="1"/>
  <c r="AC196" i="1"/>
  <c r="AB198" i="1"/>
  <c r="AC198" i="1"/>
  <c r="AB200" i="1"/>
  <c r="AC200" i="1"/>
  <c r="AB201" i="1"/>
  <c r="AC201" i="1"/>
  <c r="AB202" i="1"/>
  <c r="AC202" i="1"/>
  <c r="AB5" i="1"/>
  <c r="AC5" i="1"/>
  <c r="AB6" i="1"/>
  <c r="AC6" i="1"/>
  <c r="AB4" i="1"/>
  <c r="A49" i="1" l="1"/>
  <c r="A54" i="1"/>
  <c r="A73" i="1"/>
  <c r="A147" i="1"/>
  <c r="A176" i="1"/>
  <c r="A200" i="1"/>
  <c r="A40" i="1"/>
  <c r="A53" i="1"/>
  <c r="A62" i="1"/>
  <c r="A148" i="1"/>
  <c r="A185" i="1"/>
  <c r="A190" i="1"/>
  <c r="A196" i="1"/>
  <c r="A198" i="1"/>
  <c r="A201" i="1"/>
  <c r="F40" i="1"/>
  <c r="F53" i="1"/>
  <c r="F62" i="1"/>
  <c r="F148" i="1"/>
  <c r="F185" i="1"/>
  <c r="F190" i="1"/>
  <c r="F196" i="1"/>
  <c r="F198" i="1"/>
  <c r="F201" i="1"/>
  <c r="F202" i="1"/>
  <c r="AC4" i="1"/>
  <c r="A180" i="1" l="1"/>
  <c r="A192" i="1"/>
  <c r="A187" i="1"/>
  <c r="A45" i="1"/>
  <c r="A51" i="1"/>
  <c r="A74" i="1"/>
  <c r="A80" i="1"/>
  <c r="A157" i="1"/>
  <c r="A172" i="1"/>
  <c r="A183" i="1"/>
  <c r="A184" i="1"/>
  <c r="A193" i="1"/>
  <c r="A194" i="1"/>
  <c r="F51" i="1"/>
  <c r="F74" i="1"/>
  <c r="F80" i="1"/>
  <c r="F157" i="1"/>
  <c r="F172" i="1"/>
  <c r="F183" i="1"/>
  <c r="F184" i="1"/>
  <c r="F193" i="1"/>
  <c r="F194" i="1"/>
  <c r="F195" i="1"/>
  <c r="A38" i="1"/>
  <c r="A181" i="1"/>
  <c r="F181" i="1"/>
  <c r="F187" i="1"/>
  <c r="D4" i="17"/>
  <c r="F12" i="1" l="1"/>
  <c r="F19" i="1"/>
  <c r="F22" i="1"/>
  <c r="F23" i="1"/>
  <c r="F25" i="1"/>
  <c r="F35" i="1"/>
  <c r="F43" i="1"/>
  <c r="F44" i="1"/>
  <c r="F50" i="1"/>
  <c r="F64" i="1"/>
  <c r="F65" i="1"/>
  <c r="F66" i="1"/>
  <c r="F68" i="1"/>
  <c r="F81" i="1"/>
  <c r="F82" i="1"/>
  <c r="F83" i="1"/>
  <c r="F84" i="1"/>
  <c r="F85" i="1"/>
  <c r="F86" i="1"/>
  <c r="F87" i="1"/>
  <c r="F88" i="1"/>
  <c r="F89" i="1"/>
  <c r="F90" i="1"/>
  <c r="F91" i="1"/>
  <c r="F93" i="1"/>
  <c r="F94" i="1"/>
  <c r="F95" i="1"/>
  <c r="F96" i="1"/>
  <c r="F99" i="1"/>
  <c r="F101" i="1"/>
  <c r="F102" i="1"/>
  <c r="F103" i="1"/>
  <c r="F104" i="1"/>
  <c r="F105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6" i="1"/>
  <c r="F127" i="1"/>
  <c r="F128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9" i="1"/>
  <c r="F150" i="1"/>
  <c r="F154" i="1"/>
  <c r="F164" i="1"/>
  <c r="F166" i="1"/>
  <c r="F167" i="1"/>
  <c r="F174" i="1"/>
  <c r="F177" i="1"/>
  <c r="F182" i="1"/>
  <c r="F186" i="1"/>
  <c r="F188" i="1"/>
  <c r="F189" i="1"/>
  <c r="F191" i="1"/>
  <c r="F192" i="1"/>
  <c r="A46" i="2"/>
  <c r="A12" i="1" l="1"/>
  <c r="A19" i="1"/>
  <c r="A22" i="1"/>
  <c r="A23" i="1"/>
  <c r="A25" i="1"/>
  <c r="A35" i="1"/>
  <c r="A43" i="1"/>
  <c r="A44" i="1"/>
  <c r="A50" i="1"/>
  <c r="A64" i="1"/>
  <c r="A65" i="1"/>
  <c r="A66" i="1"/>
  <c r="A68" i="1"/>
  <c r="A81" i="1"/>
  <c r="A82" i="1"/>
  <c r="A83" i="1"/>
  <c r="A84" i="1"/>
  <c r="A85" i="1"/>
  <c r="A86" i="1"/>
  <c r="A87" i="1"/>
  <c r="A88" i="1"/>
  <c r="A89" i="1"/>
  <c r="A90" i="1"/>
  <c r="A91" i="1"/>
  <c r="A93" i="1"/>
  <c r="A94" i="1"/>
  <c r="A95" i="1"/>
  <c r="A96" i="1"/>
  <c r="A99" i="1"/>
  <c r="A101" i="1"/>
  <c r="A102" i="1"/>
  <c r="A103" i="1"/>
  <c r="A104" i="1"/>
  <c r="A105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6" i="1"/>
  <c r="A127" i="1"/>
  <c r="A128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9" i="1"/>
  <c r="A150" i="1"/>
  <c r="A154" i="1"/>
  <c r="A164" i="1"/>
  <c r="A166" i="1"/>
  <c r="A167" i="1"/>
  <c r="A174" i="1"/>
  <c r="A177" i="1"/>
  <c r="A182" i="1"/>
  <c r="A186" i="1"/>
  <c r="A188" i="1"/>
  <c r="A189" i="1"/>
  <c r="A191" i="1"/>
  <c r="A5" i="1"/>
  <c r="A6" i="1"/>
  <c r="A8" i="1"/>
  <c r="A9" i="1"/>
  <c r="A10" i="1"/>
  <c r="A11" i="1"/>
  <c r="A13" i="1"/>
  <c r="A14" i="1"/>
  <c r="A15" i="1"/>
  <c r="A16" i="1"/>
  <c r="A17" i="1"/>
  <c r="A18" i="1"/>
  <c r="A20" i="1"/>
  <c r="A21" i="1"/>
  <c r="A27" i="1"/>
  <c r="A33" i="1"/>
  <c r="A41" i="1"/>
  <c r="A42" i="1"/>
  <c r="A55" i="1"/>
  <c r="A57" i="1"/>
  <c r="A58" i="1"/>
  <c r="A60" i="1"/>
  <c r="A67" i="1"/>
  <c r="A69" i="1"/>
  <c r="A70" i="1"/>
  <c r="A71" i="1"/>
  <c r="A72" i="1"/>
  <c r="A75" i="1"/>
  <c r="A78" i="1"/>
  <c r="A79" i="1"/>
  <c r="A97" i="1"/>
  <c r="A98" i="1"/>
  <c r="A100" i="1"/>
  <c r="A106" i="1"/>
  <c r="A123" i="1"/>
  <c r="A124" i="1"/>
  <c r="A125" i="1"/>
  <c r="A129" i="1"/>
  <c r="A151" i="1"/>
  <c r="A152" i="1"/>
  <c r="A153" i="1"/>
  <c r="A158" i="1"/>
  <c r="A159" i="1"/>
  <c r="A160" i="1"/>
  <c r="A161" i="1"/>
  <c r="A162" i="1"/>
  <c r="A163" i="1"/>
  <c r="A171" i="1"/>
  <c r="A173" i="1"/>
  <c r="A175" i="1"/>
  <c r="A178" i="1"/>
  <c r="A155" i="1"/>
  <c r="A7" i="1"/>
  <c r="A24" i="1"/>
  <c r="A26" i="1"/>
  <c r="A28" i="1"/>
  <c r="A29" i="1"/>
  <c r="A30" i="1"/>
  <c r="A31" i="1"/>
  <c r="A32" i="1"/>
  <c r="A34" i="1"/>
  <c r="A36" i="1"/>
  <c r="A37" i="1"/>
  <c r="A46" i="1"/>
  <c r="A47" i="1"/>
  <c r="A48" i="1"/>
  <c r="A56" i="1"/>
  <c r="A61" i="1"/>
  <c r="A63" i="1"/>
  <c r="A76" i="1"/>
  <c r="A77" i="1"/>
  <c r="A92" i="1"/>
  <c r="A165" i="1"/>
  <c r="A168" i="1"/>
  <c r="A169" i="1"/>
  <c r="A170" i="1"/>
  <c r="A179" i="1"/>
  <c r="A39" i="1"/>
  <c r="A59" i="1"/>
  <c r="A156" i="1"/>
  <c r="B7" i="2"/>
  <c r="H11" i="13"/>
  <c r="H10" i="13"/>
  <c r="H16" i="13"/>
  <c r="A4" i="1" l="1"/>
  <c r="H13" i="13" l="1"/>
  <c r="H12" i="13"/>
  <c r="H5" i="13"/>
  <c r="H9" i="13"/>
  <c r="H8" i="13"/>
  <c r="B19" i="2" l="1"/>
  <c r="C20" i="2"/>
  <c r="C19" i="2"/>
  <c r="B20" i="2"/>
  <c r="H6" i="13"/>
  <c r="H14" i="13"/>
  <c r="C18" i="2" l="1"/>
  <c r="B18" i="2"/>
  <c r="B21" i="2"/>
  <c r="C21" i="2"/>
  <c r="F33" i="10" l="1"/>
  <c r="E33" i="10"/>
  <c r="D33" i="10"/>
  <c r="C33" i="10"/>
  <c r="FX24" i="10"/>
  <c r="FX5" i="10" s="1"/>
  <c r="A31" i="2" l="1"/>
  <c r="B3" i="2" l="1"/>
  <c r="B4" i="2"/>
  <c r="B5" i="2"/>
  <c r="B6" i="2"/>
  <c r="B8" i="2"/>
  <c r="B9" i="2"/>
  <c r="B10" i="2"/>
  <c r="B11" i="2"/>
  <c r="B12" i="2"/>
  <c r="B2" i="2"/>
  <c r="B15" i="2" l="1"/>
  <c r="B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Quang Thong</author>
    <author>tc={A3CEEDDB-AC81-4ABC-A1EE-608177301DB6}</author>
    <author>tc={4BCE75E8-B26F-4418-B157-2CC79AE5E400}</author>
    <author>tc={E85077AE-C51E-49CB-8241-A03FA5D5176C}</author>
    <author>tc={C95AAA6E-CECF-4320-83B5-9EF4760FEFAD}</author>
  </authors>
  <commentList>
    <comment ref="FX5" authorId="0" shapeId="0" xr:uid="{4911D01D-0A30-453E-AB4C-D8912700B20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6" authorId="0" shapeId="0" xr:uid="{13BB91EA-839F-42EE-9158-AAC94B095CC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6" authorId="0" shapeId="0" xr:uid="{C044336D-2427-41BD-AC95-AC7E6CBA7F04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8" authorId="0" shapeId="0" xr:uid="{40BB6F13-7408-4DEF-A5A3-524277F6FAE9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8" authorId="1" shapeId="0" xr:uid="{A3CEEDDB-AC81-4ABC-A1EE-608177301DB6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9" authorId="0" shapeId="0" xr:uid="{05E148C3-EC85-4F6E-88A1-96C756794D0B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9" authorId="0" shapeId="0" xr:uid="{6C0E828E-561E-47D5-A225-ED1BCB9759BE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10" authorId="2" shapeId="0" xr:uid="{4BCE75E8-B26F-4418-B157-2CC79AE5E40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FY11" authorId="0" shapeId="0" xr:uid="{10415B0C-3D16-4774-A0D2-FEDCA5B28B9C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24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25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25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27" authorId="0" shapeId="0" xr:uid="{00000000-0006-0000-0100-000004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27" authorId="3" shapeId="0" xr:uid="{E85077AE-C51E-49CB-8241-A03FA5D5176C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28" authorId="0" shapeId="0" xr:uid="{00000000-0006-0000-0100-000005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28" authorId="0" shapeId="0" xr:uid="{00000000-0006-0000-0100-000006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29" authorId="4" shapeId="0" xr:uid="{C95AAA6E-CECF-4320-83B5-9EF4760FEFA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FY30" authorId="0" shapeId="0" xr:uid="{00000000-0006-0000-0100-000007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43" authorId="0" shapeId="0" xr:uid="{00000000-0006-0000-0100-000008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6 completed
36 waiting confirm
</t>
        </r>
      </text>
    </comment>
    <comment ref="FU44" authorId="0" shapeId="0" xr:uid="{00000000-0006-0000-0100-000009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  <comment ref="FX44" authorId="0" shapeId="0" xr:uid="{00000000-0006-0000-0100-00000A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</commentList>
</comments>
</file>

<file path=xl/sharedStrings.xml><?xml version="1.0" encoding="utf-8"?>
<sst xmlns="http://schemas.openxmlformats.org/spreadsheetml/2006/main" count="7780" uniqueCount="2353">
  <si>
    <t>ExFM RMA#</t>
  </si>
  <si>
    <t>Receive</t>
  </si>
  <si>
    <t>Start Date</t>
  </si>
  <si>
    <t>End Date</t>
  </si>
  <si>
    <t>Repair TAT</t>
  </si>
  <si>
    <t>Repair Status</t>
  </si>
  <si>
    <t>Approval</t>
  </si>
  <si>
    <t>STATUS</t>
  </si>
  <si>
    <t>Customer Name</t>
  </si>
  <si>
    <t>MODEL</t>
  </si>
  <si>
    <t>SN</t>
  </si>
  <si>
    <t>Problem Descript.</t>
  </si>
  <si>
    <t>Issue</t>
  </si>
  <si>
    <t>Quote Date</t>
  </si>
  <si>
    <t>Confirm Date</t>
  </si>
  <si>
    <t>PO TAT</t>
  </si>
  <si>
    <t>Part Order Date</t>
  </si>
  <si>
    <t>Part Receive Date</t>
  </si>
  <si>
    <t>Parts TAT</t>
  </si>
  <si>
    <t>Total TAT</t>
  </si>
  <si>
    <t>FMSV2023020019</t>
  </si>
  <si>
    <t>Shipped</t>
  </si>
  <si>
    <t>FUJIFILM Vietnam Co., Ltd.</t>
  </si>
  <si>
    <t>EC-760ZP-V/M</t>
  </si>
  <si>
    <t>2C730K027</t>
  </si>
  <si>
    <t>1. FCT clogged_x000D_
2. BSA deformed</t>
  </si>
  <si>
    <t>BSA, FCT</t>
  </si>
  <si>
    <t>FMSV2023020022</t>
  </si>
  <si>
    <t>Inspection</t>
  </si>
  <si>
    <t>FTYO - Loaner Asset</t>
  </si>
  <si>
    <t>2C730K032</t>
  </si>
  <si>
    <t>1.LGB broken_x000D_
2.BSA deformed_x000D_
3.FSB worn out_x000D_
4.Damaged glue at DEC</t>
  </si>
  <si>
    <t>FMSV2023020034</t>
  </si>
  <si>
    <t>Hoang Long Clinic</t>
  </si>
  <si>
    <t>EC-760R-V/I</t>
  </si>
  <si>
    <t>1C728K180</t>
  </si>
  <si>
    <t>AWT</t>
  </si>
  <si>
    <t>FMSV2023020067</t>
  </si>
  <si>
    <t>QC</t>
  </si>
  <si>
    <t>Hanoi Medical University Hospital</t>
  </si>
  <si>
    <t>VP-4450HD</t>
  </si>
  <si>
    <t>2V567K684</t>
  </si>
  <si>
    <t>PCB</t>
  </si>
  <si>
    <t>FMSV2023030008</t>
  </si>
  <si>
    <t>Dong Thap Lung Hospital</t>
  </si>
  <si>
    <t>3B087A006</t>
  </si>
  <si>
    <t>CHA fail, No image on screen</t>
  </si>
  <si>
    <t>FMSV2023030009</t>
  </si>
  <si>
    <t>EB-530T</t>
  </si>
  <si>
    <t>3B063A049</t>
  </si>
  <si>
    <t>EPX-2500(230V)</t>
  </si>
  <si>
    <t>Viet Duc Hospital</t>
  </si>
  <si>
    <t>EG-530WR</t>
  </si>
  <si>
    <t>VP-7000</t>
  </si>
  <si>
    <t>FMSV2023030069</t>
  </si>
  <si>
    <t>Thong Nhat Hospital</t>
  </si>
  <si>
    <t>EC-720R/I</t>
  </si>
  <si>
    <t>1C741K218</t>
  </si>
  <si>
    <t xml:space="preserve">1. CHA len scratch_x000D_
2. BSA Loosen, UD: 150_x000D_
3. LOCK KNOB heavy_x000D_
4. FSB worn out_x000D_
</t>
  </si>
  <si>
    <t>CHA, BSA, FSB, LGB</t>
  </si>
  <si>
    <t>FMSV2023030075</t>
  </si>
  <si>
    <t>EC-530WI</t>
  </si>
  <si>
    <t>1C603K041</t>
  </si>
  <si>
    <t>1.Stain image_x000D_
2.FCT scratch_x000D_
3.BSA stiff</t>
  </si>
  <si>
    <t>FMSV2023030079</t>
  </si>
  <si>
    <t>DONG TRIEU GENERAL HOSPITAL</t>
  </si>
  <si>
    <t>2V567K740</t>
  </si>
  <si>
    <t>FMSV2023040004</t>
  </si>
  <si>
    <t>EN-580T</t>
  </si>
  <si>
    <t>1C675K021</t>
  </si>
  <si>
    <t>1.Leaked at FCT_x000D_
2.BSA Stiff_x000D_
3.Damaged glue at DTE</t>
  </si>
  <si>
    <t>FCT, BSA</t>
  </si>
  <si>
    <t>FMSV2023040070</t>
  </si>
  <si>
    <t>EG-590WR</t>
  </si>
  <si>
    <t>2G348K408</t>
  </si>
  <si>
    <t>no image =&gt; change PCB =&gt; image failure</t>
  </si>
  <si>
    <t>FMSV2023050025</t>
  </si>
  <si>
    <t>EG-760R</t>
  </si>
  <si>
    <t>1G402K303</t>
  </si>
  <si>
    <t>1.Bending Up broken_x000D_
2.FCT leaked_x000D_
3.FSA worn out</t>
  </si>
  <si>
    <t>BSA, FCT, FSA</t>
  </si>
  <si>
    <t>FMSV2023050045L</t>
  </si>
  <si>
    <t>4C591A001</t>
  </si>
  <si>
    <t xml:space="preserve">1. CHA Noise_x000D_
2. RBS dryout_x000D_
3. FSB Cracked, Damaged_x000D_
</t>
  </si>
  <si>
    <t>FMSV2023050072</t>
  </si>
  <si>
    <t>EG-600WR</t>
  </si>
  <si>
    <t>1G391K564</t>
  </si>
  <si>
    <t>1.Black spot's at 7o'clock_x000D_
2.BSA deformed_x000D_
3.FCT scratch_x000D_
4.Damaged glue at DTE</t>
  </si>
  <si>
    <t>FMSV2023050078</t>
  </si>
  <si>
    <t>Thai Binh Hospital</t>
  </si>
  <si>
    <t>LG361K357</t>
  </si>
  <si>
    <t>1. No image due to VCA cable broken_x000D_
2. Flexible section of VCA scratched</t>
  </si>
  <si>
    <t>VCA</t>
  </si>
  <si>
    <t>FMSV2023050081</t>
  </si>
  <si>
    <t>HCAP asset</t>
  </si>
  <si>
    <t>XL-4450</t>
  </si>
  <si>
    <t>1S094A412</t>
  </si>
  <si>
    <t xml:space="preserve">LPS, IRIS defective </t>
  </si>
  <si>
    <t>FMSV2023060018</t>
  </si>
  <si>
    <t>2G361K546</t>
  </si>
  <si>
    <t>Ghost image_x000D_
VCA damaged_x000D_
BSA loosen</t>
  </si>
  <si>
    <t>FMSV2023060027</t>
  </si>
  <si>
    <t>3D103L050</t>
  </si>
  <si>
    <t>FCT leaked</t>
  </si>
  <si>
    <t>FCT</t>
  </si>
  <si>
    <t>FMSV2023060042</t>
  </si>
  <si>
    <t>2G402K285</t>
  </si>
  <si>
    <t>1.FCT leaked_x000D_
2.AWT blocked</t>
  </si>
  <si>
    <t>FMSV2023060043</t>
  </si>
  <si>
    <t>EC-600WI</t>
  </si>
  <si>
    <t>1C692K643</t>
  </si>
  <si>
    <t>1. 03 SW no function_x000D_
2. FSA leaked_x000D_
3. BSA deformed</t>
  </si>
  <si>
    <t>FMSV2023060044</t>
  </si>
  <si>
    <t>1G402K304</t>
  </si>
  <si>
    <t>1.Bending Up broken._x000D_
2.FCT blocked._x000D_
3.BSA worn out.</t>
  </si>
  <si>
    <t>FMSV2023060045</t>
  </si>
  <si>
    <t>1G391K563</t>
  </si>
  <si>
    <t>FMSV2023060046</t>
  </si>
  <si>
    <t>1G391K985</t>
  </si>
  <si>
    <t>FMSV2023060047</t>
  </si>
  <si>
    <t>EG-760Z</t>
  </si>
  <si>
    <t>1G403K110</t>
  </si>
  <si>
    <t>Main PCB failure</t>
  </si>
  <si>
    <t>FMSV2023060048</t>
  </si>
  <si>
    <t>1C728K177</t>
  </si>
  <si>
    <t>1.Leaked at WJ_x000D_
2.BSA deformation_x000D_
3.FCT scratch_x000D_
4.Scratch at len CHA</t>
  </si>
  <si>
    <t>AWT, BSA, FCT, WGA</t>
  </si>
  <si>
    <t>FMSV2023060058</t>
  </si>
  <si>
    <t>BL-7000</t>
  </si>
  <si>
    <t>2S101K411</t>
  </si>
  <si>
    <t>FMSV2023060068</t>
  </si>
  <si>
    <t>5G361K065</t>
  </si>
  <si>
    <t>BSA Damaged_x000D_
Foggy image</t>
  </si>
  <si>
    <t>CHA, BSA</t>
  </si>
  <si>
    <t>FMSV2023070009</t>
  </si>
  <si>
    <t>Hoan My Sai Gon Premier Hospital</t>
  </si>
  <si>
    <t>ED-530XT</t>
  </si>
  <si>
    <t>1D102K254</t>
  </si>
  <si>
    <t xml:space="preserve">Image color failure_x000D_
VCA worn out_x000D_
FSA deformed_x000D_
LR/ knob unlocked_x000D_
</t>
  </si>
  <si>
    <t>ISA, VCA, ANGL, FSA</t>
  </si>
  <si>
    <t>FMSV2023070039</t>
  </si>
  <si>
    <t>Authorization</t>
  </si>
  <si>
    <t>2V567K687</t>
  </si>
  <si>
    <t>FMSV2023070043</t>
  </si>
  <si>
    <t>Vietnam – Cuba Donghoi Friendship Hospital</t>
  </si>
  <si>
    <t>KG402K677</t>
  </si>
  <si>
    <t>Stain on image_x000D_
BSA deformed_x000D_
Note: Scope no leak</t>
  </si>
  <si>
    <t>FMSV2023070046</t>
  </si>
  <si>
    <t>EC-530WI3</t>
  </si>
  <si>
    <t>1C642K363</t>
  </si>
  <si>
    <t>DWA broken</t>
  </si>
  <si>
    <t>DWA</t>
  </si>
  <si>
    <t>FMSV2023070056</t>
  </si>
  <si>
    <t>2G361K131</t>
  </si>
  <si>
    <t xml:space="preserve">FSA, VCA BSA damaged_x000D_
</t>
  </si>
  <si>
    <t>FMSV2023070057</t>
  </si>
  <si>
    <t>MEKONG HIGH TECH JOINT STOCK COMPANY</t>
  </si>
  <si>
    <t>EG-720R</t>
  </si>
  <si>
    <t>5G412K189</t>
  </si>
  <si>
    <t>1. BSA deformed_x000D_
2. AWT blocked</t>
  </si>
  <si>
    <t>FMSV2023070059</t>
  </si>
  <si>
    <t>5C692K024</t>
  </si>
  <si>
    <t>FMSV2023070077</t>
  </si>
  <si>
    <t>1G391K315</t>
  </si>
  <si>
    <t>1.FSB worn out_x000D_
2.VCA connector cracked</t>
  </si>
  <si>
    <t>FMSV2023070079</t>
  </si>
  <si>
    <t>Kon Tum Provincial General Hospital</t>
  </si>
  <si>
    <t>4G361K372</t>
  </si>
  <si>
    <t>CHA has smeared_x000D_
leak at DTA and knob_x000D_
BSA wire loosen</t>
  </si>
  <si>
    <t>DEC, CHA, BSA, ANGL</t>
  </si>
  <si>
    <t>FMSV2023070080</t>
  </si>
  <si>
    <t>EC-530WL3</t>
  </si>
  <si>
    <t>2C643K264</t>
  </si>
  <si>
    <t>BSA heavy torque_x000D_
FSA scratch</t>
  </si>
  <si>
    <t>BSA, FSA, DEC</t>
  </si>
  <si>
    <t>FMSV2023070084</t>
  </si>
  <si>
    <t>Thien Hanh Hospital</t>
  </si>
  <si>
    <t>1C741K168</t>
  </si>
  <si>
    <t xml:space="preserve">1. FSA Worn out_x000D_
2. BSA Net Damaged_x000D_
</t>
  </si>
  <si>
    <t>FSA, BSA</t>
  </si>
  <si>
    <t>FMSV2023080002</t>
  </si>
  <si>
    <t>3V567K036</t>
  </si>
  <si>
    <t>FMSV2023080003</t>
  </si>
  <si>
    <t>Phu Tho General Hospital</t>
  </si>
  <si>
    <t>JG361K553</t>
  </si>
  <si>
    <t>1. FCT leaked_x000D_
2. Stain image_x000D_
3. FSA &amp; VCA flexible section scratched</t>
  </si>
  <si>
    <t>FMSV2023080004</t>
  </si>
  <si>
    <t>KC643K011</t>
  </si>
  <si>
    <t>1. LG lens glue damaged_x000D_
2. Image stain_x000D_
3. VCA flexible scratched</t>
  </si>
  <si>
    <t>FMSV2023080006</t>
  </si>
  <si>
    <t>HOA BINH GENERAL HOSPITAL</t>
  </si>
  <si>
    <t>EG-530FP</t>
  </si>
  <si>
    <t>1G374K042</t>
  </si>
  <si>
    <t>1. FCT leaked_x000D_
2. Stain image</t>
  </si>
  <si>
    <t>FCT, CHA</t>
  </si>
  <si>
    <t>FMSV2023080008</t>
  </si>
  <si>
    <t>Thai Binh city general hospital</t>
  </si>
  <si>
    <t>LG361K344</t>
  </si>
  <si>
    <t xml:space="preserve">1. CHA lens cracked_x000D_
2. BSA broken_x000D_
3. VCA flexible section scratched_x000D_
</t>
  </si>
  <si>
    <t>CHA, BSA, VCA</t>
  </si>
  <si>
    <t>FMSV2023080014</t>
  </si>
  <si>
    <t>Parts Selection</t>
  </si>
  <si>
    <t>Bach Mai Hospital</t>
  </si>
  <si>
    <t>7G391K123</t>
  </si>
  <si>
    <t xml:space="preserve">1.BSA broken_x000D_
2.Leaked at lock knob_x000D_
3.Drum wire broken_x000D_
4.FSA and FSB worn out </t>
  </si>
  <si>
    <t>BSA, ANGL, DWA, FSA, FSB</t>
  </si>
  <si>
    <t>FMSV2023080015</t>
  </si>
  <si>
    <t>8G391K425</t>
  </si>
  <si>
    <t>1.Leaked at VCA_x000D_
2.BSA broken_x000D_
3.FSA worn out_x000D_
4.FCT scratch</t>
  </si>
  <si>
    <t>VCA, BSA, FSA, FCT</t>
  </si>
  <si>
    <t>FMSV2023080016</t>
  </si>
  <si>
    <t>6C692K127</t>
  </si>
  <si>
    <t>1.Drum wire U/D broken_x000D_
2.FSA and FSB worn out_x000D_
3.BSA heavy_x000D_
4.SW MM worn out</t>
  </si>
  <si>
    <t>DWA, FSA, FSB, BSA, SW</t>
  </si>
  <si>
    <t>FMSV2023080018</t>
  </si>
  <si>
    <t>5C692K087</t>
  </si>
  <si>
    <t>1.Drum wire U/D broken_x000D_
2.FCT scratch_x000D_
3.BSA deformed_x000D_
4.FSA worn out_x000D_
5.FSB worn out_x000D_
6.DEC damaged</t>
  </si>
  <si>
    <t>DWA, FCT, BSA, FSA, FSB, DEC</t>
  </si>
  <si>
    <t>FMSV2023080020</t>
  </si>
  <si>
    <t>EC-590WI</t>
  </si>
  <si>
    <t>1C607K008</t>
  </si>
  <si>
    <t>1.Leaked at LG connector_x000D_
2.Bending deformed_x000D_
3.FCT scratch_x000D_
4.FSB worn out</t>
  </si>
  <si>
    <t>LC, BSA, FCT, FSB</t>
  </si>
  <si>
    <t>FMSV2023080022</t>
  </si>
  <si>
    <t>1S094A282</t>
  </si>
  <si>
    <t>Iris failure</t>
  </si>
  <si>
    <t>IRS</t>
  </si>
  <si>
    <t>FMSV2023080024</t>
  </si>
  <si>
    <t>3C692K101</t>
  </si>
  <si>
    <t>CHA, BSA, FSA, FCT, FSB</t>
  </si>
  <si>
    <t>FMSV2023080025</t>
  </si>
  <si>
    <t>5C692K031</t>
  </si>
  <si>
    <t>FMSV2023080028</t>
  </si>
  <si>
    <t>Song An Clinic</t>
  </si>
  <si>
    <t>EC-600ZW/L</t>
  </si>
  <si>
    <t>1C695K136</t>
  </si>
  <si>
    <t>1. FSA leaked_x000D_
2. CHA noise =&gt;dry out=&gt; OK</t>
  </si>
  <si>
    <t>FSA, DRY, DEC</t>
  </si>
  <si>
    <t>FMSV2023080036</t>
  </si>
  <si>
    <t>6G402K254</t>
  </si>
  <si>
    <t>1. FSB worn out_x000D_
2. BSA DOWN wire loosen</t>
  </si>
  <si>
    <t>FMSV2023080038</t>
  </si>
  <si>
    <t>1G391K524</t>
  </si>
  <si>
    <t>DOWN wire broken</t>
  </si>
  <si>
    <t>BSA</t>
  </si>
  <si>
    <t>FMSV2023080042</t>
  </si>
  <si>
    <t>1G348K870</t>
  </si>
  <si>
    <t xml:space="preserve">1. CHA Rainbow_x000D_
2. RBS Discoloration_x000D_
3. FCT Restriction_x000D_
4. FSA Scratched_x000D_
5. BSA Deformed_x000D_
6. FSB Damaged_x000D_
7. VCA Worn out_x000D_
Used case: 12847_x000D_
</t>
  </si>
  <si>
    <t>ISA, FSB, FSA, BSA, VCA</t>
  </si>
  <si>
    <t>FMSV2023080050</t>
  </si>
  <si>
    <t>1G412K264</t>
  </si>
  <si>
    <t xml:space="preserve">1. FSA Scratched_x000D_
2. BSA heavy torque, nut wire loosen_x000D_
3. FSB Scratched_x000D_
</t>
  </si>
  <si>
    <t>FSA, BSA, FSB</t>
  </si>
  <si>
    <t>FMSV2023080056</t>
  </si>
  <si>
    <t>2G402K022</t>
  </si>
  <si>
    <t>FSB worn out</t>
  </si>
  <si>
    <t>FSB</t>
  </si>
  <si>
    <t>FMSV2023080057</t>
  </si>
  <si>
    <t>Hoan My Sai Gon Clinic</t>
  </si>
  <si>
    <t>EG-250WR5</t>
  </si>
  <si>
    <t>2G202K019</t>
  </si>
  <si>
    <t xml:space="preserve">1. FCT consider_x000D_
2. BSA Deformed_x000D_
3. FSB Cracked_x000D_
</t>
  </si>
  <si>
    <t>FSB, BSA</t>
  </si>
  <si>
    <t>FMSV2023080058</t>
  </si>
  <si>
    <t>EC-250WL5</t>
  </si>
  <si>
    <t>1C309K265</t>
  </si>
  <si>
    <t xml:space="preserve">1. CAP AND NOZ Damaged, glue damaged_x000D_
2. WJT Clogged_x000D_
3. RBS Missed Glue_x000D_
4. FCT Restriction_x000D_
5. FSA Scratched, Worn out, leaked_x000D_
6. BSA Loosen, Down_x000D_
7. OSA BODY COVERS Cracked, main cover_x000D_
8. FSB deformed_x000D_
</t>
  </si>
  <si>
    <t>FSA, BSA, DEC, FCT, FSB</t>
  </si>
  <si>
    <t>FMSV2023080060</t>
  </si>
  <si>
    <t>Phu Tho Town Hospital</t>
  </si>
  <si>
    <t>JC643K003</t>
  </si>
  <si>
    <t>1.Stain on image_x000D_
2.Fluid invasion at DEC</t>
  </si>
  <si>
    <t>FMSV2023080061</t>
  </si>
  <si>
    <t>Nghe An Friendship General Hospital</t>
  </si>
  <si>
    <t>2G361K799</t>
  </si>
  <si>
    <t>CHA, BSA, FCT, LGB</t>
  </si>
  <si>
    <t>FMSV2023080062</t>
  </si>
  <si>
    <t>Lao Khoa Hospital</t>
  </si>
  <si>
    <t>1G361K957</t>
  </si>
  <si>
    <t>1.Image failure_x000D_
2.Leaked at FSB_x000D_
3.Main PCB failure_x000D_
4,VCA failure_x000D_
5.BSA stiff_x000D_
6.FCT scratch_x000D_
7.DEC damaged_x000D_
8.LGB worn out</t>
  </si>
  <si>
    <t>CHA, FSB, PCB, BSA, FCT, DEC, LGB, VCA</t>
  </si>
  <si>
    <t>FMSV2023080063</t>
  </si>
  <si>
    <t>5C692K028</t>
  </si>
  <si>
    <t>FMSV2023080064</t>
  </si>
  <si>
    <t>2G391K783</t>
  </si>
  <si>
    <t>1.BSA deformed_x000D_
2.FCT scratch_x000D_
3.VCA connector loosen</t>
  </si>
  <si>
    <t>BSA, FCT, VCA</t>
  </si>
  <si>
    <t>FMSV2023080068</t>
  </si>
  <si>
    <t>2G391K288</t>
  </si>
  <si>
    <t>1.BSA deformed_x000D_
2.FCT scratch_x000D_
3.FSB worn out_x000D_
4.LG connector failure</t>
  </si>
  <si>
    <t>BSA, FCT, FSB, LC</t>
  </si>
  <si>
    <t>FMSV2023080069</t>
  </si>
  <si>
    <t>CDL1909A(230V)</t>
  </si>
  <si>
    <t>1V620K266</t>
  </si>
  <si>
    <t>FMSV2023080070</t>
  </si>
  <si>
    <t>5G348A471</t>
  </si>
  <si>
    <t>l.Leaked at cover OSA_x000D_
2.Drum wire broken</t>
  </si>
  <si>
    <t>OSA, DWA</t>
  </si>
  <si>
    <t>FMSV2023080071</t>
  </si>
  <si>
    <t>KG391K509</t>
  </si>
  <si>
    <t>BSA broken</t>
  </si>
  <si>
    <t>FMSV2023080073</t>
  </si>
  <si>
    <t>8G391K370</t>
  </si>
  <si>
    <t>1.Black spot's_x000D_
2.Leaked at glue around RBS_x000D_
3.Fluid invasion inside CAP</t>
  </si>
  <si>
    <t>FMSV2023080074</t>
  </si>
  <si>
    <t>8G391K432</t>
  </si>
  <si>
    <t>1.BSA broken_x000D_
2.FSA deformed_x000D_
3.FSB worn out_x000D_
4.VCA connector scratch</t>
  </si>
  <si>
    <t>BSA, FSA, FSB, VCA</t>
  </si>
  <si>
    <t>FMSV2023080075</t>
  </si>
  <si>
    <t>7G391K344</t>
  </si>
  <si>
    <t>CHA- WHITE SPORT, BSA BROKEN, FCT LIMITED</t>
  </si>
  <si>
    <t>CHA, BSA, FCT</t>
  </si>
  <si>
    <t>FMSV2023080076</t>
  </si>
  <si>
    <t>3C591A036</t>
  </si>
  <si>
    <t>1.BSA broken_x000D_
2.Leaked at FCT_x000D_
3.FSB worn out_x000D_
4.VCA scratch_x000D_
5.Switch RC worn out</t>
  </si>
  <si>
    <t>BSA, FCT, FSB, VCA, SW</t>
  </si>
  <si>
    <t>FMSV2023080078</t>
  </si>
  <si>
    <t>1C643K192</t>
  </si>
  <si>
    <t xml:space="preserve">1. FSB leaked_x000D_
2. Image noise_x000D_
3. VCA flexible damaged_x000D_
</t>
  </si>
  <si>
    <t>FSB, CHA, BSA, VCA</t>
  </si>
  <si>
    <t>FMSV2023080079</t>
  </si>
  <si>
    <t>3C741K101</t>
  </si>
  <si>
    <t>1.Leaked at RBS_x000D_
2.FSA worn out_x000D_
3.BSA installation heavy_x000D_
4.FSB scratch_x000D_
5.Blocked FCT</t>
  </si>
  <si>
    <t>RBS, FSA, BSA, FSB, FCT</t>
  </si>
  <si>
    <t>FMSV2023080080</t>
  </si>
  <si>
    <t>6C692K201</t>
  </si>
  <si>
    <t>FMSV2023080082</t>
  </si>
  <si>
    <t>Tay Nguyen Regional General Hospital</t>
  </si>
  <si>
    <t>EB-530S</t>
  </si>
  <si>
    <t>5B089K052</t>
  </si>
  <si>
    <t>SW, ISA, LGB, ANGL</t>
  </si>
  <si>
    <t>FMSV2023080084</t>
  </si>
  <si>
    <t>TRUNG VUONG HOSPITAL</t>
  </si>
  <si>
    <t>4G361K015</t>
  </si>
  <si>
    <t>1. BSA Loosen_x000D_
2. VCA leaked</t>
  </si>
  <si>
    <t>VCA, OSA</t>
  </si>
  <si>
    <t>FMSV2023080085</t>
  </si>
  <si>
    <t>1C692K077</t>
  </si>
  <si>
    <t>BSA, FSB, DWA</t>
  </si>
  <si>
    <t>FMSV2023080091</t>
  </si>
  <si>
    <t>1C730K121</t>
  </si>
  <si>
    <t>1.BSA stiff_x000D_
2.FCT scratch</t>
  </si>
  <si>
    <t>FMSV2023080094</t>
  </si>
  <si>
    <t>1G391K928</t>
  </si>
  <si>
    <t>FMSV2023080095</t>
  </si>
  <si>
    <t>EC-530FI</t>
  </si>
  <si>
    <t>1C653K505</t>
  </si>
  <si>
    <t>FMSV2023080097</t>
  </si>
  <si>
    <t>SD102A089</t>
  </si>
  <si>
    <t>FCT, VCA</t>
  </si>
  <si>
    <t>FMSV2023080098</t>
  </si>
  <si>
    <t>1C692K655</t>
  </si>
  <si>
    <t xml:space="preserve">1. CHA foggy_x000D_
2. FCT Leaked_x000D_
3. BSA Loosen, down not enough_x000D_
</t>
  </si>
  <si>
    <t>FMSV2023080100</t>
  </si>
  <si>
    <t>Bai Chay Hospital</t>
  </si>
  <si>
    <t>2G391K293</t>
  </si>
  <si>
    <t>CHA, BSA, LGB</t>
  </si>
  <si>
    <t>FMSV2023080101</t>
  </si>
  <si>
    <t>Lam Hoa Private Hospital</t>
  </si>
  <si>
    <t>1G202K490</t>
  </si>
  <si>
    <t>1.Noise image_x000D_
2.FCT leaked_x000D_
3.BSA heavy_x000D_
4.FSA worn out_x000D_
5.Damaged glue at DEC</t>
  </si>
  <si>
    <t>CHA, FCT, BSA, FSA, DEC</t>
  </si>
  <si>
    <t>FMSV2023080102</t>
  </si>
  <si>
    <t>2G202K006</t>
  </si>
  <si>
    <t>1.Cracked at OSA_x000D_
2.Noise image_x000D_
3.BSA stiff_x000D_
4.LGB broken_x000D_
5.Damaged glue at DEC</t>
  </si>
  <si>
    <t>OSA, CHA, BSA, LGB, DEC</t>
  </si>
  <si>
    <t>FMSV2023090001</t>
  </si>
  <si>
    <t>Nam Can Tho Medical Center</t>
  </si>
  <si>
    <t>7C643K451</t>
  </si>
  <si>
    <t>Prims separation</t>
  </si>
  <si>
    <t>CHA</t>
  </si>
  <si>
    <t>FMSV2023090002</t>
  </si>
  <si>
    <t>Van Hanh Hospital</t>
  </si>
  <si>
    <t>KC643K396</t>
  </si>
  <si>
    <t>foggy image</t>
  </si>
  <si>
    <t>ISA</t>
  </si>
  <si>
    <t>FMSV2023090003</t>
  </si>
  <si>
    <t>ETC Company</t>
  </si>
  <si>
    <t>EP-6000</t>
  </si>
  <si>
    <t>2V696K388</t>
  </si>
  <si>
    <t>FMSV2023090004</t>
  </si>
  <si>
    <t>103 Military Hospital</t>
  </si>
  <si>
    <t>3C692K105</t>
  </si>
  <si>
    <t>1.Bending stiff_x000D_
2.FCT scratch</t>
  </si>
  <si>
    <t>FMSV2023090005</t>
  </si>
  <si>
    <t>5G391K105</t>
  </si>
  <si>
    <t>1.BSA heavy_x000D_
2.FCY scratch_x000D_
3.FSB cracked</t>
  </si>
  <si>
    <t>BSA, FCT, FSB</t>
  </si>
  <si>
    <t>FMSV2023090006</t>
  </si>
  <si>
    <t>1G402K527</t>
  </si>
  <si>
    <t>FMSV2023090007</t>
  </si>
  <si>
    <t>1G402K290</t>
  </si>
  <si>
    <t>1.Stain image_x000D_
2.BSA deformed_x000D_
3.FCT scratch_x000D_
4.Damaged glue at DEC_x000D_
5.FSA worn out</t>
  </si>
  <si>
    <t>CHA, BSA, FCT, DEC, FSA</t>
  </si>
  <si>
    <t>FMSV2023090008</t>
  </si>
  <si>
    <t>3V567K003</t>
  </si>
  <si>
    <t xml:space="preserve">Noise image &amp; error: 20031 </t>
  </si>
  <si>
    <t>FMSV2023090011</t>
  </si>
  <si>
    <t>KG391K536</t>
  </si>
  <si>
    <t>FMSV2023090012</t>
  </si>
  <si>
    <t>8G391K377</t>
  </si>
  <si>
    <t>1.BSA deformed_x000D_
2.FSA worn out_x000D_
3.FSB worn out_x000D_
4.FCT scracth</t>
  </si>
  <si>
    <t>BSA, FSA, FSB, FCT</t>
  </si>
  <si>
    <t>FMSV2023090013</t>
  </si>
  <si>
    <t>6C692K137</t>
  </si>
  <si>
    <t>FSA, CHA, VCA, FSB, FCT, DWA</t>
  </si>
  <si>
    <t>FMSV2023090014</t>
  </si>
  <si>
    <t>5C692K022</t>
  </si>
  <si>
    <t>STAIN CHA, FSA WORN OUT, DW BROKEN</t>
  </si>
  <si>
    <t>FMSV2023090015</t>
  </si>
  <si>
    <t>2G391K487</t>
  </si>
  <si>
    <t>BSA heavy torque</t>
  </si>
  <si>
    <t>FMSV2023090016</t>
  </si>
  <si>
    <t>1C642K347</t>
  </si>
  <si>
    <t>noz blocked_x000D_
U/D loosen</t>
  </si>
  <si>
    <t>FMSV2023090017</t>
  </si>
  <si>
    <t>1C309K073</t>
  </si>
  <si>
    <t>1. DWA broken_x000D_
2. FSB cracked = &gt; leaked</t>
  </si>
  <si>
    <t>FMSV2023090018</t>
  </si>
  <si>
    <t>5C643K346</t>
  </si>
  <si>
    <t>1. LGB broken 1 side_x000D_
2. FSA not good_x000D_
3. BSA audible noise</t>
  </si>
  <si>
    <t>LGB, BSA, VCAC</t>
  </si>
  <si>
    <t>FMSV2023090020</t>
  </si>
  <si>
    <t>8G403K090</t>
  </si>
  <si>
    <t>1. Switch box broken_x000D_
2. Image noise_x000D_
3. PCB broken_x000D_
4. Liquid inside all scope</t>
  </si>
  <si>
    <t>FMSV2023090021</t>
  </si>
  <si>
    <t>1C728K140</t>
  </si>
  <si>
    <t>LGB, BSA</t>
  </si>
  <si>
    <t>FMSV2023090023</t>
  </si>
  <si>
    <t>Hoa Binh General Hospital</t>
  </si>
  <si>
    <t>5C741K266</t>
  </si>
  <si>
    <t>FMSV2023090025</t>
  </si>
  <si>
    <t>3S094K699</t>
  </si>
  <si>
    <t>FMSV2023090026</t>
  </si>
  <si>
    <t>ED-580XT</t>
  </si>
  <si>
    <t>2D127K107</t>
  </si>
  <si>
    <t>Elevator cable broken</t>
  </si>
  <si>
    <t>FEW</t>
  </si>
  <si>
    <t>FMSV2023090027</t>
  </si>
  <si>
    <t>Nga Bay City General Hospital</t>
  </si>
  <si>
    <t>EG-580NW2</t>
  </si>
  <si>
    <t>6G390K061</t>
  </si>
  <si>
    <t>BSA, LGB damge</t>
  </si>
  <si>
    <t>DRY, LGB, BSA, DEC</t>
  </si>
  <si>
    <t>FMSV2023090028</t>
  </si>
  <si>
    <t>2G202K058</t>
  </si>
  <si>
    <t>Noise image_x000D_
no leak</t>
  </si>
  <si>
    <t>FMSV2023090029</t>
  </si>
  <si>
    <t>2C692K096</t>
  </si>
  <si>
    <t>1.VCA cable broken_x000D_
2.BSA deformed_x000D_
3.FSA worn out</t>
  </si>
  <si>
    <t>VCA, BSA, FSA</t>
  </si>
  <si>
    <t>FMSV2023090030</t>
  </si>
  <si>
    <t>5C692K026</t>
  </si>
  <si>
    <t>1.Drum wire broken_x000D_
2.BSA deformed_x000D_
3.FCT scratch_x000D_
4.FSA worn out_x000D_
5.VCA connector loosen</t>
  </si>
  <si>
    <t>DWA, BSA, FCT, FSA, VCA</t>
  </si>
  <si>
    <t>FMSV2023090031</t>
  </si>
  <si>
    <t>5C692K029</t>
  </si>
  <si>
    <t>Leaked at FSA 30cm</t>
  </si>
  <si>
    <t>FSA</t>
  </si>
  <si>
    <t>FMSV2023090034</t>
  </si>
  <si>
    <t>2G391K044</t>
  </si>
  <si>
    <t>FMSV2023090035</t>
  </si>
  <si>
    <t>7G391K075</t>
  </si>
  <si>
    <t>1.Leaked at FCT_x000D_
2.BSA deformed_x000D_
3.FSB scratch_x000D_
4.VCA connector loosen</t>
  </si>
  <si>
    <t>FCT, BSA, FSB, VCA</t>
  </si>
  <si>
    <t>FMSV2023090038</t>
  </si>
  <si>
    <t>Tam Anh General Hospital (Hanoi)</t>
  </si>
  <si>
    <t>9G402K358</t>
  </si>
  <si>
    <t>1. FSA deformed_x000D_
2. FCT restricted</t>
  </si>
  <si>
    <t>FSA, FCT</t>
  </si>
  <si>
    <t>FMSV2023090039</t>
  </si>
  <si>
    <t>1G412K182</t>
  </si>
  <si>
    <t>FMSV2023090040</t>
  </si>
  <si>
    <t>No. 91 Endoscopy-Gastrointestinal-Gi Scaning Test Clinic</t>
  </si>
  <si>
    <t>5C730K017</t>
  </si>
  <si>
    <t>RSB leak</t>
  </si>
  <si>
    <t>FMSV2023090041</t>
  </si>
  <si>
    <t>Hue University Of Medicine And Pharmacy - Ginec</t>
  </si>
  <si>
    <t>2C642D165</t>
  </si>
  <si>
    <t>noise image</t>
  </si>
  <si>
    <t>FMSV2023090043</t>
  </si>
  <si>
    <t>2G399K002</t>
  </si>
  <si>
    <t>FMSV2023090044</t>
  </si>
  <si>
    <t>6C728K116</t>
  </si>
  <si>
    <t>FMSV2023090046</t>
  </si>
  <si>
    <t>Decline</t>
  </si>
  <si>
    <t>Northern Quang Binh Regional General Hospital</t>
  </si>
  <si>
    <t>1G202K638</t>
  </si>
  <si>
    <t>1. BSA broken_x000D_
2. CAP &amp; NOZ damaged_x000D_
3. FCT restricted_x000D_
4. Image is dark due to LGB not being good_x000D_
5. FSB leaked</t>
  </si>
  <si>
    <t>FMSV2023090047</t>
  </si>
  <si>
    <t>KC643K398</t>
  </si>
  <si>
    <t>FMSV2023090048</t>
  </si>
  <si>
    <t>EC-760R-V/M</t>
  </si>
  <si>
    <t>7C727K139</t>
  </si>
  <si>
    <t xml:space="preserve">1.Leaked at RBS_x000D_
2.Black spot's_x000D_
3.BSA deformed_x000D_
4.FSB scratch_x000D_
</t>
  </si>
  <si>
    <t>BSA, DRY, FSB</t>
  </si>
  <si>
    <t>FMSV2023090049</t>
  </si>
  <si>
    <t>8G391K369</t>
  </si>
  <si>
    <t xml:space="preserve">1.BSA broken_x000D_
2.FCT scratch_x000D_
3.VCA connector scratch_x000D_
4.FSB worn out_x000D_
</t>
  </si>
  <si>
    <t>BSA, FCT, VCA, FSB</t>
  </si>
  <si>
    <t>FMSV2023090050</t>
  </si>
  <si>
    <t>1G403K314</t>
  </si>
  <si>
    <t>FMSV2023090051</t>
  </si>
  <si>
    <t>8G391K433</t>
  </si>
  <si>
    <t>FMSV2023090053</t>
  </si>
  <si>
    <t>KG391K535</t>
  </si>
  <si>
    <t>FMSV2023090054</t>
  </si>
  <si>
    <t>Hanoi Oncology Hospital</t>
  </si>
  <si>
    <t>KC643K241</t>
  </si>
  <si>
    <t>1.Drum wire broken_x000D_
2.Bending broken</t>
  </si>
  <si>
    <t>DWA, BSA</t>
  </si>
  <si>
    <t>FMSV2023090058</t>
  </si>
  <si>
    <t>1V696K004</t>
  </si>
  <si>
    <t>FMSV2023090059</t>
  </si>
  <si>
    <t>Hung Viet Cancer Hospital</t>
  </si>
  <si>
    <t>8G403K185</t>
  </si>
  <si>
    <t>FMSV2023090062</t>
  </si>
  <si>
    <t>Hoan My Da Nang Hospital</t>
  </si>
  <si>
    <t>KC643K008</t>
  </si>
  <si>
    <t>FMSV2023090063</t>
  </si>
  <si>
    <t>1G412K346</t>
  </si>
  <si>
    <t>BSA, FSB, FCT</t>
  </si>
  <si>
    <t>FMSV2023090064</t>
  </si>
  <si>
    <t>1C642K365</t>
  </si>
  <si>
    <t>FMSV2023090065</t>
  </si>
  <si>
    <t>1V696K077</t>
  </si>
  <si>
    <t>PCB, O</t>
  </si>
  <si>
    <t>FMSV2023090066</t>
  </si>
  <si>
    <t>1G402K223</t>
  </si>
  <si>
    <t>1.Leaked at OSA_x000D_
2.U/D loosen</t>
  </si>
  <si>
    <t>FMSV2023090068</t>
  </si>
  <si>
    <t>7G391K201</t>
  </si>
  <si>
    <t>1. BSA broken_x000D_
2. FCT restricted_x000D_
3. FSB scratched_x000D_
4. COUPLING RING &amp; Rubber cone OSA broken_x000D_
5. LGB lens glue broken</t>
  </si>
  <si>
    <t>BSA, FCT, FSB, ISA, WGB</t>
  </si>
  <si>
    <t>FMSV2023090069</t>
  </si>
  <si>
    <t>Phu Tho General Hospital - Pediatric Center</t>
  </si>
  <si>
    <t>4G374K157</t>
  </si>
  <si>
    <t>CHA, BSA, FSA, LPA</t>
  </si>
  <si>
    <t>FMSV2023090070</t>
  </si>
  <si>
    <t>6G402K258</t>
  </si>
  <si>
    <t>1.Image failure_x000D_
2.FCT restricted_x000D_
3.Surface FSB scratched</t>
  </si>
  <si>
    <t>CHA, FCT, FSB</t>
  </si>
  <si>
    <t>FMSV2023090071</t>
  </si>
  <si>
    <t>3S094K410</t>
  </si>
  <si>
    <t>FMSV2023090072</t>
  </si>
  <si>
    <t>7G391K085</t>
  </si>
  <si>
    <t>FSB airleaked, FSA , BSA  deformation, FCT limitted</t>
  </si>
  <si>
    <t>FSA, FSB, BSA, FCT</t>
  </si>
  <si>
    <t>FMSV2023090073</t>
  </si>
  <si>
    <t>Dam Doi Hospital</t>
  </si>
  <si>
    <t>SG202A469</t>
  </si>
  <si>
    <t>Scope leak_x000D_
FSA scratched_x000D_
FSB leak</t>
  </si>
  <si>
    <t>LGB, FSA, FSB, PCB</t>
  </si>
  <si>
    <t>FMSV2023090074</t>
  </si>
  <si>
    <t>4G374K154</t>
  </si>
  <si>
    <t>1.Leaked at FCT_x000D_
2.Black spot's and noise image_x000D_
3.BSA deformed_x000D_
4.FSA worn out</t>
  </si>
  <si>
    <t>FCT, CHA, BSA, FSA</t>
  </si>
  <si>
    <t>FMSV2023090077</t>
  </si>
  <si>
    <t>1C692K270</t>
  </si>
  <si>
    <t>1. Image noise, 20028 error_x000D_
2. FSB damaged_x000D_
3. BSA deformed_x000D_
4. Board oxidized</t>
  </si>
  <si>
    <t>CHA, BSA, FSB</t>
  </si>
  <si>
    <t>FMSV2023090078</t>
  </si>
  <si>
    <t>2G391K780</t>
  </si>
  <si>
    <t xml:space="preserve">1.Bending stiff_x000D_
2.FCT scratch_x000D_
</t>
  </si>
  <si>
    <t>FMSV2023090079</t>
  </si>
  <si>
    <t>2G391K484</t>
  </si>
  <si>
    <t>1. FSA leaked._x000D_
2. FSB &amp; VCA flexible section aging._x000D_
3. FCT restricted_x000D_
4. BSA deformed</t>
  </si>
  <si>
    <t>FSA, BSA, FCT, FSB, VCA</t>
  </si>
  <si>
    <t>FMSV2023090080</t>
  </si>
  <si>
    <t>2S094K543</t>
  </si>
  <si>
    <t>FMSV2023090081</t>
  </si>
  <si>
    <t>4G391K120</t>
  </si>
  <si>
    <t xml:space="preserve">BSA heavy, FCT deformation </t>
  </si>
  <si>
    <t>FMSV2023090082</t>
  </si>
  <si>
    <t>7G391K122</t>
  </si>
  <si>
    <t>FMSV2023090084</t>
  </si>
  <si>
    <t>2V567K846</t>
  </si>
  <si>
    <t>FMSV2023090086</t>
  </si>
  <si>
    <t>2G391K779</t>
  </si>
  <si>
    <t>1.Bending broken_x000D_
2.FSB at LG connector damaged_x000D_
3.FCT scratch</t>
  </si>
  <si>
    <t>FMSV2023090087</t>
  </si>
  <si>
    <t>2G391K945</t>
  </si>
  <si>
    <t>1.VCA cable broken_x000D_
2.FSA worn out_x000D_
3.BSA deformed</t>
  </si>
  <si>
    <t>VCA, FSA, BSA</t>
  </si>
  <si>
    <t>FMSV2023090088</t>
  </si>
  <si>
    <t>2G391K093</t>
  </si>
  <si>
    <t>1. WJT clogged_x000D_
2. FSB cracked_x000D_
3. VCA flexible damaged</t>
  </si>
  <si>
    <t>WJT, FSB, VCA, FSA</t>
  </si>
  <si>
    <t>FMSV2023090089</t>
  </si>
  <si>
    <t>1C692K734</t>
  </si>
  <si>
    <t>1. FSA leaked _x000D_
2. BSA deformed_x000D_
3. FSB &amp; VCA flexible damaged</t>
  </si>
  <si>
    <t>FSA, BSA, VCA, FSB</t>
  </si>
  <si>
    <t>FMSV2023090090</t>
  </si>
  <si>
    <t>2G391K208</t>
  </si>
  <si>
    <t>1. Suction Cylinder worn out_x000D_
2. FSB &amp; VCA flexible damaged_x000D_
3. BSA deformed_x000D_
4. Dark image due to glass rod cracked</t>
  </si>
  <si>
    <t>SUV, FSB, VCA, BSA, LPA</t>
  </si>
  <si>
    <t>FMSV2023090091</t>
  </si>
  <si>
    <t>3D127K338</t>
  </si>
  <si>
    <t>1. DTA leaked_x000D_
2. BSA broken_x000D_
3. FCT restricted</t>
  </si>
  <si>
    <t>CLN, BSA, FCT</t>
  </si>
  <si>
    <t>FMSV2023090093</t>
  </si>
  <si>
    <t>5G361K424</t>
  </si>
  <si>
    <t>1.BSA deformed_x000D_
2.Dark image_x000D_
3.FSB worn out_x000D_
4.FCT scratch_x000D_
5 Leaked at VCA</t>
  </si>
  <si>
    <t>BSA, LGB, FSB, FCT, VCA</t>
  </si>
  <si>
    <t>FMSV2023090094</t>
  </si>
  <si>
    <t>5C643K347</t>
  </si>
  <si>
    <t>1.CAP glue damaged_x000D_
2.Foggy image_x000D_
3.BSA broken</t>
  </si>
  <si>
    <t>DEC, DRY, BSA, DWA</t>
  </si>
  <si>
    <t>FMSV2023090095</t>
  </si>
  <si>
    <t>8G361K200</t>
  </si>
  <si>
    <t>1.Stain on image_x000D_
2.LGB broken_x000D_
3.FSA deformed_x000D_
4.FCT leaked</t>
  </si>
  <si>
    <t>CHA, LGB, FSA, FCT</t>
  </si>
  <si>
    <t>FMSV2023090096</t>
  </si>
  <si>
    <t>5G361K426</t>
  </si>
  <si>
    <t>1.FCT leaked_x000D_
2.Stain image_x000D_
3.Bending broken_x000D_
4.FSA worn out_x000D_
5.LGB broken_x000D_
6.FSB worn out</t>
  </si>
  <si>
    <t>FCT, CHA, BSA, FSA, LGB, FSB</t>
  </si>
  <si>
    <t>FMSV2023090097</t>
  </si>
  <si>
    <t>5C643K365</t>
  </si>
  <si>
    <t>1. NOZ damaged_x000D_
2. Stain on image_x000D_
3. BSA stiff_x000D_
4. DWA broken</t>
  </si>
  <si>
    <t>CHA, DEC, DWA, BSA</t>
  </si>
  <si>
    <t>FMSV2023090098</t>
  </si>
  <si>
    <t>3C643K193</t>
  </si>
  <si>
    <t xml:space="preserve">1.FSA leaked_x000D_
2.CHA lens cracked_x000D_
3.BSA stiff_x000D_
</t>
  </si>
  <si>
    <t>FSA, CHA, BSA</t>
  </si>
  <si>
    <t>FMSV2023090099</t>
  </si>
  <si>
    <t>1B084K474</t>
  </si>
  <si>
    <t>VCA, CHA, FSB, PCB</t>
  </si>
  <si>
    <t>FMSV2023090100</t>
  </si>
  <si>
    <t>5B084K008</t>
  </si>
  <si>
    <t>CHA, LGB, FCT, PCB</t>
  </si>
  <si>
    <t>FMSV2023090101</t>
  </si>
  <si>
    <t>Nam Dinh General Hospital</t>
  </si>
  <si>
    <t>4C449B024</t>
  </si>
  <si>
    <t>CHA, FSA, FSB, VCA, BSA, SW</t>
  </si>
  <si>
    <t>FMSV2023090102</t>
  </si>
  <si>
    <t>Tuyen Quang General Hospital</t>
  </si>
  <si>
    <t>9G361K615</t>
  </si>
  <si>
    <t>1.Stain on image_x000D_
2.BSA deformed_x000D_
3.FCT scratch</t>
  </si>
  <si>
    <t>FMSV2023090103</t>
  </si>
  <si>
    <t>1G402K686</t>
  </si>
  <si>
    <t xml:space="preserve">1. CHA Stain black spots-&gt; white spots_x000D_
2. BSA Deformed_x000D_
3. LOCK KNOB Leaked_x000D_
</t>
  </si>
  <si>
    <t>AWB, DRY, BSA</t>
  </si>
  <si>
    <t>FMSV2023090104</t>
  </si>
  <si>
    <t>4G391K232</t>
  </si>
  <si>
    <t>FMSV2023090105</t>
  </si>
  <si>
    <t>DA NANG HOSPITAL</t>
  </si>
  <si>
    <t>1G374K023</t>
  </si>
  <si>
    <t>1. CAP AND NOZ Damaged_x000D_
2. CHA No image_x000D_
3. RBS Missed Glue, discoloration_x000D_
4. FSA Worn out_x000D_
5. BSA Loosen_x000D_
6. FSB Damaged_x000D_
7. VCA Worn out, Leaked_x000D_
8. PCB Damaged_x000D_
no image, 3rd party repair</t>
  </si>
  <si>
    <t>ISA, BSA, FSA, FSB, VCA, PCB</t>
  </si>
  <si>
    <t>FMSV2023090106</t>
  </si>
  <si>
    <t>1C642K104</t>
  </si>
  <si>
    <t>1. CAP AND NOZ Damaged_x000D_
2. CHA No image_x000D_
3. RBS 3rd party_x000D_
4. FSA Scratched_x000D_
5. BSA Deformed_x000D_
6. OSA BODY COVERS Damaged, FCT inlet_x000D_
7. SWITCH (FR, RC, MM, ZOOM) - ADD BROKEN DETAILS TO OTHER No Function_x000D_
8. FSB Cracked_x000D_
9. VCA Worn out, Leaked_x000D_
10. PCB Damaged_x000D_
3rd party repair, no image, pcb damage and wrong sn</t>
  </si>
  <si>
    <t>ISA, BSA, FSA, FSB</t>
  </si>
  <si>
    <t>FMSV2023090107</t>
  </si>
  <si>
    <t>8G391K044</t>
  </si>
  <si>
    <t>1.BSA broken_x000D_
2.FSB worn out</t>
  </si>
  <si>
    <t>BSA, FSB</t>
  </si>
  <si>
    <t>FMSV2023090108</t>
  </si>
  <si>
    <t>6C692K126</t>
  </si>
  <si>
    <t>1.Leaked at RBS_x000D_
2.Black spot's image_x000D_
3.FSA vs FSB worn out_x000D_
4.BSA broken_x000D_
5.VCA connector scratch</t>
  </si>
  <si>
    <t>RBS, DRY, FSA, FSB, BSA, VCA</t>
  </si>
  <si>
    <t>FMSV2023090109</t>
  </si>
  <si>
    <t>2G391K858</t>
  </si>
  <si>
    <t xml:space="preserve">1.Bending broken_x000D_
2.Leaked at RBS_x000D_
3.FSA vs FSB worn out_x000D_
</t>
  </si>
  <si>
    <t>BSA, FCT, FSA, FSB</t>
  </si>
  <si>
    <t>FMSV2023090110</t>
  </si>
  <si>
    <t>1C643K926</t>
  </si>
  <si>
    <t xml:space="preserve">LGB, BSA- broken_x000D_
FSA, FSB, OSA worn out_x000D_
Noise on image_x000D_
</t>
  </si>
  <si>
    <t>CHA, FSA, FSB, LGB, OSA</t>
  </si>
  <si>
    <t>FMSV2023090111</t>
  </si>
  <si>
    <t>EG-201FP</t>
  </si>
  <si>
    <t>RG229A399</t>
  </si>
  <si>
    <t>1.Image failure_x000D_
2.FCT leaked_x000D_
3.BSA deformed_x000D_
4.FSB and FSA worn out_x000D_
5.Main PCB failure</t>
  </si>
  <si>
    <t>CHA, FCT, BSA, FSA, FSB, PCB</t>
  </si>
  <si>
    <t>FMSV2023090112</t>
  </si>
  <si>
    <t>6C692K128</t>
  </si>
  <si>
    <t>1.Drum wire U/D broken_x000D_
2.FSA worn out_x000D_
3.BSA heavy_x000D_
4.FSB worn out_x000D_
5.FCT scratch</t>
  </si>
  <si>
    <t>DWA, FSA, BSA, FSB, FCT</t>
  </si>
  <si>
    <t>FMSV2023090113</t>
  </si>
  <si>
    <t>3B084A197</t>
  </si>
  <si>
    <t>VCA leakage_x000D_
LGB broken 1 side_x000D_
CHA has stain</t>
  </si>
  <si>
    <t>VCA, LGB, ISA, FSB</t>
  </si>
  <si>
    <t>FMSV2023090114</t>
  </si>
  <si>
    <t>1C692K584</t>
  </si>
  <si>
    <t>blackspot, FSB, LG connect-air leak</t>
  </si>
  <si>
    <t>DRY, FSB, LC</t>
  </si>
  <si>
    <t>FMSV2023090115</t>
  </si>
  <si>
    <t>9G391K102</t>
  </si>
  <si>
    <t>1. BSA broken_x000D_
2. Foggy on imgae_x000D_
3. FCT restricted</t>
  </si>
  <si>
    <t>DRY, BSA, FCT</t>
  </si>
  <si>
    <t>FMSV2023090117</t>
  </si>
  <si>
    <t>115 PEOPLE HOSPITAL</t>
  </si>
  <si>
    <t>1C692K648</t>
  </si>
  <si>
    <t xml:space="preserve">1. CAP AND NOZ Damaged_x000D_
5. RBS damaged -&gt; 3rd party_x000D_
6. FCT no evaluaton_x000D_
7. FSA Worn out_x000D_
8. BSA Loosen, check history_x000D_
9. OSA BODY COVERS Damaged, fct inlet damaged_x000D_
10. LOCK KNOB dirty_x000D_
11. VCA miss cover_x000D_
</t>
  </si>
  <si>
    <t>FMSV2023090118</t>
  </si>
  <si>
    <t>8G391K423</t>
  </si>
  <si>
    <t>1. FSA deformed_x000D_
2. FSB &amp; VCA flexible section scratched_x000D_
3. BSA deformed_x000D_
4. FCT scratched</t>
  </si>
  <si>
    <t>FSA, FSB, VCA, BSA, FCT</t>
  </si>
  <si>
    <t>FMSV2023090119</t>
  </si>
  <si>
    <t>Quang Ninh Obstetrics And Pediatrics Hospital</t>
  </si>
  <si>
    <t>ER-530S2</t>
  </si>
  <si>
    <t>3Y196K006</t>
  </si>
  <si>
    <t>1. Image noise_x000D_
2. RBS Leaked _x000D_
3. BSA broken</t>
  </si>
  <si>
    <t>RBS, ISA, BSA</t>
  </si>
  <si>
    <t>FMSV2023090120</t>
  </si>
  <si>
    <t>8G391K374</t>
  </si>
  <si>
    <t>1.Leaked at VCA_x000D_
2.FCT scratch_x000D_
3.BSA deformed</t>
  </si>
  <si>
    <t>VCA, FCT, BSA</t>
  </si>
  <si>
    <t>FMSV2023090121</t>
  </si>
  <si>
    <t>8G391K428</t>
  </si>
  <si>
    <t xml:space="preserve">FCT airleak, FSB damage, BSA deformation , black spots image, VCA worn out, </t>
  </si>
  <si>
    <t>DRY, FCT, FSB, BSA, VCA</t>
  </si>
  <si>
    <t>FMSV2023090123</t>
  </si>
  <si>
    <t>EC-590WL4</t>
  </si>
  <si>
    <t>1C666K565</t>
  </si>
  <si>
    <t xml:space="preserve">1. FSA flexible damaged_x000D_
2. FSB flexible damaged_x000D_
3. VCA flexible damaged_x000D_
4. BSA deformed_x000D_
5. DWA broken_x000D_
</t>
  </si>
  <si>
    <t>FSA, FSB, VCA, BSA, DWA</t>
  </si>
  <si>
    <t>FMSV2023090124</t>
  </si>
  <si>
    <t>3G202K117</t>
  </si>
  <si>
    <t>Image noise</t>
  </si>
  <si>
    <t>FMSV2023090125</t>
  </si>
  <si>
    <t>Thai Nguyen General Hospital</t>
  </si>
  <si>
    <t>3C309K028</t>
  </si>
  <si>
    <t>1.Main PCB failure_x000D_
2.Bending heavy</t>
  </si>
  <si>
    <t>FMSV2023090128</t>
  </si>
  <si>
    <t>8G391K430</t>
  </si>
  <si>
    <t>Foggy image, Leaked at FCT, VCA scratch, bsa deformation</t>
  </si>
  <si>
    <t>DRY, FSB, FCT, VCA, BSA</t>
  </si>
  <si>
    <t>FMSV2023090129</t>
  </si>
  <si>
    <t>8G391K041</t>
  </si>
  <si>
    <t>cha foggy, bsa heavy, fct limitted,main cover worn out</t>
  </si>
  <si>
    <t>CHA, FCT, BSA, OSA</t>
  </si>
  <si>
    <t>FMSV2023090130</t>
  </si>
  <si>
    <t>8G391K429</t>
  </si>
  <si>
    <t>1.Cracked at cover OSA_x000D_
2.Stain image_x000D_
3.FSA deformed_x000D_
4.BSA stiff</t>
  </si>
  <si>
    <t>OSA, CHA, FSA, BSA</t>
  </si>
  <si>
    <t>FMSV2023090131</t>
  </si>
  <si>
    <t>8G391K431</t>
  </si>
  <si>
    <t>1.Bending broken_x000D_
2.Stain image_x000D_
3.Leaked at VCA_x000D_
4.FSB worn out</t>
  </si>
  <si>
    <t>BSA, CHA, VCA, FSB</t>
  </si>
  <si>
    <t>FMSV2023090132</t>
  </si>
  <si>
    <t>2G361K829</t>
  </si>
  <si>
    <t>1.BSA deformed_x000D_
2.Stain on image_x000D_
3.FCT restrited_x000D_
4.FSB &amp; VCA flexible damaged_x000D_
5. FSA deformed</t>
  </si>
  <si>
    <t>CHA, BSA, FCT, FSA, FSB</t>
  </si>
  <si>
    <t>FMSV2023090133</t>
  </si>
  <si>
    <t>8G361K199</t>
  </si>
  <si>
    <t>1. CHA noise_x000D_
2. FSA scratched_x000D_
3. FSB deformed_x000D_
4. BSA deformed_x000D_
5. AWT leaked_x000D_
6. FCT scratched</t>
  </si>
  <si>
    <t>AWT, FSA, FSB, BSA, FCT, CHA</t>
  </si>
  <si>
    <t>FMSV2023090134</t>
  </si>
  <si>
    <t>2G361K831</t>
  </si>
  <si>
    <t>1. FSB leaked_x000D_
2. Image noise_x000D_
3. BSA deformed</t>
  </si>
  <si>
    <t>FSB, CHA, BSA</t>
  </si>
  <si>
    <t>FMSV2023090135</t>
  </si>
  <si>
    <t>4G361A641</t>
  </si>
  <si>
    <t>1.Leaked at AWT_x000D_
2.Noise image_x000D_
3.FSB broken_x000D_
4.BSA deformed_x000D_
5.VCA worn out</t>
  </si>
  <si>
    <t>AWT, CHA, FSB, BSA, VCA</t>
  </si>
  <si>
    <t>FMSV2023090137</t>
  </si>
  <si>
    <t>6B083K189</t>
  </si>
  <si>
    <t xml:space="preserve">1.Foggy image_x000D_
2.BSA &amp; FSA deformed_x000D_
3.LGB broken_x000D_
4.CAP dirt_x000D_
</t>
  </si>
  <si>
    <t>CHA, BSA, FSA, DEC, LGB</t>
  </si>
  <si>
    <t>FMSV2023090138</t>
  </si>
  <si>
    <t>Uong Bi Hospital</t>
  </si>
  <si>
    <t>1C642K107</t>
  </si>
  <si>
    <t xml:space="preserve">1.FSA leaked_x000D_
2.DWA Up broken_x000D_
3.BSA stiff_x000D_
4.NOZ deformed_x000D_
5.VCA connector loosen_x000D_
6.FSB worn out </t>
  </si>
  <si>
    <t>FSA, DWA, BSA, NOZ, VCA, FSB</t>
  </si>
  <si>
    <t>FMSV2023090139</t>
  </si>
  <si>
    <t>5C728K054</t>
  </si>
  <si>
    <t>1.Leaked at FSA_x000D_
2.Stain image_x000D_
3.Damaged glue at CAP_x000D_
4.FSB worn out_x000D_
5.LGB broken</t>
  </si>
  <si>
    <t>FSA, CHA, DEC, FSB, LGB</t>
  </si>
  <si>
    <t>FMSV2023090140</t>
  </si>
  <si>
    <t>3C309K012</t>
  </si>
  <si>
    <t>1.Drum wire Up broken_x000D_
2.Damaged glue at RBS</t>
  </si>
  <si>
    <t>FMSV2023090141</t>
  </si>
  <si>
    <t>3D127K339</t>
  </si>
  <si>
    <t>FMSV2023090142</t>
  </si>
  <si>
    <t>5G391K028</t>
  </si>
  <si>
    <t>BSA, FSB, FCT, FSA, SUV</t>
  </si>
  <si>
    <t>FMSV2023090143</t>
  </si>
  <si>
    <t>4G314A057</t>
  </si>
  <si>
    <t>1.FSA worn out_x000D_
2.FSB broken_x000D_
3.BSA deformed_x000D_
4.VCA leaked</t>
  </si>
  <si>
    <t>FSA, FSB, BSA, VCA</t>
  </si>
  <si>
    <t>FMSV2023090144</t>
  </si>
  <si>
    <t>4C449B022</t>
  </si>
  <si>
    <t>CHA, FSB, BSA, FSA, VCA</t>
  </si>
  <si>
    <t>FMSV2023090145</t>
  </si>
  <si>
    <t>1G391K698</t>
  </si>
  <si>
    <t>1.FSB cracked_x000D_
2.The liquid inside all scope_x000D_
3.Image noise (error: 20028)_x000D_
4.FSA scratched_x000D_
5.BSA deformed_x000D_
6.S600 PCB oxidized_x000D_
7.VCA flexible surface scratched</t>
  </si>
  <si>
    <t>FSB, CHA, BSA, PCB, VCA, FSA</t>
  </si>
  <si>
    <t>FMSV2023090146</t>
  </si>
  <si>
    <t>EC-530WM</t>
  </si>
  <si>
    <t>3C593A008</t>
  </si>
  <si>
    <t>1.Leaked at FSB_x000D_
2.Fluid inside main PCB_x000D_
3.BSA worn out</t>
  </si>
  <si>
    <t>FSB, PCB, BSA</t>
  </si>
  <si>
    <t>FMSV2023090147</t>
  </si>
  <si>
    <t>EC-201WI</t>
  </si>
  <si>
    <t>RC328A025</t>
  </si>
  <si>
    <t>Bending broken</t>
  </si>
  <si>
    <t>FMSV2023090148</t>
  </si>
  <si>
    <t>Vinh Duc General Hospital</t>
  </si>
  <si>
    <t>5C643K343</t>
  </si>
  <si>
    <t xml:space="preserve">1. AWT Good +++, _x000D_
2. FSA Worn out_x000D_
3. BSA heavy torque_x000D_
</t>
  </si>
  <si>
    <t>FMSV2023090149</t>
  </si>
  <si>
    <t>EG-530NW</t>
  </si>
  <si>
    <t>1G366K152</t>
  </si>
  <si>
    <t xml:space="preserve">1. CHA Stain_x000D_
2. AWT Clogged_x000D_
3. FCT Closed_x000D_
4. FSA Deformed_x000D_
</t>
  </si>
  <si>
    <t>ISA, FSA</t>
  </si>
  <si>
    <t>FMSV2023090150</t>
  </si>
  <si>
    <t>Vinmec Times City International Hospital</t>
  </si>
  <si>
    <t>2G403K153</t>
  </si>
  <si>
    <t xml:space="preserve">1. WJT and FCT leaked_x000D_
2. Image noise_x000D_
3. Fluid inside PCB case_x000D_
4. FSA scratched_x000D_
5. BSA deformed_x000D_
</t>
  </si>
  <si>
    <t>FMSV2023090153</t>
  </si>
  <si>
    <t>K3 Hanoi National Cancer Hospital</t>
  </si>
  <si>
    <t>1G402K680</t>
  </si>
  <si>
    <t>1.Noise image_x000D_
2.Leaked at FCT_x000D_
3.BSA deformed_x000D_
4.FSA deformed at 70cm</t>
  </si>
  <si>
    <t>CHA, FCT, BSA, FSA</t>
  </si>
  <si>
    <t>FMSV2023090154</t>
  </si>
  <si>
    <t>2C728K080</t>
  </si>
  <si>
    <t>AWT, LGB, BSA, AWB</t>
  </si>
  <si>
    <t>FMSV2023090155</t>
  </si>
  <si>
    <t>1C728K447</t>
  </si>
  <si>
    <t>1.No image_x000D_
2.Leaked at WJ_x000D_
3.BSA deformed</t>
  </si>
  <si>
    <t>CHA, WJT, BSA</t>
  </si>
  <si>
    <t>FMSV2023090156</t>
  </si>
  <si>
    <t>1G402K679</t>
  </si>
  <si>
    <t>1.Leaked at cover OSA_x000D_
2.BSA deformed_x000D_
3.FCT scratch</t>
  </si>
  <si>
    <t>OSA, BSA, FCT</t>
  </si>
  <si>
    <t>FMSV2023090159</t>
  </si>
  <si>
    <t>1C728K176</t>
  </si>
  <si>
    <t>1. WJT leaked_x000D_
2. Stain on image_x000D_
3. BSA stiff</t>
  </si>
  <si>
    <t>WJT, CHA, BSA</t>
  </si>
  <si>
    <t>FMSV2023090162</t>
  </si>
  <si>
    <t>Viet Nhat Clinic 3 - Dr.Giang'S Clinic</t>
  </si>
  <si>
    <t>3V567D229</t>
  </si>
  <si>
    <t>FMSV2023090163</t>
  </si>
  <si>
    <t>3S094K544</t>
  </si>
  <si>
    <t>FMSV2023090164</t>
  </si>
  <si>
    <t>8G391K381</t>
  </si>
  <si>
    <t>FMSV2023090165</t>
  </si>
  <si>
    <t>8G391K427</t>
  </si>
  <si>
    <t>1.BSA broken_x000D_
2.FCT scratch</t>
  </si>
  <si>
    <t>FMSV2023090166</t>
  </si>
  <si>
    <t>3G412K081</t>
  </si>
  <si>
    <t>1. RBS leaked_x000D_
2. FSA &amp; FSB surface flexible section scratched_x000D_
3. BSA deformed</t>
  </si>
  <si>
    <t>RBS, FSA, FSB, BSA</t>
  </si>
  <si>
    <t>FMSV2023090167</t>
  </si>
  <si>
    <t>7G391K084</t>
  </si>
  <si>
    <t>1.Leaked rubber cone at OSA_x000D_
2.Craked at FSA_x000D_
3.U/D loosen</t>
  </si>
  <si>
    <t>FSA, OSA</t>
  </si>
  <si>
    <t>FMSV2023090168</t>
  </si>
  <si>
    <t>7G391K102</t>
  </si>
  <si>
    <t>1. BSA broken_x000D_
2. LR lock knob leaked</t>
  </si>
  <si>
    <t>BSA, ANGL, O</t>
  </si>
  <si>
    <t>FMSV2023090169</t>
  </si>
  <si>
    <t>7G391K082</t>
  </si>
  <si>
    <t>FMSV2023090170</t>
  </si>
  <si>
    <t>8G391K437</t>
  </si>
  <si>
    <t>CHA, RBS, BSA, VCA, FCT</t>
  </si>
  <si>
    <t>FMSV2023090171</t>
  </si>
  <si>
    <t>6C692K130</t>
  </si>
  <si>
    <t>1. BSA broken_x000D_
2. DWA broken_x000D_
3. CHA lens scratch_x000D_
4. FSB deformed_x000D_
5. Dark image --&gt; BSA broken_x000D_
6. LG probe broken glass</t>
  </si>
  <si>
    <t>WGA, BSA, DWA, LGB, FSB</t>
  </si>
  <si>
    <t>FMSV2023090172</t>
  </si>
  <si>
    <t>6C692K033</t>
  </si>
  <si>
    <t>1.FCT blocked_x000D_
2.FSA worn out_x000D_
3.BSA deformed</t>
  </si>
  <si>
    <t>FCT, FSA, BSA</t>
  </si>
  <si>
    <t>FMSV2023090173</t>
  </si>
  <si>
    <t>1G202K360</t>
  </si>
  <si>
    <t>1. CAP leaked_x000D_
2. Noise on image_x000D_
3. FSA &amp; FSB surface scratched_x000D_
4. BSA deformed_x000D_
5. LGB broken on one side_x000D_
6. FCT scratched</t>
  </si>
  <si>
    <t>DEC, CHA, FSA, FSB, BSA, LGB, FCT</t>
  </si>
  <si>
    <t>FMSV2023090175</t>
  </si>
  <si>
    <t>EG-600WR V2</t>
  </si>
  <si>
    <t>2G391K084</t>
  </si>
  <si>
    <t>BSA broken_x000D_
FSB damaged</t>
  </si>
  <si>
    <t>BSA, FSB, VCA</t>
  </si>
  <si>
    <t>FMSV2023090176</t>
  </si>
  <si>
    <t>6G390K093</t>
  </si>
  <si>
    <t xml:space="preserve">1. LGB broken _x000D_
2. FSA deformed_x000D_
3. VCA surface flexible scratched_x000D_
</t>
  </si>
  <si>
    <t>LGB, FSA, VCA</t>
  </si>
  <si>
    <t>FMSV2023090177</t>
  </si>
  <si>
    <t>1C692K738</t>
  </si>
  <si>
    <t>FSB, SUB</t>
  </si>
  <si>
    <t>FMSV2023090178</t>
  </si>
  <si>
    <t>Thien Duc International General Hospital- Ha Noi</t>
  </si>
  <si>
    <t>2G361K188</t>
  </si>
  <si>
    <t>1. LGB broken_x000D_
2. FSA deformed_x000D_
3. FCT restricted_x000D_
4. FSB scratched_x000D_
5. BSA deformed</t>
  </si>
  <si>
    <t>LGB, FSA, FCT, FSB, BSA, VCA</t>
  </si>
  <si>
    <t>FMSV2023090179</t>
  </si>
  <si>
    <t>8G391K373</t>
  </si>
  <si>
    <t xml:space="preserve">1. BSA broken_x000D_
2. FSA deformed_x000D_
3. FSB deformed_x000D_
4. VCA scratched_x000D_
5. FCT restricted_x000D_
6. LG lens glue damaged_x000D_
</t>
  </si>
  <si>
    <t>BSA, FCT, FSA, FSB, VCA</t>
  </si>
  <si>
    <t>FMSV2023090180</t>
  </si>
  <si>
    <t>2V567K672</t>
  </si>
  <si>
    <t>FMSV2023090181</t>
  </si>
  <si>
    <t>1G348K458</t>
  </si>
  <si>
    <t>1.Stain image_x000D_
2.LG case broken_x000D_
3.BSA stiff_x000D_
4.FCT scratch</t>
  </si>
  <si>
    <t>FMSV2023090182</t>
  </si>
  <si>
    <t>7G391K127</t>
  </si>
  <si>
    <t xml:space="preserve">1.Leaked at FCT_x000D_
2.BSA deformed_x000D_
3.Dark image_x000D_
4.Damaged glue at DEC_x000D_
</t>
  </si>
  <si>
    <t>FCT, BSA, LGB</t>
  </si>
  <si>
    <t>FMSV2023090183</t>
  </si>
  <si>
    <t>8G391K372</t>
  </si>
  <si>
    <t>1.BSA deformed_x000D_
2.FCT scratch</t>
  </si>
  <si>
    <t>FMSV2023090184</t>
  </si>
  <si>
    <t>8G391K380</t>
  </si>
  <si>
    <t>1.Bending Up broken_x000D_
2.Damaged glue at CAP and LG lens</t>
  </si>
  <si>
    <t>BSA, DEC, WGB</t>
  </si>
  <si>
    <t>FMSV2023090185</t>
  </si>
  <si>
    <t>1C666K566</t>
  </si>
  <si>
    <t>1. AWT leaked_x000D_
2. WJ connector leaked_x000D_
3. FSA scratched_x000D_
4. Flexible section of VCA scratched.</t>
  </si>
  <si>
    <t>AWT, WJT, VCA, FSA, BSA</t>
  </si>
  <si>
    <t>FMSV2023090186</t>
  </si>
  <si>
    <t>5C692K088</t>
  </si>
  <si>
    <t>1.FCT leaked_x000D_
2.Foggy on image_x000D_
3.BSA deformed_x000D_
4.FSA scratched</t>
  </si>
  <si>
    <t>DRY, FCT, BSA, FSA</t>
  </si>
  <si>
    <t>FMSV2023090187</t>
  </si>
  <si>
    <t>1C692K470</t>
  </si>
  <si>
    <t>1. FSA leaked_x000D_
2. BSA loosen_x000D_
3. FSB scratched</t>
  </si>
  <si>
    <t>FMSV2023090188</t>
  </si>
  <si>
    <t>3G391K103</t>
  </si>
  <si>
    <t>1. LGB has broken one side_x000D_
2. BSA stiff_x000D_
3. FSB damaged</t>
  </si>
  <si>
    <t>LGB, BSA, FSB, VCA</t>
  </si>
  <si>
    <t>FMSV2023090189</t>
  </si>
  <si>
    <t>1C692K269</t>
  </si>
  <si>
    <t>1. Blue color image during bent BSA_x000D_
2. BSA stiff_x000D_
3. FSA scratched_x000D_
4. VCA leaked</t>
  </si>
  <si>
    <t>CHA, BSA, FSA, VCA</t>
  </si>
  <si>
    <t>FMSV2023090190</t>
  </si>
  <si>
    <t>1C692K861</t>
  </si>
  <si>
    <t>CHA, FSA, BSA, LGB</t>
  </si>
  <si>
    <t>FMSV2023090191</t>
  </si>
  <si>
    <t>5G390K014</t>
  </si>
  <si>
    <t>LGB broken one side_x000D_
BSA deformed</t>
  </si>
  <si>
    <t>FMSV2023090192</t>
  </si>
  <si>
    <t>7G391K126</t>
  </si>
  <si>
    <t>FMSV2023090193</t>
  </si>
  <si>
    <t>7G391K124</t>
  </si>
  <si>
    <t>FMSV2023090194</t>
  </si>
  <si>
    <t>1G361K609</t>
  </si>
  <si>
    <t>1. Stain on image_x000D_
2. RBS leaked_x000D_
3. BSA deformed_x000D_
4. FCT scratched_x000D_
5. LGB broken 30%_x000D_
6. FSB scratched._x000D_
7. VCA flexible damaged</t>
  </si>
  <si>
    <t>CHA, RBS, BSA, FCT, LGB, FSB, WGB, VCA</t>
  </si>
  <si>
    <t>FMSV2023090195</t>
  </si>
  <si>
    <t>1C666K568</t>
  </si>
  <si>
    <t>1.RC switch leaked_x000D_
2.BSA deformed._x000D_
3.FSA, FSB, VCA flexible scratched_x000D_
4.FCT blocked._x000D_
5.WJT blocked.</t>
  </si>
  <si>
    <t>SW, BSA, FSA, FSB, VCA, FCT</t>
  </si>
  <si>
    <t>FMSV2023090196</t>
  </si>
  <si>
    <t>2G391K781</t>
  </si>
  <si>
    <t xml:space="preserve">1. BSA broken_x000D_
2. FCT restricted_x000D_
3. FSB scratched </t>
  </si>
  <si>
    <t>FMSV2023090197</t>
  </si>
  <si>
    <t>1G391K323</t>
  </si>
  <si>
    <t>1. Blackspot &amp; noise image._x000D_
2. RBS Glue damaged_x000D_
3. FSA surface deformed_x000D_
4. FCT restriction_x000D_
5. FSB &amp; VCA flexible rift</t>
  </si>
  <si>
    <t>CHA, RBS, FSA, FCT, FSB</t>
  </si>
  <si>
    <t>FMSV2023090198</t>
  </si>
  <si>
    <t>1G348K456</t>
  </si>
  <si>
    <t>1. Stain on image_x000D_
2. FTC closed_x000D_
3. BSA's net was broken_x000D_
4. SUCT port at LGC leaked_x000D_
5. FSB damaged_x000D_
6. VCA flexible damaged_x000D_
7. FSB scratched</t>
  </si>
  <si>
    <t>CHA, FCT, BSA, LC, FSB, VCA</t>
  </si>
  <si>
    <t>FMSV2023090199</t>
  </si>
  <si>
    <t>1G348K457</t>
  </si>
  <si>
    <t>CHA, FSB, VCA, FCT</t>
  </si>
  <si>
    <t>FMSV2023090200</t>
  </si>
  <si>
    <t>Bac Giang Hospital</t>
  </si>
  <si>
    <t>2G361K553</t>
  </si>
  <si>
    <t xml:space="preserve">1. FSB leaked_x000D_
2. Liquid inside scope_x000D_
3. Noise on image_x000D_
4. FSA cracked_x000D_
5. BSA deformed_x000D_
6. FCT restricted_x000D_
_x000D_
_x000D_
</t>
  </si>
  <si>
    <t>FSB, CHA, FSA, BSA, FCT</t>
  </si>
  <si>
    <t>FMSV2023090201</t>
  </si>
  <si>
    <t>3C692K104</t>
  </si>
  <si>
    <t>1.Iamge failure_x000D_
2.Bending deformation_x000D_
3.RBS worn out</t>
  </si>
  <si>
    <t>CHA, BSA, RBS</t>
  </si>
  <si>
    <t>FMSV2023090202</t>
  </si>
  <si>
    <t>3C692K100</t>
  </si>
  <si>
    <t>VCA, DRY, AWT</t>
  </si>
  <si>
    <t>FMSV2023090203</t>
  </si>
  <si>
    <t>7G391K105</t>
  </si>
  <si>
    <t>FMSV2023090204</t>
  </si>
  <si>
    <t>7G391K092</t>
  </si>
  <si>
    <t xml:space="preserve">1.Leaked at WJ_x000D_
2.BSA deformation_x000D_
3.FCT scracth_x000D_
</t>
  </si>
  <si>
    <t>WJT, BSA, FCT</t>
  </si>
  <si>
    <t>FMSV2023090205</t>
  </si>
  <si>
    <t>7G391K096</t>
  </si>
  <si>
    <t>FMSV2023090206</t>
  </si>
  <si>
    <t>2G391K021</t>
  </si>
  <si>
    <t>FMSV2023090207</t>
  </si>
  <si>
    <t>Binh Dinh Hospital</t>
  </si>
  <si>
    <t>1G366K072</t>
  </si>
  <si>
    <t>Leakage _x000D_
FSB &amp; VCA scratched_x000D_
NOZ blocked</t>
  </si>
  <si>
    <t>FMSV2023090208</t>
  </si>
  <si>
    <t>Thu Duc District Hospital</t>
  </si>
  <si>
    <t>3B084A193</t>
  </si>
  <si>
    <t>ISA, FSB, FSA</t>
  </si>
  <si>
    <t>FMSV2023090209</t>
  </si>
  <si>
    <t>1G402K687</t>
  </si>
  <si>
    <t>1. Stain image_x000D_
2. FCT restricted_x000D_
3. BSA deformed_x000D_
4. FSA scratched_x000D_
5. FSB deformed</t>
  </si>
  <si>
    <t>CHA, FCT, BSA, FSA, FSB</t>
  </si>
  <si>
    <t>FMSV2023090210</t>
  </si>
  <si>
    <t>4G361A487</t>
  </si>
  <si>
    <t>No image_x000D_
Air leak_x000D_
FSB &amp; VCA broken</t>
  </si>
  <si>
    <t>ISA, FSB, VCA, PCB</t>
  </si>
  <si>
    <t>FMSV2023090211</t>
  </si>
  <si>
    <t>EC-530MP-H</t>
  </si>
  <si>
    <t>4C656A006</t>
  </si>
  <si>
    <t>no image_x000D_
air leak_x000D_
fsb broken</t>
  </si>
  <si>
    <t>FMSV2023090212</t>
  </si>
  <si>
    <t>1C692K696</t>
  </si>
  <si>
    <t>1. Blue image_x000D_
2. Error "20028"_x000D_
Note: No leak</t>
  </si>
  <si>
    <t>FMSV2023090213</t>
  </si>
  <si>
    <t>Binh Duong General Hospital</t>
  </si>
  <si>
    <t>1C642K356</t>
  </si>
  <si>
    <t>FSA worn out_x000D_
FCT restritch</t>
  </si>
  <si>
    <t>FMSV2023090214</t>
  </si>
  <si>
    <t>4G361K153</t>
  </si>
  <si>
    <t xml:space="preserve">LG Probe leaked_x000D_
Smeared Imaged_x000D_
BSA wires loosen_x000D_
DTE has fluid inside </t>
  </si>
  <si>
    <t>FMSV2023090215</t>
  </si>
  <si>
    <t>E Hospital</t>
  </si>
  <si>
    <t>3S094D177</t>
  </si>
  <si>
    <t>PCB light control failed</t>
  </si>
  <si>
    <t>FMSV2023090216</t>
  </si>
  <si>
    <t>HCM City Pediatric Hospital</t>
  </si>
  <si>
    <t>1B083K382</t>
  </si>
  <si>
    <t>FMSV2023090217</t>
  </si>
  <si>
    <t>Vinh Phuc General Hospital</t>
  </si>
  <si>
    <t>2V564K066</t>
  </si>
  <si>
    <t>The processor does not accept connections to EG-530FP, EB-530T/S.</t>
  </si>
  <si>
    <t>FMSV2023090218</t>
  </si>
  <si>
    <t>1B084K617</t>
  </si>
  <si>
    <t>CHA, LGB</t>
  </si>
  <si>
    <t>FMSV2023090219</t>
  </si>
  <si>
    <t>1G403K145</t>
  </si>
  <si>
    <t>IMAGE FAILURE_x000D_
BSA has audible noise</t>
  </si>
  <si>
    <t>FMSV2023090220</t>
  </si>
  <si>
    <t>Bach Mai Hospital - Nagoya Project</t>
  </si>
  <si>
    <t>EC-600WL</t>
  </si>
  <si>
    <t>1C692K140</t>
  </si>
  <si>
    <t>1.FSA leaked._x000D_
2.BSA deformed._x000D_
3.FCT clogged._x000D_
4.AWJ clogged.</t>
  </si>
  <si>
    <t>FSA, BSA, FCT, WJT</t>
  </si>
  <si>
    <t>FMSV2023090221</t>
  </si>
  <si>
    <t>1G402K291</t>
  </si>
  <si>
    <t xml:space="preserve">1. CAP cracked_x000D_
2. Stain on image_x000D_
3. BSA deformed_x000D_
4. FCT clogged_x000D_
5. FSA &amp; FSB scratched_x000D_
</t>
  </si>
  <si>
    <t>DEC, CHA, BSA, FCT, FSA, FSB</t>
  </si>
  <si>
    <t>FMSV2023090222</t>
  </si>
  <si>
    <t>2G391K411</t>
  </si>
  <si>
    <t>CHA, BSA, FCT, FSA</t>
  </si>
  <si>
    <t>FMSV2023090223</t>
  </si>
  <si>
    <t>1C692K645</t>
  </si>
  <si>
    <t>1. Image Foggy_x000D_
2. FSA scratched_x000D_
3. FSB scratched_x000D_
4. VCA flexible section damaged_x000D_
5. BSA broken</t>
  </si>
  <si>
    <t>DRY, FSA, FSB, VCA, BSA</t>
  </si>
  <si>
    <t>FMSV2023090224</t>
  </si>
  <si>
    <t>2G366D118</t>
  </si>
  <si>
    <t>Can not control Down function, leakage</t>
  </si>
  <si>
    <t>AWT, BSA</t>
  </si>
  <si>
    <t>FMSV2023090225</t>
  </si>
  <si>
    <t>2G391K372</t>
  </si>
  <si>
    <t>1. BSA broken_x000D_
2. FSA scratched_x000D_
3. FSB flexible damaged_x000D_
4. VCA flexible damaged</t>
  </si>
  <si>
    <t>FMSV2023090226</t>
  </si>
  <si>
    <t>5V644K138</t>
  </si>
  <si>
    <t>Patient PCB failed_x000D_
Error "20001"</t>
  </si>
  <si>
    <t>FMSV2023090227</t>
  </si>
  <si>
    <t>3V567D038</t>
  </si>
  <si>
    <t>Green image</t>
  </si>
  <si>
    <t>FMSV2023090228</t>
  </si>
  <si>
    <t>3S094D038</t>
  </si>
  <si>
    <t>FMSV2023090229</t>
  </si>
  <si>
    <t>1C692K870</t>
  </si>
  <si>
    <t>BSA, FSA, FCT</t>
  </si>
  <si>
    <t>FMSV2023090230</t>
  </si>
  <si>
    <t>EN-450T5</t>
  </si>
  <si>
    <t>RC361A105</t>
  </si>
  <si>
    <t>1. FSB cracked &amp; leaked_x000D_
2. Image noise_x000D_
3. LGB broken</t>
  </si>
  <si>
    <t>FSB, ISA, LGB, BSA</t>
  </si>
  <si>
    <t>FMSV2023090231</t>
  </si>
  <si>
    <t>2G348K618</t>
  </si>
  <si>
    <t>1. FCT clogged_x000D_
2. VCA &amp; FSA flexible surface scratched._x000D_
3. BSA insufficient angle</t>
  </si>
  <si>
    <t>FSA, VCA, BSA</t>
  </si>
  <si>
    <t>FMSV2023090232</t>
  </si>
  <si>
    <t>4G361A316</t>
  </si>
  <si>
    <t>FSB, VCA, CHA, LGB, FSA, FCT, BSA</t>
  </si>
  <si>
    <t>FMSV2023090233</t>
  </si>
  <si>
    <t>1G348K318</t>
  </si>
  <si>
    <t>CHA, FCT, BSA, LGB, FSA</t>
  </si>
  <si>
    <t>FMSV2023090234</t>
  </si>
  <si>
    <t>1C692K598</t>
  </si>
  <si>
    <t>FSA, CHA, BSA, VCA, ANGL</t>
  </si>
  <si>
    <t>FMSV2023090235</t>
  </si>
  <si>
    <t>1G348K513</t>
  </si>
  <si>
    <t>CHA, FSB, VCA, FSA</t>
  </si>
  <si>
    <t>FMSV2023090236</t>
  </si>
  <si>
    <t>2G348K611</t>
  </si>
  <si>
    <t>DEC, LGB, BSA</t>
  </si>
  <si>
    <t>FMSV2023090237</t>
  </si>
  <si>
    <t>EG-530CT</t>
  </si>
  <si>
    <t>4G375A101</t>
  </si>
  <si>
    <t>1. FCT Restriction_x000D_
2. FSB Scratched_x000D_
3. VCA Leaked</t>
  </si>
  <si>
    <t>VCA, FSB</t>
  </si>
  <si>
    <t>FMSV2023090238</t>
  </si>
  <si>
    <t>1G348K514</t>
  </si>
  <si>
    <t>CHA, FCT, LGB, FSA, BSA</t>
  </si>
  <si>
    <t>FMSV2023090239</t>
  </si>
  <si>
    <t>5G348A056</t>
  </si>
  <si>
    <t>1. FSA Worn out_x000D_
2. BSA Loosen_x000D_
3. FSB Scratched_x000D_
4. VCA No image_x000D_
Used case: 14227</t>
  </si>
  <si>
    <t>VCA, FSB, FSA</t>
  </si>
  <si>
    <t>FMSV2023090240</t>
  </si>
  <si>
    <t>1G348K547</t>
  </si>
  <si>
    <t>CHA: Rainbow image_x000D_
Belt for VCA: Broken_x000D_
Slide sleeve for VCA: Abrasion_x000D_
FCT: Clogged_x000D_
Flexible section for VCA: scratched._x000D_
LGB: Broken one side._x000D_
BSA: Extension cable_x000D_
FSB: scratched</t>
  </si>
  <si>
    <t>CHA, VCA, LGB, BSA, FSB</t>
  </si>
  <si>
    <t>FMSV2023090241</t>
  </si>
  <si>
    <t>2G391K315</t>
  </si>
  <si>
    <t>FSA, BSA, SW</t>
  </si>
  <si>
    <t>FMSV2023090242</t>
  </si>
  <si>
    <t>5G348A636</t>
  </si>
  <si>
    <t>Noise on image_x000D_
FCT was leak and restricted_x000D_
FSA was deformed at 60 cm_x000D_
LGB broken 25%_x000D_
BSA was loosen</t>
  </si>
  <si>
    <t>CHA, FCT, BSA, LGB, VCA, FSA</t>
  </si>
  <si>
    <t>FMSV2023090244</t>
  </si>
  <si>
    <t>1C692K466</t>
  </si>
  <si>
    <t>CHA, BSA, FCT, FSB</t>
  </si>
  <si>
    <t>FMSV2023090245</t>
  </si>
  <si>
    <t>2G391K077</t>
  </si>
  <si>
    <t>SW, CLN</t>
  </si>
  <si>
    <t>FMSV2023090246</t>
  </si>
  <si>
    <t>3S094K980</t>
  </si>
  <si>
    <t>FMSV2023090247</t>
  </si>
  <si>
    <t>1C692K144</t>
  </si>
  <si>
    <t>VCA, BSA, FSA, FSB, LC</t>
  </si>
  <si>
    <t>FMSV2023090248</t>
  </si>
  <si>
    <t>7G391K154</t>
  </si>
  <si>
    <t>1.Bending Up broken_x000D_
2.FCT scratch_x000D_
3.FSA worn out</t>
  </si>
  <si>
    <t>FMSV2023090249</t>
  </si>
  <si>
    <t>3S094D030</t>
  </si>
  <si>
    <t>PCB, IRS</t>
  </si>
  <si>
    <t>FMSV2023090250</t>
  </si>
  <si>
    <t>3V567D030</t>
  </si>
  <si>
    <t>FMSV2023090251</t>
  </si>
  <si>
    <t>2V567K973</t>
  </si>
  <si>
    <t>Can not start up when power on</t>
  </si>
  <si>
    <t>FMSV2023090252</t>
  </si>
  <si>
    <t>2S094K540</t>
  </si>
  <si>
    <t>FMSV2023090253</t>
  </si>
  <si>
    <t>7G391K089</t>
  </si>
  <si>
    <t>CHA, FCT, FSA, BSA, PCB</t>
  </si>
  <si>
    <t>FMSV2023090254</t>
  </si>
  <si>
    <t>8G391K371</t>
  </si>
  <si>
    <t>1. CHA lens cracked_x000D_
2. BSA deformed_x000D_
3. FCT scratched_x000D_
4. Flexible section of VCA damaged_x000D_
5. FSB deformed</t>
  </si>
  <si>
    <t>CHA, BSA, FCT, VCA, FSB</t>
  </si>
  <si>
    <t>FMSV2023090255</t>
  </si>
  <si>
    <t>1G374K034</t>
  </si>
  <si>
    <t>CHA, FSA, FSB, BSA, PCB</t>
  </si>
  <si>
    <t>FMSV2023090256</t>
  </si>
  <si>
    <t>1C642K108</t>
  </si>
  <si>
    <t>DRY, FSA, FSB, BSA</t>
  </si>
  <si>
    <t>FMSV2023090257</t>
  </si>
  <si>
    <t>Vietnam-Sweden Uong Bi Hospital</t>
  </si>
  <si>
    <t>2C642K041</t>
  </si>
  <si>
    <t xml:space="preserve">1. Noise image_x000D_
2. BSA deformed_x000D_
3. Surface of FSA, FSB damaged_x000D_
4. RBS glue damaged_x000D_
</t>
  </si>
  <si>
    <t>CHA, BSA, FSA, FSB, RBS</t>
  </si>
  <si>
    <t>FMSV2023090258</t>
  </si>
  <si>
    <t>6C692K200</t>
  </si>
  <si>
    <t>VCA, FSA, FSB, BSA</t>
  </si>
  <si>
    <t>FMSV2023090259</t>
  </si>
  <si>
    <t>2G391K410</t>
  </si>
  <si>
    <t>1. Black spots image_x000D_
2. FCT leaked_x000D_
3. LGB broken_x000D_
4. BSA deformed_x000D_
5. Surface of FSB scratched</t>
  </si>
  <si>
    <t>DRY, FCT, LGB, BSA, FSB</t>
  </si>
  <si>
    <t>FMSV2023090260</t>
  </si>
  <si>
    <t>2G391K861</t>
  </si>
  <si>
    <t>1. Missing glue at CAP_x000D_
2. Stain on image_x000D_
3. BSA deformed_x000D_
4. FCT clogged</t>
  </si>
  <si>
    <t>DEC, CHA, BSA, FCT</t>
  </si>
  <si>
    <t>FMSV2023090261</t>
  </si>
  <si>
    <t>2G391K825</t>
  </si>
  <si>
    <t>CHA lens cracked</t>
  </si>
  <si>
    <t>FMSV2023090262</t>
  </si>
  <si>
    <t>7G391K097</t>
  </si>
  <si>
    <t>1. FCT leaked_x000D_
2. Stain on image_x000D_
3. BSA deformed_x000D_
4. Surface flexible of FSA &amp; FSB deformed</t>
  </si>
  <si>
    <t>FCT, CHA, BSA, FSA, FSB</t>
  </si>
  <si>
    <t>FMSV2023090263</t>
  </si>
  <si>
    <t>3G391K087</t>
  </si>
  <si>
    <t>LGB, BSA, FCT</t>
  </si>
  <si>
    <t>FMSV2023090264</t>
  </si>
  <si>
    <t>2C692K095</t>
  </si>
  <si>
    <t xml:space="preserve">1.FSA leaked_x000D_
2.BSA broken_x000D_
</t>
  </si>
  <si>
    <t>FMSV2023090265</t>
  </si>
  <si>
    <t>EG-530UR2</t>
  </si>
  <si>
    <t>RU039A058</t>
  </si>
  <si>
    <t>FSB leaked_x000D_
LGB broken_x000D_
U/D loosen</t>
  </si>
  <si>
    <t>FSB, LGB, FSA</t>
  </si>
  <si>
    <t>FMSV2023090266</t>
  </si>
  <si>
    <t>2C692K093</t>
  </si>
  <si>
    <t>1. Noise image due to VCA cable broken_x000D_
2. FSA leaked_x000D_
3. FSB scratched_x000D_
4. BSA deformed</t>
  </si>
  <si>
    <t>FMSV2023090267</t>
  </si>
  <si>
    <t>5C692K034</t>
  </si>
  <si>
    <t>1.Leaked 20-50cm at FSA_x000D_
2.BSA deformation_x000D_
3.FCT scratch</t>
  </si>
  <si>
    <t>FSA, BSA, FCT</t>
  </si>
  <si>
    <t>FMSV2023090268</t>
  </si>
  <si>
    <t>7G391K156</t>
  </si>
  <si>
    <t>1. White spots image_x000D_
2. BSA broken_x000D_
3. FSB deformed_x000D_
4. FCT restricted</t>
  </si>
  <si>
    <t>FMSV2023090269</t>
  </si>
  <si>
    <t>8G391K379</t>
  </si>
  <si>
    <t>DRY, FCT, VCA, BSA</t>
  </si>
  <si>
    <t>FMSV2023090270</t>
  </si>
  <si>
    <t>7G391K098</t>
  </si>
  <si>
    <t>1. BSA broken_x000D_
2. FSB deformed_x000D_
3. Belt of VCA broken</t>
  </si>
  <si>
    <t>FMSV2023090271</t>
  </si>
  <si>
    <t>2G391K206</t>
  </si>
  <si>
    <t>1.LGB worn out_x000D_
2.BSA stiff_x000D_
3.FCT scratch_x000D_
4.VCA connector loosen</t>
  </si>
  <si>
    <t>LGB, BSA, FCT, VCA</t>
  </si>
  <si>
    <t>FMSV2023090272</t>
  </si>
  <si>
    <t>7G391K069</t>
  </si>
  <si>
    <t>FMSV2023090273</t>
  </si>
  <si>
    <t>1G202K322</t>
  </si>
  <si>
    <t>CHA, FCT, BSA, FSB</t>
  </si>
  <si>
    <t>FMSV2023090274</t>
  </si>
  <si>
    <t>1G366K154</t>
  </si>
  <si>
    <t xml:space="preserve">1. FSB leaked_x000D_
2. Liquid inside all scopes_x000D_
3. No image_x000D_
4. LGB broken_x000D_
</t>
  </si>
  <si>
    <t>FSB, ISA, PCB</t>
  </si>
  <si>
    <t>FMSV2023090275</t>
  </si>
  <si>
    <t>7G391K125</t>
  </si>
  <si>
    <t>1.Bending Up broken_x000D_
2.Foggy image_x000D_
3.Leaked at VCA_x000D_
4.Damaged glue at LG lens</t>
  </si>
  <si>
    <t>BSA, DRY, VCA, WGB</t>
  </si>
  <si>
    <t>FMSV2023090276</t>
  </si>
  <si>
    <t>1C692K171</t>
  </si>
  <si>
    <t>FMSV2023090277</t>
  </si>
  <si>
    <t>6C692K129</t>
  </si>
  <si>
    <t>1.Leaked FSA_x000D_
2.BSA deformation_x000D_
3.FCT scratch</t>
  </si>
  <si>
    <t>FMSV2023090278</t>
  </si>
  <si>
    <t>7G391K347</t>
  </si>
  <si>
    <t>CHA, BSA, LGB, FCT</t>
  </si>
  <si>
    <t>FMSV2023090279</t>
  </si>
  <si>
    <t>5C692K072</t>
  </si>
  <si>
    <t>1.FSA leaked_x000D_
2.BSA deformation</t>
  </si>
  <si>
    <t>FMSV2023090280</t>
  </si>
  <si>
    <t>4G391K115</t>
  </si>
  <si>
    <t>1.LGB broken_x000D_
2.BSA deformation_x000D_
3.FCT scratch</t>
  </si>
  <si>
    <t>FMSV2023090281</t>
  </si>
  <si>
    <t>1C692K467</t>
  </si>
  <si>
    <t>1.Bending Up broekn_x000D_
2.FCT scratch</t>
  </si>
  <si>
    <t>FMSV2023090282</t>
  </si>
  <si>
    <t>2G391K305</t>
  </si>
  <si>
    <t>1.White spots at 7h_x000D_
2.Leaked FCT_x000D_
3.BSA stiff_x000D_
4.VCA leaked and worn out</t>
  </si>
  <si>
    <t>CHA, FCT, BSA, VCA</t>
  </si>
  <si>
    <t>FMSV2023090284</t>
  </si>
  <si>
    <t>7G391K048</t>
  </si>
  <si>
    <t>Bending Up broken</t>
  </si>
  <si>
    <t>FMSV2023090285</t>
  </si>
  <si>
    <t>7G391K093</t>
  </si>
  <si>
    <t>FMSV2023090286</t>
  </si>
  <si>
    <t>1G361K023</t>
  </si>
  <si>
    <t>1. FCT leaked_x000D_
2. Image noise_x000D_
3. BSA deformed_x000D_
4. FSA &amp; FSB surface aging</t>
  </si>
  <si>
    <t>FMSV2023090287</t>
  </si>
  <si>
    <t>1G361K617</t>
  </si>
  <si>
    <t>CHA, FCT, PCB, BSA</t>
  </si>
  <si>
    <t>FMSV2023090288</t>
  </si>
  <si>
    <t>2G391K002</t>
  </si>
  <si>
    <t>1. Foggy_x000D_
After dry image become normal and let customer continue use_x000D_
2. BSA deformed_x000D_
3. FCT restricted</t>
  </si>
  <si>
    <t>FMSV2023090289</t>
  </si>
  <si>
    <t>3S094K015</t>
  </si>
  <si>
    <t>FMSV2023090290</t>
  </si>
  <si>
    <t>3S094K526</t>
  </si>
  <si>
    <t>FMSV2023090291</t>
  </si>
  <si>
    <t>1G361K776</t>
  </si>
  <si>
    <t>1. FSB leaked_x000D_
2. Stain on image_x000D_
3. BSA deformed_x000D_
4. FSA scratched_x000D_
5. LGB broken 30%_x000D_
Used cases: 12307</t>
  </si>
  <si>
    <t>FSB, DRY, BSA, LGB</t>
  </si>
  <si>
    <t>FMSV2023100001</t>
  </si>
  <si>
    <t>8C643K407</t>
  </si>
  <si>
    <t>CHA, BSA, DWA</t>
  </si>
  <si>
    <t>FMSV2023100002</t>
  </si>
  <si>
    <t>3C309K036</t>
  </si>
  <si>
    <t>BSA, DEC</t>
  </si>
  <si>
    <t>FMSV2023100003</t>
  </si>
  <si>
    <t>SC309A048</t>
  </si>
  <si>
    <t>ghost image_x000D_
FSA leak</t>
  </si>
  <si>
    <t>CHA, FSA</t>
  </si>
  <si>
    <t>FMSV2023100005</t>
  </si>
  <si>
    <t>Buon Ma Thuot Medical University Hospital</t>
  </si>
  <si>
    <t>3C741K158</t>
  </si>
  <si>
    <t>L/R knob leak_x000D_
BSA loosen</t>
  </si>
  <si>
    <t>FMSV2023100006</t>
  </si>
  <si>
    <t>8G391K040</t>
  </si>
  <si>
    <t>1. FSA deformed and leaked</t>
  </si>
  <si>
    <t>FMSV2023100007</t>
  </si>
  <si>
    <t>1C692K442</t>
  </si>
  <si>
    <t>CHA damaged_x000D_
FSA leak</t>
  </si>
  <si>
    <t>ISA, FSA, ANGL</t>
  </si>
  <si>
    <t>FMSV2023100008</t>
  </si>
  <si>
    <t>9G361K611</t>
  </si>
  <si>
    <t>foggy image_x000D_
FCT leak</t>
  </si>
  <si>
    <t>CHA, FCT</t>
  </si>
  <si>
    <t>FMSV2023100009</t>
  </si>
  <si>
    <t>5B089K095</t>
  </si>
  <si>
    <t xml:space="preserve">CHA Lens cracked inside_x000D_
</t>
  </si>
  <si>
    <t>FMSV2023100010</t>
  </si>
  <si>
    <t>LG361K013</t>
  </si>
  <si>
    <t>1. AWT leaked_x000D_
2. Image stain --&gt; treated CHA by air dryer failed_x000D_
3. LGB broken_x000D_
Note: AWT &amp; LGB can be affected by BSA.</t>
  </si>
  <si>
    <t>AWT, CHA, LGB, BSA</t>
  </si>
  <si>
    <t>FMSV2023100011</t>
  </si>
  <si>
    <t>3C643K019</t>
  </si>
  <si>
    <t>1. BSA broken_x000D_
2. FSB damaged</t>
  </si>
  <si>
    <t>FMSV2023100012</t>
  </si>
  <si>
    <t>2G348K409</t>
  </si>
  <si>
    <t>FMSV2023100013</t>
  </si>
  <si>
    <t>5C692K035</t>
  </si>
  <si>
    <t>1. BSA stiff_x000D_
2. DWA broken_x000D_
3. FSA leaked_x000D_
4. Black spots image</t>
  </si>
  <si>
    <t>FSA, BSA, DWA, DRY</t>
  </si>
  <si>
    <t>FMSV2023100014</t>
  </si>
  <si>
    <t>Northwestern Nghe An Hospital</t>
  </si>
  <si>
    <t>1G202K277</t>
  </si>
  <si>
    <t>1.FSA worn out_x000D_
2.BSA stiff_x000D_
3.FCT scratch_x000D_
4.DEC dammaged</t>
  </si>
  <si>
    <t>FSA, BSA, FCT, DEC</t>
  </si>
  <si>
    <t>FMSV2023100015</t>
  </si>
  <si>
    <t>1C730K094</t>
  </si>
  <si>
    <t>U/D Knob leak_x000D_
U/D loosen</t>
  </si>
  <si>
    <t>ANGL</t>
  </si>
  <si>
    <t>FMSV2023100016</t>
  </si>
  <si>
    <t>GIA DINH PEOPLE HOSPITAL</t>
  </si>
  <si>
    <t>1C692K638</t>
  </si>
  <si>
    <t>FMSV2023100017</t>
  </si>
  <si>
    <t>1G403K172</t>
  </si>
  <si>
    <t>FCT leak</t>
  </si>
  <si>
    <t>FMSV2023100018</t>
  </si>
  <si>
    <t>1C692K656</t>
  </si>
  <si>
    <t>VCA, FSA, FSB damaged</t>
  </si>
  <si>
    <t>FMSV2023100019</t>
  </si>
  <si>
    <t>245 Clinic - Dr.Cuong Clinic</t>
  </si>
  <si>
    <t>JC643K006</t>
  </si>
  <si>
    <t>BSA wire loosen</t>
  </si>
  <si>
    <t>FMSV2023100020</t>
  </si>
  <si>
    <t>1C692K439</t>
  </si>
  <si>
    <t>Leaked at FSA</t>
  </si>
  <si>
    <t>FMSV2023100021</t>
  </si>
  <si>
    <t>1G348K862</t>
  </si>
  <si>
    <t>FMSV2023100022</t>
  </si>
  <si>
    <t>1C642K481</t>
  </si>
  <si>
    <t>Foggy image_x000D_
U/D loosen</t>
  </si>
  <si>
    <t>FMSV2023100023</t>
  </si>
  <si>
    <t>3G202K045</t>
  </si>
  <si>
    <t>U/D loosen</t>
  </si>
  <si>
    <t>FMSV2023100024</t>
  </si>
  <si>
    <t>3C309K007</t>
  </si>
  <si>
    <t>FMSV2023100025</t>
  </si>
  <si>
    <t>2G391K630</t>
  </si>
  <si>
    <t>FMSV2023100026</t>
  </si>
  <si>
    <t>Hai Ha District Medical Center</t>
  </si>
  <si>
    <t>EC-530FL</t>
  </si>
  <si>
    <t>3C654K004</t>
  </si>
  <si>
    <t>FMSV2023100027</t>
  </si>
  <si>
    <t>2G361K547</t>
  </si>
  <si>
    <t>No#</t>
  </si>
  <si>
    <t>1] RECEIVE</t>
  </si>
  <si>
    <t>2] INSPECTION</t>
  </si>
  <si>
    <t>3] PARTS SELECTION</t>
  </si>
  <si>
    <t>Hanoi</t>
  </si>
  <si>
    <t>Major</t>
  </si>
  <si>
    <t>11. Done</t>
  </si>
  <si>
    <t>09. Waiting for part</t>
  </si>
  <si>
    <t>Minor</t>
  </si>
  <si>
    <t>HCM</t>
  </si>
  <si>
    <t>Awaiting Internal Approval</t>
  </si>
  <si>
    <t>04. Dealer send quote to Customer</t>
  </si>
  <si>
    <t>06. Under tender process</t>
  </si>
  <si>
    <t>Under repair</t>
  </si>
  <si>
    <t>05. Customer confirmed to repair</t>
  </si>
  <si>
    <t>08. Tender Result</t>
  </si>
  <si>
    <t>02. Under inspection</t>
  </si>
  <si>
    <t>01. FFVN received items</t>
  </si>
  <si>
    <t>Nguyen Gia Pharma International Trading Co., Ltd</t>
  </si>
  <si>
    <t>7G391K045</t>
  </si>
  <si>
    <t>Hai Hau General Hospital</t>
  </si>
  <si>
    <t>4G361K130</t>
  </si>
  <si>
    <t>RU039A048</t>
  </si>
  <si>
    <t>National Lung Hospital</t>
  </si>
  <si>
    <t>1B084K400</t>
  </si>
  <si>
    <t>8C728K200</t>
  </si>
  <si>
    <t>8C728K201</t>
  </si>
  <si>
    <t>LG402K137</t>
  </si>
  <si>
    <t>customer</t>
  </si>
  <si>
    <t>location</t>
  </si>
  <si>
    <t>model</t>
  </si>
  <si>
    <t>sn</t>
  </si>
  <si>
    <t>repair_size</t>
  </si>
  <si>
    <t>issue</t>
  </si>
  <si>
    <t>Repairer</t>
  </si>
  <si>
    <t>KPI: TAT&lt;21d, MN-3d, MJ-5d</t>
  </si>
  <si>
    <t>3~5d</t>
  </si>
  <si>
    <t>Repair Progress Timeline</t>
  </si>
  <si>
    <t>&lt;21days</t>
  </si>
  <si>
    <t>Qty</t>
  </si>
  <si>
    <t>Total</t>
  </si>
  <si>
    <t>Waiting to inspect.</t>
  </si>
  <si>
    <t>Waiting to start repair.</t>
  </si>
  <si>
    <t>Declined to repair.</t>
  </si>
  <si>
    <t>Repairing by SE.</t>
  </si>
  <si>
    <t>Grand Total</t>
  </si>
  <si>
    <t>Count of STATUS</t>
  </si>
  <si>
    <t>Internal process.</t>
  </si>
  <si>
    <t>Pending to revise Parts.</t>
  </si>
  <si>
    <t xml:space="preserve">Complete repair </t>
  </si>
  <si>
    <t>Complete QC</t>
  </si>
  <si>
    <t>Completed Parts and quotation issued.</t>
  </si>
  <si>
    <t>Pednig customer Approval.</t>
  </si>
  <si>
    <t>Customer approved, Part Prep in progress.</t>
  </si>
  <si>
    <t>Under QC</t>
  </si>
  <si>
    <t>FFVN comments</t>
  </si>
  <si>
    <t>Status of ExFM</t>
  </si>
  <si>
    <t>HCAP / FTYO understanding.</t>
  </si>
  <si>
    <t>Waiting for repairer process.</t>
  </si>
  <si>
    <t>Grey is complete.</t>
  </si>
  <si>
    <t>Inspection process may takes times (e.g. vacuum treatment)</t>
  </si>
  <si>
    <t>Orange is pending next process.</t>
  </si>
  <si>
    <t>03. FFVN send quote to Dealer</t>
  </si>
  <si>
    <t>FFVN internal control</t>
  </si>
  <si>
    <t>External process by Dealer.</t>
  </si>
  <si>
    <t>1)Do you input starting date or finished date??
Quote date in masterlist.</t>
  </si>
  <si>
    <t>Customer will Open Tender.</t>
  </si>
  <si>
    <t>Sales side follow up with tender.</t>
  </si>
  <si>
    <t>2) Please define 06,07 and 08 clearly.
Refer green cells for details.</t>
  </si>
  <si>
    <t>07. Under tender evaluation</t>
  </si>
  <si>
    <t>Customer will evaluate the tender based on scoring system.</t>
  </si>
  <si>
    <t>Win tender or approved to repair.</t>
  </si>
  <si>
    <t>3) please check FFVN workflow again and advise how we can understand at same understanding.
As discuss, refer 'FFVN comments colunm.</t>
  </si>
  <si>
    <t>Approved by customer to repair, Part Prep in progress.</t>
  </si>
  <si>
    <t>Completed repair change to grey.</t>
  </si>
  <si>
    <t>Under repair.</t>
  </si>
  <si>
    <t>Completed QC and change to "Shipped".</t>
  </si>
  <si>
    <t>Completd repair</t>
  </si>
  <si>
    <t>Service Admin prepare ship back customer.</t>
  </si>
  <si>
    <t xml:space="preserve">Internal control </t>
  </si>
  <si>
    <t>Ship to Customer. HCAP will do =</t>
  </si>
  <si>
    <t>For FFVN asset repair only. Same as '03.'</t>
  </si>
  <si>
    <t>Kintone manage this</t>
  </si>
  <si>
    <t>FFVN will discuss details to reduce some colunm for better reporting from the above points discussed today (18-Oct-23).</t>
  </si>
  <si>
    <t>e.g.:</t>
  </si>
  <si>
    <t>FMSV2020100046</t>
  </si>
  <si>
    <t>Customer</t>
  </si>
  <si>
    <t>Model</t>
  </si>
  <si>
    <t>Location</t>
  </si>
  <si>
    <t>Repair Size</t>
  </si>
  <si>
    <t>4B] Declined Repair</t>
  </si>
  <si>
    <t>5] REPAIR</t>
  </si>
  <si>
    <t>6] QC</t>
  </si>
  <si>
    <t>6A] QC fails</t>
  </si>
  <si>
    <t>7] SHIPPED</t>
  </si>
  <si>
    <t>Waiting quotation to customer</t>
  </si>
  <si>
    <t>Returned to customer</t>
  </si>
  <si>
    <t>Closed by HCAP</t>
  </si>
  <si>
    <t>Waiting for ship out</t>
  </si>
  <si>
    <t>Waiting Evaluation</t>
  </si>
  <si>
    <t>Explain for each status</t>
  </si>
  <si>
    <t>Waiting customer confirmation.</t>
  </si>
  <si>
    <t>Other</t>
  </si>
  <si>
    <t>Maintain</t>
  </si>
  <si>
    <t>Leaked at FSB</t>
  </si>
  <si>
    <t>FSB leaked</t>
  </si>
  <si>
    <t>FMSV2023100028</t>
  </si>
  <si>
    <t>FMSV2023100029</t>
  </si>
  <si>
    <t>1. Stain and noise image_x000D_
2. AWT leaked_x000D_
3. FCT restricted_x000D_
4. BSA deformed</t>
  </si>
  <si>
    <t>AWT, CHA, FCT, BSA</t>
  </si>
  <si>
    <t>FMSV2023100030</t>
  </si>
  <si>
    <t>FMSV2023100031</t>
  </si>
  <si>
    <t>RBS cracked</t>
  </si>
  <si>
    <t>RBS</t>
  </si>
  <si>
    <t>FMSV2023100032</t>
  </si>
  <si>
    <t>air water clogged</t>
  </si>
  <si>
    <t>FMSV2023100033</t>
  </si>
  <si>
    <t>AWT clogged</t>
  </si>
  <si>
    <t>FMSV2023100034</t>
  </si>
  <si>
    <t>FMSV2023100035</t>
  </si>
  <si>
    <t>1C692K065</t>
  </si>
  <si>
    <t>Air leak on 20 cm-FSA by external force</t>
  </si>
  <si>
    <t>FMSV2023100036</t>
  </si>
  <si>
    <t>Ha Tinh City General Hospital</t>
  </si>
  <si>
    <t>2V567K691</t>
  </si>
  <si>
    <t xml:space="preserve">Main PCB failure_x000D_
</t>
  </si>
  <si>
    <t>FMSV2023100037</t>
  </si>
  <si>
    <t>3D127K095</t>
  </si>
  <si>
    <t>QC after Demo</t>
  </si>
  <si>
    <t>FMSV2023100038</t>
  </si>
  <si>
    <t>1C728K139</t>
  </si>
  <si>
    <t>Leaked at Knob</t>
  </si>
  <si>
    <t>FMSV2023100039</t>
  </si>
  <si>
    <t>Bernard Clinic</t>
  </si>
  <si>
    <t>6G403K047</t>
  </si>
  <si>
    <t>FMSV2023100040</t>
  </si>
  <si>
    <t>1G412K263</t>
  </si>
  <si>
    <t>BSA.Bending Section Wire/Nut Connector physically loose (Knob/Lever)</t>
  </si>
  <si>
    <t>Completed</t>
  </si>
  <si>
    <t>Cancel</t>
  </si>
  <si>
    <t>EB-530H</t>
  </si>
  <si>
    <t>ED-530XT8</t>
  </si>
  <si>
    <t>EG-740N</t>
  </si>
  <si>
    <t>EB-580S</t>
  </si>
  <si>
    <t>Thai</t>
  </si>
  <si>
    <t>Minh</t>
  </si>
  <si>
    <t>Thong</t>
  </si>
  <si>
    <t>FFVN</t>
  </si>
  <si>
    <t>Weekly Repair Status</t>
  </si>
  <si>
    <t>* Tet Holiday</t>
  </si>
  <si>
    <t>Month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</si>
  <si>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</si>
  <si>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</si>
  <si>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</si>
  <si>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</si>
  <si>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</si>
  <si>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</si>
  <si>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</si>
  <si>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</si>
  <si>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</si>
  <si>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</si>
  <si>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</si>
  <si>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</si>
  <si>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Jun</t>
  </si>
  <si>
    <t>Jul</t>
  </si>
  <si>
    <t>Aug</t>
  </si>
  <si>
    <t>Sep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</si>
  <si>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</si>
  <si>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</si>
  <si>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</si>
  <si>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</si>
  <si>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</si>
  <si>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</si>
  <si>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</si>
  <si>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</si>
  <si>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</si>
  <si>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</si>
  <si>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</si>
  <si>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</si>
  <si>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</si>
  <si>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</si>
  <si>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</si>
  <si>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</si>
  <si>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</si>
  <si>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</si>
  <si>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Hoanle</t>
  </si>
  <si>
    <t>Thang</t>
  </si>
  <si>
    <t>Status Info</t>
  </si>
  <si>
    <t>0] CLOSED</t>
  </si>
  <si>
    <t>Awating Contract billing</t>
  </si>
  <si>
    <t>Parts Preparation (WH)</t>
  </si>
  <si>
    <t>Waiting for Parts</t>
  </si>
  <si>
    <t>Parts on Order</t>
  </si>
  <si>
    <t>PO Received</t>
  </si>
  <si>
    <t>Hoang</t>
  </si>
  <si>
    <t>Awating Parts billing</t>
  </si>
  <si>
    <t>Waiting for Next Process Available</t>
  </si>
  <si>
    <t>FMSV2023100041</t>
  </si>
  <si>
    <t>JG643K005</t>
  </si>
  <si>
    <t>1.DWA broken_x000D_
2.BSA heavy torque_x000D_
3. WGB Missed Glue</t>
  </si>
  <si>
    <t>FMSV2023100042</t>
  </si>
  <si>
    <t>LG361K352</t>
  </si>
  <si>
    <t>VCA cable broken</t>
  </si>
  <si>
    <t>FMSV2023110001</t>
  </si>
  <si>
    <t>7C728K101</t>
  </si>
  <si>
    <t>FMSV2023110002</t>
  </si>
  <si>
    <t>Minh Duc Hospital</t>
  </si>
  <si>
    <t>EX-1</t>
  </si>
  <si>
    <t>FMSV2023110003</t>
  </si>
  <si>
    <t>4G361K141</t>
  </si>
  <si>
    <t>FMSV2023110004</t>
  </si>
  <si>
    <t>1. FCT leaked</t>
  </si>
  <si>
    <t>FMSV2023110005</t>
  </si>
  <si>
    <t>1G402K296</t>
  </si>
  <si>
    <t>FMSV2023110006</t>
  </si>
  <si>
    <t>1C728K173</t>
  </si>
  <si>
    <t>FMSV2023110007</t>
  </si>
  <si>
    <t>FMSV2023110008</t>
  </si>
  <si>
    <t>8C730K015</t>
  </si>
  <si>
    <t>IF([@STATUS]="0] CLOSED","",COUNTIF($I$4:I4,"&lt;&gt;0] CLOSED"))</t>
  </si>
  <si>
    <t>Holiday</t>
  </si>
  <si>
    <t>30/4</t>
  </si>
  <si>
    <t>Labor Day</t>
  </si>
  <si>
    <t>National Day</t>
  </si>
  <si>
    <t>Company Trip</t>
  </si>
  <si>
    <t>Oct</t>
  </si>
  <si>
    <t>Nov</t>
  </si>
  <si>
    <t>Return</t>
  </si>
  <si>
    <t>No of Case</t>
  </si>
  <si>
    <t>Average</t>
  </si>
  <si>
    <t>Pending:  from 1] to 5] -4B]</t>
  </si>
  <si>
    <t>TAT Parts (days)</t>
  </si>
  <si>
    <t>TAT Minor Repair (days)</t>
  </si>
  <si>
    <t>TAT Major Repair (days)</t>
  </si>
  <si>
    <t>TAT Total (days)</t>
  </si>
  <si>
    <t>Row Labels</t>
  </si>
  <si>
    <t>(blank)</t>
  </si>
  <si>
    <t>KiDOO data status:</t>
  </si>
  <si>
    <t>Amendment for :</t>
  </si>
  <si>
    <t>Parts Selected / Pending Approval</t>
  </si>
  <si>
    <t>service workshop</t>
    <phoneticPr fontId="2"/>
  </si>
  <si>
    <t>dealer</t>
    <phoneticPr fontId="2"/>
  </si>
  <si>
    <t>customer</t>
    <phoneticPr fontId="2"/>
  </si>
  <si>
    <t>Parts PO</t>
    <phoneticPr fontId="2"/>
  </si>
  <si>
    <t>parts dept.</t>
    <phoneticPr fontId="2"/>
  </si>
  <si>
    <t>repair in workshop</t>
    <phoneticPr fontId="2"/>
  </si>
  <si>
    <t>QC check workshop</t>
    <phoneticPr fontId="2"/>
  </si>
  <si>
    <t>shipping logistic</t>
    <phoneticPr fontId="2"/>
  </si>
  <si>
    <t>workshop</t>
    <phoneticPr fontId="2"/>
  </si>
  <si>
    <t>Authorized / Under Repair.</t>
  </si>
  <si>
    <t>inspection</t>
    <phoneticPr fontId="2"/>
  </si>
  <si>
    <t>parts selection
/making Quatation</t>
    <phoneticPr fontId="2"/>
  </si>
  <si>
    <t>Repaired / Pending QC</t>
  </si>
  <si>
    <t>QC completed / Pending ship out.</t>
  </si>
  <si>
    <t>create RMA and waiting items</t>
    <phoneticPr fontId="2"/>
  </si>
  <si>
    <t>02. Under inspection</t>
    <phoneticPr fontId="2"/>
  </si>
  <si>
    <t>&gt;parts selection for Quatation or
&gt;preparing time of Quatation</t>
    <phoneticPr fontId="2"/>
  </si>
  <si>
    <t>Quatation at dealers</t>
    <phoneticPr fontId="2"/>
  </si>
  <si>
    <t>&gt;Quatation at customer
&gt;Customer checking Quatation to repair</t>
    <phoneticPr fontId="2"/>
  </si>
  <si>
    <t>preparing parts</t>
    <phoneticPr fontId="2"/>
  </si>
  <si>
    <t>09. Waiting for parts</t>
    <phoneticPr fontId="2"/>
  </si>
  <si>
    <t>10. Under repair</t>
    <phoneticPr fontId="2"/>
  </si>
  <si>
    <t>waiting finala check</t>
    <phoneticPr fontId="2"/>
  </si>
  <si>
    <t>ready for ship</t>
    <phoneticPr fontId="2"/>
  </si>
  <si>
    <t>closing RMA</t>
    <phoneticPr fontId="2"/>
  </si>
  <si>
    <t>&gt;06. Under tender process</t>
    <phoneticPr fontId="2"/>
  </si>
  <si>
    <t>QC check</t>
    <phoneticPr fontId="2"/>
  </si>
  <si>
    <t>&gt;07. Under tender process</t>
    <phoneticPr fontId="2"/>
  </si>
  <si>
    <t>Master List Status Info.</t>
  </si>
  <si>
    <t>10. Under repair</t>
    <phoneticPr fontId="6" type="noConversion"/>
  </si>
  <si>
    <t>RMA Following</t>
  </si>
  <si>
    <t>IF(OR([@[Quote Date]]="",[@[Confirm Date]]=""),0,NETWORKDAYS([@[Quote Date]],[@[Confirm Date]]))</t>
  </si>
  <si>
    <t>IF(OR([@[Part Order Date]]="",[@[Part Receive Date]]=""),0,NETWORKDAYS([@[Part Order Date]],[@[Part Receive Date]]))</t>
  </si>
  <si>
    <t>IF(OR([@[Confirm Date]]="",[@[End Date]]=""),0,NETWORKDAYS([@[Confirm Date]],[@[End Date]]))</t>
  </si>
  <si>
    <t>PCB, CHA</t>
  </si>
  <si>
    <t>FSB, DRY</t>
  </si>
  <si>
    <t>DRY, BSA, FCT, DEC</t>
  </si>
  <si>
    <t>BSA, FSA, VCA</t>
  </si>
  <si>
    <t>BSA, AWT</t>
  </si>
  <si>
    <t>FSB, VCA</t>
  </si>
  <si>
    <t>WGA, CHA, VCA</t>
  </si>
  <si>
    <t>FSB, OSA</t>
  </si>
  <si>
    <t>DRY, RBS, DEC</t>
  </si>
  <si>
    <t>FCT, DRY, CHA</t>
  </si>
  <si>
    <t>DRY, OSA</t>
  </si>
  <si>
    <t>PCB, BSA</t>
  </si>
  <si>
    <t>OSA</t>
  </si>
  <si>
    <t>WJT, FCT, CHA, FSA, BSA</t>
  </si>
  <si>
    <t>ANGL, OSA</t>
  </si>
  <si>
    <t>DWA, BSA, WGB, DEC</t>
  </si>
  <si>
    <t>SOF, O</t>
  </si>
  <si>
    <t>1.U/D loosen_x000D_
2.Leaked at knob</t>
  </si>
  <si>
    <t>OSA, ANGL</t>
  </si>
  <si>
    <t>RBS broken</t>
  </si>
  <si>
    <t>FMSV2023110009</t>
  </si>
  <si>
    <t>1V567K251</t>
  </si>
  <si>
    <t>No image</t>
  </si>
  <si>
    <t>FMSV2023110010</t>
  </si>
  <si>
    <t>EC-600ZW/M</t>
  </si>
  <si>
    <t>1C694K023</t>
  </si>
  <si>
    <t>1. Image noise during ISA bending_x000D_
2. FSA deformed</t>
  </si>
  <si>
    <t>FMSV2023110011</t>
  </si>
  <si>
    <t>Tam Anh General Hospital</t>
  </si>
  <si>
    <t>8C730K003</t>
  </si>
  <si>
    <t>FMSV2023110012</t>
  </si>
  <si>
    <t>Etc Company</t>
  </si>
  <si>
    <t>2C643K211</t>
  </si>
  <si>
    <t>FMSV2023110013</t>
  </si>
  <si>
    <t>7G390K013</t>
  </si>
  <si>
    <t>FMSV2023110015</t>
  </si>
  <si>
    <t>Nghia Hung Hospital</t>
  </si>
  <si>
    <t>3G202K036</t>
  </si>
  <si>
    <t>FMSV2023110016</t>
  </si>
  <si>
    <t>20314060R</t>
  </si>
  <si>
    <t>IF(OR([@[Start Date]]="",[@[End Date]]=""),0,NETWORKDAYS([@[Start Date]],[@[End Date]]))</t>
  </si>
  <si>
    <t>1. U/D loosen_x000D_
2. RBS glue damaged</t>
  </si>
  <si>
    <t>FSA leaked</t>
  </si>
  <si>
    <t>RBS leaked=&gt; black spots</t>
  </si>
  <si>
    <t>FMSV2023110017</t>
  </si>
  <si>
    <t>1G391K384</t>
  </si>
  <si>
    <t>FMSV2023110018</t>
  </si>
  <si>
    <t>9G402K763</t>
  </si>
  <si>
    <t>Inspect Date</t>
  </si>
  <si>
    <t>4A] Waiting for Parts</t>
  </si>
  <si>
    <t>4C] Approved Repair</t>
  </si>
  <si>
    <t>Waiting to parts.</t>
  </si>
  <si>
    <t>Due Date</t>
  </si>
  <si>
    <t>Hau Giang General Hospital</t>
  </si>
  <si>
    <t>1C675D080</t>
  </si>
  <si>
    <t>1C607K025</t>
  </si>
  <si>
    <t>1C666K567</t>
  </si>
  <si>
    <t>Hai Duong Tuberculosis Hospital</t>
  </si>
  <si>
    <t>1B084K198</t>
  </si>
  <si>
    <t>2V567K898</t>
  </si>
  <si>
    <t>3G412K080</t>
  </si>
  <si>
    <t>1C643K394</t>
  </si>
  <si>
    <t>8G391K367</t>
  </si>
  <si>
    <t>8G391K375</t>
  </si>
  <si>
    <t>6C692K196</t>
  </si>
  <si>
    <t>6C692K197</t>
  </si>
  <si>
    <t>6C692K198</t>
  </si>
  <si>
    <t>Dong Thap General Hospital</t>
  </si>
  <si>
    <t>7G390K268</t>
  </si>
  <si>
    <t>7G361K162</t>
  </si>
  <si>
    <t>1.Leaked at Main cover OSA_x000D_
2.Blocked at Nozzle</t>
  </si>
  <si>
    <t>vca cable broken, CHA black spots, BSA heavy</t>
  </si>
  <si>
    <t>FMSV2023110019</t>
  </si>
  <si>
    <t>FMSV2023110020</t>
  </si>
  <si>
    <t>CHA damaged_x000D_
Scope leak</t>
  </si>
  <si>
    <t>FMSV2023110021</t>
  </si>
  <si>
    <t>1.Leaked at FSB_x000D_
2.Stain on image_x000D_
3.Bending stiff</t>
  </si>
  <si>
    <t>FMSV2023110022</t>
  </si>
  <si>
    <t>FMSV2023110023</t>
  </si>
  <si>
    <t>FMSV2023110024</t>
  </si>
  <si>
    <t>FMSV2023110025</t>
  </si>
  <si>
    <t>1. BSA broken_x000D_
2. FCT restriction_x000D_
3. VCA scratched</t>
  </si>
  <si>
    <t>FMSV2023110026</t>
  </si>
  <si>
    <t>FMSV2023110027</t>
  </si>
  <si>
    <t>FMSV2023110028</t>
  </si>
  <si>
    <t xml:space="preserve">1.Bending stiff_x000D_
2.FSA scratch_x000D_
3.Nozzle deformed_x000D_
4.FCT scratch_x000D_
</t>
  </si>
  <si>
    <t>FMSV2023110029</t>
  </si>
  <si>
    <t>FMSV2023110030</t>
  </si>
  <si>
    <t>FMSV2023110031</t>
  </si>
  <si>
    <t>FMSV2023110032</t>
  </si>
  <si>
    <t>KG391K538</t>
  </si>
  <si>
    <t>FMSV2023110033</t>
  </si>
  <si>
    <t>2V644K255</t>
  </si>
  <si>
    <t>FMSV2023110034</t>
  </si>
  <si>
    <t>Sai Gon-Nam Dinh General Hospital</t>
  </si>
  <si>
    <t>LG361K425</t>
  </si>
  <si>
    <t>FMSV2023110035</t>
  </si>
  <si>
    <t>JG361K638</t>
  </si>
  <si>
    <t>1. FCT disclogged from DTE_x000D_
2. Stain image_x000D_
3. BSA clinch pin broken_x000D_
4. FSA scratched_x000D_
5. VCA worn out</t>
  </si>
  <si>
    <t>FMSV2023110036</t>
  </si>
  <si>
    <t>FMSV2023110037</t>
  </si>
  <si>
    <t>FMSV2023110038</t>
  </si>
  <si>
    <t>FMSV2023110039</t>
  </si>
  <si>
    <t>1.Image failure_x000D_
2.Leaked at FSB_x000D_
3.FSA worn out_x000D_
4.Bending stiff</t>
  </si>
  <si>
    <t>Hold/Suspend</t>
  </si>
  <si>
    <t>O</t>
  </si>
  <si>
    <t>OSA, NOZ</t>
  </si>
  <si>
    <t>VCA, DRY, BSA</t>
  </si>
  <si>
    <t>DRY</t>
  </si>
  <si>
    <t>LGB broken_x000D_
BSA deformed</t>
  </si>
  <si>
    <t>1.Leaked at RBS_x000D_
2.VCA connector loosen</t>
  </si>
  <si>
    <t>1.Leaked at RBS_x000D_
2.Black spot's and stain image at 7o'clock_x000D_
3.Fluid inside DEC_x000D_
4.U/D loosen</t>
  </si>
  <si>
    <t>Image is foggy due to LG lens glue damage.</t>
  </si>
  <si>
    <t>1. AWT leaked</t>
  </si>
  <si>
    <t>Fluid Invasion Video connector</t>
  </si>
  <si>
    <t>UP wire broken</t>
  </si>
  <si>
    <t>FMSV2023110040</t>
  </si>
  <si>
    <t>1G403K227</t>
  </si>
  <si>
    <t>FMSV2023110041</t>
  </si>
  <si>
    <t>1C730K119</t>
  </si>
  <si>
    <t>FMSV2023110042</t>
  </si>
  <si>
    <t>1C730K144</t>
  </si>
  <si>
    <t>FMSV2023110043</t>
  </si>
  <si>
    <t>1C730K104</t>
  </si>
  <si>
    <t>FMSV2023110044</t>
  </si>
  <si>
    <t>1C728K175</t>
  </si>
  <si>
    <t>FMSV2023110045</t>
  </si>
  <si>
    <t>1G391K374</t>
  </si>
  <si>
    <t>1.FCT leaked_x000D_
2.CHA no image_x000D_
3.Main PCB failure (erros 00055)_x000D_
4.LGB worn out_x000D_
5.BSA stiff</t>
  </si>
  <si>
    <t>FMSV2023110046</t>
  </si>
  <si>
    <t>1C730K109</t>
  </si>
  <si>
    <t>1.Leaked at AWT_x000D_
2.Image failure_x000D_
3.BSA deformed_x000D_
4.FCT scratch</t>
  </si>
  <si>
    <t>FMSV2023110047</t>
  </si>
  <si>
    <t>1G391K515</t>
  </si>
  <si>
    <t xml:space="preserve">1.FCT leaked_x000D_
2.U/D loosen_x000D_
</t>
  </si>
  <si>
    <t>FMSV2023110048</t>
  </si>
  <si>
    <t>1C730K142</t>
  </si>
  <si>
    <t>1. WJT leaked_x000D_
2. Image noise_x000D_
3. BSA deformed_x000D_
4. FSA &amp; FSB damaged</t>
  </si>
  <si>
    <t>FMSV2023110049</t>
  </si>
  <si>
    <t>1G391K939</t>
  </si>
  <si>
    <t>1.Leaked at RBS_x000D_
2.U/D loosen</t>
  </si>
  <si>
    <t>FMSV2023110050</t>
  </si>
  <si>
    <t>1C730K143</t>
  </si>
  <si>
    <t>1. WJT leaked_x000D_
2. Image noise_x000D_
3. BSA deformed_x000D_
4. FSA &amp; FSB flexible damaged</t>
  </si>
  <si>
    <t>FMSV2023110051</t>
  </si>
  <si>
    <t>2C730K036</t>
  </si>
  <si>
    <t>FMSV2023110052</t>
  </si>
  <si>
    <t>1C692K644</t>
  </si>
  <si>
    <t>1. FSA leaked_x000D_
2. BSA stiff</t>
  </si>
  <si>
    <t>FMSV2023110053</t>
  </si>
  <si>
    <t>VP-3500</t>
  </si>
  <si>
    <t>1V609K146</t>
  </si>
  <si>
    <t>FMSV2023110054</t>
  </si>
  <si>
    <t>2V609K076</t>
  </si>
  <si>
    <t>FMSV2023110055</t>
  </si>
  <si>
    <t>1G403K205</t>
  </si>
  <si>
    <t>FMSV2023110056</t>
  </si>
  <si>
    <t>Son Tay General Hospital</t>
  </si>
  <si>
    <t>1V567A403</t>
  </si>
  <si>
    <t>FMSV2023110057</t>
  </si>
  <si>
    <t>1B083A083</t>
  </si>
  <si>
    <t>FMSV2023110058</t>
  </si>
  <si>
    <t xml:space="preserve">Nam Dinh Provincial General Hospital </t>
  </si>
  <si>
    <t>4G314A051</t>
  </si>
  <si>
    <t>1.Leaked at VCA connector_x000D_
2.BSA deformed_x000D_
3.FSA worn out and scratch_x000D_
4.FSB worn out</t>
  </si>
  <si>
    <t>FMSV2023110059</t>
  </si>
  <si>
    <t>1C692K147</t>
  </si>
  <si>
    <t>BSA dis-logged form FSA_x000D_
Scope leak</t>
  </si>
  <si>
    <t>FMSV2023110060</t>
  </si>
  <si>
    <t>Soc Son Hospital</t>
  </si>
  <si>
    <t>SG202A176</t>
  </si>
  <si>
    <t>FMSV2023110061</t>
  </si>
  <si>
    <t>71 National Hospital</t>
  </si>
  <si>
    <t>9G361K427</t>
  </si>
  <si>
    <t>FMSV2023110062</t>
  </si>
  <si>
    <t>1C692K073</t>
  </si>
  <si>
    <t>FMSV2023110063</t>
  </si>
  <si>
    <t>2V609K074</t>
  </si>
  <si>
    <t>FMSV2023110064</t>
  </si>
  <si>
    <t>KC643K248</t>
  </si>
  <si>
    <t>FMSV2023110065</t>
  </si>
  <si>
    <t>1G403K433</t>
  </si>
  <si>
    <t>1.Leaked at FCT_x000D_
2.Cracked at RBS_x000D_
3.Image failure_x000D_
4.BSA deformed_x000D_
5.FSA worn out</t>
  </si>
  <si>
    <t>Count of Customer Name</t>
  </si>
  <si>
    <t>-19-7-11-9=</t>
  </si>
  <si>
    <t>(End of Jan-2024)</t>
  </si>
  <si>
    <t>Hoan My Sai Gon_x000D_
drying by heating and vacuum chamber - 230627</t>
  </si>
  <si>
    <t xml:space="preserve">QC after loaner HNNA_x000D_
Black spot's at 7o'clock Request for air dryer on 30/05/2023 - 02/06/2023 =&gt; image OK_x000D_
</t>
  </si>
  <si>
    <t>The clinic is planning to repair the scope</t>
  </si>
  <si>
    <t>WTY-FFVN-2308028R</t>
  </si>
  <si>
    <t>WTY-FFVN-2308031</t>
  </si>
  <si>
    <t>PO114 - CHA, NOZ</t>
  </si>
  <si>
    <t>PO113</t>
  </si>
  <si>
    <t>FOC</t>
  </si>
  <si>
    <t>Demo at Cho Ray</t>
  </si>
  <si>
    <t>QC after demo 108 Hospital_x000D_
PO113</t>
  </si>
  <si>
    <t>Foggy image --&gt; Drying CHA on 24/08/2023 - Failed</t>
  </si>
  <si>
    <t>FOC DW</t>
  </si>
  <si>
    <t xml:space="preserve">Uses : 14682 cases </t>
  </si>
  <si>
    <t>update 15th Nov: currently customer enought scopes to checking and repair price also high. Temporary they have not schedule to repair yet</t>
  </si>
  <si>
    <t>PO114</t>
  </si>
  <si>
    <t>WTY-FFVN-2309042</t>
  </si>
  <si>
    <t>Foggy image - Please do CHA treatment to repair foggy image.</t>
  </si>
  <si>
    <t>WTY-FFVN-2309043</t>
  </si>
  <si>
    <t>Image Color Failure - Main PCB faulty.</t>
  </si>
  <si>
    <t>WTY-FFVN-2309044</t>
  </si>
  <si>
    <t>QC after demo at Phuc Thinh Hospital</t>
  </si>
  <si>
    <t>WTY-FFVN-2310051</t>
  </si>
  <si>
    <t>foggy IMAGE</t>
  </si>
  <si>
    <t>Black spot's Request for air dryer on 21/09/2023 - 23/09/2023 =&gt; image OK</t>
  </si>
  <si>
    <t>WTY-FFVN-2310046</t>
  </si>
  <si>
    <t>WTY-FFVN-2310047</t>
  </si>
  <si>
    <t xml:space="preserve">Warranty </t>
  </si>
  <si>
    <t>follow_x000D_
-----History Last RMA# FMSV2023040017------------_x000D_
Received:05-Apr-23_x000D_
Inspection:18-Apr-23 - Le Van Hoan_x000D_
PO113</t>
  </si>
  <si>
    <t>-----History Last RMA# FMSV2023040024------------_x000D_
Received:11-Apr-23_x000D_
Inspection:14-Apr-23 - Nguyen Tuan Minh_x000D_
Ship out: 19-Sep-23</t>
  </si>
  <si>
    <t>scope leak_x000D_
-----History Last RMA# FMSV2023050018------------_x000D_
Received:09-May-23_x000D_
Inspection:09-May-23 - Nguyen Thai_x000D_
Ship out: 19-Sep-23</t>
  </si>
  <si>
    <t>-----History Last RMA# FMSV2023050033------------_x000D_
Received:12-May-23_x000D_
Inspection:23-May-23 - Nguyen Tuan Minh_x000D_
PO113</t>
  </si>
  <si>
    <t>-----History Last RMA# FMSV2023050049------------_x000D_
Received:23-May-23_x000D_
Inspection:25-May-23 - Nguyen Khac Thang (Hanoi)_x000D_
Ship out: 19-Sep-23</t>
  </si>
  <si>
    <t>-----History Last RMA# FMSV2023050071------------_x000D_
Received:29-May-23_x000D_
Inspection:02-Jun-23 - Nguyen Khac Thang (Hanoi)_x000D_
Ship out: 19-Sep-23</t>
  </si>
  <si>
    <t>-----History Last RMA# FMSV2023060016------------_x000D_
Received:06-Jun-23_x000D_
Inspection:06-Jun-23 - Le Van Hoan_x000D_
Ship out: 19-Sep-23</t>
  </si>
  <si>
    <t>-----History Last RMA# FMSV2023060065------------_x000D_
Received:26-Jun-23_x000D_
Inspection:29-Jun-23 - Le Van Hoan_x000D_
Ship out: 19-Sep-23</t>
  </si>
  <si>
    <t>FMSV2023070013</t>
  </si>
  <si>
    <t>-----History Last RMA# FMSV2023070013------------_x000D_
Received:07-Jul-23_x000D_
Inspection:07-Jul-23 - Nguyen Khac Thang (Hanoi)_x000D_
Ship out: 19-Sep-23</t>
  </si>
  <si>
    <t>the hospital has repair plan_x000D_
-----History Last RMA# FMSV2023070022------------_x000D_
Received:10-Jul-23_x000D_
Inspection:10-Jul-23 - Nguyen Khac Thang (Hanoi)_x000D_
Ship out: 19-Sep-23</t>
  </si>
  <si>
    <t>-----History Last RMA# FMSV2023070047------------_x000D_
Received:18-Jul-23_x000D_
Inspection:19-Jul-23 - Nguyen Tuan Minh_x000D_
Ship out: 19-Sep-23</t>
  </si>
  <si>
    <t>-----History Last RMA# FMSV2023070054------------_x000D_
Received:26-Jul-23_x000D_
Inspection:26-Jul-23 - Le Quang Thong_x000D_
Ship out: 19-Sep-23-----History Last RMA# FMSV2023070054------------_x000D_
Received:26-Jul-23_x000D_
Inspection:26-Jul-23</t>
  </si>
  <si>
    <t>-----History Last RMA# FMSV2023070066------------_x000D_
Received:26-Jul-23_x000D_
Inspection:26-Jul-23 - Le Quang Thong_x000D_
Ship out: 19-Sep-23</t>
  </si>
  <si>
    <t>-----History Last RMA# FMSV2023070067------------_x000D_
Received:26-Jul-23_x000D_
Inspection:26-Jul-23 - Le Quang Thong_x000D_
Ship out: 19-Sep-23</t>
  </si>
  <si>
    <t>FMSV2023070069</t>
  </si>
  <si>
    <t>-----History Last RMA# FMSV2023070069------------_x000D_
Received:27-Jul-23_x000D_
Inspection:27-Jul-23 - Nguyen Tuan Minh_x000D_
Ship out: 19-Sep-23</t>
  </si>
  <si>
    <t>FMSV2023070070</t>
  </si>
  <si>
    <t>-----History Last RMA# FMSV2023070070------------_x000D_
Received:27-Jul-23_x000D_
Inspection:27-Jul-23 - Nguyen Tuan Minh_x000D_
Ship out: 19-Sep-23</t>
  </si>
  <si>
    <t>FMSV2023070072</t>
  </si>
  <si>
    <t>-----History Last RMA# FMSV2023070072------------_x000D_
Received:27-Jul-23_x000D_
Inspection:27-Jul-23 - Nguyen Tuan Minh_x000D_
Ship out: 19-Sep-23</t>
  </si>
  <si>
    <t>-----History Last RMA# FMSV2023070075------------_x000D_
Received:28-Jul-23_x000D_
Inspection:28-Jul-23 - Le Van Hoan_x000D_
Ship out: 19-Sep-23</t>
  </si>
  <si>
    <t>-----History Last RMA# FMSV2023080012------------_x000D_
Received:04-Aug-23_x000D_
Inspection:09-Aug-23 - Nguyen Tuan Minh_x000D_
Ship out: 19-Sep-23</t>
  </si>
  <si>
    <t>FMSV2023080017</t>
  </si>
  <si>
    <t>-----History Last RMA# FMSV2023080017------------_x000D_
Received:07-Aug-23_x000D_
Inspection:11-Aug-23 - Nguyen Tuan Minh_x000D_
Ship out: 19-Sep-23</t>
  </si>
  <si>
    <t>-----History Last RMA# FMSV2023080023------------_x000D_
Received:07-Aug-23_x000D_
Inspection:07-Aug-23 - Le Quang Thong_x000D_
Ship out: 19-Sep-23</t>
  </si>
  <si>
    <t>FMSV2023040049</t>
  </si>
  <si>
    <t>-----History Last RMA# FMSV2023040049------------_x000D_
Received:18-Apr-23_x000D_
Inspection:27-Apr-23 - Nguyen Khac Thang (Hanoi)_x000D_
Ship out: 19-Sep-23</t>
  </si>
  <si>
    <t>-----History Last RMA# FMSV2023040060------------_x000D_
Received:19-Apr-23_x000D_
Inspection:25-Apr-23 - Nguyen Khac Thang (Hanoi)_x000D_
Ship out: 19-Sep-23</t>
  </si>
  <si>
    <t>FMSV2023040090</t>
  </si>
  <si>
    <t>-----History Last RMA# FMSV2023040090------------_x000D_
Received:27-Apr-23_x000D_
Inspection:12-May-23 - Nguyen Tuan Minh_x000D_
Ship out: 19-Sep-23</t>
  </si>
  <si>
    <t>FMSV2023040091</t>
  </si>
  <si>
    <t>Treated by Air dryer system - 08/05/2023 - OK_x000D_
-----History Last RMA# FMSV2023040091------------_x000D_
Received:27-Apr-23_x000D_
Inspection:11-May-23 - Le Van Hoan_x000D_
Ship out: 19-Sep-23</t>
  </si>
  <si>
    <t>FMSV2023050021</t>
  </si>
  <si>
    <t>-----History Last RMA# FMSV2023050021------------_x000D_
Received:09-May-23_x000D_
Inspection:09-May-23 - Nguyen Khac Thang (Hanoi)_x000D_
Ship out: 19-Sep-23</t>
  </si>
  <si>
    <t>-----History Last RMA# FMSV2023050024------------_x000D_
Received:09-May-23_x000D_
Inspection:16-May-23 - Nguyen Tuan Minh. update 15th Nov: currently customer enought scopes to checking and repair price also high. _x000D_
Temporary they have not schedule to repair yet_x000D_
Ship out: 19-Sep-23</t>
  </si>
  <si>
    <t>FMSV2023050076</t>
  </si>
  <si>
    <t>TReated by airdryer system - 1/6/2023 - OK_x000D_
-----History Last RMA# FMSV2023050076------------_x000D_
Received:29-May-23_x000D_
Inspection:08-Jun-23 - Le Van Hoan_x000D_
Ship out: 19-Sep-23</t>
  </si>
  <si>
    <t>FMSV2023060011</t>
  </si>
  <si>
    <t>-----History Last RMA# FMSV2023060011------------_x000D_
Received:05-Jun-23_x000D_
Inspection:05-Jun-23 - Le Van Hoan_x000D_
Ship out: 19-Sep-23</t>
  </si>
  <si>
    <t>FMSV2023060038</t>
  </si>
  <si>
    <t>-----History Last RMA# FMSV2023060038------------_x000D_
Received:19-Jun-23_x000D_
Inspection:22-Jun-23 - Nguyen Tuan Minh_x000D_
Ship out: 19-Sep-23</t>
  </si>
  <si>
    <t>FMSV2023060040</t>
  </si>
  <si>
    <t>-----History Last RMA# FMSV2023060040------------_x000D_
Received:19-Jun-23_x000D_
Inspection:22-Jun-23 - Nguyen Tuan Minh_x000D_
Ship out: 19-Sep-23</t>
  </si>
  <si>
    <t>-----History Last RMA# FMSV2023070049------------_x000D_
Received:18-Jul-23_x000D_
Inspection:21-Jul-23 - Nguyen Tuan Minh_x000D_
Ship out: 19-Sep-23</t>
  </si>
  <si>
    <t>-----History Last RMA# FMSV2023070065------------_x000D_
Received:25-Jul-23_x000D_
Inspection:26-Jul-23 - Nguyen Tuan Minh_x000D_
Ship out: 19-Sep-23</t>
  </si>
  <si>
    <t>-----History Last RMA# FMSV2023040025------------_x000D_
Received:11-Apr-23_x000D_
Inspection:14-Apr-23 - Nguyen Tuan Minh_x000D_
Ship out: 19-Sep-23</t>
  </si>
  <si>
    <t>FMSV2023050075</t>
  </si>
  <si>
    <t>-----History Last RMA# FMSV2023050075------------_x000D_
Received:29-May-23_x000D_
Inspection:01-Jun-23 - Le Van Hoan_x000D_
Ship out: 19-Sep-23</t>
  </si>
  <si>
    <t>-----History Last RMA# FMSV2023070050------------_x000D_
Received:18-Jul-23_x000D_
Inspection:21-Jul-23 - Nguyen Tuan Minh_x000D_
Ship out: 19-Sep-23</t>
  </si>
  <si>
    <t>-----History Last RMA# FMSV2023070051------------_x000D_
Received:18-Jul-23_x000D_
Inspection:21-Jul-23 - Nguyen Tuan Minh_x000D_
Ship out: 19-Sep-23</t>
  </si>
  <si>
    <t>-----History Last RMA# FMSV2023070074------------_x000D_
Received:28-Jul-23_x000D_
Inspection:28-Jul-23 - Nguyen Tuan Minh_x000D_
Ship out: 19-Sep-23</t>
  </si>
  <si>
    <t>-----History Last RMA# FMSV2023070027------------_x000D_
Received:11-Jul-23_x000D_
Inspection:18-Jul-23 - Nguyen Khac Thang (Hanoi)_x000D_
Ship out: 05-Sep-23</t>
  </si>
  <si>
    <t>-----History Last RMA# FMSV2023040066------------_x000D_
Received:24-Apr-23_x000D_
Inspection:26-Apr-23 - Nguyen Tuan Minh_x000D_
Ship out: 23-Aug-23</t>
  </si>
  <si>
    <t>-----History Last RMA# FMSV2023040065------------_x000D_
Received:24-Apr-23_x000D_
Inspection:25-Apr-23 - Le Van Hoan_x000D_
Ship out: 23-Aug-23</t>
  </si>
  <si>
    <t>-----History Last RMA# FMSV2023040064------------_x000D_
Received:24-Apr-23_x000D_
Inspection:26-Apr-23 - Nguyen Tuan Minh_x000D_
Ship out: 23-Aug-23</t>
  </si>
  <si>
    <t>-----History Last RMA# FMSV2023040063------------_x000D_
Received:24-Apr-23_x000D_
Inspection:26-Apr-23 - Nguyen Tuan Minh_x000D_
Ship out: 23-Aug-23</t>
  </si>
  <si>
    <t>The hospital is planning to repair the scope._x000D_
-----History Last RMA# FMSV2023060041------------_x000D_
Received:19-Jun-23_x000D_
Inspection:20-Jun-23 - Nguyen Tuan Minh_x000D_
Ship out: 23-Aug-23</t>
  </si>
  <si>
    <t>Repair</t>
  </si>
  <si>
    <t>-----History Last RMA# FMSV2023030017------------_x000D_
Received:13-Mar-23_x000D_
Inspection:16-Mar-23 - Le Van Hoan_x000D_
Ship out: 06-Jul-23</t>
  </si>
  <si>
    <t>FMSV2023030058</t>
  </si>
  <si>
    <t>-----History Last RMA# FMSV2023030058------------_x000D_
Received:22-Mar-23_x000D_
Inspection:28-Mar-23 - Le Van Hoan_x000D_
Ship out: 11-Jul-23</t>
  </si>
  <si>
    <t>FMSV2023030003</t>
  </si>
  <si>
    <t>-----History Last RMA# FMSV2023030003------------_x000D_
Received:02-Mar-23_x000D_
Inspection:07-Mar-23 - Nguyen Tuan Minh_x000D_
Ship out: 06-Jul-23</t>
  </si>
  <si>
    <t>FMSV2023020036</t>
  </si>
  <si>
    <t>-----History Last RMA# FMSV2023020036------------_x000D_
Received:16-Feb-23_x000D_
Inspection:16-Feb-23 - Nguyen Khac Thang (Hanoi)_x000D_
Ship out: 06-Jul-23</t>
  </si>
  <si>
    <t>FMSV2023020056</t>
  </si>
  <si>
    <t>Treated by Air dryer system- 1/3/23 =&gt; Failed_x000D_
-----History Last RMA# FMSV2023020056------------_x000D_
Received:27-Feb-23_x000D_
Inspection:06-Mar-23 - Le Van Hoan_x000D_
Ship out: 06-Jul-23</t>
  </si>
  <si>
    <t>FMSV2023020058</t>
  </si>
  <si>
    <t>-----History Last RMA# FMSV2023020058------------_x000D_
Received:27-Feb-23_x000D_
Inspection:27-Feb-23 - Nguyen Khac Thang (Hanoi)_x000D_
Ship out: 06-Jul-23</t>
  </si>
  <si>
    <t>FMSV2023020005</t>
  </si>
  <si>
    <t>-----History Last RMA# FMSV2023020005------------_x000D_
Received:02-Feb-23_x000D_
Inspection:06-Feb-23 - Nguyen Tuan Minh_x000D_
Ship out: 06-Jul-23</t>
  </si>
  <si>
    <t>-----History Last RMA# FMSV2023020061------------_x000D_
Received:27-Feb-23_x000D_
Inspection:27-Feb-23 - Nguyen Khac Thang (Hanoi).update 15th Nov: currently customer enought scopes to checking and repair price also high. _x000D_
Temporary they have not schedule to repair yet_x000D_
Ship out: 06-Jul-23</t>
  </si>
  <si>
    <t>FMSV2023030054</t>
  </si>
  <si>
    <t>-----History Last RMA# FMSV2023030054------------_x000D_
Received:22-Mar-23_x000D_
Inspection:28-Mar-23 - Nguyen Khac Thang (Hanoi)_x000D_
Ship out: 11-Jul-23</t>
  </si>
  <si>
    <t>FMSV2023020060</t>
  </si>
  <si>
    <t>-----History Last RMA# FMSV2023020060------------_x000D_
Received:27-Feb-23_x000D_
Inspection:28-Feb-23 - Nguyen Khac Thang (Hanoi)_x000D_
Ship out: 06-Jul-23</t>
  </si>
  <si>
    <t>-----History Last RMA# FMSV2023010001------------_x000D_
Received:03-Jan-23_x000D_
Inspection:04-Jan-23 - Le Van Hoan_x000D_
Ship out: 24-May-23</t>
  </si>
  <si>
    <t>FMSV2023010009</t>
  </si>
  <si>
    <t>-----History Last RMA# FMSV2023010009------------_x000D_
Received:03-Jan-23_x000D_
Inspection:06-Jan-23 - Nguyen Tuan Minh_x000D_
Ship out: 24-May-23</t>
  </si>
  <si>
    <t>FMSV2023010008</t>
  </si>
  <si>
    <t>-----History Last RMA# FMSV2023010008------------_x000D_
Received:03-Jan-23_x000D_
Inspection:06-Jan-23 - Nguyen Tuan Minh_x000D_
Ship out: 24-May-23</t>
  </si>
  <si>
    <t>FMSV2023010007</t>
  </si>
  <si>
    <t>-----History Last RMA# FMSV2023010007------------_x000D_
Received:03-Jan-23_x000D_
Inspection:06-Jan-23 - Nguyen Tuan Minh_x000D_
Ship out: 24-May-23</t>
  </si>
  <si>
    <t>FMSV2023010006</t>
  </si>
  <si>
    <t>-----History Last RMA# FMSV2023010006------------_x000D_
Received:03-Jan-23_x000D_
Inspection:06-Jan-23 - Nguyen Tuan Minh_x000D_
Ship out: 24-May-23</t>
  </si>
  <si>
    <t>FMSV2022120026</t>
  </si>
  <si>
    <t>-----History Last RMA# FMSV2022120026------------_x000D_
Received:12-Dec-22_x000D_
Inspection:12-Dec-22 - Nguyen Khac Thang (Hanoi)_x000D_
Ship out: 05-Apr-23</t>
  </si>
  <si>
    <t>FMSV2022120011</t>
  </si>
  <si>
    <t>-----History Last RMA# FMSV2022120011------------_x000D_
Received:06-Dec-22_x000D_
Inspection:06-Dec-22 - Nguyen Khac Thang (Hanoi)_x000D_
Ship out: 05-Apr-23</t>
  </si>
  <si>
    <t>FMSV2022120017</t>
  </si>
  <si>
    <t>-----History Last RMA# FMSV2022120017------------_x000D_
Received:07-Dec-22_x000D_
Inspection:07-Dec-22 - Nguyen Khac Thang (Hanoi)_x000D_
Ship out: 05-Apr-23</t>
  </si>
  <si>
    <t>FMSV2022120019</t>
  </si>
  <si>
    <t>check again_x000D_
-----History Last RMA# FMSV2022120019------------_x000D_
Received:08-Dec-22_x000D_
Inspection:08-Dec-22 - Le Van Hoan_x000D_
Ship out: 05-Apr-23</t>
  </si>
  <si>
    <t>FMSV2022120018</t>
  </si>
  <si>
    <t>-----History Last RMA# FMSV2022120018------------_x000D_
Received:08-Dec-22_x000D_
Inspection:08-Dec-22 - Nguyen Khac Thang (Hanoi)_x000D_
Ship out: 05-Apr-23</t>
  </si>
  <si>
    <t>FMSV2022120012</t>
  </si>
  <si>
    <t>check again_x000D_
-----History Last RMA# FMSV2022120012------------_x000D_
Received:06-Dec-22_x000D_
Inspection:06-Dec-22 - Le Van Hoan_x000D_
Ship out: 05-Apr-23</t>
  </si>
  <si>
    <t>FMSV2022120008</t>
  </si>
  <si>
    <t>check again_x000D_
-----History Last RMA# FMSV2022120008------------_x000D_
Received:06-Dec-22_x000D_
Inspection:06-Dec-22 - Le Van Hoan_x000D_
Ship out: 05-Apr-23</t>
  </si>
  <si>
    <t>FMSV2022120031</t>
  </si>
  <si>
    <t>-----History Last RMA# FMSV2022120031------------_x000D_
Received:12-Dec-22_x000D_
Inspection:12-Dec-22 - Nguyen Khac Thang (Hanoi)_x000D_
Ship out: 05-Apr-23</t>
  </si>
  <si>
    <t>FMSV2022120023</t>
  </si>
  <si>
    <t>-----History Last RMA# FMSV2022120023------------_x000D_
Received:09-Dec-22_x000D_
Inspection:09-Dec-22 - Nguyen Khac Thang (Hanoi)_x000D_
Ship out: 05-Apr-23</t>
  </si>
  <si>
    <t>FMSV2022120022</t>
  </si>
  <si>
    <t>-----History Last RMA# FMSV2022120022------------_x000D_
Received:09-Dec-22_x000D_
Inspection:12-Dec-22 - Nguyen Khac Thang (Hanoi)_x000D_
Ship out: 05-Apr-23</t>
  </si>
  <si>
    <t>FMSV2022120032</t>
  </si>
  <si>
    <t>-----History Last RMA# FMSV2022120032------------_x000D_
Received:12-Dec-22_x000D_
Inspection:12-Dec-22 - Nguyen Khac Thang (Hanoi)_x000D_
Ship out: 05-Apr-23</t>
  </si>
  <si>
    <t>FMSV2022120033</t>
  </si>
  <si>
    <t xml:space="preserve">FMSV2022120033_x000D_
Received: 12-Dec-22_x000D_
Inspection: 12-Dec-22 - Le Van Hoan_x000D_
Ship out 05-Apr-23_x000D_
</t>
  </si>
  <si>
    <t>-----History Last RMA# FMSV2022050048------------_x000D_
Received:23-May-22_x000D_
Inspection:24-May-22 - hoang_x000D_
Ship out: 09-Sep-22</t>
  </si>
  <si>
    <t>-----History Last RMA# FMSV2022040054------------_x000D_
Received:21-Apr-22_x000D_
Inspection:26-Apr-22 - Nguyen Khac Thang (Hanoi)_x000D_
Ship out: 05-Jul-22</t>
  </si>
  <si>
    <t>-----History Last RMA# FMSV2022020027------------_x000D_
Received:23-Feb-22_x000D_
Inspection:28-Feb-22 - Nguyen Khac Thang (Hanoi)_x000D_
Ship out: 30-May-22</t>
  </si>
  <si>
    <t>-----History Last RMA# FMSV2021110026------------_x000D_
Received:04-Nov-21_x000D_
Inspection:05-Nov-21 - Nguyen Tuan Minh_x000D_
Ship out: 03-Mar-22</t>
  </si>
  <si>
    <t>-----History Last RMA# FMSV2021110074------------_x000D_
Received:19-Nov-21_x000D_
Inspection:19-Nov-21 - Nguyen Thai_x000D_
Ship out: 07-Mar-22</t>
  </si>
  <si>
    <t>-----History Last RMA# FMSV2021090002------------_x000D_
Received:01-Sep-21_x000D_
Inspection:07-Sep-21 - Nguyen Khac Thang (Hanoi)_x000D_
Ship out: 04-Jan-22</t>
  </si>
  <si>
    <t>-----History Last RMA# FMSV2021060044------------_x000D_
Received:28-Jun-21_x000D_
Inspection:29-Jun-21 - Le Van Hoan_x000D_
Ship out: 03-Nov-21</t>
  </si>
  <si>
    <t>Sent to HCM on 19/04/2021_x000D_
HCM received: 22/04/21_x000D_
-----History Last RMA# FMSV2021040053------------_x000D_
Received:19-Apr-21_x000D_
Inspection:26-Apr-21 - Le Quang Thong_x000D_
Ship out: 17-Sep-21</t>
  </si>
  <si>
    <t>FMSV2020110015</t>
  </si>
  <si>
    <t>-----History Last RMA# FMSV2020110015------------_x000D_
Received:03-Nov-20_x000D_
Inspection:10-Nov-20 - Nguyen Tuan Minh_x000D_
Ship out: 09-Mar-21</t>
  </si>
  <si>
    <t>FMSV2022120028</t>
  </si>
  <si>
    <t>Last RMA FMSV2022120028</t>
  </si>
  <si>
    <t>FMSV2022120027</t>
  </si>
  <si>
    <t>-----History Last RMA# FMSV2022120027------------_x000D_
Received:12-Dec-22_x000D_
Inspection:12-Dec-22 - Nguyen Khac Thang (Hanoi)_x000D_
Ship out: 05-Apr-23</t>
  </si>
  <si>
    <t>FMSV2022120035</t>
  </si>
  <si>
    <t>-----History Last RMA# FMSV2022120035------------_x000D_
Received:13-Dec-22_x000D_
Inspection:13-Dec-22 - Nguyen Khac Thang (Hanoi)_x000D_
Ship out: 05-Apr-23</t>
  </si>
  <si>
    <t>FMSV2022120051</t>
  </si>
  <si>
    <t>-----History Last RMA# FMSV2022120051------------_x000D_
Received:14-Dec-22_x000D_
Inspection:14-Dec-22 - Nguyen Khac Thang (Hanoi)_x000D_
Ship out: 05-Apr-23</t>
  </si>
  <si>
    <t>FMSV2022120052</t>
  </si>
  <si>
    <t>-----History Last RMA# FMSV2022120052------------_x000D_
Received:14-Dec-22_x000D_
Inspection:14-Dec-22 - Nguyen Khac Thang (Hanoi)_x000D_
Ship out: 05-Apr-23</t>
  </si>
  <si>
    <t>FMSV2022120054</t>
  </si>
  <si>
    <t>-----History Last RMA# FMSV2022120054------------_x000D_
Received:14-Dec-22_x000D_
Inspection:14-Dec-22 - Nguyen Khac Thang (Hanoi)_x000D_
Ship out: 05-Apr-23</t>
  </si>
  <si>
    <t>FMSV2022120048</t>
  </si>
  <si>
    <t>-----History Last RMA# FMSV2022120048------------_x000D_
Received:14-Dec-22_x000D_
Inspection:14-Dec-22 - Nguyen Tuan Minh_x000D_
Ship out: 05-Apr-23</t>
  </si>
  <si>
    <t>FMSV2022120047</t>
  </si>
  <si>
    <t>-----History Last RMA# FMSV2022120047------------_x000D_
Received:14-Dec-22_x000D_
Inspection:14-Dec-22 - Nguyen Khac Thang (Hanoi)_x000D_
Ship out: 05-Apr-23</t>
  </si>
  <si>
    <t>FMSV2022120050</t>
  </si>
  <si>
    <t>-----History Last RMA# FMSV2022120050------------_x000D_
Received:14-Dec-22_x000D_
Inspection:14-Dec-22 - Nguyen Khac Thang (Hanoi)_x000D_
Ship out: 05-Apr-23</t>
  </si>
  <si>
    <t>FMSV2022120053</t>
  </si>
  <si>
    <t>-----History Last RMA# FMSV2022120053------------_x000D_
Received:14-Dec-22_x000D_
Inspection:14-Dec-22 - Nguyen Tuan Minh_x000D_
Ship out: 05-Apr-23</t>
  </si>
  <si>
    <t>FMSV2022120036</t>
  </si>
  <si>
    <t>Check again_x000D_
-----History Last RMA# FMSV2022120036------------_x000D_
Received:13-Dec-22_x000D_
Inspection:13-Dec-22 - Le Van Hoan_x000D_
Ship out: 05-Apr-23</t>
  </si>
  <si>
    <t>FMSV2022120042</t>
  </si>
  <si>
    <t>-----History Last RMA# FMSV2022120042------------_x000D_
Received:14-Dec-22_x000D_
Inspection:14-Dec-22 - Nguyen Tuan Minh_x000D_
Ship out: 05-Apr-23</t>
  </si>
  <si>
    <t>FMSV2022120055</t>
  </si>
  <si>
    <t>CHECK AGAIN_x000D_
-----History Last RMA# FMSV2022120055------------_x000D_
Received:14-Dec-22_x000D_
Inspection:14-Dec-22 - Le Van Hoan_x000D_
Ship out: 05-Apr-23</t>
  </si>
  <si>
    <t>FMSV2022120063</t>
  </si>
  <si>
    <t>-----History Last RMA# FMSV2022120063------------_x000D_
Received:15-Dec-22_x000D_
Inspection:15-Dec-22 - Nguyen Tuan Minh_x000D_
Ship out: 05-Apr-23</t>
  </si>
  <si>
    <t>FMSV2022120062</t>
  </si>
  <si>
    <t>-----History Last RMA# FMSV2022120062------------_x000D_
Received:15-Dec-22_x000D_
Inspection:15-Dec-22 - Nguyen Tuan Minh_x000D_
Ship out: 05-Apr-23</t>
  </si>
  <si>
    <t>FMSV2022120061</t>
  </si>
  <si>
    <t>-----History Last RMA# FMSV2022120061------------_x000D_
Received:14-Dec-22_x000D_
Inspection:16-Dec-22 - Nguyen Khac Thang (Hanoi)_x000D_
Ship out: 05-Apr-23</t>
  </si>
  <si>
    <t>FMSV2022120006</t>
  </si>
  <si>
    <t>check again_x000D_
-----History Last RMA# FMSV2022120006------------_x000D_
Received:05-Dec-22_x000D_
Inspection:05-Dec-22 - Le Van Hoan_x000D_
Ship out: 05-Apr-23</t>
  </si>
  <si>
    <t>FMSV2022120065</t>
  </si>
  <si>
    <t>-----History Last RMA# FMSV2022120065------------_x000D_
Received:19-Dec-22_x000D_
Inspection:20-Dec-22 - Le Quang Thong_x000D_
Ship out: 05-Apr-23</t>
  </si>
  <si>
    <t>Trang Thi returned (Mr.Duong)_x000D_
-----History Last RMA# FMSV2022120057------------_x000D_
Received:28-Dec-22_x000D_
Inspection:28-Dec-22 - Le Van Hoan_x000D_
Ship out: 05-Apr-23</t>
  </si>
  <si>
    <t>FMSV2022120100</t>
  </si>
  <si>
    <t>Check again_x000D_
-----History Last RMA# FMSV2022120100------------_x000D_
Received:28-Dec-22_x000D_
Inspection:28-Dec-22 - Le Van Hoan_x000D_
Ship out: 05-Apr-23</t>
  </si>
  <si>
    <t>FMSV2022120106</t>
  </si>
  <si>
    <t>Hanoi site_x000D_
-----History Last RMA# FMSV2022120106------------_x000D_
Received:30-Dec-22_x000D_
Inspection:30-Dec-22 - Le Van Hoan_x000D_
Ship out: 05-Apr-23</t>
  </si>
  <si>
    <t>FMSV2022110018</t>
  </si>
  <si>
    <t>Missing LPS_x000D_
-----History Last RMA# FMSV2022110018------------_x000D_
Received:08-Nov-22_x000D_
Inspection:10-Nov-22 - Le Van Hoan_x000D_
Ship out: 01-Mar-23</t>
  </si>
  <si>
    <t>FMSV2022110019</t>
  </si>
  <si>
    <t>-----History Last RMA# FMSV2022110019------------_x000D_
Received:08-Nov-22_x000D_
Inspection:11-Nov-22 - Le Van Hoan_x000D_
Ship out: 01-Mar-23</t>
  </si>
  <si>
    <t>-----History Last RMA# FMSV2022110065------------_x000D_
Received:30-Nov-22_x000D_
Inspection:05-Dec-22 - Le Van Hoan_x000D_
Ship out: 01-Mar-23</t>
  </si>
  <si>
    <t>FMSV2022110033</t>
  </si>
  <si>
    <t>VCA parts warranty claim_x000D_
-----History Last RMA# FMSV2022110033------------_x000D_
Received:14-Nov-22_x000D_
Inspection:17-Nov-22_x000D_
Ship out: 01-Mar-23</t>
  </si>
  <si>
    <t>Treated by Air dryer system - 18/11/2022- failed_x000D_
-----History Last RMA# FMSV2022110031------------_x000D_
Received:14-Nov-22_x000D_
Inspection:21-Nov-22 - Le Van Hoan_x000D_
Ship out: 01-Mar-23</t>
  </si>
  <si>
    <t>Treated by Air dryer system- 16/11/2022- OK_x000D_
-----History Last RMA# FMSV2022110029------------_x000D_
Received:14-Nov-22_x000D_
Inspection:16-Nov-22 - Le Van Hoan_x000D_
Ship out: 01-Mar-23</t>
  </si>
  <si>
    <t>-----History Last RMA# FMSV2022110027------------_x000D_
Received:14-Nov-22_x000D_
Inspection:16-Nov-22 - Nguyen Khac Thang (Hanoi)_x000D_
Ship out: 01-Mar-23</t>
  </si>
  <si>
    <t>FMSV2022110061</t>
  </si>
  <si>
    <t>-----History Last RMA# FMSV2022110061------------_x000D_
Received:30-Nov-22_x000D_
Inspection:02-Dec-22 - Le Van Hoan_x000D_
Ship out: 01-Mar-23</t>
  </si>
  <si>
    <t>FMSV2022120003</t>
  </si>
  <si>
    <t>-----History Last RMA# FMSV2022120003------------_x000D_
Received:01-Dec-22_x000D_
Inspection:01-Dec-22 - Nguyen Khac Thang (Hanoi)_x000D_
Ship out: 01-Mar-23</t>
  </si>
  <si>
    <t>FMSV2022120002</t>
  </si>
  <si>
    <t>-----History Last RMA# FMSV2022120002------------_x000D_
Received:01-Dec-22_x000D_
Inspection:01-Dec-22 - Nguyen Khac Thang (Hanoi)_x000D_
Ship out: 01-Mar-23</t>
  </si>
  <si>
    <t>FMSV2022110069</t>
  </si>
  <si>
    <t>-----History Last RMA# FMSV2022110069------------_x000D_
Received:30-Nov-22_x000D_
Inspection:30-Nov-22 - Nguyen Khac Thang (Hanoi)_x000D_
Ship out: 01-Mar-23</t>
  </si>
  <si>
    <t>FMSV2022110068</t>
  </si>
  <si>
    <t>-----History Last RMA# FMSV2022110068------------_x000D_
Received:30-Nov-22_x000D_
Inspection:30-Nov-22 - Nguyen Khac Thang (Hanoi)_x000D_
Ship out: 01-Mar-23</t>
  </si>
  <si>
    <t>FMSV2022110063</t>
  </si>
  <si>
    <t>-----History Last RMA# FMSV2022110063------------_x000D_
Received:30-Nov-22_x000D_
Inspection:01-Dec-22 - Nguyen Khac Thang (Hanoi)_x000D_
Ship out: 01-Mar-23</t>
  </si>
  <si>
    <t>FMSV2022100086</t>
  </si>
  <si>
    <t>Treated by Air dryer system - 2/11/2022 - Failed_x000D_
-----History Last RMA# FMSV2022100086------------_x000D_
Received:31-Oct-22_x000D_
Inspection:07-Nov-22 - Le Van Hoan_x000D_
Ship out: 06-Feb-23</t>
  </si>
  <si>
    <t>FMSV2022100021</t>
  </si>
  <si>
    <t>-----History Last RMA# FMSV2022100021------------_x000D_
Received:07-Oct-22_x000D_
Inspection:11-Oct-22 - Nguyen Tuan Minh_x000D_
Ship out: 12-Jan-23</t>
  </si>
  <si>
    <t>-----History Last RMA# FMSV2022100027------------_x000D_
Received:07-Oct-22_x000D_
Inspection:10-Oct-22 - Le Van Hoan_x000D_
Ship out: 16-Jan-23</t>
  </si>
  <si>
    <t>FMSV2022100024</t>
  </si>
  <si>
    <t>-----History Last RMA# FMSV2022100024------------_x000D_
Received:07-Oct-22_x000D_
Inspection:11-Oct-22 - Nguyen Tuan Minh_x000D_
Ship out: 12-Jan-23</t>
  </si>
  <si>
    <t>FMSV2022100022</t>
  </si>
  <si>
    <t>Inspection again (date: 13/12/2022)_x000D_
-----History Last RMA# FMSV2022100022------------_x000D_
Received:07-Oct-22_x000D_
Inspection:10-Oct-22 - Le Van Hoan_x000D_
Ship out: 12-Jan-23</t>
  </si>
  <si>
    <t>FMSV2022090062</t>
  </si>
  <si>
    <t>-----History Last RMA# FMSV2022090062------------_x000D_
Received:28-Sep-22_x000D_
Inspection:29-Sep-22 - Nguyen Tuan Minh_x000D_
Ship out: 12-Jan-23</t>
  </si>
  <si>
    <t>FMSV2022090061</t>
  </si>
  <si>
    <t>White spots drying on 28/09/2022 - 30/09/2022 =&gt; image failed_x000D_
-----History Last RMA# FMSV2022090061------------_x000D_
Received:28-Sep-22_x000D_
Inspection:03-Oct-22 - Nguyen Tuan Minh_x000D_
Ship out: 12-Jan-23</t>
  </si>
  <si>
    <t>FMSV2022070081</t>
  </si>
  <si>
    <t>-----History Last RMA# FMSV2022070081------------_x000D_
Received:21-Jul-22_x000D_
Inspection:25-Jul-22 - Le Van Hoan_x000D_
Ship out: 01-Mar-23</t>
  </si>
  <si>
    <t>-----History Last RMA# FMSV2022060039------------_x000D_
Received:13-Jun-22_x000D_
Inspection:13-Jun-22 - Le Van Hoan_x000D_
Ship out: 30-Sep-22</t>
  </si>
  <si>
    <t>-----History Last RMA# FMSV2022060038------------_x000D_
Received:13-Jun-22_x000D_
Inspection:13-Jun-22 - Le Van Hoan_x000D_
Ship out: 30-Sep-22</t>
  </si>
  <si>
    <t xml:space="preserve">AWT leaked --&gt; stain image --&gt; treated CHA by air dryer failed. </t>
  </si>
  <si>
    <t>FSA leaked -&gt; Treate CHA by air dryer -&gt; OK</t>
  </si>
  <si>
    <t>FSB leaked --&gt; Dry scope on 23/10/2023</t>
  </si>
  <si>
    <t>Drying CHA on 23/10/2023</t>
  </si>
  <si>
    <t>RBS leaked -&gt; Drying scope by air dryer</t>
  </si>
  <si>
    <t>USE WRITE-OFF PART: Only ISA of EC-600WI model</t>
  </si>
  <si>
    <t>Demo at 91 clinic_x000D_
Loaner at 115 Hospital</t>
  </si>
  <si>
    <t>WTY-FFVN-2311054</t>
  </si>
  <si>
    <t>Leak</t>
  </si>
  <si>
    <t>Treated by Air dryer system 16/11/23</t>
  </si>
  <si>
    <t>Treated by Air dryer system 20/11/23 - OK</t>
  </si>
  <si>
    <t>Treated by Air dryer system 16/11/23 - fail</t>
  </si>
  <si>
    <t xml:space="preserve">Leaked at RBS_x000D_
Black spot's Request for air dryer on 20/11/2023 -22/11/2023 =&gt; Image OK_x000D_
FOC_x000D_
</t>
  </si>
  <si>
    <t>WTY-FFVN-2311055</t>
  </si>
  <si>
    <t>WTY-FFVN-2311053</t>
  </si>
  <si>
    <t>WTY-FFVN-2311052</t>
  </si>
  <si>
    <t>noise on image when bending</t>
  </si>
  <si>
    <t>Following</t>
  </si>
  <si>
    <t>No image (Error 20001)</t>
  </si>
  <si>
    <t>1.Main PCB failure,_x000D_
2.Patient Circuit PCB failure.</t>
  </si>
  <si>
    <t>1. No image_x000D_
2. VCA flexible damaged_x000D_
3. PCB broken_x000D_
4. RBS damaged</t>
  </si>
  <si>
    <t>Scope leak</t>
  </si>
  <si>
    <t>1. Stain image_x000D_
2. BSA loosen</t>
  </si>
  <si>
    <t>FOC - DW</t>
  </si>
  <si>
    <t>FMSV2023110066</t>
  </si>
  <si>
    <t>Binh Phuoc General Hospital</t>
  </si>
  <si>
    <t>5G361K442</t>
  </si>
  <si>
    <t>FMSV2023110067</t>
  </si>
  <si>
    <t>FMSV2023110068</t>
  </si>
  <si>
    <t>8G402K627</t>
  </si>
  <si>
    <t>FMSV2023110069</t>
  </si>
  <si>
    <t>SD102A080</t>
  </si>
  <si>
    <t>VCA broken and leaked</t>
  </si>
  <si>
    <t>FMSV2023110070</t>
  </si>
  <si>
    <t>6C692K090</t>
  </si>
  <si>
    <t>FMSV2023110071</t>
  </si>
  <si>
    <t>KG391K801</t>
  </si>
  <si>
    <t>WTY-FFVN-2311056</t>
  </si>
  <si>
    <t>FMSV2023110072</t>
  </si>
  <si>
    <t>KG391K797</t>
  </si>
  <si>
    <t>WTY-FFVN-2311057</t>
  </si>
  <si>
    <t>FMSV2023110073</t>
  </si>
  <si>
    <t>KG391K792</t>
  </si>
  <si>
    <t>WTY-FFVN-2311058</t>
  </si>
  <si>
    <t>FMSV2023110074</t>
  </si>
  <si>
    <t>KG391K779</t>
  </si>
  <si>
    <t>WTY-FFVN-2311059R</t>
  </si>
  <si>
    <t>VCA cable broken - Minor repair done in VCA.</t>
  </si>
  <si>
    <t>FMSV2023110075</t>
  </si>
  <si>
    <t>1C692K249</t>
  </si>
  <si>
    <t>1.Drum wire broken_x000D_
1.Clogged AWT</t>
  </si>
  <si>
    <t>FMSV2023120001</t>
  </si>
  <si>
    <t>Nhat Tan General Hospital</t>
  </si>
  <si>
    <t>KC643K535</t>
  </si>
  <si>
    <t>Other ID</t>
  </si>
  <si>
    <t>Internal Note</t>
  </si>
  <si>
    <t>No replace new VCA</t>
  </si>
  <si>
    <t>USE WRITE-OFF PART_x000D_
Can't be repaired because the elevator pipe has broken.</t>
  </si>
  <si>
    <t>RBS, DRY</t>
  </si>
  <si>
    <t>CHA, BSA, LGB, PCB</t>
  </si>
  <si>
    <t>BSA, FSA, DEC, FCT</t>
  </si>
  <si>
    <t>DRY, WGA/WGB</t>
  </si>
  <si>
    <t>VCA, BSA</t>
  </si>
  <si>
    <t>BSA, CHA, FSA, VCA</t>
  </si>
  <si>
    <t>CHA, FSB, FSA, BSA</t>
  </si>
  <si>
    <t>Up wire disconnected</t>
  </si>
  <si>
    <t>ETC SR No 655 28 Nov 23</t>
  </si>
  <si>
    <t>WTY-FFVN-2312060</t>
  </si>
  <si>
    <t>FMSV2023120002</t>
  </si>
  <si>
    <t>Van Phuc 2 Hospital</t>
  </si>
  <si>
    <t>3G202K047</t>
  </si>
  <si>
    <t>PCB damaged_x000D_
D/U loosen</t>
  </si>
  <si>
    <t>PCB damaged</t>
  </si>
  <si>
    <t>FMSV2023120003</t>
  </si>
  <si>
    <t>2G403K151</t>
  </si>
  <si>
    <t>FSB leak_x000D_
L/R knob leak</t>
  </si>
  <si>
    <t>FMSV2023120004</t>
  </si>
  <si>
    <t>7C692K181</t>
  </si>
  <si>
    <t>FMSV2023120005</t>
  </si>
  <si>
    <t>Dai Duong Tien Hai General Clinic</t>
  </si>
  <si>
    <t>9G361K616</t>
  </si>
  <si>
    <t>1. FCT leaked_x000D_
2. BSA deformed</t>
  </si>
  <si>
    <t>FMSV2023120006</t>
  </si>
  <si>
    <t>FMSV2023120007</t>
  </si>
  <si>
    <t>KC643K304</t>
  </si>
  <si>
    <t>FMSV2023120008</t>
  </si>
  <si>
    <t>2C730K016</t>
  </si>
  <si>
    <t>FMSV2023120009</t>
  </si>
  <si>
    <t>1G391K988</t>
  </si>
  <si>
    <t>FMSV2023120010</t>
  </si>
  <si>
    <t>3C643K039</t>
  </si>
  <si>
    <t>FMSV2023120011</t>
  </si>
  <si>
    <t>KG391K781</t>
  </si>
  <si>
    <t>FMSV2023120012</t>
  </si>
  <si>
    <t>2G348K613</t>
  </si>
  <si>
    <t>FMSV2023120013</t>
  </si>
  <si>
    <t>2S094K486</t>
  </si>
  <si>
    <t>FMSV2023120014</t>
  </si>
  <si>
    <t>2S094K444</t>
  </si>
  <si>
    <t>FMSV2023120015</t>
  </si>
  <si>
    <t>1S094A418</t>
  </si>
  <si>
    <t>Dec</t>
  </si>
  <si>
    <t>Bach Mai</t>
  </si>
  <si>
    <t>Hue MU, Nghe An Friendship, Tuyen Quang GH, Vietnam - Cuba</t>
  </si>
  <si>
    <t>SGA3</t>
  </si>
  <si>
    <t>SGA2</t>
  </si>
  <si>
    <t>1C728K450</t>
  </si>
  <si>
    <t>RD102A106</t>
  </si>
  <si>
    <t>SGA1</t>
  </si>
  <si>
    <t>5V564D395</t>
  </si>
  <si>
    <t>3V567D148</t>
  </si>
  <si>
    <t>SGC3</t>
  </si>
  <si>
    <t>1G412K168</t>
  </si>
  <si>
    <t>3C607A088</t>
  </si>
  <si>
    <t>4G349A078</t>
  </si>
  <si>
    <t>1C603K040</t>
  </si>
  <si>
    <t>1G412K193</t>
  </si>
  <si>
    <t>1C653K449</t>
  </si>
  <si>
    <t>SGC2</t>
  </si>
  <si>
    <t>3D103L051</t>
  </si>
  <si>
    <t>3G361A560</t>
  </si>
  <si>
    <t>RD103A589</t>
  </si>
  <si>
    <t>1G403K203</t>
  </si>
  <si>
    <t>2G348K141</t>
  </si>
  <si>
    <t>2G348K410</t>
  </si>
  <si>
    <t>1C603K038</t>
  </si>
  <si>
    <t>SGC1</t>
  </si>
  <si>
    <t>1C642K337</t>
  </si>
  <si>
    <t>1B083K153</t>
  </si>
  <si>
    <t>SGB3</t>
  </si>
  <si>
    <t>SGB2</t>
  </si>
  <si>
    <t>SGB1</t>
  </si>
  <si>
    <t>2c642d165</t>
  </si>
  <si>
    <t>SGE1</t>
  </si>
  <si>
    <t>SGF1</t>
  </si>
  <si>
    <t>SGD1</t>
  </si>
  <si>
    <t>3D103L054</t>
  </si>
  <si>
    <t/>
  </si>
  <si>
    <t>1V567A282</t>
  </si>
  <si>
    <t xml:space="preserve"> 6B084A229</t>
  </si>
  <si>
    <t>Storage</t>
  </si>
  <si>
    <t>Tender open Jan-24 -&gt; customer consider dispose and buy new one</t>
  </si>
  <si>
    <t>Tender open Jan-24</t>
  </si>
  <si>
    <t>Tender open Jan-24 -&gt; customer consider by new one</t>
  </si>
  <si>
    <t>Hue University Of Medicine And Pharmacy</t>
  </si>
  <si>
    <t>Transfer</t>
  </si>
  <si>
    <t>FTYO/QA approved replacement_x000D_
Returned this scope for FTYO investigation (Dec-2023)</t>
  </si>
  <si>
    <t>Treated by Air dryer system -7/12/2023 - failed</t>
  </si>
  <si>
    <t>1.FCT blocked_x000D_
2.FSA deformed at 35cm_x000D_
3.BSA deformation_x000D_
4.Rubber cone cracked</t>
  </si>
  <si>
    <t>DWA broken_x000D_
BSA wire loosen</t>
  </si>
  <si>
    <t>x</t>
  </si>
  <si>
    <t>Service Fee</t>
  </si>
  <si>
    <t>Nguyen (FSE)</t>
  </si>
  <si>
    <t>DRY, VCA, FSA, FCT, FSB, BSA</t>
  </si>
  <si>
    <t>CHA, DEC, OSA</t>
  </si>
  <si>
    <t>BSA, CLN</t>
  </si>
  <si>
    <t>DRY, BSA</t>
  </si>
  <si>
    <t>CLN, BSA</t>
  </si>
  <si>
    <t>FCT, CHA, PCB, LGB, BSA</t>
  </si>
  <si>
    <t>AWT, CHA, BSA, FCT</t>
  </si>
  <si>
    <t>FCT, OSA</t>
  </si>
  <si>
    <t>WJT, CHA, BSA, FSA, FSB</t>
  </si>
  <si>
    <t>Replace DDC PCB, PCB</t>
  </si>
  <si>
    <t>PCB, VCA, RBS</t>
  </si>
  <si>
    <t>VCA, BSA, FSA, FSB</t>
  </si>
  <si>
    <t>CHA, PCB</t>
  </si>
  <si>
    <t>WGA, OSA</t>
  </si>
  <si>
    <t>INS</t>
  </si>
  <si>
    <t>FSA, BSA, RBS</t>
  </si>
  <si>
    <t>DWA, AWT</t>
  </si>
  <si>
    <t>PCB, OSA</t>
  </si>
  <si>
    <t>FCT, BSA, DRY</t>
  </si>
  <si>
    <t>BSA, VCA</t>
  </si>
  <si>
    <t>CHA, AWT, BSA, FSA</t>
  </si>
  <si>
    <t>FCT, FSA, CHA</t>
  </si>
  <si>
    <t>DWA, OSA</t>
  </si>
  <si>
    <t>CLN</t>
  </si>
  <si>
    <t>FMSV2023120017</t>
  </si>
  <si>
    <t>EC-590ZW3/M</t>
  </si>
  <si>
    <t>1C610D007</t>
  </si>
  <si>
    <t>FSB damaged_x000D_
FCT leaked_x000D_
BSA loosen</t>
  </si>
  <si>
    <t>FSB, FCT, OSA</t>
  </si>
  <si>
    <t>Loaner at Nam Can Tho</t>
  </si>
  <si>
    <t>FMSV2023120018</t>
  </si>
  <si>
    <t>1C728K438</t>
  </si>
  <si>
    <t>FMSV2023120019</t>
  </si>
  <si>
    <t>5C728K195</t>
  </si>
  <si>
    <t>LGB broken</t>
  </si>
  <si>
    <t>LGB</t>
  </si>
  <si>
    <t>SR 4445</t>
  </si>
  <si>
    <t>FMSV2023120020</t>
  </si>
  <si>
    <t>1G390K230</t>
  </si>
  <si>
    <t>FMSV2023120021</t>
  </si>
  <si>
    <t>8C730K001</t>
  </si>
  <si>
    <t>FMSV2023120022</t>
  </si>
  <si>
    <t>1G412K194</t>
  </si>
  <si>
    <t>BSA LR loosen_x000D_
FSA snaked by FCT</t>
  </si>
  <si>
    <t>OSA, O</t>
  </si>
  <si>
    <t>FMSV2023120023</t>
  </si>
  <si>
    <t>CHA scratched</t>
  </si>
  <si>
    <t>Demo Thien Hanh</t>
  </si>
  <si>
    <t>FMSV2023120024</t>
  </si>
  <si>
    <t>KG391K800</t>
  </si>
  <si>
    <t>FMSV2023120025</t>
  </si>
  <si>
    <t>Hung Cuong General Hospital</t>
  </si>
  <si>
    <t>JG361K231</t>
  </si>
  <si>
    <t>FMSV2023120026</t>
  </si>
  <si>
    <t>2G402K099</t>
  </si>
  <si>
    <t>Treated by air dryer system --&gt; OK</t>
  </si>
  <si>
    <t>CHA, CAP NOZ</t>
  </si>
  <si>
    <t>WTY-FFVN-2310050</t>
  </si>
  <si>
    <t>APAS borrow</t>
  </si>
  <si>
    <t>Quote Price (VND)</t>
  </si>
  <si>
    <t>2G399K001</t>
  </si>
  <si>
    <t>5U047K007</t>
  </si>
  <si>
    <t>6B084A229</t>
  </si>
  <si>
    <t>4G361A481</t>
  </si>
  <si>
    <t>PO116</t>
  </si>
  <si>
    <t>PO115</t>
  </si>
  <si>
    <t>WTY-FFVN-2309041-REJECTED</t>
  </si>
  <si>
    <t>PO Received: 6-Dec</t>
  </si>
  <si>
    <t>Rejected WTY due to imapcted CHA caused Image stain line._x000D_
PO116</t>
  </si>
  <si>
    <t>FTYO/QA approved replacement_x000D_
Returned this scope for FTYO investigation (Dec-2023)_x000D_
Cancel return</t>
  </si>
  <si>
    <t>WTY-FFVN-2312061</t>
  </si>
  <si>
    <t>INSPECTION OK</t>
  </si>
  <si>
    <t>ETC Report 00659</t>
  </si>
  <si>
    <t>LGB failed</t>
  </si>
  <si>
    <t>Demo at Hue MU</t>
  </si>
  <si>
    <t>WTY-FFVN-2312062</t>
  </si>
  <si>
    <t>RBS glue damaged</t>
  </si>
  <si>
    <t>Dry CHA by air dryer --&gt; OK</t>
  </si>
  <si>
    <t>FMSV2023120027</t>
  </si>
  <si>
    <t>Tan Son Medical Center</t>
  </si>
  <si>
    <t>9G361K564</t>
  </si>
  <si>
    <t>FCT, CHA, BSA, DEC</t>
  </si>
  <si>
    <t>Treated by Air dryer system - 19/12/2023 - failed</t>
  </si>
  <si>
    <t>FMSV2023120028</t>
  </si>
  <si>
    <t>Awating Internal Approval</t>
  </si>
  <si>
    <t>NOZ blocked_x000D_
FSB broken</t>
  </si>
  <si>
    <t>NOZ, FSB</t>
  </si>
  <si>
    <t>Bach Mai hospital loaner =&gt; VINAGE =&gt; HGE</t>
  </si>
  <si>
    <t>FMSV2023120029</t>
  </si>
  <si>
    <t>QC after loaner Kien An hospital</t>
  </si>
  <si>
    <t>FMSV2023120030</t>
  </si>
  <si>
    <t>3V567D513</t>
  </si>
  <si>
    <t>FMSV2023120031</t>
  </si>
  <si>
    <t>FMSV2023120032</t>
  </si>
  <si>
    <t>1C643K944</t>
  </si>
  <si>
    <t>FMSV2023120033</t>
  </si>
  <si>
    <t>Thong Nhat - Dong Nai General Hospital</t>
  </si>
  <si>
    <t>2V567K966</t>
  </si>
  <si>
    <t>FMSV2023120034</t>
  </si>
  <si>
    <t>National Geriatric Hospital</t>
  </si>
  <si>
    <t>6B084A252</t>
  </si>
  <si>
    <t>FMSV2023120035</t>
  </si>
  <si>
    <t>SUB</t>
  </si>
  <si>
    <t>FMSV2023120036</t>
  </si>
  <si>
    <t>Cam Xuyen General Hospital</t>
  </si>
  <si>
    <t>3C591A035</t>
  </si>
  <si>
    <t>FMSV2023120037</t>
  </si>
  <si>
    <t>EG-580UT</t>
  </si>
  <si>
    <t>Inspection OK</t>
  </si>
  <si>
    <t>Demo Nha Trang conference</t>
  </si>
  <si>
    <t>FMSV2023120038</t>
  </si>
  <si>
    <t>FMSV2023120039</t>
  </si>
  <si>
    <t>Demo Nhatrang</t>
  </si>
  <si>
    <t>FMSV2023120040</t>
  </si>
  <si>
    <t>FMSV2023120041</t>
  </si>
  <si>
    <t>1G391K560</t>
  </si>
  <si>
    <t>1.Leaked at FCT_x000D_
2.BSA deformation_x000D_
3.AWT blocked</t>
  </si>
  <si>
    <t>FCT, BSA, AWT</t>
  </si>
  <si>
    <t>FMSV2023120042</t>
  </si>
  <si>
    <t>FSB leak, faulty image</t>
  </si>
  <si>
    <t>Information from customer</t>
  </si>
  <si>
    <t>7-67,000,000</t>
  </si>
  <si>
    <t>87-92.000.000</t>
  </si>
  <si>
    <t>79-287.000.000</t>
  </si>
  <si>
    <t>Warranty</t>
  </si>
  <si>
    <t>(All)</t>
  </si>
  <si>
    <t>1. Budget 2023</t>
  </si>
  <si>
    <t>2. Plan for repair in 2024</t>
  </si>
  <si>
    <t>3. Plan to build-up Service Package 2024</t>
  </si>
  <si>
    <t>4. Dealer Working with customer</t>
  </si>
  <si>
    <t>5. Awaiting internal approval</t>
  </si>
  <si>
    <t>Government</t>
  </si>
  <si>
    <t>Private</t>
  </si>
  <si>
    <t>Column Labels</t>
  </si>
  <si>
    <t>Count of MODEL</t>
  </si>
  <si>
    <t>consider by new scopes</t>
  </si>
  <si>
    <t>All</t>
  </si>
  <si>
    <t>Date Installed</t>
  </si>
  <si>
    <t>DRY, CLN</t>
  </si>
  <si>
    <t>Treated by Air dryer system - 22/12/2023 - OK_x000D_
FSA and BSA loosen</t>
  </si>
  <si>
    <t>user: 10934 cases</t>
  </si>
  <si>
    <t>OSA, BSA, DWA, DEC</t>
  </si>
  <si>
    <t>CHA, ULT</t>
  </si>
  <si>
    <t>Treated by Air dryer system - 22/12/2023 - failed</t>
  </si>
  <si>
    <t>1.LGB broken (Dark image)_x000D_
2.VCA connector cracked</t>
  </si>
  <si>
    <t>LGB, VCA</t>
  </si>
  <si>
    <t>FMSV2023120043</t>
  </si>
  <si>
    <t>Family Hospital Da Nang</t>
  </si>
  <si>
    <t>JC643K002</t>
  </si>
  <si>
    <t>FMSV2023120044</t>
  </si>
  <si>
    <t>6V644K427</t>
  </si>
  <si>
    <t>FMSV2023120045</t>
  </si>
  <si>
    <t>7S101K272</t>
  </si>
  <si>
    <t>FMSV2023120046</t>
  </si>
  <si>
    <t>JG402K336</t>
  </si>
  <si>
    <t>FMSV2023120047</t>
  </si>
  <si>
    <t>2C730K026</t>
  </si>
  <si>
    <t>FMSV2023120048</t>
  </si>
  <si>
    <t>8G402K618</t>
  </si>
  <si>
    <t xml:space="preserve">1. MM switch cap leaked_x000D_
2. Rubber cone OSA scratched_x000D_
</t>
  </si>
  <si>
    <t>SW, FSA</t>
  </si>
  <si>
    <t>FMSV2023120049</t>
  </si>
  <si>
    <t>FMSV2023120050</t>
  </si>
  <si>
    <t>Demo at Cho Ray Hs</t>
  </si>
  <si>
    <t>FMSV2023120051</t>
  </si>
  <si>
    <t>OSA leaked</t>
  </si>
  <si>
    <t>FMSV2023120052</t>
  </si>
  <si>
    <t>Loaner at Thai Binh hospital</t>
  </si>
  <si>
    <t>FMSV2023120053</t>
  </si>
  <si>
    <t>FMSV2023120054</t>
  </si>
  <si>
    <t>3C309K057</t>
  </si>
  <si>
    <t>Jan</t>
  </si>
  <si>
    <t>worn out</t>
  </si>
  <si>
    <t>2021-2023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</si>
</sst>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[$-409]d/mmm/yy;@"/>
    <numFmt numFmtId="166" formatCode="0.0"/>
    <numFmt numFmtId="167" formatCode="_([$VND]\ * #,##0_);_([$VND]\ * \(#,##0\);_([$VND]\ * &quot;-&quot;??_);_(@_)"/>
  </numFmts>
  <fonts count="3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b/>
      <sz val="9"/>
      <color rgb="FFFF0000"/>
      <name val="Arial"/>
      <family val="2"/>
    </font>
    <font>
      <i/>
      <sz val="9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color rgb="FFFF0000"/>
      <name val="Calibri"/>
      <family val="2"/>
      <charset val="128"/>
      <scheme val="minor"/>
    </font>
    <font>
      <b/>
      <sz val="9"/>
      <color theme="0"/>
      <name val="Arial"/>
      <family val="2"/>
    </font>
    <font>
      <b/>
      <sz val="11"/>
      <name val="Calibri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7" fillId="0" borderId="0"/>
    <xf numFmtId="0" fontId="9" fillId="0" borderId="0"/>
    <xf numFmtId="0" fontId="10" fillId="0" borderId="0"/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0" fillId="0" borderId="0">
      <alignment vertical="center"/>
    </xf>
    <xf numFmtId="0" fontId="10" fillId="0" borderId="0">
      <alignment vertical="center"/>
    </xf>
    <xf numFmtId="0" fontId="18" fillId="0" borderId="0"/>
    <xf numFmtId="0" fontId="29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/>
    <xf numFmtId="164" fontId="0" fillId="0" borderId="1" xfId="0" applyNumberFormat="1" applyBorder="1"/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11" fillId="4" borderId="3" xfId="1" applyFont="1" applyFill="1" applyBorder="1" applyAlignment="1">
      <alignment horizontal="center" vertical="center"/>
    </xf>
    <xf numFmtId="0" fontId="11" fillId="4" borderId="3" xfId="1" applyFont="1" applyFill="1" applyBorder="1" applyAlignment="1">
      <alignment horizontal="center" vertical="center" wrapText="1"/>
    </xf>
    <xf numFmtId="0" fontId="0" fillId="0" borderId="0" xfId="0" pivotButton="1"/>
    <xf numFmtId="0" fontId="12" fillId="0" borderId="0" xfId="9" applyFont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164" fontId="16" fillId="0" borderId="0" xfId="0" applyNumberFormat="1" applyFont="1"/>
    <xf numFmtId="14" fontId="0" fillId="0" borderId="1" xfId="0" applyNumberFormat="1" applyBorder="1"/>
    <xf numFmtId="0" fontId="16" fillId="0" borderId="0" xfId="0" applyFont="1"/>
    <xf numFmtId="0" fontId="17" fillId="0" borderId="16" xfId="10" applyFont="1" applyBorder="1" applyAlignment="1">
      <alignment horizontal="center"/>
    </xf>
    <xf numFmtId="0" fontId="4" fillId="0" borderId="0" xfId="0" applyFont="1"/>
    <xf numFmtId="0" fontId="14" fillId="0" borderId="0" xfId="0" applyFont="1"/>
    <xf numFmtId="0" fontId="0" fillId="5" borderId="1" xfId="0" applyFill="1" applyBorder="1"/>
    <xf numFmtId="14" fontId="0" fillId="0" borderId="0" xfId="0" applyNumberFormat="1"/>
    <xf numFmtId="0" fontId="19" fillId="5" borderId="1" xfId="18" applyFont="1" applyFill="1" applyBorder="1" applyAlignment="1">
      <alignment horizontal="center" vertical="center"/>
    </xf>
    <xf numFmtId="0" fontId="19" fillId="0" borderId="0" xfId="18" applyFont="1">
      <alignment vertical="center"/>
    </xf>
    <xf numFmtId="0" fontId="20" fillId="0" borderId="0" xfId="18" applyFont="1">
      <alignment vertical="center"/>
    </xf>
    <xf numFmtId="0" fontId="21" fillId="0" borderId="0" xfId="18" applyFont="1">
      <alignment vertical="center"/>
    </xf>
    <xf numFmtId="0" fontId="22" fillId="0" borderId="0" xfId="18" applyFont="1" applyAlignment="1">
      <alignment horizontal="center" vertical="center"/>
    </xf>
    <xf numFmtId="0" fontId="22" fillId="0" borderId="0" xfId="18" applyFont="1" applyAlignment="1">
      <alignment horizontal="right" vertical="center"/>
    </xf>
    <xf numFmtId="0" fontId="22" fillId="0" borderId="22" xfId="18" applyFont="1" applyBorder="1" applyAlignment="1">
      <alignment horizontal="centerContinuous" vertical="center"/>
    </xf>
    <xf numFmtId="0" fontId="22" fillId="0" borderId="23" xfId="18" applyFont="1" applyBorder="1" applyAlignment="1">
      <alignment horizontal="centerContinuous" vertical="center"/>
    </xf>
    <xf numFmtId="0" fontId="22" fillId="0" borderId="24" xfId="18" applyFont="1" applyBorder="1" applyAlignment="1">
      <alignment horizontal="centerContinuous" vertical="center"/>
    </xf>
    <xf numFmtId="0" fontId="22" fillId="0" borderId="0" xfId="18" applyFont="1">
      <alignment vertical="center"/>
    </xf>
    <xf numFmtId="0" fontId="22" fillId="5" borderId="16" xfId="18" applyFont="1" applyFill="1" applyBorder="1" applyAlignment="1">
      <alignment horizontal="center" vertical="center"/>
    </xf>
    <xf numFmtId="0" fontId="22" fillId="5" borderId="16" xfId="18" applyFont="1" applyFill="1" applyBorder="1" applyAlignment="1">
      <alignment horizontal="right" vertical="center"/>
    </xf>
    <xf numFmtId="16" fontId="22" fillId="5" borderId="16" xfId="18" applyNumberFormat="1" applyFont="1" applyFill="1" applyBorder="1">
      <alignment vertical="center"/>
    </xf>
    <xf numFmtId="16" fontId="22" fillId="5" borderId="1" xfId="18" applyNumberFormat="1" applyFont="1" applyFill="1" applyBorder="1">
      <alignment vertical="center"/>
    </xf>
    <xf numFmtId="16" fontId="22" fillId="5" borderId="17" xfId="18" applyNumberFormat="1" applyFont="1" applyFill="1" applyBorder="1">
      <alignment vertical="center"/>
    </xf>
    <xf numFmtId="0" fontId="23" fillId="7" borderId="1" xfId="18" applyFont="1" applyFill="1" applyBorder="1" applyAlignment="1">
      <alignment horizontal="right" vertical="center"/>
    </xf>
    <xf numFmtId="0" fontId="23" fillId="7" borderId="1" xfId="18" applyFont="1" applyFill="1" applyBorder="1">
      <alignment vertical="center"/>
    </xf>
    <xf numFmtId="0" fontId="22" fillId="7" borderId="1" xfId="18" applyFont="1" applyFill="1" applyBorder="1">
      <alignment vertical="center"/>
    </xf>
    <xf numFmtId="0" fontId="23" fillId="3" borderId="1" xfId="18" applyFont="1" applyFill="1" applyBorder="1" applyAlignment="1">
      <alignment horizontal="right" vertical="center"/>
    </xf>
    <xf numFmtId="0" fontId="23" fillId="3" borderId="1" xfId="18" applyFont="1" applyFill="1" applyBorder="1">
      <alignment vertical="center"/>
    </xf>
    <xf numFmtId="0" fontId="23" fillId="0" borderId="0" xfId="18" applyFont="1">
      <alignment vertical="center"/>
    </xf>
    <xf numFmtId="0" fontId="23" fillId="8" borderId="1" xfId="18" applyFont="1" applyFill="1" applyBorder="1" applyAlignment="1">
      <alignment horizontal="right" vertical="center"/>
    </xf>
    <xf numFmtId="0" fontId="23" fillId="8" borderId="1" xfId="18" applyFont="1" applyFill="1" applyBorder="1">
      <alignment vertical="center"/>
    </xf>
    <xf numFmtId="0" fontId="23" fillId="0" borderId="17" xfId="18" applyFont="1" applyBorder="1" applyAlignment="1">
      <alignment horizontal="center" vertical="center"/>
    </xf>
    <xf numFmtId="0" fontId="23" fillId="0" borderId="17" xfId="18" applyFont="1" applyBorder="1">
      <alignment vertical="center"/>
    </xf>
    <xf numFmtId="0" fontId="22" fillId="0" borderId="17" xfId="18" applyFont="1" applyBorder="1" applyAlignment="1">
      <alignment horizontal="right" vertical="center"/>
    </xf>
    <xf numFmtId="0" fontId="22" fillId="0" borderId="17" xfId="18" applyFont="1" applyBorder="1">
      <alignment vertical="center"/>
    </xf>
    <xf numFmtId="0" fontId="18" fillId="0" borderId="0" xfId="19"/>
    <xf numFmtId="0" fontId="22" fillId="9" borderId="17" xfId="18" applyFont="1" applyFill="1" applyBorder="1" applyAlignment="1">
      <alignment horizontal="right" vertical="center"/>
    </xf>
    <xf numFmtId="0" fontId="22" fillId="9" borderId="17" xfId="18" applyFont="1" applyFill="1" applyBorder="1">
      <alignment vertical="center"/>
    </xf>
    <xf numFmtId="0" fontId="23" fillId="0" borderId="20" xfId="18" applyFont="1" applyBorder="1" applyAlignment="1">
      <alignment horizontal="center" vertical="center" textRotation="90"/>
    </xf>
    <xf numFmtId="0" fontId="23" fillId="0" borderId="1" xfId="18" applyFont="1" applyBorder="1" applyAlignment="1">
      <alignment horizontal="right" vertical="center"/>
    </xf>
    <xf numFmtId="0" fontId="23" fillId="0" borderId="16" xfId="18" applyFont="1" applyBorder="1" applyAlignment="1">
      <alignment horizontal="right" vertical="center"/>
    </xf>
    <xf numFmtId="0" fontId="23" fillId="0" borderId="16" xfId="18" applyFont="1" applyBorder="1">
      <alignment vertical="center"/>
    </xf>
    <xf numFmtId="0" fontId="22" fillId="4" borderId="1" xfId="18" applyFont="1" applyFill="1" applyBorder="1" applyAlignment="1">
      <alignment horizontal="center" vertical="center"/>
    </xf>
    <xf numFmtId="0" fontId="22" fillId="4" borderId="1" xfId="18" applyFont="1" applyFill="1" applyBorder="1" applyAlignment="1">
      <alignment horizontal="right" vertical="center"/>
    </xf>
    <xf numFmtId="0" fontId="22" fillId="4" borderId="16" xfId="18" applyFont="1" applyFill="1" applyBorder="1" applyAlignment="1">
      <alignment horizontal="right" vertical="center"/>
    </xf>
    <xf numFmtId="0" fontId="22" fillId="4" borderId="16" xfId="18" applyFont="1" applyFill="1" applyBorder="1">
      <alignment vertical="center"/>
    </xf>
    <xf numFmtId="0" fontId="22" fillId="0" borderId="1" xfId="18" applyFont="1" applyBorder="1" applyAlignment="1">
      <alignment horizontal="center" vertical="center"/>
    </xf>
    <xf numFmtId="0" fontId="22" fillId="0" borderId="1" xfId="18" applyFont="1" applyBorder="1" applyAlignment="1">
      <alignment horizontal="right" vertical="center"/>
    </xf>
    <xf numFmtId="0" fontId="22" fillId="0" borderId="21" xfId="18" applyFont="1" applyBorder="1" applyAlignment="1">
      <alignment horizontal="right" vertical="center"/>
    </xf>
    <xf numFmtId="0" fontId="22" fillId="0" borderId="21" xfId="18" applyFont="1" applyBorder="1">
      <alignment vertical="center"/>
    </xf>
    <xf numFmtId="0" fontId="22" fillId="0" borderId="25" xfId="18" applyFont="1" applyBorder="1">
      <alignment vertical="center"/>
    </xf>
    <xf numFmtId="0" fontId="23" fillId="10" borderId="1" xfId="18" applyFont="1" applyFill="1" applyBorder="1" applyAlignment="1">
      <alignment horizontal="center" vertical="center"/>
    </xf>
    <xf numFmtId="0" fontId="23" fillId="10" borderId="23" xfId="18" applyFont="1" applyFill="1" applyBorder="1" applyAlignment="1">
      <alignment horizontal="right" vertical="center"/>
    </xf>
    <xf numFmtId="0" fontId="23" fillId="10" borderId="23" xfId="18" applyFont="1" applyFill="1" applyBorder="1">
      <alignment vertical="center"/>
    </xf>
    <xf numFmtId="0" fontId="23" fillId="10" borderId="24" xfId="18" applyFont="1" applyFill="1" applyBorder="1">
      <alignment vertical="center"/>
    </xf>
    <xf numFmtId="0" fontId="22" fillId="10" borderId="1" xfId="18" applyFont="1" applyFill="1" applyBorder="1" applyAlignment="1">
      <alignment horizontal="right" vertical="center"/>
    </xf>
    <xf numFmtId="0" fontId="22" fillId="10" borderId="2" xfId="18" applyFont="1" applyFill="1" applyBorder="1" applyAlignment="1">
      <alignment horizontal="right" vertical="center"/>
    </xf>
    <xf numFmtId="0" fontId="22" fillId="10" borderId="1" xfId="18" applyFont="1" applyFill="1" applyBorder="1" applyAlignment="1">
      <alignment horizontal="center" vertical="center"/>
    </xf>
    <xf numFmtId="0" fontId="22" fillId="10" borderId="1" xfId="18" applyFont="1" applyFill="1" applyBorder="1">
      <alignment vertical="center"/>
    </xf>
    <xf numFmtId="16" fontId="0" fillId="0" borderId="0" xfId="0" applyNumberFormat="1"/>
    <xf numFmtId="166" fontId="0" fillId="0" borderId="0" xfId="0" applyNumberFormat="1"/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3" fillId="7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vertical="center"/>
    </xf>
    <xf numFmtId="0" fontId="23" fillId="8" borderId="1" xfId="0" applyFont="1" applyFill="1" applyBorder="1" applyAlignment="1">
      <alignment horizontal="right" vertical="center"/>
    </xf>
    <xf numFmtId="0" fontId="23" fillId="8" borderId="1" xfId="0" applyFont="1" applyFill="1" applyBorder="1" applyAlignment="1">
      <alignment vertical="center"/>
    </xf>
    <xf numFmtId="0" fontId="23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22" fillId="0" borderId="17" xfId="0" applyFont="1" applyBorder="1" applyAlignment="1">
      <alignment horizontal="right" vertical="center"/>
    </xf>
    <xf numFmtId="0" fontId="23" fillId="0" borderId="1" xfId="0" applyFont="1" applyBorder="1" applyAlignment="1">
      <alignment horizontal="right" vertical="center"/>
    </xf>
    <xf numFmtId="0" fontId="23" fillId="0" borderId="16" xfId="0" applyFont="1" applyBorder="1" applyAlignment="1">
      <alignment horizontal="right" vertical="center"/>
    </xf>
    <xf numFmtId="0" fontId="22" fillId="4" borderId="1" xfId="0" applyFont="1" applyFill="1" applyBorder="1" applyAlignment="1">
      <alignment horizontal="right" vertical="center"/>
    </xf>
    <xf numFmtId="0" fontId="22" fillId="4" borderId="16" xfId="0" applyFont="1" applyFill="1" applyBorder="1" applyAlignment="1">
      <alignment horizontal="right" vertical="center"/>
    </xf>
    <xf numFmtId="0" fontId="15" fillId="11" borderId="1" xfId="18" applyFont="1" applyFill="1" applyBorder="1" applyAlignment="1">
      <alignment horizontal="center" vertical="center"/>
    </xf>
    <xf numFmtId="0" fontId="15" fillId="11" borderId="1" xfId="18" applyFont="1" applyFill="1" applyBorder="1">
      <alignment vertical="center"/>
    </xf>
    <xf numFmtId="0" fontId="15" fillId="11" borderId="0" xfId="18" applyFont="1" applyFill="1">
      <alignment vertical="center"/>
    </xf>
    <xf numFmtId="0" fontId="10" fillId="0" borderId="0" xfId="18">
      <alignment vertical="center"/>
    </xf>
    <xf numFmtId="0" fontId="26" fillId="11" borderId="0" xfId="18" applyFont="1" applyFill="1">
      <alignment vertical="center"/>
    </xf>
    <xf numFmtId="0" fontId="10" fillId="0" borderId="9" xfId="18" applyBorder="1">
      <alignment vertical="center"/>
    </xf>
    <xf numFmtId="0" fontId="10" fillId="0" borderId="10" xfId="18" applyBorder="1">
      <alignment vertical="center"/>
    </xf>
    <xf numFmtId="0" fontId="10" fillId="0" borderId="26" xfId="18" applyBorder="1">
      <alignment vertical="center"/>
    </xf>
    <xf numFmtId="0" fontId="10" fillId="0" borderId="12" xfId="18" applyBorder="1">
      <alignment vertical="center"/>
    </xf>
    <xf numFmtId="0" fontId="10" fillId="0" borderId="13" xfId="18" applyBorder="1" applyAlignment="1">
      <alignment vertical="center" wrapText="1"/>
    </xf>
    <xf numFmtId="0" fontId="10" fillId="0" borderId="1" xfId="18" applyBorder="1">
      <alignment vertical="center"/>
    </xf>
    <xf numFmtId="0" fontId="10" fillId="0" borderId="16" xfId="18" applyBorder="1">
      <alignment vertical="center"/>
    </xf>
    <xf numFmtId="0" fontId="10" fillId="0" borderId="1" xfId="18" applyBorder="1" applyAlignment="1">
      <alignment vertical="center" wrapText="1"/>
    </xf>
    <xf numFmtId="0" fontId="10" fillId="0" borderId="17" xfId="18" applyBorder="1">
      <alignment vertical="center"/>
    </xf>
    <xf numFmtId="0" fontId="10" fillId="0" borderId="17" xfId="18" applyBorder="1" applyAlignment="1">
      <alignment vertical="center" wrapText="1"/>
    </xf>
    <xf numFmtId="0" fontId="13" fillId="5" borderId="2" xfId="18" applyFont="1" applyFill="1" applyBorder="1" applyAlignment="1">
      <alignment horizontal="center" vertical="center" wrapText="1"/>
    </xf>
    <xf numFmtId="0" fontId="3" fillId="5" borderId="2" xfId="18" applyFont="1" applyFill="1" applyBorder="1" applyAlignment="1">
      <alignment horizontal="center" vertical="center"/>
    </xf>
    <xf numFmtId="0" fontId="3" fillId="5" borderId="22" xfId="18" applyFont="1" applyFill="1" applyBorder="1" applyAlignment="1">
      <alignment horizontal="center" vertical="center"/>
    </xf>
    <xf numFmtId="0" fontId="10" fillId="6" borderId="17" xfId="18" applyFill="1" applyBorder="1" applyAlignment="1">
      <alignment vertical="center" wrapText="1"/>
    </xf>
    <xf numFmtId="0" fontId="10" fillId="5" borderId="17" xfId="18" applyFill="1" applyBorder="1">
      <alignment vertical="center"/>
    </xf>
    <xf numFmtId="0" fontId="14" fillId="0" borderId="1" xfId="18" applyFont="1" applyBorder="1" applyAlignment="1">
      <alignment horizontal="left" vertical="center"/>
    </xf>
    <xf numFmtId="0" fontId="10" fillId="6" borderId="1" xfId="18" applyFill="1" applyBorder="1">
      <alignment vertical="center"/>
    </xf>
    <xf numFmtId="0" fontId="10" fillId="5" borderId="22" xfId="18" applyFill="1" applyBorder="1">
      <alignment vertical="center"/>
    </xf>
    <xf numFmtId="0" fontId="10" fillId="5" borderId="1" xfId="18" applyFill="1" applyBorder="1">
      <alignment vertical="center"/>
    </xf>
    <xf numFmtId="0" fontId="10" fillId="5" borderId="2" xfId="18" applyFill="1" applyBorder="1">
      <alignment vertical="center"/>
    </xf>
    <xf numFmtId="0" fontId="10" fillId="6" borderId="2" xfId="18" applyFill="1" applyBorder="1">
      <alignment vertical="center"/>
    </xf>
    <xf numFmtId="0" fontId="10" fillId="0" borderId="2" xfId="18" applyBorder="1">
      <alignment vertical="center"/>
    </xf>
    <xf numFmtId="0" fontId="14" fillId="4" borderId="1" xfId="18" applyFont="1" applyFill="1" applyBorder="1" applyAlignment="1">
      <alignment horizontal="left" vertical="center"/>
    </xf>
    <xf numFmtId="0" fontId="10" fillId="11" borderId="1" xfId="18" applyFill="1" applyBorder="1">
      <alignment vertical="center"/>
    </xf>
    <xf numFmtId="0" fontId="10" fillId="0" borderId="0" xfId="18" applyAlignment="1">
      <alignment horizontal="center" vertical="center"/>
    </xf>
    <xf numFmtId="0" fontId="2" fillId="2" borderId="1" xfId="18" applyFont="1" applyFill="1" applyBorder="1" applyAlignment="1">
      <alignment horizontal="left" vertical="center"/>
    </xf>
    <xf numFmtId="0" fontId="10" fillId="12" borderId="1" xfId="18" applyFill="1" applyBorder="1">
      <alignment vertical="center"/>
    </xf>
    <xf numFmtId="0" fontId="14" fillId="2" borderId="1" xfId="18" applyFont="1" applyFill="1" applyBorder="1" applyAlignment="1">
      <alignment horizontal="left" vertical="center"/>
    </xf>
    <xf numFmtId="0" fontId="10" fillId="3" borderId="1" xfId="18" applyFill="1" applyBorder="1" applyAlignment="1">
      <alignment vertical="center" wrapText="1"/>
    </xf>
    <xf numFmtId="0" fontId="10" fillId="0" borderId="1" xfId="18" applyBorder="1" applyAlignment="1">
      <alignment horizontal="left" vertical="center" wrapText="1"/>
    </xf>
    <xf numFmtId="0" fontId="14" fillId="5" borderId="1" xfId="18" applyFont="1" applyFill="1" applyBorder="1" applyAlignment="1">
      <alignment horizontal="left" vertical="center"/>
    </xf>
    <xf numFmtId="0" fontId="6" fillId="0" borderId="16" xfId="18" applyFont="1" applyBorder="1" applyAlignment="1">
      <alignment horizontal="left" vertical="center"/>
    </xf>
    <xf numFmtId="0" fontId="10" fillId="5" borderId="16" xfId="18" applyFill="1" applyBorder="1">
      <alignment vertical="center"/>
    </xf>
    <xf numFmtId="0" fontId="6" fillId="0" borderId="1" xfId="18" applyFont="1" applyBorder="1" applyAlignment="1">
      <alignment horizontal="left" vertical="center" wrapText="1"/>
    </xf>
    <xf numFmtId="0" fontId="6" fillId="5" borderId="1" xfId="18" applyFont="1" applyFill="1" applyBorder="1" applyAlignment="1">
      <alignment horizontal="left" vertical="center" wrapText="1"/>
    </xf>
    <xf numFmtId="0" fontId="27" fillId="0" borderId="0" xfId="1" applyFont="1" applyAlignment="1">
      <alignment horizontal="center" vertical="center"/>
    </xf>
    <xf numFmtId="0" fontId="0" fillId="4" borderId="0" xfId="0" applyFill="1" applyAlignment="1">
      <alignment horizontal="left" indent="1"/>
    </xf>
    <xf numFmtId="0" fontId="0" fillId="0" borderId="0" xfId="0" quotePrefix="1"/>
    <xf numFmtId="0" fontId="28" fillId="0" borderId="2" xfId="0" applyFont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wrapText="1"/>
    </xf>
    <xf numFmtId="0" fontId="28" fillId="0" borderId="2" xfId="0" applyFont="1" applyBorder="1" applyAlignment="1">
      <alignment horizontal="center" vertical="center" wrapText="1"/>
    </xf>
    <xf numFmtId="167" fontId="0" fillId="0" borderId="0" xfId="0" applyNumberFormat="1"/>
    <xf numFmtId="0" fontId="29" fillId="0" borderId="0" xfId="20"/>
    <xf numFmtId="0" fontId="0" fillId="8" borderId="0" xfId="0" applyFill="1" applyAlignment="1">
      <alignment horizontal="left" indent="1"/>
    </xf>
    <xf numFmtId="0" fontId="0" fillId="4" borderId="0" xfId="0" applyFill="1"/>
    <xf numFmtId="0" fontId="0" fillId="8" borderId="0" xfId="0" applyFill="1"/>
    <xf numFmtId="0" fontId="23" fillId="5" borderId="25" xfId="18" applyFont="1" applyFill="1" applyBorder="1" applyAlignment="1">
      <alignment horizontal="center" vertical="center" textRotation="90"/>
    </xf>
    <xf numFmtId="0" fontId="23" fillId="5" borderId="19" xfId="18" applyFont="1" applyFill="1" applyBorder="1" applyAlignment="1">
      <alignment horizontal="center" vertical="center" textRotation="90"/>
    </xf>
    <xf numFmtId="0" fontId="23" fillId="5" borderId="20" xfId="18" applyFont="1" applyFill="1" applyBorder="1" applyAlignment="1">
      <alignment horizontal="center" vertical="center" textRotation="90"/>
    </xf>
    <xf numFmtId="0" fontId="22" fillId="0" borderId="1" xfId="18" applyFont="1" applyBorder="1" applyAlignment="1">
      <alignment horizontal="center" vertical="center"/>
    </xf>
    <xf numFmtId="0" fontId="22" fillId="0" borderId="22" xfId="18" applyFont="1" applyBorder="1" applyAlignment="1">
      <alignment horizontal="center" vertical="center"/>
    </xf>
    <xf numFmtId="0" fontId="22" fillId="0" borderId="23" xfId="18" applyFont="1" applyBorder="1" applyAlignment="1">
      <alignment horizontal="center" vertical="center"/>
    </xf>
    <xf numFmtId="0" fontId="22" fillId="0" borderId="24" xfId="18" applyFont="1" applyBorder="1" applyAlignment="1">
      <alignment horizontal="center" vertical="center"/>
    </xf>
    <xf numFmtId="0" fontId="11" fillId="4" borderId="5" xfId="1" applyFont="1" applyFill="1" applyBorder="1" applyAlignment="1">
      <alignment horizontal="center" vertical="center"/>
    </xf>
    <xf numFmtId="0" fontId="11" fillId="4" borderId="6" xfId="1" applyFont="1" applyFill="1" applyBorder="1" applyAlignment="1">
      <alignment horizontal="center" vertical="center"/>
    </xf>
    <xf numFmtId="0" fontId="11" fillId="4" borderId="4" xfId="1" applyFont="1" applyFill="1" applyBorder="1" applyAlignment="1">
      <alignment horizontal="center" vertical="center"/>
    </xf>
    <xf numFmtId="165" fontId="11" fillId="4" borderId="5" xfId="9" applyNumberFormat="1" applyFont="1" applyFill="1" applyBorder="1" applyAlignment="1">
      <alignment horizontal="center" vertical="center"/>
    </xf>
    <xf numFmtId="165" fontId="11" fillId="4" borderId="4" xfId="9" applyNumberFormat="1" applyFont="1" applyFill="1" applyBorder="1" applyAlignment="1">
      <alignment horizontal="center" vertical="center"/>
    </xf>
    <xf numFmtId="165" fontId="11" fillId="4" borderId="6" xfId="9" applyNumberFormat="1" applyFont="1" applyFill="1" applyBorder="1" applyAlignment="1">
      <alignment horizontal="center" vertical="center"/>
    </xf>
    <xf numFmtId="0" fontId="15" fillId="4" borderId="1" xfId="18" applyFont="1" applyFill="1" applyBorder="1" applyAlignment="1">
      <alignment horizontal="left" vertical="center"/>
    </xf>
    <xf numFmtId="0" fontId="10" fillId="11" borderId="1" xfId="18" applyFill="1" applyBorder="1" applyAlignment="1">
      <alignment horizontal="center" vertical="center"/>
    </xf>
    <xf numFmtId="0" fontId="10" fillId="0" borderId="7" xfId="18" applyBorder="1" applyAlignment="1">
      <alignment horizontal="center" vertical="center"/>
    </xf>
    <xf numFmtId="0" fontId="10" fillId="0" borderId="8" xfId="18" applyBorder="1" applyAlignment="1">
      <alignment horizontal="center" vertical="center"/>
    </xf>
    <xf numFmtId="0" fontId="10" fillId="0" borderId="14" xfId="18" applyBorder="1" applyAlignment="1">
      <alignment horizontal="center" vertical="center"/>
    </xf>
    <xf numFmtId="0" fontId="10" fillId="0" borderId="15" xfId="18" applyBorder="1" applyAlignment="1">
      <alignment horizontal="center" vertical="center"/>
    </xf>
    <xf numFmtId="0" fontId="10" fillId="11" borderId="0" xfId="18" applyFill="1" applyAlignment="1">
      <alignment horizontal="center" vertical="center"/>
    </xf>
    <xf numFmtId="0" fontId="10" fillId="11" borderId="26" xfId="18" applyFill="1" applyBorder="1" applyAlignment="1">
      <alignment horizontal="center" vertical="center"/>
    </xf>
    <xf numFmtId="0" fontId="10" fillId="6" borderId="18" xfId="18" applyFill="1" applyBorder="1" applyAlignment="1">
      <alignment horizontal="center" vertical="center"/>
    </xf>
    <xf numFmtId="0" fontId="10" fillId="6" borderId="19" xfId="18" applyFill="1" applyBorder="1" applyAlignment="1">
      <alignment horizontal="center" vertical="center"/>
    </xf>
    <xf numFmtId="0" fontId="10" fillId="5" borderId="11" xfId="18" applyFill="1" applyBorder="1" applyAlignment="1">
      <alignment horizontal="center" vertical="center"/>
    </xf>
    <xf numFmtId="0" fontId="10" fillId="5" borderId="20" xfId="18" applyFill="1" applyBorder="1" applyAlignment="1">
      <alignment horizontal="center" vertical="center"/>
    </xf>
    <xf numFmtId="0" fontId="10" fillId="6" borderId="1" xfId="18" applyFill="1" applyBorder="1" applyAlignment="1">
      <alignment horizontal="center" vertical="center"/>
    </xf>
  </cellXfs>
  <cellStyles count="21">
    <cellStyle name="Hyperlink" xfId="20" builtinId="8"/>
    <cellStyle name="Normal" xfId="0" builtinId="0"/>
    <cellStyle name="Normal 2" xfId="2" xr:uid="{00000000-0005-0000-0000-000001000000}"/>
    <cellStyle name="Normal 2 2" xfId="3" xr:uid="{00000000-0005-0000-0000-000002000000}"/>
    <cellStyle name="Normal 2 2 2" xfId="19" xr:uid="{00000000-0005-0000-0000-000003000000}"/>
    <cellStyle name="Normal 3" xfId="9" xr:uid="{00000000-0005-0000-0000-000004000000}"/>
    <cellStyle name="Normal 3 2" xfId="13" xr:uid="{00000000-0005-0000-0000-000005000000}"/>
    <cellStyle name="Normal 4" xfId="10" xr:uid="{00000000-0005-0000-0000-000006000000}"/>
    <cellStyle name="Normal 4 2" xfId="14" xr:uid="{00000000-0005-0000-0000-000007000000}"/>
    <cellStyle name="Normal 5" xfId="4" xr:uid="{00000000-0005-0000-0000-000008000000}"/>
    <cellStyle name="Normal 6" xfId="11" xr:uid="{00000000-0005-0000-0000-000009000000}"/>
    <cellStyle name="Normal 6 2" xfId="15" xr:uid="{00000000-0005-0000-0000-00000A000000}"/>
    <cellStyle name="Normal 6 3" xfId="18" xr:uid="{00000000-0005-0000-0000-00000B000000}"/>
    <cellStyle name="Normal 7" xfId="12" xr:uid="{00000000-0005-0000-0000-00000C000000}"/>
    <cellStyle name="Normal 7 2" xfId="16" xr:uid="{00000000-0005-0000-0000-00000D000000}"/>
    <cellStyle name="Normal 8" xfId="1" xr:uid="{00000000-0005-0000-0000-00000E000000}"/>
    <cellStyle name="Normal 9" xfId="17" xr:uid="{00000000-0005-0000-0000-00000F000000}"/>
    <cellStyle name="Percent 2" xfId="5" xr:uid="{00000000-0005-0000-0000-000010000000}"/>
    <cellStyle name="เชื่อมโยงหลายมิติ_DBE  GI  Meeting" xfId="6" xr:uid="{00000000-0005-0000-0000-000011000000}"/>
    <cellStyle name="ปกติ_DBE  GI  Meeting" xfId="7" xr:uid="{00000000-0005-0000-0000-000012000000}"/>
    <cellStyle name="標準_defect code" xfId="8" xr:uid="{00000000-0005-0000-0000-000013000000}"/>
  </cellStyles>
  <dxfs count="65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numFmt numFmtId="167" formatCode="_([$VND]\ * #,##0_);_([$VND]\ * \(#,##0\);_([$VND]\ * &quot;-&quot;??_);_(@_)"/>
    </dxf>
    <dxf>
      <numFmt numFmtId="0" formatCode="General"/>
    </dxf>
    <dxf>
      <numFmt numFmtId="164" formatCode="[$-409]d\-mmm\-yy;@"/>
      <alignment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textRotation="0" wrapText="0" indent="0" justifyLastLine="0" shrinkToFit="0" readingOrder="0"/>
    </dxf>
    <dxf>
      <numFmt numFmtId="164" formatCode="[$-409]d\-mmm\-yy;@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[240101-FFVN-Repair Report.xlsm]Sheet1!PivotTable1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A9-4A4E-8984-159BB91F668E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A9-4A4E-8984-159BB91F668E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A9-4A4E-8984-159BB91F668E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A9-4A4E-8984-159BB91F668E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A9-4A4E-8984-159BB91F668E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2-4785-87FE-2A60410EF2BC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F2-4785-87FE-2A60410EF2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[240101-FFVN-Repair Report.xlsm]Sheet1!PivotTable1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1-4447-AF49-E68C3F6813D5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1-4447-AF49-E68C3F6813D5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71-4447-AF49-E68C3F6813D5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71-4447-AF49-E68C3F6813D5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71-4447-AF49-E68C3F6813D5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E8-4652-A67F-D786B21119A3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E8-4652-A67F-D786B21119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5</xdr:row>
      <xdr:rowOff>114300</xdr:rowOff>
    </xdr:from>
    <xdr:to>
      <xdr:col>5</xdr:col>
      <xdr:colOff>504825</xdr:colOff>
      <xdr:row>13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19725" y="1066800"/>
          <a:ext cx="5105400" cy="1533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Goverment</a:t>
          </a:r>
          <a:r>
            <a:rPr lang="en-US" sz="1100" baseline="0"/>
            <a:t> </a:t>
          </a:r>
          <a:r>
            <a:rPr lang="en-US" sz="1100" b="1" baseline="0"/>
            <a:t>Budget 2023 </a:t>
          </a:r>
          <a:r>
            <a:rPr lang="en-US" sz="1100" baseline="0"/>
            <a:t>(Total 46 scopes)</a:t>
          </a:r>
          <a:endParaRPr lang="en-US" sz="1100"/>
        </a:p>
        <a:p>
          <a:r>
            <a:rPr lang="en-US" sz="1100"/>
            <a:t>Bach Mai:</a:t>
          </a:r>
        </a:p>
        <a:p>
          <a:r>
            <a:rPr lang="en-US" sz="1100"/>
            <a:t>19 scopes</a:t>
          </a:r>
          <a:r>
            <a:rPr lang="en-US" sz="1100" baseline="0"/>
            <a:t> in Tender Progress (Tender open 31-Jan-24)</a:t>
          </a:r>
        </a:p>
        <a:p>
          <a:r>
            <a:rPr lang="en-US" sz="1100" baseline="0"/>
            <a:t>(72 items remain-&gt; budget 2024)</a:t>
          </a:r>
        </a:p>
        <a:p>
          <a:r>
            <a:rPr lang="en-US" sz="1100" baseline="0"/>
            <a:t>Hue MU: 7 scopes - Tender open 31-Jan-24</a:t>
          </a:r>
        </a:p>
        <a:p>
          <a:r>
            <a:rPr lang="en-US" sz="1100" baseline="0"/>
            <a:t>Nghe An Friendship: 11 scopes - Consider dispose and buy new scopes (31-Jan-24)</a:t>
          </a:r>
        </a:p>
        <a:p>
          <a:r>
            <a:rPr lang="en-US" sz="1100" baseline="0"/>
            <a:t>Tuyen Quang GH: 9 scopes - Tender open 31-Jan-24</a:t>
          </a:r>
        </a:p>
        <a:p>
          <a:r>
            <a:rPr lang="en-US" sz="1100" baseline="0"/>
            <a:t>Vietnam - Cuba: 2 items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Tender open 31-Jan-24</a:t>
          </a:r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23B5D4-4833-4C85-A93D-3A0785E75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320371</xdr:colOff>
      <xdr:row>0</xdr:row>
      <xdr:rowOff>19050</xdr:rowOff>
    </xdr:from>
    <xdr:to>
      <xdr:col>8</xdr:col>
      <xdr:colOff>796373</xdr:colOff>
      <xdr:row>1</xdr:row>
      <xdr:rowOff>0</xdr:rowOff>
    </xdr:to>
    <xdr:sp macro="[0]!Auto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124895-4966-07D8-BC6C-6CAE8E10BFF6}"/>
            </a:ext>
          </a:extLst>
        </xdr:cNvPr>
        <xdr:cNvSpPr/>
      </xdr:nvSpPr>
      <xdr:spPr>
        <a:xfrm>
          <a:off x="4267200" y="9525"/>
          <a:ext cx="971550" cy="1809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0</xdr:rowOff>
    </xdr:from>
    <xdr:to>
      <xdr:col>10</xdr:col>
      <xdr:colOff>466725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AE4E02-D394-4EEA-A965-F784342A0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600074</xdr:colOff>
      <xdr:row>0</xdr:row>
      <xdr:rowOff>148590</xdr:rowOff>
    </xdr:from>
    <xdr:to>
      <xdr:col>20</xdr:col>
      <xdr:colOff>163829</xdr:colOff>
      <xdr:row>14</xdr:row>
      <xdr:rowOff>136651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1A65A8-31AC-4344-8CF6-71423186F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78124" y="148590"/>
          <a:ext cx="2428875" cy="2468371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</xdr:colOff>
      <xdr:row>21</xdr:row>
      <xdr:rowOff>173112</xdr:rowOff>
    </xdr:from>
    <xdr:to>
      <xdr:col>26</xdr:col>
      <xdr:colOff>304800</xdr:colOff>
      <xdr:row>44</xdr:row>
      <xdr:rowOff>88539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3380FC-63D6-4423-9651-FE16493CA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35400" y="3030612"/>
          <a:ext cx="5172075" cy="33996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637540</xdr:colOff>
      <xdr:row>3</xdr:row>
      <xdr:rowOff>50481</xdr:rowOff>
    </xdr:from>
    <xdr:to>
      <xdr:col>4</xdr:col>
      <xdr:colOff>1772920</xdr:colOff>
      <xdr:row>4</xdr:row>
      <xdr:rowOff>134906</xdr:rowOff>
    </xdr:to>
    <xdr:pic>
      <xdr:nvPicPr>
        <xdr:cNvPr id="2" name="図 18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215" y="898206"/>
          <a:ext cx="1135380" cy="2749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180975</xdr:colOff>
      <xdr:row>9</xdr:row>
      <xdr:rowOff>30672</xdr:rowOff>
    </xdr:from>
    <xdr:to>
      <xdr:col>2</xdr:col>
      <xdr:colOff>1270635</xdr:colOff>
      <xdr:row>9</xdr:row>
      <xdr:rowOff>323087</xdr:rowOff>
    </xdr:to>
    <xdr:pic>
      <xdr:nvPicPr>
        <xdr:cNvPr id="3" name="図 2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3488247"/>
          <a:ext cx="1089660" cy="2924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133349</xdr:colOff>
      <xdr:row>10</xdr:row>
      <xdr:rowOff>56859</xdr:rowOff>
    </xdr:from>
    <xdr:to>
      <xdr:col>2</xdr:col>
      <xdr:colOff>1297304</xdr:colOff>
      <xdr:row>10</xdr:row>
      <xdr:rowOff>274061</xdr:rowOff>
    </xdr:to>
    <xdr:pic>
      <xdr:nvPicPr>
        <xdr:cNvPr id="4" name="図 2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4" y="3857334"/>
          <a:ext cx="1163955" cy="21720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</xdr:colOff>
      <xdr:row>13</xdr:row>
      <xdr:rowOff>149903</xdr:rowOff>
    </xdr:from>
    <xdr:to>
      <xdr:col>2</xdr:col>
      <xdr:colOff>1261834</xdr:colOff>
      <xdr:row>14</xdr:row>
      <xdr:rowOff>133349</xdr:rowOff>
    </xdr:to>
    <xdr:pic>
      <xdr:nvPicPr>
        <xdr:cNvPr id="5" name="図 2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5" y="5893478"/>
          <a:ext cx="1128484" cy="31682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171450</xdr:colOff>
      <xdr:row>17</xdr:row>
      <xdr:rowOff>54018</xdr:rowOff>
    </xdr:from>
    <xdr:to>
      <xdr:col>2</xdr:col>
      <xdr:colOff>1310640</xdr:colOff>
      <xdr:row>17</xdr:row>
      <xdr:rowOff>290784</xdr:rowOff>
    </xdr:to>
    <xdr:pic>
      <xdr:nvPicPr>
        <xdr:cNvPr id="6" name="図 2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7369218"/>
          <a:ext cx="1139190" cy="23676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2581872</xdr:colOff>
      <xdr:row>9</xdr:row>
      <xdr:rowOff>79374</xdr:rowOff>
    </xdr:from>
    <xdr:to>
      <xdr:col>1</xdr:col>
      <xdr:colOff>3546795</xdr:colOff>
      <xdr:row>9</xdr:row>
      <xdr:rowOff>313024</xdr:rowOff>
    </xdr:to>
    <xdr:pic>
      <xdr:nvPicPr>
        <xdr:cNvPr id="7" name="図 2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4522" y="3536949"/>
          <a:ext cx="964923" cy="2336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690879</xdr:colOff>
      <xdr:row>5</xdr:row>
      <xdr:rowOff>63499</xdr:rowOff>
    </xdr:from>
    <xdr:to>
      <xdr:col>4</xdr:col>
      <xdr:colOff>1742439</xdr:colOff>
      <xdr:row>6</xdr:row>
      <xdr:rowOff>177037</xdr:rowOff>
    </xdr:to>
    <xdr:pic>
      <xdr:nvPicPr>
        <xdr:cNvPr id="8" name="図 2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4554" y="1863724"/>
          <a:ext cx="1051560" cy="304038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82232</xdr:colOff>
      <xdr:row>5</xdr:row>
      <xdr:rowOff>70484</xdr:rowOff>
    </xdr:from>
    <xdr:to>
      <xdr:col>5</xdr:col>
      <xdr:colOff>1390967</xdr:colOff>
      <xdr:row>6</xdr:row>
      <xdr:rowOff>123565</xdr:rowOff>
    </xdr:to>
    <xdr:pic>
      <xdr:nvPicPr>
        <xdr:cNvPr id="9" name="図 29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732" y="1870709"/>
          <a:ext cx="1308735" cy="24358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143828</xdr:colOff>
      <xdr:row>5</xdr:row>
      <xdr:rowOff>64770</xdr:rowOff>
    </xdr:from>
    <xdr:to>
      <xdr:col>6</xdr:col>
      <xdr:colOff>1341438</xdr:colOff>
      <xdr:row>6</xdr:row>
      <xdr:rowOff>176875</xdr:rowOff>
    </xdr:to>
    <xdr:pic>
      <xdr:nvPicPr>
        <xdr:cNvPr id="10" name="図 3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36078" y="1864995"/>
          <a:ext cx="1197610" cy="30260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85407</xdr:colOff>
      <xdr:row>5</xdr:row>
      <xdr:rowOff>98424</xdr:rowOff>
    </xdr:from>
    <xdr:to>
      <xdr:col>7</xdr:col>
      <xdr:colOff>1399857</xdr:colOff>
      <xdr:row>6</xdr:row>
      <xdr:rowOff>238713</xdr:rowOff>
    </xdr:to>
    <xdr:pic>
      <xdr:nvPicPr>
        <xdr:cNvPr id="11" name="図 3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68332" y="1898649"/>
          <a:ext cx="1314450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209549</xdr:colOff>
      <xdr:row>18</xdr:row>
      <xdr:rowOff>52039</xdr:rowOff>
    </xdr:from>
    <xdr:to>
      <xdr:col>2</xdr:col>
      <xdr:colOff>1228724</xdr:colOff>
      <xdr:row>18</xdr:row>
      <xdr:rowOff>291464</xdr:rowOff>
    </xdr:to>
    <xdr:pic>
      <xdr:nvPicPr>
        <xdr:cNvPr id="12" name="図 3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4" y="7700614"/>
          <a:ext cx="1019175" cy="2394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238124</xdr:colOff>
      <xdr:row>19</xdr:row>
      <xdr:rowOff>36433</xdr:rowOff>
    </xdr:from>
    <xdr:to>
      <xdr:col>2</xdr:col>
      <xdr:colOff>1123950</xdr:colOff>
      <xdr:row>19</xdr:row>
      <xdr:rowOff>282309</xdr:rowOff>
    </xdr:to>
    <xdr:pic>
      <xdr:nvPicPr>
        <xdr:cNvPr id="13" name="図 40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5999" y="8094583"/>
          <a:ext cx="885826" cy="24587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209550</xdr:colOff>
      <xdr:row>20</xdr:row>
      <xdr:rowOff>56862</xdr:rowOff>
    </xdr:from>
    <xdr:to>
      <xdr:col>2</xdr:col>
      <xdr:colOff>1188720</xdr:colOff>
      <xdr:row>20</xdr:row>
      <xdr:rowOff>309353</xdr:rowOff>
    </xdr:to>
    <xdr:pic>
      <xdr:nvPicPr>
        <xdr:cNvPr id="14" name="図 4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5" y="84483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1981200</xdr:colOff>
      <xdr:row>20</xdr:row>
      <xdr:rowOff>83695</xdr:rowOff>
    </xdr:from>
    <xdr:to>
      <xdr:col>3</xdr:col>
      <xdr:colOff>2983230</xdr:colOff>
      <xdr:row>20</xdr:row>
      <xdr:rowOff>352417</xdr:rowOff>
    </xdr:to>
    <xdr:pic>
      <xdr:nvPicPr>
        <xdr:cNvPr id="15" name="図 42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7825" y="8475220"/>
          <a:ext cx="1002030" cy="26872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91440</xdr:colOff>
      <xdr:row>6</xdr:row>
      <xdr:rowOff>38100</xdr:rowOff>
    </xdr:from>
    <xdr:to>
      <xdr:col>12</xdr:col>
      <xdr:colOff>305117</xdr:colOff>
      <xdr:row>6</xdr:row>
      <xdr:rowOff>340614</xdr:rowOff>
    </xdr:to>
    <xdr:pic>
      <xdr:nvPicPr>
        <xdr:cNvPr id="16" name="図 43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27440" y="2028825"/>
          <a:ext cx="1347152" cy="30251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49530</xdr:colOff>
      <xdr:row>6</xdr:row>
      <xdr:rowOff>32385</xdr:rowOff>
    </xdr:from>
    <xdr:to>
      <xdr:col>13</xdr:col>
      <xdr:colOff>34925</xdr:colOff>
      <xdr:row>6</xdr:row>
      <xdr:rowOff>313659</xdr:rowOff>
    </xdr:to>
    <xdr:pic>
      <xdr:nvPicPr>
        <xdr:cNvPr id="17" name="図 44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9005" y="2023110"/>
          <a:ext cx="1109345" cy="28127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82868</xdr:colOff>
      <xdr:row>6</xdr:row>
      <xdr:rowOff>101917</xdr:rowOff>
    </xdr:from>
    <xdr:to>
      <xdr:col>14</xdr:col>
      <xdr:colOff>485141</xdr:colOff>
      <xdr:row>6</xdr:row>
      <xdr:rowOff>321736</xdr:rowOff>
    </xdr:to>
    <xdr:pic>
      <xdr:nvPicPr>
        <xdr:cNvPr id="18" name="図 45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76293" y="2092642"/>
          <a:ext cx="1011873" cy="21981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52387</xdr:colOff>
      <xdr:row>6</xdr:row>
      <xdr:rowOff>94298</xdr:rowOff>
    </xdr:from>
    <xdr:to>
      <xdr:col>15</xdr:col>
      <xdr:colOff>445134</xdr:colOff>
      <xdr:row>6</xdr:row>
      <xdr:rowOff>313048</xdr:rowOff>
    </xdr:to>
    <xdr:pic>
      <xdr:nvPicPr>
        <xdr:cNvPr id="19" name="図 47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55412" y="2085023"/>
          <a:ext cx="1002347" cy="2187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1363663</xdr:colOff>
      <xdr:row>0</xdr:row>
      <xdr:rowOff>0</xdr:rowOff>
    </xdr:from>
    <xdr:to>
      <xdr:col>7</xdr:col>
      <xdr:colOff>803593</xdr:colOff>
      <xdr:row>1</xdr:row>
      <xdr:rowOff>50800</xdr:rowOff>
    </xdr:to>
    <xdr:sp macro="" textlink="">
      <xdr:nvSpPr>
        <xdr:cNvPr id="20" name="矢印: 右 4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717338" y="0"/>
          <a:ext cx="4869180" cy="241300"/>
        </a:xfrm>
        <a:prstGeom prst="rightArrow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2571750</xdr:colOff>
      <xdr:row>19</xdr:row>
      <xdr:rowOff>47337</xdr:rowOff>
    </xdr:from>
    <xdr:to>
      <xdr:col>1</xdr:col>
      <xdr:colOff>3550920</xdr:colOff>
      <xdr:row>19</xdr:row>
      <xdr:rowOff>299828</xdr:rowOff>
    </xdr:to>
    <xdr:pic>
      <xdr:nvPicPr>
        <xdr:cNvPr id="21" name="図 4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81054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85725</xdr:colOff>
      <xdr:row>24</xdr:row>
      <xdr:rowOff>57150</xdr:rowOff>
    </xdr:from>
    <xdr:to>
      <xdr:col>5</xdr:col>
      <xdr:colOff>1358952</xdr:colOff>
      <xdr:row>29</xdr:row>
      <xdr:rowOff>87313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5725" y="9886950"/>
          <a:ext cx="14036727" cy="16208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82550</xdr:colOff>
      <xdr:row>6</xdr:row>
      <xdr:rowOff>153985</xdr:rowOff>
    </xdr:from>
    <xdr:to>
      <xdr:col>3</xdr:col>
      <xdr:colOff>3024188</xdr:colOff>
      <xdr:row>7</xdr:row>
      <xdr:rowOff>117459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550" y="2144710"/>
          <a:ext cx="10228263" cy="104932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9</xdr:col>
      <xdr:colOff>742950</xdr:colOff>
      <xdr:row>7</xdr:row>
      <xdr:rowOff>19050</xdr:rowOff>
    </xdr:from>
    <xdr:to>
      <xdr:col>10</xdr:col>
      <xdr:colOff>541338</xdr:colOff>
      <xdr:row>8</xdr:row>
      <xdr:rowOff>159339</xdr:rowOff>
    </xdr:to>
    <xdr:pic>
      <xdr:nvPicPr>
        <xdr:cNvPr id="24" name="図 37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45275" y="3095625"/>
          <a:ext cx="1312863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150495</xdr:colOff>
      <xdr:row>7</xdr:row>
      <xdr:rowOff>28575</xdr:rowOff>
    </xdr:from>
    <xdr:to>
      <xdr:col>9</xdr:col>
      <xdr:colOff>75882</xdr:colOff>
      <xdr:row>8</xdr:row>
      <xdr:rowOff>168864</xdr:rowOff>
    </xdr:to>
    <xdr:pic>
      <xdr:nvPicPr>
        <xdr:cNvPr id="25" name="図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62170" y="3105150"/>
          <a:ext cx="1316037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2413000</xdr:colOff>
      <xdr:row>0</xdr:row>
      <xdr:rowOff>7938</xdr:rowOff>
    </xdr:from>
    <xdr:to>
      <xdr:col>3</xdr:col>
      <xdr:colOff>2775207</xdr:colOff>
      <xdr:row>6</xdr:row>
      <xdr:rowOff>7937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565650" y="7938"/>
          <a:ext cx="5496182" cy="199072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253438</xdr:colOff>
      <xdr:row>1</xdr:row>
      <xdr:rowOff>55564</xdr:rowOff>
    </xdr:from>
    <xdr:to>
      <xdr:col>0</xdr:col>
      <xdr:colOff>1587500</xdr:colOff>
      <xdr:row>4</xdr:row>
      <xdr:rowOff>715591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3438" y="246064"/>
          <a:ext cx="1334062" cy="15077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ong.le/Music/Unapproval/New%20ML_231106_090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ter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e Quang Thong" id="{29677A21-8221-48BC-B40F-4547816875E9}" userId="S::thong.le@007.fujifilm.com::1eaec46d-f21a-44eb-84c9-6b6b2574093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 Quang Thong" refreshedDate="45296.642471412037" createdVersion="6" refreshedVersion="7" minRefreshableVersion="3" recordCount="508" xr:uid="{00000000-000A-0000-FFFF-FFFF1B000000}">
  <cacheSource type="worksheet">
    <worksheetSource name="Table1"/>
  </cacheSource>
  <cacheFields count="35">
    <cacheField name="No#" numFmtId="0">
      <sharedItems containsMixedTypes="1" containsNumber="1" containsInteger="1" minValue="1" maxValue="308"/>
    </cacheField>
    <cacheField name="ExFM RMA#" numFmtId="0">
      <sharedItems/>
    </cacheField>
    <cacheField name="Receive" numFmtId="164">
      <sharedItems containsSemiMixedTypes="0" containsNonDate="0" containsDate="1" containsString="0" minDate="2023-02-08T00:00:00" maxDate="2023-12-30T00:00:00"/>
    </cacheField>
    <cacheField name="Start Date" numFmtId="164">
      <sharedItems containsNonDate="0" containsDate="1" containsString="0" containsBlank="1" minDate="2023-08-25T00:00:00" maxDate="2024-01-05T00:00:00"/>
    </cacheField>
    <cacheField name="End Date" numFmtId="164">
      <sharedItems containsNonDate="0" containsDate="1" containsString="0" containsBlank="1" minDate="2023-09-06T00:00:00" maxDate="2024-01-03T00:00:00"/>
    </cacheField>
    <cacheField name="Repair TAT" numFmtId="0">
      <sharedItems containsSemiMixedTypes="0" containsString="0" containsNumber="1" containsInteger="1" minValue="0" maxValue="28"/>
    </cacheField>
    <cacheField name="Repair Status" numFmtId="0">
      <sharedItems/>
    </cacheField>
    <cacheField name="Approval" numFmtId="0">
      <sharedItems containsBlank="1"/>
    </cacheField>
    <cacheField name="STATUS" numFmtId="0">
      <sharedItems containsBlank="1" count="14">
        <s v="0] CLOSED"/>
        <s v="1] RECEIVE"/>
        <s v="2] INSPECTION"/>
        <s v="3] PARTS SELECTION"/>
        <s v="4A] Waiting for Parts"/>
        <s v="4C] Approved Repair"/>
        <s v="5] REPAIR"/>
        <s v="6] QC"/>
        <s v="7] SHIPPED"/>
        <m u="1"/>
        <s v="CLOSED" u="1"/>
        <s v="4A] Approved Repair" u="1"/>
        <s v="Authorization" u="1"/>
        <s v="4B] Declined Repair" u="1"/>
      </sharedItems>
    </cacheField>
    <cacheField name="Status Info" numFmtId="0">
      <sharedItems containsBlank="1" count="11">
        <s v="Awating Contract billing"/>
        <s v="Parts Preparation (WH)"/>
        <s v="Waiting for Parts"/>
        <m/>
        <s v="Parts on Order"/>
        <s v="PO Received"/>
        <s v="Awating Parts billing"/>
        <s v="Hold/Suspend"/>
        <s v="Waiting for Next Process Available"/>
        <s v="Awating Internal Approval"/>
        <s v="Awaiting Contract billing" u="1"/>
      </sharedItems>
    </cacheField>
    <cacheField name="Due Date" numFmtId="164">
      <sharedItems containsNonDate="0" containsDate="1" containsString="0" containsBlank="1" minDate="2024-01-30T00:00:00" maxDate="2024-02-02T00:00:00"/>
    </cacheField>
    <cacheField name="Repairer" numFmtId="0">
      <sharedItems containsBlank="1"/>
    </cacheField>
    <cacheField name="Location" numFmtId="0">
      <sharedItems containsBlank="1" count="3">
        <s v="Hanoi"/>
        <s v="HCM"/>
        <m/>
      </sharedItems>
    </cacheField>
    <cacheField name="Customer Name" numFmtId="0">
      <sharedItems containsBlank="1" count="98">
        <s v="FUJIFILM Vietnam Co., Ltd."/>
        <s v="FTYO - Loaner Asset"/>
        <s v="Hoang Long Clinic"/>
        <s v="Hanoi Medical University Hospital"/>
        <s v="Dong Thap Lung Hospital"/>
        <s v="Thai Binh Hospital"/>
        <s v="HCAP asset"/>
        <s v="Hoan My Sai Gon Premier Hospital"/>
        <s v="Vietnam – Cuba Donghoi Friendship Hospital"/>
        <s v="MEKONG HIGH TECH JOINT STOCK COMPANY"/>
        <s v="Kon Tum Provincial General Hospital"/>
        <s v="Thien Hanh Hospital"/>
        <s v="Phu Tho General Hospital"/>
        <s v="HOA BINH GENERAL HOSPITAL"/>
        <s v="Song An Clinic"/>
        <s v="Phu Tho Town Hospital"/>
        <s v="Bach Mai Hospital"/>
        <s v="Tay Nguyen Regional General Hospital"/>
        <s v="TRUNG VUONG HOSPITAL"/>
        <s v="Van Hanh Hospital"/>
        <s v="ETC Company"/>
        <s v="Hoan My Sai Gon Clinic"/>
        <s v="No. 91 Endoscopy-Gastrointestinal-Gi Scaning Test Clinic"/>
        <s v="Northern Quang Binh Regional General Hospital"/>
        <s v="Nghe An Friendship General Hospital"/>
        <s v="Nam Dinh General Hospital"/>
        <s v="115 PEOPLE HOSPITAL"/>
        <s v="Thai Nguyen General Hospital"/>
        <s v="Vinh Duc General Hospital"/>
        <s v="Viet Nhat Clinic 3 - Dr.Giang'S Clinic"/>
        <s v="Thien Duc International General Hospital- Ha Noi"/>
        <s v="Bac Giang Hospital"/>
        <s v="Binh Dinh Hospital"/>
        <s v="Binh Duong General Hospital"/>
        <s v="Buon Ma Thuot Medical University Hospital"/>
        <s v="Nam Can Tho Medical Center"/>
        <s v="Northwestern Nghe An Hospital"/>
        <s v="GIA DINH PEOPLE HOSPITAL"/>
        <s v="245 Clinic - Dr.Cuong Clinic"/>
        <s v="Hai Ha District Medical Center"/>
        <s v="Nguyen Gia Pharma International Trading Co., Ltd"/>
        <s v="Hai Hau General Hospital"/>
        <s v="Viet Duc Hospital"/>
        <s v="Ha Tinh City General Hospital"/>
        <s v="Bernard Clinic"/>
        <s v="Minh Duc Hospital"/>
        <s v="Tam Anh General Hospital"/>
        <s v="Nghia Hung Hospital"/>
        <s v="Hue University Of Medicine And Pharmacy - Ginec"/>
        <s v="Hau Giang General Hospital"/>
        <s v="Soc Son Hospital"/>
        <s v="Binh Phuoc General Hospital"/>
        <s v="Tuyen Quang General Hospital"/>
        <s v="National Geriatric Hospital"/>
        <s v="Cam Xuyen General Hospital"/>
        <s v="Tam Anh General Hospital (Hanoi)"/>
        <s v="DONG TRIEU GENERAL HOSPITAL"/>
        <s v="Lao Khoa Hospital"/>
        <s v="Bai Chay Hospital"/>
        <s v="Lam Hoa Private Hospital"/>
        <s v="103 Military Hospital"/>
        <s v="Thong Nhat Hospital"/>
        <s v="Dam Doi Hospital"/>
        <s v="DA NANG HOSPITAL"/>
        <s v="Quang Ninh Obstetrics And Pediatrics Hospital"/>
        <s v="Uong Bi Hospital"/>
        <s v="K3 Hanoi National Cancer Hospital"/>
        <s v="Thu Duc District Hospital"/>
        <s v="E Hospital"/>
        <s v="HCM City Pediatric Hospital"/>
        <s v="Vinh Phuc General Hospital"/>
        <s v="Bach Mai Hospital - Nagoya Project"/>
        <s v="Hue University Of Medicine And Pharmacy"/>
        <s v="Vietnam-Sweden Uong Bi Hospital"/>
        <s v="National Lung Hospital"/>
        <s v="Dong Thap General Hospital"/>
        <s v="Son Tay General Hospital"/>
        <s v="Nam Dinh Provincial General Hospital "/>
        <s v="Van Phuc 2 Hospital"/>
        <s v="Hung Viet Cancer Hospital"/>
        <s v="Thong Nhat - Dong Nai General Hospital"/>
        <s v="Nga Bay City General Hospital"/>
        <s v="Hoan My Da Nang Hospital"/>
        <s v="Hanoi Oncology Hospital"/>
        <s v="Nhat Tan General Hospital"/>
        <s v="Dai Duong Tien Hai General Clinic"/>
        <s v="Family Hospital Da Nang"/>
        <s v="71 National Hospital"/>
        <s v="Hung Cuong General Hospital"/>
        <s v="Phu Tho General Hospital - Pediatric Center"/>
        <s v="Vinmec Times City International Hospital"/>
        <s v="Hai Duong Tuberculosis Hospital"/>
        <s v="Thai Binh city general hospital"/>
        <s v="Sai Gon-Nam Dinh General Hospital"/>
        <s v="Tan Son Medical Center"/>
        <m u="1"/>
        <s v="DR Trung Clinic" u="1"/>
        <s v="Can Tho Stroke International Service General Hospital" u="1"/>
      </sharedItems>
    </cacheField>
    <cacheField name="MODEL" numFmtId="0">
      <sharedItems count="56">
        <s v="EC-760ZP-V/M"/>
        <s v="EC-760R-V/I"/>
        <s v="VP-4450HD"/>
        <s v="EB-530H"/>
        <s v="EB-530T"/>
        <s v="EC-530WI"/>
        <s v="EN-580T"/>
        <s v="EG-760R"/>
        <s v="EG-530WR"/>
        <s v="XL-4450"/>
        <s v="ED-530XT8"/>
        <s v="EC-600WI"/>
        <s v="EG-600WR"/>
        <s v="BL-7000"/>
        <s v="ED-530XT"/>
        <s v="EC-530WI3"/>
        <s v="EG-720R"/>
        <s v="EC-530WL3"/>
        <s v="EC-720R/I"/>
        <s v="EG-530FP"/>
        <s v="EC-600ZW/L"/>
        <s v="EG-590WR"/>
        <s v="EB-530S"/>
        <s v="EC-530FI"/>
        <s v="EP-6000"/>
        <s v="EC-250WL5"/>
        <s v="EG-760Z"/>
        <s v="ED-580XT"/>
        <s v="EG-250WR5"/>
        <s v="EG-740N"/>
        <s v="EC-760R-V/M"/>
        <s v="EG-530NW"/>
        <s v="EG-600WR V2"/>
        <s v="EB-580S"/>
        <s v="EC-530FL"/>
        <s v="EC-600WL"/>
        <s v="EX-1"/>
        <s v="EC-600ZW/M"/>
        <s v="EG-580NW2"/>
        <s v="VP-7000"/>
        <s v="VP-3500"/>
        <s v="EC-590WI"/>
        <s v="EC-590ZW3/M"/>
        <s v="CDL1909A(230V)"/>
        <s v="EG-201FP"/>
        <s v="ER-530S2"/>
        <s v="EC-590WL4"/>
        <s v="EC-530WM"/>
        <s v="EC-201WI"/>
        <s v="EC-530MP-H"/>
        <s v="EPX-2500(230V)"/>
        <s v="EN-450T5"/>
        <s v="EG-530UR2"/>
        <s v="EG-530CT"/>
        <s v="EG-580UT"/>
        <s v="EG-580UR" u="1"/>
      </sharedItems>
    </cacheField>
    <cacheField name="SN" numFmtId="0">
      <sharedItems containsMixedTypes="1" containsNumber="1" containsInteger="1" minValue="20838111" maxValue="20838111"/>
    </cacheField>
    <cacheField name="Date Installed" numFmtId="0">
      <sharedItems containsNonDate="0" containsDate="1" containsString="0" containsBlank="1" minDate="2010-10-22T00:00:00" maxDate="2023-11-16T00:00:00"/>
    </cacheField>
    <cacheField name="Information from customer" numFmtId="0">
      <sharedItems containsBlank="1" count="7">
        <m/>
        <s v="5. Awaiting internal approval"/>
        <s v="2. Plan for repair in 2024"/>
        <s v="3. Plan to build-up Service Package 2024"/>
        <s v="1. Budget 2023"/>
        <s v="4. Dealer Working with customer"/>
        <s v="Warranty"/>
      </sharedItems>
    </cacheField>
    <cacheField name="Problem Descript." numFmtId="0">
      <sharedItems containsBlank="1" longText="1"/>
    </cacheField>
    <cacheField name="Repair Size" numFmtId="0">
      <sharedItems containsBlank="1"/>
    </cacheField>
    <cacheField name="Issue" numFmtId="0">
      <sharedItems containsBlank="1"/>
    </cacheField>
    <cacheField name="Inspect Date" numFmtId="0">
      <sharedItems containsNonDate="0" containsDate="1" containsString="0" containsBlank="1" minDate="2023-04-04T00:00:00" maxDate="2024-01-04T00:00:00"/>
    </cacheField>
    <cacheField name="Quote Date" numFmtId="164">
      <sharedItems containsNonDate="0" containsDate="1" containsString="0" containsBlank="1" minDate="2023-03-02T00:00:00" maxDate="2024-01-04T00:00:00"/>
    </cacheField>
    <cacheField name="Confirm Date" numFmtId="164">
      <sharedItems containsNonDate="0" containsDate="1" containsString="0" containsBlank="1" minDate="2023-07-24T00:00:00" maxDate="2024-01-04T00:00:00"/>
    </cacheField>
    <cacheField name="PO TAT" numFmtId="0">
      <sharedItems containsSemiMixedTypes="0" containsString="0" containsNumber="1" containsInteger="1" minValue="0" maxValue="163"/>
    </cacheField>
    <cacheField name="Part Order Date" numFmtId="164">
      <sharedItems containsNonDate="0" containsDate="1" containsString="0" containsBlank="1" minDate="2023-07-26T00:00:00" maxDate="2023-12-23T00:00:00"/>
    </cacheField>
    <cacheField name="Part Receive Date" numFmtId="164">
      <sharedItems containsNonDate="0" containsDate="1" containsString="0" containsBlank="1" minDate="2023-09-09T00:00:00" maxDate="2023-12-07T00:00:00"/>
    </cacheField>
    <cacheField name="Parts TAT" numFmtId="0">
      <sharedItems containsSemiMixedTypes="0" containsString="0" containsNumber="1" containsInteger="1" minValue="0" maxValue="85"/>
    </cacheField>
    <cacheField name="Total TAT" numFmtId="0">
      <sharedItems containsSemiMixedTypes="0" containsString="0" containsNumber="1" containsInteger="1" minValue="0" maxValue="97"/>
    </cacheField>
    <cacheField name="Shipped" numFmtId="164">
      <sharedItems containsNonDate="0" containsDate="1" containsString="0" containsBlank="1" minDate="2023-10-11T00:00:00" maxDate="2024-01-04T00:00:00"/>
    </cacheField>
    <cacheField name="Other ID" numFmtId="164">
      <sharedItems containsBlank="1"/>
    </cacheField>
    <cacheField name="Internal Note" numFmtId="164">
      <sharedItems containsBlank="1" longText="1"/>
    </cacheField>
    <cacheField name="Storage" numFmtId="0">
      <sharedItems containsBlank="1"/>
    </cacheField>
    <cacheField name="Service Fee" numFmtId="0">
      <sharedItems containsString="0" containsBlank="1" containsNumber="1" containsInteger="1" minValue="200" maxValue="600"/>
    </cacheField>
    <cacheField name="Quote Price (VND)" numFmtId="167">
      <sharedItems containsBlank="1" containsMixedTypes="1" containsNumber="1" containsInteger="1" minValue="5000000" maxValue="393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8">
  <r>
    <s v=""/>
    <s v="FMSV2023020019"/>
    <d v="2023-02-08T00:00:00"/>
    <d v="2023-10-03T00:00:00"/>
    <d v="2023-10-16T00:00:00"/>
    <n v="10"/>
    <s v="Completed"/>
    <s v="Approval"/>
    <x v="0"/>
    <x v="0"/>
    <m/>
    <s v="Hoanle"/>
    <x v="0"/>
    <x v="0"/>
    <x v="0"/>
    <s v="2C730K027"/>
    <m/>
    <x v="0"/>
    <s v="1. FCT clogged_x000d__x000a_2. BSA deformed"/>
    <s v="Major"/>
    <m/>
    <m/>
    <d v="2023-10-03T00:00:00"/>
    <d v="2023-10-03T00:00:00"/>
    <n v="1"/>
    <m/>
    <m/>
    <n v="0"/>
    <n v="10"/>
    <d v="2023-10-16T00:00:00"/>
    <m/>
    <m/>
    <s v=""/>
    <m/>
    <s v=""/>
  </r>
  <r>
    <s v=""/>
    <s v="FMSV2023020022"/>
    <d v="2023-02-08T00:00:00"/>
    <m/>
    <m/>
    <n v="0"/>
    <s v="Completed"/>
    <s v="Cancel"/>
    <x v="0"/>
    <x v="0"/>
    <m/>
    <m/>
    <x v="0"/>
    <x v="1"/>
    <x v="0"/>
    <s v="2C730K032"/>
    <m/>
    <x v="0"/>
    <s v="1.LGB broken_x000d__x000a_2.BSA deformed_x000d__x000a_3.FSB worn out_x000d__x000a_4.Damaged glue at DEC"/>
    <s v="Major"/>
    <m/>
    <m/>
    <d v="2023-10-23T00:00:00"/>
    <d v="2023-10-23T00:00:00"/>
    <n v="1"/>
    <m/>
    <m/>
    <n v="0"/>
    <n v="0"/>
    <d v="2023-10-23T00:00:00"/>
    <m/>
    <m/>
    <s v=""/>
    <m/>
    <s v=""/>
  </r>
  <r>
    <s v=""/>
    <s v="FMSV2023020034"/>
    <d v="2023-02-16T00:00:00"/>
    <d v="2023-10-05T00:00:00"/>
    <d v="2023-10-10T00:00:00"/>
    <n v="4"/>
    <s v="Completed"/>
    <s v="Approval"/>
    <x v="0"/>
    <x v="1"/>
    <m/>
    <s v="Thang"/>
    <x v="0"/>
    <x v="2"/>
    <x v="1"/>
    <s v="1C728K180"/>
    <m/>
    <x v="0"/>
    <m/>
    <s v="Major"/>
    <m/>
    <m/>
    <d v="2023-09-13T00:00:00"/>
    <d v="2023-09-13T00:00:00"/>
    <n v="1"/>
    <m/>
    <m/>
    <n v="0"/>
    <n v="20"/>
    <d v="2023-10-16T00:00:00"/>
    <m/>
    <m/>
    <s v=""/>
    <m/>
    <n v="19000000"/>
  </r>
  <r>
    <s v=""/>
    <s v="FMSV2023020067"/>
    <d v="2023-02-28T00:00:00"/>
    <d v="2023-09-12T00:00:00"/>
    <d v="2023-09-14T00:00:00"/>
    <n v="3"/>
    <s v="Completed"/>
    <s v="Approval"/>
    <x v="0"/>
    <x v="2"/>
    <m/>
    <s v="Thang"/>
    <x v="0"/>
    <x v="3"/>
    <x v="2"/>
    <s v="2V567K684"/>
    <m/>
    <x v="0"/>
    <m/>
    <s v="Other"/>
    <s v="PCB"/>
    <m/>
    <d v="2023-03-02T00:00:00"/>
    <d v="2023-09-12T00:00:00"/>
    <n v="139"/>
    <m/>
    <m/>
    <n v="0"/>
    <n v="3"/>
    <m/>
    <m/>
    <m/>
    <s v=""/>
    <m/>
    <n v="268000000"/>
  </r>
  <r>
    <s v=""/>
    <s v="FMSV2023030008"/>
    <d v="2023-03-07T00:00:00"/>
    <m/>
    <m/>
    <n v="0"/>
    <s v="Completed"/>
    <s v="Inspection"/>
    <x v="0"/>
    <x v="3"/>
    <m/>
    <m/>
    <x v="1"/>
    <x v="4"/>
    <x v="3"/>
    <s v="3B087A006"/>
    <m/>
    <x v="0"/>
    <s v="CHA fail, No image on screen"/>
    <s v="Major"/>
    <m/>
    <m/>
    <d v="2023-10-12T00:00:00"/>
    <d v="2023-10-12T00:00:00"/>
    <n v="1"/>
    <m/>
    <m/>
    <n v="0"/>
    <n v="0"/>
    <d v="2023-10-12T00:00:00"/>
    <m/>
    <m/>
    <s v=""/>
    <m/>
    <n v="270000000"/>
  </r>
  <r>
    <s v=""/>
    <s v="FMSV2023030009"/>
    <d v="2023-03-07T00:00:00"/>
    <m/>
    <m/>
    <n v="0"/>
    <s v="Completed"/>
    <s v="Inspection"/>
    <x v="0"/>
    <x v="3"/>
    <m/>
    <m/>
    <x v="1"/>
    <x v="4"/>
    <x v="4"/>
    <s v="3B063A049"/>
    <m/>
    <x v="0"/>
    <m/>
    <s v="Major"/>
    <m/>
    <m/>
    <d v="2023-10-12T00:00:00"/>
    <d v="2023-10-12T00:00:00"/>
    <n v="1"/>
    <m/>
    <m/>
    <n v="0"/>
    <n v="0"/>
    <d v="2023-10-12T00:00:00"/>
    <m/>
    <m/>
    <s v=""/>
    <m/>
    <n v="230000000"/>
  </r>
  <r>
    <s v=""/>
    <s v="FMSV2023030075"/>
    <d v="2023-03-30T00:00:00"/>
    <d v="2023-10-03T00:00:00"/>
    <d v="2023-10-11T00:00:00"/>
    <n v="7"/>
    <s v="Completed"/>
    <s v="Approval"/>
    <x v="0"/>
    <x v="4"/>
    <m/>
    <s v="Minh"/>
    <x v="0"/>
    <x v="0"/>
    <x v="5"/>
    <s v="1C603K041"/>
    <m/>
    <x v="0"/>
    <s v="1.Stain image_x000d__x000a_2.FCT scratch_x000d__x000a_3.BSA stiff"/>
    <s v="Major"/>
    <m/>
    <m/>
    <d v="2023-10-03T00:00:00"/>
    <d v="2023-10-03T00:00:00"/>
    <n v="1"/>
    <m/>
    <m/>
    <n v="0"/>
    <n v="7"/>
    <d v="2023-10-11T00:00:00"/>
    <m/>
    <m/>
    <s v=""/>
    <m/>
    <s v=""/>
  </r>
  <r>
    <s v=""/>
    <s v="FMSV2023040004"/>
    <d v="2023-04-03T00:00:00"/>
    <m/>
    <m/>
    <n v="0"/>
    <s v="Completed"/>
    <s v="Cancel"/>
    <x v="0"/>
    <x v="0"/>
    <m/>
    <m/>
    <x v="0"/>
    <x v="1"/>
    <x v="6"/>
    <s v="1C675K021"/>
    <m/>
    <x v="0"/>
    <s v="1.Leaked at FCT_x000d__x000a_2.BSA Stiff_x000d__x000a_3.Damaged glue at DTE"/>
    <s v="Major"/>
    <m/>
    <m/>
    <d v="2023-10-23T00:00:00"/>
    <d v="2023-10-23T00:00:00"/>
    <n v="1"/>
    <m/>
    <m/>
    <n v="0"/>
    <n v="0"/>
    <d v="2023-10-23T00:00:00"/>
    <m/>
    <m/>
    <s v=""/>
    <m/>
    <s v=""/>
  </r>
  <r>
    <s v=""/>
    <s v="FMSV2023050025"/>
    <d v="2023-05-10T00:00:00"/>
    <d v="2023-11-06T00:00:00"/>
    <d v="2023-11-15T00:00:00"/>
    <n v="8"/>
    <s v="Shipped"/>
    <s v="Approval"/>
    <x v="0"/>
    <x v="5"/>
    <m/>
    <s v="Hoanle"/>
    <x v="0"/>
    <x v="2"/>
    <x v="7"/>
    <s v="1G402K303"/>
    <m/>
    <x v="0"/>
    <s v="1.Bending Up broken_x000d__x000a_2.FCT leaked_x000d__x000a_3.FSA worn out"/>
    <s v="Major"/>
    <s v="BSA, FCT, FSA"/>
    <d v="2023-05-17T00:00:00"/>
    <d v="2023-06-05T00:00:00"/>
    <d v="2023-10-31T00:00:00"/>
    <n v="107"/>
    <m/>
    <m/>
    <n v="0"/>
    <n v="12"/>
    <d v="2023-11-20T00:00:00"/>
    <m/>
    <m/>
    <s v=""/>
    <m/>
    <n v="72000000"/>
  </r>
  <r>
    <s v=""/>
    <s v="FMSV2023050078"/>
    <d v="2023-05-30T00:00:00"/>
    <d v="2023-10-25T00:00:00"/>
    <d v="2023-10-30T00:00:00"/>
    <n v="4"/>
    <s v="Completed"/>
    <s v="Approval"/>
    <x v="0"/>
    <x v="3"/>
    <m/>
    <s v="Minh"/>
    <x v="0"/>
    <x v="5"/>
    <x v="8"/>
    <s v="LG361K357"/>
    <m/>
    <x v="0"/>
    <s v="1. No image due to VCA cable broken_x000d__x000a_2. Flexible section of VCA scratched"/>
    <s v="Minor"/>
    <m/>
    <m/>
    <d v="2023-10-25T00:00:00"/>
    <d v="2023-10-25T00:00:00"/>
    <n v="1"/>
    <m/>
    <m/>
    <n v="0"/>
    <n v="4"/>
    <d v="2023-10-30T00:00:00"/>
    <m/>
    <m/>
    <s v=""/>
    <m/>
    <s v=""/>
  </r>
  <r>
    <s v=""/>
    <s v="FMSV2023050081"/>
    <d v="2023-05-31T00:00:00"/>
    <m/>
    <m/>
    <n v="0"/>
    <s v="Completed"/>
    <s v="Decline"/>
    <x v="0"/>
    <x v="0"/>
    <m/>
    <m/>
    <x v="0"/>
    <x v="6"/>
    <x v="9"/>
    <s v="1S094A412"/>
    <m/>
    <x v="0"/>
    <s v="LPS, IRIS defective "/>
    <s v="Other"/>
    <m/>
    <m/>
    <d v="2023-10-25T00:00:00"/>
    <d v="2023-11-03T00:00:00"/>
    <n v="8"/>
    <m/>
    <m/>
    <n v="0"/>
    <n v="0"/>
    <d v="2023-11-03T00:00:00"/>
    <m/>
    <m/>
    <s v=""/>
    <m/>
    <s v=""/>
  </r>
  <r>
    <s v=""/>
    <s v="FMSV2023060018"/>
    <d v="2023-06-08T00:00:00"/>
    <m/>
    <m/>
    <n v="0"/>
    <s v="Completed"/>
    <s v="Decline"/>
    <x v="0"/>
    <x v="0"/>
    <m/>
    <m/>
    <x v="1"/>
    <x v="0"/>
    <x v="8"/>
    <s v="2G361K546"/>
    <m/>
    <x v="0"/>
    <s v="Ghost image_x000d__x000a_VCA damaged_x000d__x000a_BSA loosen"/>
    <s v="Major"/>
    <m/>
    <m/>
    <d v="2023-10-25T00:00:00"/>
    <d v="2023-11-03T00:00:00"/>
    <n v="8"/>
    <m/>
    <m/>
    <n v="0"/>
    <n v="0"/>
    <d v="2023-11-03T00:00:00"/>
    <m/>
    <m/>
    <m/>
    <m/>
    <s v=""/>
  </r>
  <r>
    <s v=""/>
    <s v="FMSV2023060027"/>
    <d v="2023-06-27T00:00:00"/>
    <d v="2023-10-10T00:00:00"/>
    <d v="2023-10-12T00:00:00"/>
    <n v="3"/>
    <s v="Completed"/>
    <s v="Approval"/>
    <x v="0"/>
    <x v="3"/>
    <m/>
    <s v="Thai"/>
    <x v="1"/>
    <x v="1"/>
    <x v="10"/>
    <s v="3D103L050"/>
    <m/>
    <x v="0"/>
    <s v="FCT leaked"/>
    <s v="Major"/>
    <m/>
    <m/>
    <d v="2023-10-10T00:00:00"/>
    <d v="2023-10-10T00:00:00"/>
    <n v="1"/>
    <m/>
    <m/>
    <n v="0"/>
    <n v="3"/>
    <d v="2023-10-12T00:00:00"/>
    <m/>
    <m/>
    <m/>
    <m/>
    <s v=""/>
  </r>
  <r>
    <s v=""/>
    <s v="FMSV2023060042"/>
    <d v="2023-06-19T00:00:00"/>
    <d v="2023-09-07T00:00:00"/>
    <d v="2023-09-13T00:00:00"/>
    <n v="5"/>
    <s v="Completed"/>
    <s v="Approval"/>
    <x v="0"/>
    <x v="3"/>
    <m/>
    <s v="Thai"/>
    <x v="1"/>
    <x v="2"/>
    <x v="7"/>
    <s v="2G402K285"/>
    <m/>
    <x v="0"/>
    <s v="1.FCT leaked_x000d__x000a_2.AWT blocked"/>
    <s v="Major"/>
    <m/>
    <m/>
    <d v="2023-09-07T00:00:00"/>
    <d v="2023-09-07T00:00:00"/>
    <n v="1"/>
    <m/>
    <m/>
    <n v="0"/>
    <n v="5"/>
    <d v="2023-10-16T00:00:00"/>
    <m/>
    <m/>
    <s v=""/>
    <m/>
    <n v="19000000"/>
  </r>
  <r>
    <s v=""/>
    <s v="FMSV2023060043"/>
    <d v="2023-06-19T00:00:00"/>
    <d v="2023-09-13T00:00:00"/>
    <d v="2023-10-05T00:00:00"/>
    <n v="17"/>
    <s v="Completed"/>
    <s v="Approval"/>
    <x v="0"/>
    <x v="3"/>
    <m/>
    <s v="Minh"/>
    <x v="0"/>
    <x v="2"/>
    <x v="11"/>
    <s v="1C692K643"/>
    <m/>
    <x v="0"/>
    <s v="1. 03 SW no function_x000d__x000a_2. FSA leaked_x000d__x000a_3. BSA deformed"/>
    <s v="Major"/>
    <m/>
    <m/>
    <d v="2023-09-13T00:00:00"/>
    <d v="2023-09-13T00:00:00"/>
    <n v="1"/>
    <m/>
    <m/>
    <n v="0"/>
    <n v="17"/>
    <d v="2023-10-16T00:00:00"/>
    <m/>
    <m/>
    <s v=""/>
    <m/>
    <n v="98000000"/>
  </r>
  <r>
    <s v=""/>
    <s v="FMSV2023060044"/>
    <d v="2023-06-19T00:00:00"/>
    <d v="2023-11-14T00:00:00"/>
    <d v="2023-11-20T00:00:00"/>
    <n v="5"/>
    <s v="Shipped"/>
    <s v="Approval"/>
    <x v="0"/>
    <x v="5"/>
    <m/>
    <s v="Minh"/>
    <x v="0"/>
    <x v="2"/>
    <x v="7"/>
    <s v="1G402K304"/>
    <m/>
    <x v="0"/>
    <s v="1.Bending Up broken._x000d__x000a_2.FCT blocked._x000d__x000a_3.BSA worn out."/>
    <s v="Major"/>
    <s v="BSA, FCT, FSA"/>
    <d v="2023-06-20T00:00:00"/>
    <d v="2023-10-25T00:00:00"/>
    <d v="2023-10-31T00:00:00"/>
    <n v="5"/>
    <m/>
    <m/>
    <n v="0"/>
    <n v="15"/>
    <d v="2023-11-20T00:00:00"/>
    <m/>
    <m/>
    <s v=""/>
    <m/>
    <n v="72000000"/>
  </r>
  <r>
    <s v=""/>
    <s v="FMSV2023060045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563"/>
    <m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</r>
  <r>
    <s v=""/>
    <s v="FMSV2023060046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985"/>
    <m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</r>
  <r>
    <s v=""/>
    <s v="FMSV2023060048"/>
    <d v="2023-06-19T00:00:00"/>
    <d v="2023-11-08T00:00:00"/>
    <d v="2023-11-15T00:00:00"/>
    <n v="6"/>
    <s v="Shipped"/>
    <s v="Approval"/>
    <x v="0"/>
    <x v="5"/>
    <m/>
    <s v="Minh"/>
    <x v="0"/>
    <x v="2"/>
    <x v="1"/>
    <s v="1C728K177"/>
    <m/>
    <x v="0"/>
    <s v="1.Leaked at WJ_x000d__x000a_2.BSA deformation_x000d__x000a_3.FCT scratch_x000d__x000a_4.Scratch at len CHA"/>
    <s v="Major"/>
    <s v="AWT, BSA, FCT, WGA"/>
    <d v="2023-06-20T00:00:00"/>
    <d v="2023-10-25T00:00:00"/>
    <d v="2023-10-31T00:00:00"/>
    <n v="5"/>
    <m/>
    <m/>
    <n v="0"/>
    <n v="12"/>
    <d v="2023-11-20T00:00:00"/>
    <m/>
    <m/>
    <s v=""/>
    <m/>
    <n v="87000000"/>
  </r>
  <r>
    <s v=""/>
    <s v="FMSV2023060058"/>
    <d v="2023-06-22T00:00:00"/>
    <d v="2023-11-08T00:00:00"/>
    <d v="2023-11-15T00:00:00"/>
    <n v="6"/>
    <s v="Shipped"/>
    <s v="Approval"/>
    <x v="0"/>
    <x v="5"/>
    <m/>
    <s v="Minh"/>
    <x v="0"/>
    <x v="2"/>
    <x v="13"/>
    <s v="2S101K411"/>
    <m/>
    <x v="0"/>
    <m/>
    <s v="Other"/>
    <s v="PCB"/>
    <d v="2023-06-22T00:00:00"/>
    <d v="2023-10-25T00:00:00"/>
    <d v="2023-10-31T00:00:00"/>
    <n v="5"/>
    <m/>
    <m/>
    <n v="0"/>
    <n v="12"/>
    <d v="2023-11-20T00:00:00"/>
    <m/>
    <m/>
    <s v=""/>
    <m/>
    <n v="57000000"/>
  </r>
  <r>
    <s v=""/>
    <s v="FMSV2023070009"/>
    <d v="2023-07-04T00:00:00"/>
    <d v="2023-10-26T00:00:00"/>
    <d v="2023-11-09T00:00:00"/>
    <n v="11"/>
    <s v="Completed"/>
    <s v="Approval"/>
    <x v="0"/>
    <x v="3"/>
    <m/>
    <s v="Thai"/>
    <x v="1"/>
    <x v="7"/>
    <x v="14"/>
    <s v="1D102K254"/>
    <m/>
    <x v="0"/>
    <s v="Image color failure_x000d__x000a_VCA worn out_x000d__x000a_FSA deformed_x000d__x000a_LR/ knob unlocked_x000d__x000a_"/>
    <s v="Major"/>
    <s v="ISA, VCA, ANGL, FSA"/>
    <d v="2023-07-05T00:00:00"/>
    <d v="2023-07-05T00:00:00"/>
    <d v="2023-08-23T00:00:00"/>
    <n v="36"/>
    <m/>
    <d v="2023-10-16T00:00:00"/>
    <n v="0"/>
    <n v="57"/>
    <d v="2023-11-09T00:00:00"/>
    <m/>
    <m/>
    <s v=""/>
    <m/>
    <n v="298000000"/>
  </r>
  <r>
    <s v=""/>
    <s v="FMSV2023070039"/>
    <d v="2023-07-14T00:00:00"/>
    <d v="2023-10-16T00:00:00"/>
    <d v="2023-11-09T00:00:00"/>
    <n v="19"/>
    <s v="Shipped"/>
    <s v="Approval"/>
    <x v="0"/>
    <x v="3"/>
    <m/>
    <s v="Thang"/>
    <x v="0"/>
    <x v="3"/>
    <x v="2"/>
    <s v="2V567K687"/>
    <m/>
    <x v="0"/>
    <m/>
    <s v="Other"/>
    <s v="PCB"/>
    <d v="2023-07-21T00:00:00"/>
    <d v="2023-07-22T00:00:00"/>
    <d v="2023-07-26T00:00:00"/>
    <n v="3"/>
    <d v="2023-07-26T00:00:00"/>
    <d v="2023-10-10T00:00:00"/>
    <n v="55"/>
    <n v="77"/>
    <d v="2023-11-10T00:00:00"/>
    <m/>
    <m/>
    <s v=""/>
    <m/>
    <s v=""/>
  </r>
  <r>
    <s v=""/>
    <s v="FMSV2023070043"/>
    <d v="2023-07-17T00:00:00"/>
    <d v="2023-10-25T00:00:00"/>
    <d v="2023-11-06T00:00:00"/>
    <n v="9"/>
    <s v="Completed"/>
    <s v="Approval"/>
    <x v="0"/>
    <x v="3"/>
    <m/>
    <s v="Hoanle"/>
    <x v="0"/>
    <x v="8"/>
    <x v="7"/>
    <s v="KG402K677"/>
    <m/>
    <x v="0"/>
    <s v="Stain on image_x000d__x000a_BSA deformed_x000d__x000a_Note: Scope no leak"/>
    <s v="Major"/>
    <s v="CHA, BSA"/>
    <d v="2023-07-21T00:00:00"/>
    <d v="2023-07-22T00:00:00"/>
    <d v="2023-07-24T00:00:00"/>
    <n v="1"/>
    <d v="2023-09-19T00:00:00"/>
    <d v="2023-10-10T00:00:00"/>
    <n v="16"/>
    <n v="76"/>
    <d v="2023-11-09T00:00:00"/>
    <m/>
    <m/>
    <s v=""/>
    <m/>
    <s v=""/>
  </r>
  <r>
    <s v=""/>
    <s v="FMSV2023070046"/>
    <d v="2023-07-18T00:00:00"/>
    <d v="2023-10-06T00:00:00"/>
    <d v="2023-10-10T00:00:00"/>
    <n v="3"/>
    <s v="Completed"/>
    <s v="Approval"/>
    <x v="0"/>
    <x v="2"/>
    <m/>
    <s v="Thang"/>
    <x v="0"/>
    <x v="0"/>
    <x v="15"/>
    <s v="1C642K363"/>
    <m/>
    <x v="0"/>
    <s v="DWA broken"/>
    <s v="Minor"/>
    <m/>
    <m/>
    <d v="2023-10-06T00:00:00"/>
    <d v="2023-10-06T00:00:00"/>
    <n v="1"/>
    <m/>
    <m/>
    <n v="0"/>
    <n v="3"/>
    <d v="2023-10-16T00:00:00"/>
    <m/>
    <m/>
    <s v=""/>
    <m/>
    <s v=""/>
  </r>
  <r>
    <s v=""/>
    <s v="FMSV2023070057"/>
    <d v="2023-07-21T00:00:00"/>
    <d v="2023-09-08T00:00:00"/>
    <d v="2023-09-14T00:00:00"/>
    <n v="5"/>
    <s v="Completed"/>
    <s v="Approval"/>
    <x v="0"/>
    <x v="3"/>
    <m/>
    <s v="Minh"/>
    <x v="0"/>
    <x v="9"/>
    <x v="16"/>
    <s v="5G412K189"/>
    <m/>
    <x v="0"/>
    <s v="1. BSA deformed_x000d__x000a_2. AWT blocked"/>
    <s v="Major"/>
    <s v="BSA, AWT"/>
    <d v="2023-07-25T00:00:00"/>
    <d v="2023-09-08T00:00:00"/>
    <d v="2023-09-08T00:00:00"/>
    <n v="1"/>
    <m/>
    <m/>
    <n v="0"/>
    <n v="5"/>
    <d v="2023-11-09T00:00:00"/>
    <m/>
    <m/>
    <s v=""/>
    <m/>
    <s v=""/>
  </r>
  <r>
    <s v=""/>
    <s v="FMSV2023070059"/>
    <d v="2023-07-24T00:00:00"/>
    <d v="2023-09-07T00:00:00"/>
    <d v="2023-10-10T00:00:00"/>
    <n v="24"/>
    <s v="Completed"/>
    <s v="Approval"/>
    <x v="0"/>
    <x v="6"/>
    <m/>
    <s v="Thang"/>
    <x v="0"/>
    <x v="3"/>
    <x v="11"/>
    <s v="5C692K024"/>
    <m/>
    <x v="0"/>
    <m/>
    <s v="Minor"/>
    <s v="DWA"/>
    <d v="2023-07-25T00:00:00"/>
    <d v="2023-09-07T00:00:00"/>
    <d v="2023-09-07T00:00:00"/>
    <n v="1"/>
    <m/>
    <m/>
    <n v="0"/>
    <n v="24"/>
    <d v="2023-11-09T00:00:00"/>
    <m/>
    <m/>
    <s v=""/>
    <m/>
    <s v=""/>
  </r>
  <r>
    <s v=""/>
    <s v="FMSV2023070079"/>
    <d v="2023-07-31T00:00:00"/>
    <d v="2023-10-25T00:00:00"/>
    <d v="2023-11-09T00:00:00"/>
    <n v="12"/>
    <s v="Completed"/>
    <s v="Approval"/>
    <x v="0"/>
    <x v="3"/>
    <m/>
    <s v="Hoang"/>
    <x v="1"/>
    <x v="10"/>
    <x v="8"/>
    <s v="4G361K372"/>
    <m/>
    <x v="0"/>
    <s v="CHA has smeared_x000d__x000a_leak at DTA and knob_x000d__x000a_BSA wire loosen"/>
    <s v="Major"/>
    <s v="DEC, CHA, BSA, ANGL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112000000"/>
  </r>
  <r>
    <s v=""/>
    <s v="FMSV2023070080"/>
    <d v="2023-07-31T00:00:00"/>
    <d v="2023-10-30T00:00:00"/>
    <d v="2023-11-09T00:00:00"/>
    <n v="9"/>
    <s v="Completed"/>
    <s v="Approval"/>
    <x v="0"/>
    <x v="5"/>
    <m/>
    <s v="Thai"/>
    <x v="1"/>
    <x v="10"/>
    <x v="17"/>
    <s v="2C643K264"/>
    <m/>
    <x v="0"/>
    <s v="BSA heavy torque_x000d__x000a_FSA scratch"/>
    <s v="Major"/>
    <s v="BSA, FSA, DEC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68000000"/>
  </r>
  <r>
    <s v=""/>
    <s v="FMSV2023070084"/>
    <d v="2023-07-31T00:00:00"/>
    <d v="2023-11-01T00:00:00"/>
    <d v="2023-11-09T00:00:00"/>
    <n v="7"/>
    <s v="Completed"/>
    <s v="Approval"/>
    <x v="0"/>
    <x v="3"/>
    <m/>
    <s v="Thai"/>
    <x v="1"/>
    <x v="11"/>
    <x v="18"/>
    <s v="1C741K168"/>
    <m/>
    <x v="0"/>
    <s v="1. FSA Worn out_x000d__x000a_2. BSA Net Damaged_x000d__x000a_"/>
    <s v="Major"/>
    <s v="FSA, BSA"/>
    <d v="2023-08-02T00:00:00"/>
    <d v="2023-08-07T00:00:00"/>
    <d v="2023-09-11T00:00:00"/>
    <n v="26"/>
    <d v="2023-09-19T00:00:00"/>
    <d v="2023-10-16T00:00:00"/>
    <n v="20"/>
    <n v="44"/>
    <d v="2023-11-09T00:00:00"/>
    <m/>
    <m/>
    <s v=""/>
    <m/>
    <n v="74000000"/>
  </r>
  <r>
    <s v=""/>
    <s v="FMSV2023080003"/>
    <d v="2023-08-01T00:00:00"/>
    <d v="2023-10-16T00:00:00"/>
    <d v="2023-10-30T00:00:00"/>
    <n v="11"/>
    <s v="Completed"/>
    <s v="Approval"/>
    <x v="0"/>
    <x v="3"/>
    <m/>
    <s v="Minh"/>
    <x v="0"/>
    <x v="12"/>
    <x v="8"/>
    <s v="JG361K553"/>
    <m/>
    <x v="0"/>
    <s v="1. FCT leaked_x000d__x000a_2. Stain image_x000d__x000a_3. FSA &amp; VCA flexible section scratched"/>
    <s v="Major"/>
    <m/>
    <m/>
    <d v="2023-10-16T00:00:00"/>
    <d v="2023-10-16T00:00:00"/>
    <n v="1"/>
    <m/>
    <m/>
    <n v="0"/>
    <n v="11"/>
    <d v="2023-10-30T00:00:00"/>
    <m/>
    <m/>
    <s v=""/>
    <m/>
    <s v=""/>
  </r>
  <r>
    <s v=""/>
    <s v="FMSV2023080004"/>
    <d v="2023-08-01T00:00:00"/>
    <d v="2023-10-12T00:00:00"/>
    <d v="2023-10-30T00:00:00"/>
    <n v="13"/>
    <s v="Completed"/>
    <s v="Approval"/>
    <x v="0"/>
    <x v="4"/>
    <m/>
    <s v="Thang"/>
    <x v="0"/>
    <x v="12"/>
    <x v="17"/>
    <s v="KC643K011"/>
    <m/>
    <x v="0"/>
    <s v="1. LG lens glue damaged_x000d__x000a_2. Image stain_x000d__x000a_3. VCA flexible scratched"/>
    <s v="Major"/>
    <s v="WGA, CHA, VCA"/>
    <d v="2023-08-08T00:00:00"/>
    <d v="2023-10-12T00:00:00"/>
    <d v="2023-10-12T00:00:00"/>
    <n v="1"/>
    <m/>
    <m/>
    <n v="0"/>
    <n v="13"/>
    <d v="2023-11-09T00:00:00"/>
    <m/>
    <m/>
    <s v=""/>
    <m/>
    <s v=""/>
  </r>
  <r>
    <s v=""/>
    <s v="FMSV2023080006"/>
    <d v="2023-08-02T00:00:00"/>
    <d v="2023-10-26T00:00:00"/>
    <d v="2023-11-09T00:00:00"/>
    <n v="11"/>
    <s v="Shipped"/>
    <s v="Approval"/>
    <x v="0"/>
    <x v="3"/>
    <m/>
    <s v="Thang"/>
    <x v="0"/>
    <x v="13"/>
    <x v="19"/>
    <s v="1G374K042"/>
    <m/>
    <x v="0"/>
    <s v="1. FCT leaked_x000d__x000a_2. Stain image"/>
    <s v="Major"/>
    <s v="FCT, CHA"/>
    <d v="2023-08-09T00:00:00"/>
    <d v="2023-08-10T00:00:00"/>
    <d v="2023-08-15T00:00:00"/>
    <n v="4"/>
    <d v="2023-08-18T00:00:00"/>
    <d v="2023-10-10T00:00:00"/>
    <n v="38"/>
    <n v="63"/>
    <d v="2023-11-16T00:00:00"/>
    <m/>
    <m/>
    <s v=""/>
    <m/>
    <s v=""/>
  </r>
  <r>
    <s v=""/>
    <s v="FMSV2023080025"/>
    <d v="2023-08-07T00:00:00"/>
    <d v="2023-09-06T00:00:00"/>
    <d v="2023-09-20T00:00:00"/>
    <n v="11"/>
    <s v="Completed"/>
    <s v="Approval"/>
    <x v="0"/>
    <x v="6"/>
    <m/>
    <s v="Hoanle"/>
    <x v="0"/>
    <x v="3"/>
    <x v="11"/>
    <s v="5C692K031"/>
    <m/>
    <x v="0"/>
    <m/>
    <s v="Minor"/>
    <s v="DWA"/>
    <d v="2023-08-10T00:00:00"/>
    <d v="2023-09-06T00:00:00"/>
    <d v="2023-09-06T00:00:00"/>
    <n v="1"/>
    <m/>
    <m/>
    <n v="0"/>
    <n v="11"/>
    <d v="2023-11-09T00:00:00"/>
    <m/>
    <m/>
    <s v=""/>
    <m/>
    <s v=""/>
  </r>
  <r>
    <s v=""/>
    <s v="FMSV2023080028"/>
    <d v="2023-08-08T00:00:00"/>
    <d v="2023-11-06T00:00:00"/>
    <d v="2023-11-09T00:00:00"/>
    <n v="4"/>
    <s v="Completed"/>
    <s v="Approval"/>
    <x v="0"/>
    <x v="5"/>
    <m/>
    <s v="Thai"/>
    <x v="1"/>
    <x v="14"/>
    <x v="20"/>
    <s v="1C695K136"/>
    <m/>
    <x v="0"/>
    <s v="1. FSA leaked_x000d__x000a_2. CHA noise =&gt;dry out=&gt; OK"/>
    <s v="Major"/>
    <s v="FSA, DRY, DEC"/>
    <d v="2023-08-08T00:00:00"/>
    <d v="2023-08-21T00:00:00"/>
    <d v="2023-09-08T00:00:00"/>
    <n v="15"/>
    <d v="2023-09-13T00:00:00"/>
    <d v="2023-10-16T00:00:00"/>
    <n v="24"/>
    <n v="45"/>
    <d v="2023-11-09T00:00:00"/>
    <m/>
    <m/>
    <s v=""/>
    <m/>
    <n v="57000000"/>
  </r>
  <r>
    <s v=""/>
    <s v="FMSV2023080036"/>
    <d v="2023-08-18T00:00:00"/>
    <d v="2023-09-19T00:00:00"/>
    <d v="2023-09-26T00:00:00"/>
    <n v="6"/>
    <s v="Completed"/>
    <s v="Approval"/>
    <x v="0"/>
    <x v="3"/>
    <m/>
    <s v="Hoang"/>
    <x v="1"/>
    <x v="0"/>
    <x v="7"/>
    <s v="6G402K254"/>
    <m/>
    <x v="0"/>
    <s v="1. FSB worn out_x000d__x000a_2. BSA DOWN wire loosen"/>
    <s v="Major"/>
    <s v="FSB, OSA"/>
    <d v="2023-08-18T00:00:00"/>
    <d v="2023-08-18T00:00:00"/>
    <d v="2023-08-18T00:00:00"/>
    <n v="1"/>
    <m/>
    <m/>
    <n v="0"/>
    <n v="28"/>
    <d v="2023-11-28T00:00:00"/>
    <m/>
    <m/>
    <s v=""/>
    <m/>
    <s v=""/>
  </r>
  <r>
    <s v=""/>
    <s v="FMSV2023080042"/>
    <d v="2023-08-11T00:00:00"/>
    <m/>
    <m/>
    <n v="0"/>
    <s v="Completed"/>
    <s v="Decline"/>
    <x v="0"/>
    <x v="3"/>
    <m/>
    <m/>
    <x v="1"/>
    <x v="7"/>
    <x v="21"/>
    <s v="1G348K870"/>
    <m/>
    <x v="0"/>
    <s v="1. CHA Rainbow_x000d__x000a_2. RBS Discoloration_x000d__x000a_3. FCT Restriction_x000d__x000a_4. FSA Scratched_x000d__x000a_5. BSA Deformed_x000d__x000a_6. FSB Damaged_x000d__x000a_7. VCA Worn out_x000d__x000a_Used case: 12847_x000d__x000a_"/>
    <s v="Return"/>
    <s v="ISA, FSB, FSA, BSA, VCA"/>
    <d v="2023-08-15T00:00:00"/>
    <d v="2023-08-16T00:00:00"/>
    <d v="2023-11-09T00:00:00"/>
    <n v="62"/>
    <m/>
    <m/>
    <n v="0"/>
    <n v="0"/>
    <d v="2023-11-09T00:00:00"/>
    <m/>
    <m/>
    <s v=""/>
    <m/>
    <n v="204000000"/>
  </r>
  <r>
    <s v=""/>
    <s v="FMSV2023080050"/>
    <d v="2023-08-17T00:00:00"/>
    <d v="2023-11-23T00:00:00"/>
    <d v="2023-12-11T00:00:00"/>
    <n v="13"/>
    <s v="Completed"/>
    <s v="Approval"/>
    <x v="0"/>
    <x v="5"/>
    <m/>
    <s v="Hoang"/>
    <x v="1"/>
    <x v="11"/>
    <x v="16"/>
    <s v="1G412K264"/>
    <m/>
    <x v="0"/>
    <s v="1. FSA Scratched_x000d__x000a_2. BSA heavy torque, nut wire loosen_x000d__x000a_3. FSB Scratched_x000d__x000a_"/>
    <s v="Major"/>
    <s v="FSA, BSA, FSB"/>
    <d v="2023-08-17T00:00:00"/>
    <d v="2023-08-23T00:00:00"/>
    <d v="2023-10-10T00:00:00"/>
    <n v="35"/>
    <m/>
    <m/>
    <n v="0"/>
    <n v="45"/>
    <d v="2023-12-11T00:00:00"/>
    <m/>
    <m/>
    <s v=""/>
    <m/>
    <n v="93000000"/>
  </r>
  <r>
    <s v=""/>
    <s v="FMSV2023080060"/>
    <d v="2023-08-18T00:00:00"/>
    <d v="2023-10-13T00:00:00"/>
    <d v="2023-10-19T00:00:00"/>
    <n v="5"/>
    <s v="Completed"/>
    <s v="Approval"/>
    <x v="0"/>
    <x v="4"/>
    <m/>
    <s v="Hoanle"/>
    <x v="0"/>
    <x v="15"/>
    <x v="17"/>
    <s v="JC643K003"/>
    <m/>
    <x v="0"/>
    <s v="1.Stain on image_x000d__x000a_2.Fluid invasion at DEC"/>
    <s v="Major"/>
    <m/>
    <m/>
    <d v="2023-10-13T00:00:00"/>
    <d v="2023-10-13T00:00:00"/>
    <n v="1"/>
    <m/>
    <m/>
    <n v="0"/>
    <n v="5"/>
    <d v="2023-10-19T00:00:00"/>
    <m/>
    <m/>
    <s v=""/>
    <m/>
    <s v=""/>
  </r>
  <r>
    <s v=""/>
    <s v="FMSV2023080063"/>
    <d v="2023-08-21T00:00:00"/>
    <d v="2023-10-05T00:00:00"/>
    <d v="2023-10-10T00:00:00"/>
    <n v="4"/>
    <s v="Completed"/>
    <s v="Approval"/>
    <x v="0"/>
    <x v="5"/>
    <m/>
    <s v="Thang"/>
    <x v="0"/>
    <x v="3"/>
    <x v="11"/>
    <s v="5C692K028"/>
    <m/>
    <x v="0"/>
    <m/>
    <s v="Major"/>
    <m/>
    <m/>
    <d v="2023-10-05T00:00:00"/>
    <d v="2023-10-05T00:00:00"/>
    <n v="1"/>
    <m/>
    <m/>
    <n v="0"/>
    <n v="4"/>
    <d v="2023-10-23T00:00:00"/>
    <m/>
    <m/>
    <s v=""/>
    <m/>
    <s v=""/>
  </r>
  <r>
    <s v=""/>
    <s v="FMSV2023080064"/>
    <d v="2023-08-21T00:00:00"/>
    <m/>
    <m/>
    <n v="0"/>
    <s v="Shipped"/>
    <s v="Cancel"/>
    <x v="0"/>
    <x v="7"/>
    <m/>
    <m/>
    <x v="0"/>
    <x v="3"/>
    <x v="12"/>
    <s v="2G391K783"/>
    <m/>
    <x v="0"/>
    <s v="1.BSA deformed_x000d__x000a_2.FCT scratch_x000d__x000a_3.VCA connector loosen"/>
    <s v="Return"/>
    <s v="BSA, FCT, VCA"/>
    <d v="2023-08-22T00:00:00"/>
    <d v="2023-09-12T00:00:00"/>
    <d v="2023-11-23T00:00:00"/>
    <n v="53"/>
    <m/>
    <m/>
    <n v="0"/>
    <n v="0"/>
    <d v="2023-11-23T00:00:00"/>
    <m/>
    <m/>
    <s v=""/>
    <m/>
    <n v="49000000"/>
  </r>
  <r>
    <s v=""/>
    <s v="FMSV2023080068"/>
    <d v="2023-08-21T00:00:00"/>
    <m/>
    <m/>
    <n v="0"/>
    <s v="Shipped"/>
    <s v="Cancel"/>
    <x v="0"/>
    <x v="7"/>
    <m/>
    <m/>
    <x v="0"/>
    <x v="3"/>
    <x v="12"/>
    <s v="2G391K288"/>
    <m/>
    <x v="0"/>
    <s v="1.BSA deformed_x000d__x000a_2.FCT scratch_x000d__x000a_3.FSB worn out_x000d__x000a_4.LG connector failure"/>
    <s v="Return"/>
    <s v="BSA, FCT, FSB, LC"/>
    <d v="2023-08-22T00:00:00"/>
    <d v="2023-08-28T00:00:00"/>
    <d v="2023-11-23T00:00:00"/>
    <n v="64"/>
    <m/>
    <m/>
    <n v="0"/>
    <n v="0"/>
    <d v="2023-11-23T00:00:00"/>
    <m/>
    <m/>
    <s v=""/>
    <m/>
    <n v="94000000"/>
  </r>
  <r>
    <s v=""/>
    <s v="FMSV2023080070"/>
    <d v="2023-08-21T00:00:00"/>
    <d v="2023-11-10T00:00:00"/>
    <d v="2023-11-27T00:00:00"/>
    <n v="12"/>
    <s v="Completed"/>
    <s v="Approval"/>
    <x v="0"/>
    <x v="5"/>
    <m/>
    <s v="Minh"/>
    <x v="0"/>
    <x v="0"/>
    <x v="21"/>
    <s v="5G348A471"/>
    <m/>
    <x v="0"/>
    <s v="l.Leaked at cover OSA_x000d__x000a_2.Drum wire broken"/>
    <s v="Minor"/>
    <s v="OSA, DWA"/>
    <d v="2023-08-21T00:00:00"/>
    <d v="2023-08-21T00:00:00"/>
    <d v="2023-09-11T00:00:00"/>
    <n v="16"/>
    <m/>
    <m/>
    <n v="0"/>
    <n v="56"/>
    <d v="2023-11-30T00:00:00"/>
    <m/>
    <m/>
    <s v=""/>
    <m/>
    <s v=""/>
  </r>
  <r>
    <s v=""/>
    <s v="FMSV2023080071"/>
    <d v="2023-08-21T00:00:00"/>
    <d v="2023-10-17T00:00:00"/>
    <d v="2023-10-30T00:00:00"/>
    <n v="10"/>
    <s v="Completed"/>
    <s v="Approval"/>
    <x v="0"/>
    <x v="2"/>
    <m/>
    <s v="Hoanle"/>
    <x v="2"/>
    <x v="16"/>
    <x v="12"/>
    <s v="KG391K509"/>
    <m/>
    <x v="0"/>
    <s v="BSA broken"/>
    <s v="Major"/>
    <m/>
    <d v="2023-08-22T00:00:00"/>
    <d v="2023-10-17T00:00:00"/>
    <d v="2023-10-17T00:00:00"/>
    <n v="1"/>
    <m/>
    <m/>
    <n v="0"/>
    <n v="10"/>
    <d v="2023-11-09T00:00:00"/>
    <m/>
    <m/>
    <s v=""/>
    <m/>
    <s v=""/>
  </r>
  <r>
    <s v=""/>
    <s v="FMSV2023080073"/>
    <d v="2023-08-21T00:00:00"/>
    <d v="2023-08-25T00:00:00"/>
    <d v="2023-09-14T00:00:00"/>
    <n v="15"/>
    <s v="Completed"/>
    <s v="Approval"/>
    <x v="0"/>
    <x v="3"/>
    <m/>
    <s v="Minh"/>
    <x v="0"/>
    <x v="16"/>
    <x v="12"/>
    <s v="8G391K370"/>
    <m/>
    <x v="0"/>
    <s v="1.Black spot's_x000d__x000a_2.Leaked at glue around RBS_x000d__x000a_3.Fluid invasion inside CAP"/>
    <s v="Minor"/>
    <s v="DRY, RBS, DEC"/>
    <d v="2023-08-25T00:00:00"/>
    <d v="2023-08-25T00:00:00"/>
    <d v="2023-08-25T00:00:00"/>
    <n v="1"/>
    <m/>
    <m/>
    <n v="0"/>
    <n v="15"/>
    <d v="2023-11-09T00:00:00"/>
    <m/>
    <m/>
    <s v=""/>
    <m/>
    <s v=""/>
  </r>
  <r>
    <s v=""/>
    <s v="FMSV2023080080"/>
    <d v="2023-08-21T00:00:00"/>
    <d v="2023-10-09T00:00:00"/>
    <d v="2023-10-30T00:00:00"/>
    <n v="16"/>
    <s v="Completed"/>
    <s v="Approval"/>
    <x v="0"/>
    <x v="5"/>
    <m/>
    <s v="Thang"/>
    <x v="0"/>
    <x v="16"/>
    <x v="11"/>
    <s v="6C692K201"/>
    <m/>
    <x v="0"/>
    <m/>
    <s v="Minor"/>
    <s v="DWA"/>
    <d v="2023-08-23T00:00:00"/>
    <d v="2023-10-09T00:00:00"/>
    <d v="2023-10-09T00:00:00"/>
    <n v="1"/>
    <m/>
    <m/>
    <n v="0"/>
    <n v="16"/>
    <d v="2023-11-09T00:00:00"/>
    <m/>
    <m/>
    <s v=""/>
    <m/>
    <s v=""/>
  </r>
  <r>
    <s v=""/>
    <s v="FMSV2023080082"/>
    <d v="2023-08-22T00:00:00"/>
    <d v="2023-12-12T00:00:00"/>
    <d v="2023-12-15T00:00:00"/>
    <n v="4"/>
    <s v="Completed"/>
    <s v="Approval"/>
    <x v="0"/>
    <x v="5"/>
    <m/>
    <s v="Thai"/>
    <x v="1"/>
    <x v="17"/>
    <x v="22"/>
    <s v="5B089K052"/>
    <m/>
    <x v="0"/>
    <m/>
    <s v="Major"/>
    <s v="SW, ISA, LGB, ANGL"/>
    <d v="2023-08-22T00:00:00"/>
    <d v="2023-08-24T00:00:00"/>
    <d v="2023-11-06T00:00:00"/>
    <n v="53"/>
    <m/>
    <m/>
    <n v="0"/>
    <n v="30"/>
    <d v="2023-12-15T00:00:00"/>
    <m/>
    <m/>
    <s v=""/>
    <n v="500"/>
    <n v="14000000"/>
  </r>
  <r>
    <s v=""/>
    <s v="FMSV2023080084"/>
    <d v="2023-08-24T00:00:00"/>
    <m/>
    <m/>
    <n v="0"/>
    <s v="Shipped"/>
    <s v="Decline"/>
    <x v="0"/>
    <x v="3"/>
    <m/>
    <m/>
    <x v="1"/>
    <x v="18"/>
    <x v="8"/>
    <s v="4G361K015"/>
    <m/>
    <x v="0"/>
    <s v="1. BSA Loosen_x000d__x000a_2. VCA leaked"/>
    <s v="Return"/>
    <s v="VCA, OSA"/>
    <d v="2023-08-24T00:00:00"/>
    <d v="2023-08-28T00:00:00"/>
    <d v="2023-11-13T00:00:00"/>
    <n v="56"/>
    <m/>
    <m/>
    <n v="0"/>
    <n v="0"/>
    <d v="2023-11-15T00:00:00"/>
    <m/>
    <m/>
    <s v=""/>
    <m/>
    <n v="32000000"/>
  </r>
  <r>
    <s v=""/>
    <s v="FMSV2023080095"/>
    <d v="2023-08-25T00:00:00"/>
    <d v="2023-10-30T00:00:00"/>
    <d v="2023-11-09T00:00:00"/>
    <n v="9"/>
    <s v="Completed"/>
    <s v="Approval"/>
    <x v="0"/>
    <x v="3"/>
    <m/>
    <s v="Thang"/>
    <x v="0"/>
    <x v="0"/>
    <x v="23"/>
    <s v="1C653K505"/>
    <m/>
    <x v="0"/>
    <m/>
    <s v="Minor"/>
    <s v="DWA"/>
    <d v="2023-08-30T00:00:00"/>
    <d v="2023-08-30T00:00:00"/>
    <d v="2023-09-11T00:00:00"/>
    <n v="9"/>
    <m/>
    <m/>
    <n v="0"/>
    <n v="44"/>
    <d v="2023-12-04T00:00:00"/>
    <m/>
    <s v="FOC DW"/>
    <s v=""/>
    <m/>
    <s v=""/>
  </r>
  <r>
    <s v=""/>
    <s v="FMSV2023080098"/>
    <d v="2023-08-30T00:00:00"/>
    <d v="2023-08-30T00:00:00"/>
    <d v="2023-09-06T00:00:00"/>
    <n v="6"/>
    <s v="Completed"/>
    <s v="Approval"/>
    <x v="0"/>
    <x v="3"/>
    <m/>
    <s v="Hoang"/>
    <x v="1"/>
    <x v="6"/>
    <x v="11"/>
    <s v="1C692K655"/>
    <m/>
    <x v="0"/>
    <s v="1. CHA foggy_x000d__x000a_2. FCT Leaked_x000d__x000a_3. BSA Loosen, down not enough_x000d__x000a_"/>
    <s v="Major"/>
    <s v="FCT, DRY, CHA"/>
    <d v="2023-08-30T00:00:00"/>
    <d v="2023-08-30T00:00:00"/>
    <d v="2023-08-30T00:00:00"/>
    <n v="1"/>
    <m/>
    <m/>
    <n v="0"/>
    <n v="2"/>
    <d v="2023-12-18T00:00:00"/>
    <m/>
    <m/>
    <m/>
    <n v="600"/>
    <m/>
  </r>
  <r>
    <s v=""/>
    <s v="FMSV2023090002"/>
    <d v="2023-09-05T00:00:00"/>
    <d v="2023-12-11T00:00:00"/>
    <d v="2023-12-12T00:00:00"/>
    <n v="2"/>
    <s v="Completed"/>
    <s v="Approval"/>
    <x v="0"/>
    <x v="3"/>
    <m/>
    <s v="Thai"/>
    <x v="1"/>
    <x v="19"/>
    <x v="17"/>
    <s v="KC643K396"/>
    <m/>
    <x v="0"/>
    <s v="foggy image"/>
    <s v="Major"/>
    <s v="ISA"/>
    <d v="2023-09-05T00:00:00"/>
    <d v="2023-11-11T00:00:00"/>
    <d v="2023-11-12T00:00:00"/>
    <n v="0"/>
    <d v="2023-11-12T00:00:00"/>
    <d v="2023-12-06T00:00:00"/>
    <n v="18"/>
    <n v="22"/>
    <d v="2023-12-13T00:00:00"/>
    <s v="WTY-FFVN-2309042"/>
    <s v="Foggy image - Please do CHA treatment to repair foggy image."/>
    <s v=""/>
    <m/>
    <s v=""/>
  </r>
  <r>
    <s v=""/>
    <s v="FMSV2023090003"/>
    <d v="2023-09-05T00:00:00"/>
    <d v="2023-12-14T00:00:00"/>
    <d v="2023-12-15T00:00:00"/>
    <n v="2"/>
    <s v="Completed"/>
    <s v="Approval"/>
    <x v="0"/>
    <x v="5"/>
    <m/>
    <s v="Nguyen (FSE)"/>
    <x v="1"/>
    <x v="20"/>
    <x v="24"/>
    <s v="2V696K388"/>
    <m/>
    <x v="0"/>
    <m/>
    <s v="Other"/>
    <s v="PCB"/>
    <d v="2023-09-06T00:00:00"/>
    <d v="2023-09-06T00:00:00"/>
    <d v="2023-09-07T00:00:00"/>
    <n v="2"/>
    <d v="2023-09-07T00:00:00"/>
    <d v="2023-12-06T00:00:00"/>
    <n v="65"/>
    <n v="72"/>
    <d v="2023-12-15T00:00:00"/>
    <s v="WTY-FFVN-2309043"/>
    <s v="Image Color Failure - Main PCB faulty."/>
    <s v=""/>
    <n v="200"/>
    <s v=""/>
  </r>
  <r>
    <s v=""/>
    <s v="FMSV2023090006"/>
    <d v="2023-09-05T00:00:00"/>
    <d v="2023-09-07T00:00:00"/>
    <d v="2023-09-20T00:00:00"/>
    <n v="10"/>
    <s v="Completed"/>
    <s v="Approval"/>
    <x v="0"/>
    <x v="3"/>
    <m/>
    <s v="Hoanle"/>
    <x v="0"/>
    <x v="2"/>
    <x v="7"/>
    <s v="1G402K527"/>
    <m/>
    <x v="0"/>
    <m/>
    <s v="Minor"/>
    <m/>
    <m/>
    <d v="2023-09-07T00:00:00"/>
    <d v="2023-09-07T00:00:00"/>
    <n v="1"/>
    <m/>
    <m/>
    <n v="0"/>
    <n v="10"/>
    <d v="2023-10-16T00:00:00"/>
    <m/>
    <m/>
    <s v=""/>
    <m/>
    <s v=""/>
  </r>
  <r>
    <s v=""/>
    <s v="FMSV2023090008"/>
    <d v="2023-09-07T00:00:00"/>
    <d v="2023-09-07T00:00:00"/>
    <d v="2023-09-14T00:00:00"/>
    <n v="6"/>
    <s v="Completed"/>
    <s v="Approval"/>
    <x v="0"/>
    <x v="3"/>
    <m/>
    <s v="Thang"/>
    <x v="0"/>
    <x v="3"/>
    <x v="2"/>
    <s v="3V567K003"/>
    <m/>
    <x v="0"/>
    <s v="Noise image &amp; error: 20031 "/>
    <s v="Other"/>
    <s v="PCB"/>
    <d v="2023-09-07T00:00:00"/>
    <d v="2023-09-07T00:00:00"/>
    <d v="2023-09-07T00:00:00"/>
    <n v="1"/>
    <m/>
    <m/>
    <n v="0"/>
    <n v="6"/>
    <d v="2023-11-09T00:00:00"/>
    <m/>
    <m/>
    <s v=""/>
    <m/>
    <s v=""/>
  </r>
  <r>
    <s v=""/>
    <s v="FMSV2023090016"/>
    <d v="2023-09-08T00:00:00"/>
    <d v="2023-10-10T00:00:00"/>
    <d v="2023-10-10T00:00:00"/>
    <n v="1"/>
    <s v="Completed"/>
    <s v="Approval"/>
    <x v="0"/>
    <x v="3"/>
    <m/>
    <s v="Thai"/>
    <x v="1"/>
    <x v="0"/>
    <x v="15"/>
    <s v="1C642K347"/>
    <m/>
    <x v="0"/>
    <s v="noz blocked_x000d__x000a_U/D loosen"/>
    <s v="Minor"/>
    <m/>
    <m/>
    <d v="2023-10-10T00:00:00"/>
    <d v="2023-10-10T00:00:00"/>
    <n v="1"/>
    <m/>
    <m/>
    <n v="0"/>
    <n v="1"/>
    <d v="2023-10-16T00:00:00"/>
    <m/>
    <m/>
    <s v=""/>
    <m/>
    <s v=""/>
  </r>
  <r>
    <s v=""/>
    <s v="FMSV2023090017"/>
    <d v="2023-09-08T00:00:00"/>
    <d v="2023-10-13T00:00:00"/>
    <d v="2023-10-19T00:00:00"/>
    <n v="5"/>
    <s v="Completed"/>
    <s v="Approval"/>
    <x v="0"/>
    <x v="3"/>
    <m/>
    <s v="Hoang"/>
    <x v="1"/>
    <x v="21"/>
    <x v="25"/>
    <s v="1C309K073"/>
    <m/>
    <x v="0"/>
    <s v="1. DWA broken_x000d__x000a_2. FSB cracked = &gt; leaked"/>
    <s v="Major"/>
    <m/>
    <m/>
    <d v="2023-10-07T00:00:00"/>
    <d v="2023-10-13T00:00:00"/>
    <n v="5"/>
    <m/>
    <m/>
    <n v="0"/>
    <n v="5"/>
    <d v="2023-10-19T00:00:00"/>
    <m/>
    <m/>
    <s v=""/>
    <m/>
    <n v="40000000"/>
  </r>
  <r>
    <s v=""/>
    <s v="FMSV2023090018"/>
    <d v="2023-09-08T00:00:00"/>
    <m/>
    <m/>
    <n v="0"/>
    <s v="Completed"/>
    <s v="Decline"/>
    <x v="0"/>
    <x v="3"/>
    <m/>
    <m/>
    <x v="1"/>
    <x v="7"/>
    <x v="17"/>
    <s v="5C643K346"/>
    <m/>
    <x v="0"/>
    <s v="1. LGB broken 1 side_x000d__x000a_2. FSA not good_x000d__x000a_3. BSA audible noise"/>
    <s v="Return"/>
    <s v="LGB, BSA, VCAC"/>
    <d v="2023-09-08T00:00:00"/>
    <d v="2023-09-11T00:00:00"/>
    <d v="2023-11-09T00:00:00"/>
    <n v="44"/>
    <m/>
    <m/>
    <n v="0"/>
    <n v="0"/>
    <d v="2023-11-09T00:00:00"/>
    <m/>
    <m/>
    <s v=""/>
    <m/>
    <n v="90000000"/>
  </r>
  <r>
    <s v=""/>
    <s v="FMSV2023090020"/>
    <d v="2023-09-12T00:00:00"/>
    <m/>
    <m/>
    <n v="0"/>
    <s v="Completed"/>
    <s v="Decline"/>
    <x v="0"/>
    <x v="0"/>
    <m/>
    <m/>
    <x v="2"/>
    <x v="0"/>
    <x v="26"/>
    <s v="8G403K090"/>
    <m/>
    <x v="0"/>
    <s v="1. Switch box broken_x000d__x000a_2. Image noise_x000d__x000a_3. PCB broken_x000d__x000a_4. Liquid inside all scope"/>
    <s v="Major"/>
    <m/>
    <m/>
    <d v="2023-10-25T00:00:00"/>
    <d v="2023-11-03T00:00:00"/>
    <n v="8"/>
    <m/>
    <m/>
    <n v="0"/>
    <n v="0"/>
    <d v="2023-11-03T00:00:00"/>
    <m/>
    <m/>
    <s v=""/>
    <m/>
    <s v=""/>
  </r>
  <r>
    <s v=""/>
    <s v="FMSV2023090023"/>
    <d v="2023-09-13T00:00:00"/>
    <d v="2023-09-13T00:00:00"/>
    <d v="2023-09-14T00:00:00"/>
    <n v="2"/>
    <s v="Completed"/>
    <s v="Approval"/>
    <x v="0"/>
    <x v="3"/>
    <m/>
    <s v="Thang"/>
    <x v="0"/>
    <x v="13"/>
    <x v="18"/>
    <s v="5C741K266"/>
    <m/>
    <x v="0"/>
    <m/>
    <s v="Minor"/>
    <s v="BSA"/>
    <d v="2023-09-13T00:00:00"/>
    <d v="2023-09-13T00:00:00"/>
    <d v="2023-09-13T00:00:00"/>
    <n v="1"/>
    <m/>
    <m/>
    <n v="0"/>
    <n v="2"/>
    <d v="2023-11-09T00:00:00"/>
    <m/>
    <m/>
    <s v=""/>
    <m/>
    <s v=""/>
  </r>
  <r>
    <s v=""/>
    <s v="FMSV2023090026"/>
    <d v="2023-09-14T00:00:00"/>
    <m/>
    <m/>
    <n v="0"/>
    <s v="Completed"/>
    <s v="Cancel"/>
    <x v="0"/>
    <x v="2"/>
    <m/>
    <m/>
    <x v="0"/>
    <x v="0"/>
    <x v="27"/>
    <s v="2D127K107"/>
    <m/>
    <x v="0"/>
    <s v="Elevator cable broken"/>
    <s v="Return"/>
    <s v="FEW"/>
    <d v="2023-09-20T00:00:00"/>
    <d v="2023-09-20T00:00:00"/>
    <d v="2023-12-08T00:00:00"/>
    <n v="58"/>
    <m/>
    <m/>
    <n v="0"/>
    <n v="0"/>
    <d v="2023-12-08T00:00:00"/>
    <m/>
    <s v="USE WRITE-OFF PART_x000d__x000a_Can't be repaired because the elevator pipe has broken."/>
    <s v=""/>
    <m/>
    <s v=""/>
  </r>
  <r>
    <s v=""/>
    <s v="FMSV2023090028"/>
    <d v="2023-09-15T00:00:00"/>
    <d v="2023-10-19T00:00:00"/>
    <d v="2023-11-09T00:00:00"/>
    <n v="16"/>
    <s v="Completed"/>
    <s v="Approval"/>
    <x v="0"/>
    <x v="3"/>
    <m/>
    <s v="Thai"/>
    <x v="1"/>
    <x v="0"/>
    <x v="28"/>
    <s v="2G202K058"/>
    <m/>
    <x v="0"/>
    <s v="Noise image_x000d__x000a_no leak"/>
    <s v="Major"/>
    <s v="CHA"/>
    <d v="2023-09-18T00:00:00"/>
    <d v="2023-09-19T00:00:00"/>
    <d v="2023-09-19T00:00:00"/>
    <n v="1"/>
    <m/>
    <m/>
    <n v="0"/>
    <n v="38"/>
    <d v="2023-11-09T00:00:00"/>
    <m/>
    <m/>
    <s v=""/>
    <m/>
    <s v=""/>
  </r>
  <r>
    <s v=""/>
    <s v="FMSV2023090029"/>
    <d v="2023-09-18T00:00:00"/>
    <m/>
    <m/>
    <n v="0"/>
    <s v="Shipped"/>
    <s v="Cancel"/>
    <x v="0"/>
    <x v="7"/>
    <m/>
    <m/>
    <x v="0"/>
    <x v="3"/>
    <x v="11"/>
    <s v="2C692K096"/>
    <m/>
    <x v="0"/>
    <s v="1.VCA cable broken_x000d__x000a_2.BSA deformed_x000d__x000a_3.FSA worn out"/>
    <s v="Return"/>
    <s v="VCA, BSA, FSA"/>
    <d v="2023-09-18T00:00:00"/>
    <d v="2023-09-18T00:00:00"/>
    <d v="2023-11-23T00:00:00"/>
    <n v="49"/>
    <m/>
    <m/>
    <n v="0"/>
    <n v="0"/>
    <d v="2023-11-23T00:00:00"/>
    <m/>
    <m/>
    <s v=""/>
    <m/>
    <n v="111000000"/>
  </r>
  <r>
    <s v=""/>
    <s v="FMSV2023090030"/>
    <d v="2023-09-18T00:00:00"/>
    <m/>
    <m/>
    <n v="0"/>
    <s v="Shipped"/>
    <s v="Cancel"/>
    <x v="0"/>
    <x v="7"/>
    <m/>
    <m/>
    <x v="0"/>
    <x v="3"/>
    <x v="11"/>
    <s v="5C692K026"/>
    <m/>
    <x v="0"/>
    <s v="1.Drum wire broken_x000d__x000a_2.BSA deformed_x000d__x000a_3.FCT scratch_x000d__x000a_4.FSA worn out_x000d__x000a_5.VCA connector loosen"/>
    <s v="Return"/>
    <s v="DWA, BSA, FCT, FSA, VCA"/>
    <d v="2023-09-18T00:00:00"/>
    <d v="2023-09-18T00:00:00"/>
    <d v="2023-11-23T00:00:00"/>
    <n v="49"/>
    <m/>
    <m/>
    <n v="0"/>
    <n v="0"/>
    <d v="2023-11-23T00:00:00"/>
    <m/>
    <m/>
    <s v=""/>
    <m/>
    <n v="97000000"/>
  </r>
  <r>
    <s v=""/>
    <s v="FMSV2023090031"/>
    <d v="2023-09-18T00:00:00"/>
    <m/>
    <m/>
    <n v="0"/>
    <s v="Shipped"/>
    <s v="Cancel"/>
    <x v="0"/>
    <x v="7"/>
    <m/>
    <m/>
    <x v="0"/>
    <x v="3"/>
    <x v="11"/>
    <s v="5C692K029"/>
    <m/>
    <x v="0"/>
    <s v="Leaked at FSA 30cm"/>
    <s v="Return"/>
    <s v="FSA"/>
    <d v="2023-09-18T00:00:00"/>
    <d v="2023-09-18T00:00:00"/>
    <d v="2023-11-23T00:00:00"/>
    <n v="49"/>
    <m/>
    <m/>
    <n v="0"/>
    <n v="0"/>
    <d v="2023-11-23T00:00:00"/>
    <m/>
    <m/>
    <s v=""/>
    <m/>
    <n v="40000000"/>
  </r>
  <r>
    <s v=""/>
    <s v="FMSV2023090034"/>
    <d v="2023-09-18T00:00:00"/>
    <d v="2023-09-21T00:00:00"/>
    <d v="2023-10-30T00:00:00"/>
    <n v="28"/>
    <s v="Completed"/>
    <s v="Approval"/>
    <x v="0"/>
    <x v="3"/>
    <m/>
    <s v="Minh"/>
    <x v="0"/>
    <x v="3"/>
    <x v="12"/>
    <s v="2G391K044"/>
    <m/>
    <x v="0"/>
    <m/>
    <s v="Maintain"/>
    <m/>
    <m/>
    <d v="2023-09-21T00:00:00"/>
    <d v="2023-09-21T00:00:00"/>
    <n v="1"/>
    <m/>
    <m/>
    <n v="0"/>
    <n v="28"/>
    <d v="2023-10-30T00:00:00"/>
    <m/>
    <m/>
    <s v=""/>
    <m/>
    <s v=""/>
  </r>
  <r>
    <s v=""/>
    <s v="FMSV2023090035"/>
    <d v="2023-09-18T00:00:00"/>
    <m/>
    <m/>
    <n v="0"/>
    <s v="Shipped"/>
    <s v="Cancel"/>
    <x v="0"/>
    <x v="7"/>
    <m/>
    <m/>
    <x v="0"/>
    <x v="3"/>
    <x v="12"/>
    <s v="7G391K075"/>
    <m/>
    <x v="0"/>
    <s v="1.Leaked at FCT_x000d__x000a_2.BSA deformed_x000d__x000a_3.FSB scratch_x000d__x000a_4.VCA connector loosen"/>
    <s v="Return"/>
    <s v="FCT, BSA, FSB, VCA"/>
    <d v="2023-09-19T00:00:00"/>
    <d v="2023-09-19T00:00:00"/>
    <d v="2023-11-23T00:00:00"/>
    <n v="48"/>
    <m/>
    <m/>
    <n v="0"/>
    <n v="0"/>
    <d v="2023-11-23T00:00:00"/>
    <m/>
    <m/>
    <s v=""/>
    <m/>
    <n v="72000000"/>
  </r>
  <r>
    <s v=""/>
    <s v="FMSV2023090040"/>
    <d v="2023-09-19T00:00:00"/>
    <d v="2023-09-26T00:00:00"/>
    <d v="2023-10-19T00:00:00"/>
    <n v="18"/>
    <s v="Completed"/>
    <s v="Approval"/>
    <x v="0"/>
    <x v="3"/>
    <m/>
    <s v="Thai"/>
    <x v="2"/>
    <x v="22"/>
    <x v="0"/>
    <s v="5C730K017"/>
    <m/>
    <x v="0"/>
    <s v="RSB leak"/>
    <s v="Minor"/>
    <m/>
    <m/>
    <d v="2023-09-26T00:00:00"/>
    <d v="2023-09-26T00:00:00"/>
    <n v="1"/>
    <m/>
    <m/>
    <n v="0"/>
    <n v="18"/>
    <d v="2023-10-19T00:00:00"/>
    <m/>
    <m/>
    <s v=""/>
    <m/>
    <s v=""/>
  </r>
  <r>
    <s v=""/>
    <s v="FMSV2023090043"/>
    <d v="2023-09-20T00:00:00"/>
    <d v="2023-09-20T00:00:00"/>
    <d v="2023-10-11T00:00:00"/>
    <n v="16"/>
    <s v="Completed"/>
    <s v="Approval"/>
    <x v="0"/>
    <x v="3"/>
    <m/>
    <s v="Minh"/>
    <x v="2"/>
    <x v="0"/>
    <x v="29"/>
    <s v="2G399K002"/>
    <m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</r>
  <r>
    <s v=""/>
    <s v="FMSV2023090044"/>
    <d v="2023-09-20T00:00:00"/>
    <d v="2023-09-20T00:00:00"/>
    <d v="2023-10-11T00:00:00"/>
    <n v="16"/>
    <s v="Completed"/>
    <s v="Approval"/>
    <x v="0"/>
    <x v="3"/>
    <m/>
    <s v="Minh"/>
    <x v="2"/>
    <x v="0"/>
    <x v="1"/>
    <s v="6C728K116"/>
    <m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</r>
  <r>
    <s v=""/>
    <s v="FMSV2023090046"/>
    <d v="2023-09-21T00:00:00"/>
    <m/>
    <m/>
    <n v="0"/>
    <s v="Completed"/>
    <s v="Decline"/>
    <x v="0"/>
    <x v="6"/>
    <m/>
    <m/>
    <x v="2"/>
    <x v="23"/>
    <x v="28"/>
    <s v="1G202K638"/>
    <m/>
    <x v="0"/>
    <s v="1. BSA broken_x000d__x000a_2. CAP &amp; NOZ damaged_x000d__x000a_3. FCT restricted_x000d__x000a_4. Image is dark due to LGB not being good_x000d__x000a_5. FSB leaked"/>
    <s v="Major"/>
    <m/>
    <m/>
    <d v="2023-10-07T00:00:00"/>
    <d v="2023-10-16T00:00:00"/>
    <n v="6"/>
    <m/>
    <m/>
    <n v="0"/>
    <n v="0"/>
    <d v="2023-10-16T00:00:00"/>
    <m/>
    <m/>
    <s v=""/>
    <m/>
    <n v="84000000"/>
  </r>
  <r>
    <s v=""/>
    <s v="FMSV2023090047"/>
    <d v="2023-10-02T00:00:00"/>
    <d v="2023-12-11T00:00:00"/>
    <d v="2023-12-15T00:00:00"/>
    <n v="5"/>
    <s v="Completed"/>
    <s v="Approval"/>
    <x v="0"/>
    <x v="4"/>
    <m/>
    <s v="Thai"/>
    <x v="1"/>
    <x v="19"/>
    <x v="17"/>
    <s v="KC643K398"/>
    <m/>
    <x v="0"/>
    <m/>
    <s v="Major"/>
    <s v="ISA"/>
    <d v="2023-10-24T00:00:00"/>
    <d v="2023-10-25T00:00:00"/>
    <d v="2023-10-26T00:00:00"/>
    <n v="2"/>
    <d v="2023-10-26T00:00:00"/>
    <d v="2023-12-06T00:00:00"/>
    <n v="30"/>
    <n v="37"/>
    <d v="2023-12-15T00:00:00"/>
    <s v="WTY-FFVN-2310051"/>
    <s v="foggy IMAGE"/>
    <s v=""/>
    <n v="350"/>
    <s v=""/>
  </r>
  <r>
    <s v=""/>
    <s v="FMSV2023090048"/>
    <d v="2023-09-21T00:00:00"/>
    <d v="2023-11-09T00:00:00"/>
    <d v="2023-11-27T00:00:00"/>
    <n v="13"/>
    <s v="Completed"/>
    <s v="Approval"/>
    <x v="0"/>
    <x v="3"/>
    <m/>
    <s v="Minh"/>
    <x v="0"/>
    <x v="8"/>
    <x v="30"/>
    <s v="7C727K139"/>
    <m/>
    <x v="0"/>
    <s v="1.Leaked at RBS_x000d__x000a_2.Black spot's_x000d__x000a_3.BSA deformed_x000d__x000a_4.FSB scratch_x000d__x000a_"/>
    <s v="Minor"/>
    <s v="BSA, DRY, FSB"/>
    <d v="2023-10-10T00:00:00"/>
    <d v="2023-09-28T00:00:00"/>
    <d v="2023-10-26T00:00:00"/>
    <n v="21"/>
    <m/>
    <m/>
    <n v="0"/>
    <n v="23"/>
    <d v="2023-12-06T00:00:00"/>
    <m/>
    <s v="Black spot's Request for air dryer on 21/09/2023 - 23/09/2023 =&gt; image OK"/>
    <s v=""/>
    <m/>
    <n v="80000000"/>
  </r>
  <r>
    <s v=""/>
    <s v="FMSV2023090050"/>
    <d v="2023-09-21T00:00:00"/>
    <d v="2023-09-26T00:00:00"/>
    <d v="2023-10-10T00:00:00"/>
    <n v="11"/>
    <s v="Completed"/>
    <s v="Approval"/>
    <x v="0"/>
    <x v="3"/>
    <m/>
    <s v="Hoanle"/>
    <x v="2"/>
    <x v="0"/>
    <x v="26"/>
    <s v="1G403K314"/>
    <m/>
    <x v="0"/>
    <m/>
    <s v="Minor"/>
    <m/>
    <m/>
    <d v="2023-09-26T00:00:00"/>
    <d v="2023-09-26T00:00:00"/>
    <n v="1"/>
    <m/>
    <m/>
    <n v="0"/>
    <n v="11"/>
    <d v="2023-10-31T00:00:00"/>
    <m/>
    <m/>
    <m/>
    <m/>
    <s v=""/>
  </r>
  <r>
    <s v=""/>
    <s v="FMSV2023090051"/>
    <d v="2023-09-21T00:00:00"/>
    <d v="2023-09-28T00:00:00"/>
    <d v="2023-10-10T00:00:00"/>
    <n v="9"/>
    <s v="Completed"/>
    <s v="Approval"/>
    <x v="0"/>
    <x v="3"/>
    <m/>
    <s v="Hoanle"/>
    <x v="0"/>
    <x v="16"/>
    <x v="12"/>
    <s v="8G391K433"/>
    <m/>
    <x v="0"/>
    <m/>
    <s v="Major"/>
    <s v="DRY, OSA"/>
    <d v="2023-09-28T00:00:00"/>
    <d v="2023-09-28T00:00:00"/>
    <d v="2023-09-28T00:00:00"/>
    <n v="1"/>
    <m/>
    <m/>
    <n v="0"/>
    <n v="9"/>
    <d v="2023-11-09T00:00:00"/>
    <m/>
    <m/>
    <s v=""/>
    <m/>
    <s v=""/>
  </r>
  <r>
    <s v=""/>
    <s v="FMSV2023090053"/>
    <d v="2023-09-21T00:00:00"/>
    <d v="2023-09-25T00:00:00"/>
    <d v="2023-10-10T00:00:00"/>
    <n v="12"/>
    <s v="Completed"/>
    <s v="Approval"/>
    <x v="0"/>
    <x v="3"/>
    <m/>
    <s v="Hoanle"/>
    <x v="0"/>
    <x v="16"/>
    <x v="12"/>
    <s v="KG391K535"/>
    <m/>
    <x v="0"/>
    <m/>
    <s v="Minor"/>
    <s v="PCB, BSA"/>
    <d v="2023-09-25T00:00:00"/>
    <d v="2023-09-25T00:00:00"/>
    <d v="2023-09-25T00:00:00"/>
    <n v="1"/>
    <m/>
    <m/>
    <n v="0"/>
    <n v="12"/>
    <d v="2023-11-09T00:00:00"/>
    <m/>
    <m/>
    <m/>
    <m/>
    <s v=""/>
  </r>
  <r>
    <s v=""/>
    <s v="FMSV2023090058"/>
    <d v="2023-09-26T00:00:00"/>
    <d v="2023-09-29T00:00:00"/>
    <d v="2023-10-11T00:00:00"/>
    <n v="9"/>
    <s v="Completed"/>
    <s v="Approval"/>
    <x v="0"/>
    <x v="3"/>
    <m/>
    <s v="Minh"/>
    <x v="2"/>
    <x v="0"/>
    <x v="24"/>
    <s v="1V696K004"/>
    <m/>
    <x v="0"/>
    <m/>
    <s v="Other"/>
    <m/>
    <m/>
    <d v="2023-09-29T00:00:00"/>
    <d v="2023-09-29T00:00:00"/>
    <n v="1"/>
    <m/>
    <m/>
    <n v="0"/>
    <n v="9"/>
    <d v="2023-10-11T00:00:00"/>
    <m/>
    <m/>
    <s v=""/>
    <m/>
    <s v=""/>
  </r>
  <r>
    <s v=""/>
    <s v="FMSV2023090064"/>
    <d v="2023-09-28T00:00:00"/>
    <d v="2023-09-28T00:00:00"/>
    <d v="2023-10-19T00:00:00"/>
    <n v="16"/>
    <s v="Completed"/>
    <s v="Approval"/>
    <x v="0"/>
    <x v="3"/>
    <m/>
    <s v="Thai"/>
    <x v="2"/>
    <x v="0"/>
    <x v="15"/>
    <s v="1C642K365"/>
    <m/>
    <x v="0"/>
    <m/>
    <s v="Major"/>
    <m/>
    <m/>
    <d v="2023-09-28T00:00:00"/>
    <d v="2023-09-28T00:00:00"/>
    <n v="1"/>
    <m/>
    <m/>
    <n v="0"/>
    <n v="16"/>
    <d v="2023-10-19T00:00:00"/>
    <m/>
    <m/>
    <s v=""/>
    <m/>
    <s v=""/>
  </r>
  <r>
    <s v=""/>
    <s v="FMSV2023090065"/>
    <d v="2023-09-28T00:00:00"/>
    <m/>
    <m/>
    <n v="0"/>
    <s v="Completed"/>
    <s v="Cancel"/>
    <x v="0"/>
    <x v="0"/>
    <m/>
    <m/>
    <x v="1"/>
    <x v="11"/>
    <x v="24"/>
    <s v="1V696K077"/>
    <m/>
    <x v="0"/>
    <m/>
    <s v="Return"/>
    <s v="PCB, O"/>
    <d v="2023-09-28T00:00:00"/>
    <d v="2023-09-29T00:00:00"/>
    <d v="2023-12-05T00:00:00"/>
    <n v="48"/>
    <m/>
    <m/>
    <n v="0"/>
    <n v="0"/>
    <d v="2023-12-05T00:00:00"/>
    <m/>
    <m/>
    <s v=""/>
    <m/>
    <n v="102000000"/>
  </r>
  <r>
    <s v=""/>
    <s v="FMSV2023090068"/>
    <d v="2023-09-28T00:00:00"/>
    <m/>
    <m/>
    <n v="0"/>
    <s v="Shipped"/>
    <s v="Cancel"/>
    <x v="0"/>
    <x v="7"/>
    <m/>
    <m/>
    <x v="0"/>
    <x v="3"/>
    <x v="12"/>
    <s v="7G391K201"/>
    <m/>
    <x v="0"/>
    <s v="1. BSA broken_x000d__x000a_2. FCT restricted_x000d__x000a_3. FSB scratched_x000d__x000a_4. COUPLING RING &amp; Rubber cone OSA broken_x000d__x000a_5. LGB lens glue broken"/>
    <s v="Return"/>
    <s v="BSA, FCT, FSB, ISA, WGB"/>
    <d v="2023-09-28T00:00:00"/>
    <d v="2023-04-11T00:00:00"/>
    <d v="2023-11-23T00:00:00"/>
    <n v="163"/>
    <m/>
    <m/>
    <n v="0"/>
    <n v="0"/>
    <d v="2023-11-23T00:00:00"/>
    <m/>
    <m/>
    <s v=""/>
    <m/>
    <s v=""/>
  </r>
  <r>
    <s v=""/>
    <s v="FMSV2023090071"/>
    <d v="2023-09-28T00:00:00"/>
    <m/>
    <m/>
    <n v="0"/>
    <s v="Shipped"/>
    <s v="Decline"/>
    <x v="0"/>
    <x v="3"/>
    <d v="2024-01-30T00:00:00"/>
    <m/>
    <x v="0"/>
    <x v="24"/>
    <x v="9"/>
    <s v="3S094K410"/>
    <m/>
    <x v="0"/>
    <m/>
    <s v="Return"/>
    <s v="IRS"/>
    <d v="2023-09-29T00:00:00"/>
    <d v="2023-07-14T00:00:00"/>
    <d v="2023-11-15T00:00:00"/>
    <n v="89"/>
    <m/>
    <m/>
    <n v="0"/>
    <n v="0"/>
    <d v="2023-11-15T00:00:00"/>
    <m/>
    <m/>
    <s v=""/>
    <m/>
    <n v="30000000"/>
  </r>
  <r>
    <s v=""/>
    <s v="FMSV2023090072"/>
    <d v="2023-09-28T00:00:00"/>
    <m/>
    <m/>
    <n v="0"/>
    <s v="Shipped"/>
    <s v="Cancel"/>
    <x v="0"/>
    <x v="7"/>
    <m/>
    <m/>
    <x v="0"/>
    <x v="3"/>
    <x v="12"/>
    <s v="7G391K085"/>
    <m/>
    <x v="0"/>
    <s v="FSB airleaked, FSA , BSA  deformation, FCT limitted"/>
    <s v="Return"/>
    <s v="FSA, FSB, BSA, FCT"/>
    <d v="2023-09-29T00:00:00"/>
    <d v="2023-05-29T00:00:00"/>
    <d v="2023-11-23T00:00:00"/>
    <n v="129"/>
    <m/>
    <m/>
    <n v="0"/>
    <n v="0"/>
    <d v="2023-11-23T00:00:00"/>
    <m/>
    <m/>
    <s v=""/>
    <m/>
    <n v="190000000"/>
  </r>
  <r>
    <s v=""/>
    <s v="FMSV2023090078"/>
    <d v="2023-09-28T00:00:00"/>
    <m/>
    <m/>
    <n v="0"/>
    <s v="Shipped"/>
    <s v="Cancel"/>
    <x v="0"/>
    <x v="7"/>
    <m/>
    <m/>
    <x v="0"/>
    <x v="3"/>
    <x v="12"/>
    <s v="2G391K780"/>
    <m/>
    <x v="0"/>
    <s v="1.Bending stiff_x000d__x000a_2.FCT scratch_x000d__x000a_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1"/>
    <d v="2023-09-28T00:00:00"/>
    <m/>
    <m/>
    <n v="0"/>
    <s v="Shipped"/>
    <s v="Cancel"/>
    <x v="0"/>
    <x v="7"/>
    <m/>
    <m/>
    <x v="0"/>
    <x v="3"/>
    <x v="12"/>
    <s v="4G391K120"/>
    <m/>
    <x v="0"/>
    <s v="BSA heavy, FCT deformation 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2"/>
    <d v="2023-09-28T00:00:00"/>
    <m/>
    <m/>
    <n v="0"/>
    <s v="Shipped"/>
    <s v="Cancel"/>
    <x v="0"/>
    <x v="7"/>
    <m/>
    <m/>
    <x v="0"/>
    <x v="3"/>
    <x v="12"/>
    <s v="7G391K12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6"/>
    <d v="2023-09-28T00:00:00"/>
    <m/>
    <m/>
    <n v="0"/>
    <s v="Shipped"/>
    <s v="Cancel"/>
    <x v="0"/>
    <x v="7"/>
    <m/>
    <m/>
    <x v="0"/>
    <x v="3"/>
    <x v="12"/>
    <s v="2G391K779"/>
    <m/>
    <x v="0"/>
    <s v="1.Bending broken_x000d__x000a_2.FSB at LG connector damaged_x000d__x000a_3.FCT scratch"/>
    <s v="Return"/>
    <s v="BSA, FSB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7"/>
    <d v="2023-09-28T00:00:00"/>
    <m/>
    <m/>
    <n v="0"/>
    <s v="Shipped"/>
    <s v="Cancel"/>
    <x v="0"/>
    <x v="7"/>
    <m/>
    <m/>
    <x v="0"/>
    <x v="3"/>
    <x v="12"/>
    <s v="2G391K945"/>
    <m/>
    <x v="0"/>
    <s v="1.VCA cable broken_x000d__x000a_2.FSA worn out_x000d__x000a_3.BSA deformed"/>
    <s v="Return"/>
    <s v="VCA, FSA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8"/>
    <d v="2023-09-28T00:00:00"/>
    <m/>
    <m/>
    <n v="0"/>
    <s v="Shipped"/>
    <s v="Cancel"/>
    <x v="0"/>
    <x v="7"/>
    <m/>
    <m/>
    <x v="0"/>
    <x v="3"/>
    <x v="12"/>
    <s v="2G391K093"/>
    <m/>
    <x v="0"/>
    <s v="1. WJT clogged_x000d__x000a_2. FSB cracked_x000d__x000a_3. VCA flexible damaged"/>
    <s v="Return"/>
    <s v="WJT, FSB, VCA, F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9"/>
    <d v="2023-09-28T00:00:00"/>
    <m/>
    <m/>
    <n v="0"/>
    <s v="Shipped"/>
    <s v="Cancel"/>
    <x v="0"/>
    <x v="7"/>
    <m/>
    <m/>
    <x v="0"/>
    <x v="3"/>
    <x v="11"/>
    <s v="1C692K734"/>
    <m/>
    <x v="0"/>
    <s v="1. FSA leaked _x000d__x000a_2. BSA deformed_x000d__x000a_3. FSB &amp; VCA flexible damaged"/>
    <s v="Return"/>
    <s v="FSA, BSA, VCA, FSB"/>
    <d v="2023-09-29T00:00:00"/>
    <d v="2023-09-29T00:00:00"/>
    <d v="2023-11-23T00:00:00"/>
    <n v="40"/>
    <m/>
    <m/>
    <n v="0"/>
    <n v="0"/>
    <d v="2023-11-23T00:00:00"/>
    <m/>
    <m/>
    <s v=""/>
    <m/>
    <s v=""/>
  </r>
  <r>
    <s v=""/>
    <s v="FMSV2023090090"/>
    <d v="2023-09-28T00:00:00"/>
    <m/>
    <m/>
    <n v="0"/>
    <s v="Shipped"/>
    <s v="Cancel"/>
    <x v="0"/>
    <x v="7"/>
    <m/>
    <m/>
    <x v="0"/>
    <x v="3"/>
    <x v="12"/>
    <s v="2G391K208"/>
    <m/>
    <x v="0"/>
    <s v="1. Suction Cylinder worn out_x000d__x000a_2. FSB &amp; VCA flexible damaged_x000d__x000a_3. BSA deformed_x000d__x000a_4. Dark image due to glass rod cracked"/>
    <s v="Return"/>
    <s v="SUV, FSB, VCA, BSA, LP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94"/>
    <d v="2023-09-28T00:00:00"/>
    <d v="2023-10-31T00:00:00"/>
    <d v="2023-11-09T00:00:00"/>
    <n v="8"/>
    <s v="Completed"/>
    <s v="Approval"/>
    <x v="0"/>
    <x v="5"/>
    <m/>
    <s v="Minh"/>
    <x v="0"/>
    <x v="24"/>
    <x v="17"/>
    <s v="5C643K347"/>
    <m/>
    <x v="0"/>
    <s v="1.CAP glue damaged_x000d__x000a_2.Foggy image_x000d__x000a_3.BSA broken"/>
    <s v="Major"/>
    <s v="DEC, DRY, BSA, DWA"/>
    <d v="2023-09-29T00:00:00"/>
    <d v="2023-10-07T00:00:00"/>
    <d v="2023-10-31T00:00:00"/>
    <n v="17"/>
    <d v="2023-09-19T00:00:00"/>
    <d v="2023-10-16T00:00:00"/>
    <n v="20"/>
    <n v="8"/>
    <d v="2023-11-09T00:00:00"/>
    <m/>
    <m/>
    <s v=""/>
    <m/>
    <s v=""/>
  </r>
  <r>
    <s v=""/>
    <s v="FMSV2023090101"/>
    <d v="2023-09-28T00:00:00"/>
    <m/>
    <m/>
    <n v="0"/>
    <s v="Shipped"/>
    <s v="Decline"/>
    <x v="0"/>
    <x v="3"/>
    <m/>
    <m/>
    <x v="0"/>
    <x v="25"/>
    <x v="5"/>
    <s v="4C449B024"/>
    <m/>
    <x v="0"/>
    <m/>
    <s v="Return"/>
    <s v="CHA, FSA, FSB, VCA, BSA, SW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04"/>
    <d v="2023-09-28T00:00:00"/>
    <m/>
    <m/>
    <n v="0"/>
    <s v="Shipped"/>
    <s v="Cancel"/>
    <x v="0"/>
    <x v="7"/>
    <m/>
    <m/>
    <x v="0"/>
    <x v="3"/>
    <x v="12"/>
    <s v="4G391K23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4"/>
    <d v="2023-09-28T00:00:00"/>
    <m/>
    <m/>
    <n v="0"/>
    <s v="Shipped"/>
    <s v="Cancel"/>
    <x v="0"/>
    <x v="7"/>
    <m/>
    <m/>
    <x v="0"/>
    <x v="3"/>
    <x v="11"/>
    <s v="1C692K584"/>
    <m/>
    <x v="0"/>
    <s v="blackspot, FSB, LG connect-air leak"/>
    <s v="Return"/>
    <s v="DRY, FSB, LC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5"/>
    <d v="2023-09-28T00:00:00"/>
    <m/>
    <m/>
    <n v="0"/>
    <s v="Shipped"/>
    <s v="Cancel"/>
    <x v="0"/>
    <x v="7"/>
    <m/>
    <m/>
    <x v="0"/>
    <x v="3"/>
    <x v="12"/>
    <s v="9G391K102"/>
    <m/>
    <x v="0"/>
    <s v="1. BSA broken_x000d__x000a_2. Foggy on imgae_x000d__x000a_3. FCT restricted"/>
    <s v="Return"/>
    <s v="DRY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7"/>
    <d v="2023-09-28T00:00:00"/>
    <m/>
    <m/>
    <n v="0"/>
    <s v="Completed"/>
    <s v="Decline"/>
    <x v="0"/>
    <x v="3"/>
    <m/>
    <m/>
    <x v="2"/>
    <x v="26"/>
    <x v="11"/>
    <s v="1C692K648"/>
    <m/>
    <x v="0"/>
    <s v="1. CAP AND NOZ Damaged_x000d__x000a_5. RBS damaged -&gt; 3rd party_x000d__x000a_6. FCT no evaluaton_x000d__x000a_7. FSA Worn out_x000d__x000a_8. BSA Loosen, check history_x000d__x000a_9. OSA BODY COVERS Damaged, fct inlet damaged_x000d__x000a_10. LOCK KNOB dirty_x000d__x000a_11. VCA miss cover_x000d__x000a_"/>
    <s v="Major"/>
    <m/>
    <m/>
    <d v="2023-10-07T00:00:00"/>
    <d v="2023-10-24T00:00:00"/>
    <n v="12"/>
    <m/>
    <m/>
    <n v="0"/>
    <n v="0"/>
    <d v="2023-10-24T00:00:00"/>
    <m/>
    <m/>
    <s v=""/>
    <m/>
    <s v=""/>
  </r>
  <r>
    <s v=""/>
    <s v="FMSV2023090125"/>
    <d v="2023-09-28T00:00:00"/>
    <d v="2023-10-05T00:00:00"/>
    <d v="2023-10-10T00:00:00"/>
    <n v="4"/>
    <s v="Completed"/>
    <s v="Approval"/>
    <x v="0"/>
    <x v="0"/>
    <m/>
    <s v="Thang"/>
    <x v="2"/>
    <x v="27"/>
    <x v="25"/>
    <s v="3C309K028"/>
    <m/>
    <x v="0"/>
    <s v="1.Main PCB failure_x000d__x000a_2.Bending heavy"/>
    <s v="Major"/>
    <m/>
    <m/>
    <d v="2023-10-05T00:00:00"/>
    <d v="2023-10-05T00:00:00"/>
    <n v="1"/>
    <m/>
    <m/>
    <n v="0"/>
    <n v="4"/>
    <d v="2023-10-23T00:00:00"/>
    <m/>
    <m/>
    <s v=""/>
    <m/>
    <s v=""/>
  </r>
  <r>
    <s v=""/>
    <s v="FMSV2023090135"/>
    <d v="2023-09-28T00:00:00"/>
    <m/>
    <m/>
    <n v="0"/>
    <s v="Shipped"/>
    <s v="Decline"/>
    <x v="0"/>
    <x v="3"/>
    <m/>
    <m/>
    <x v="0"/>
    <x v="25"/>
    <x v="8"/>
    <s v="4G361A641"/>
    <m/>
    <x v="0"/>
    <s v="1.Leaked at AWT_x000d__x000a_2.Noise image_x000d__x000a_3.FSB broken_x000d__x000a_4.BSA deformed_x000d__x000a_5.VCA worn out"/>
    <s v="Return"/>
    <s v="AWT, CHA, FSB, B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0"/>
    <d v="2023-09-28T00:00:00"/>
    <d v="2023-09-29T00:00:00"/>
    <d v="2023-10-05T00:00:00"/>
    <n v="5"/>
    <s v="Completed"/>
    <s v="Approval"/>
    <x v="0"/>
    <x v="0"/>
    <m/>
    <s v="Hoanle"/>
    <x v="2"/>
    <x v="27"/>
    <x v="25"/>
    <s v="3C309K012"/>
    <m/>
    <x v="0"/>
    <s v="1.Drum wire Up broken_x000d__x000a_2.Damaged glue at RBS"/>
    <s v="Minor"/>
    <m/>
    <m/>
    <d v="2023-09-29T00:00:00"/>
    <d v="2023-09-29T00:00:00"/>
    <n v="1"/>
    <m/>
    <m/>
    <n v="0"/>
    <n v="5"/>
    <d v="2023-10-23T00:00:00"/>
    <m/>
    <m/>
    <s v=""/>
    <m/>
    <s v=""/>
  </r>
  <r>
    <s v=""/>
    <s v="FMSV2023090142"/>
    <d v="2023-09-28T00:00:00"/>
    <m/>
    <m/>
    <n v="0"/>
    <s v="Shipped"/>
    <s v="Cancel"/>
    <x v="0"/>
    <x v="7"/>
    <m/>
    <m/>
    <x v="0"/>
    <x v="3"/>
    <x v="12"/>
    <s v="5G391K028"/>
    <m/>
    <x v="0"/>
    <m/>
    <s v="Return"/>
    <s v="BSA, FSB, FCT, FSA, SUV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43"/>
    <d v="2023-09-28T00:00:00"/>
    <m/>
    <m/>
    <n v="0"/>
    <s v="Shipped"/>
    <s v="Decline"/>
    <x v="0"/>
    <x v="0"/>
    <m/>
    <m/>
    <x v="0"/>
    <x v="25"/>
    <x v="19"/>
    <s v="4G314A057"/>
    <m/>
    <x v="0"/>
    <s v="1.FSA worn out_x000d__x000a_2.FSB broken_x000d__x000a_3.BSA deformed_x000d__x000a_4.VCA leaked"/>
    <s v="Return"/>
    <s v="FSA, FSB, B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4"/>
    <d v="2023-09-28T00:00:00"/>
    <m/>
    <m/>
    <n v="0"/>
    <s v="Shipped"/>
    <s v="Decline"/>
    <x v="0"/>
    <x v="0"/>
    <m/>
    <m/>
    <x v="0"/>
    <x v="25"/>
    <x v="5"/>
    <s v="4C449B022"/>
    <m/>
    <x v="0"/>
    <m/>
    <s v="Return"/>
    <s v="CHA, FSB, BSA, F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8"/>
    <d v="2023-09-28T00:00:00"/>
    <d v="2023-11-06T00:00:00"/>
    <d v="2023-11-16T00:00:00"/>
    <n v="9"/>
    <s v="Shipped"/>
    <s v="Approval"/>
    <x v="0"/>
    <x v="8"/>
    <m/>
    <s v="Hoang"/>
    <x v="1"/>
    <x v="28"/>
    <x v="17"/>
    <s v="5C643K343"/>
    <m/>
    <x v="0"/>
    <s v="1. AWT Good +++, _x000d__x000a_2. FSA Worn out_x000d__x000a_3. BSA heavy torque_x000d__x000a_"/>
    <s v="Major"/>
    <s v="FSA, BSA"/>
    <d v="2023-09-29T00:00:00"/>
    <d v="2023-10-07T00:00:00"/>
    <d v="2023-10-31T00:00:00"/>
    <n v="17"/>
    <d v="2023-09-19T00:00:00"/>
    <d v="2023-10-16T00:00:00"/>
    <n v="20"/>
    <n v="13"/>
    <d v="2023-11-24T00:00:00"/>
    <m/>
    <m/>
    <s v=""/>
    <m/>
    <s v=""/>
  </r>
  <r>
    <s v=""/>
    <s v="FMSV2023090149"/>
    <d v="2023-09-28T00:00:00"/>
    <m/>
    <m/>
    <n v="0"/>
    <s v="Shipped"/>
    <s v="Decline"/>
    <x v="0"/>
    <x v="3"/>
    <m/>
    <m/>
    <x v="1"/>
    <x v="11"/>
    <x v="31"/>
    <s v="1G366K152"/>
    <m/>
    <x v="0"/>
    <s v="1. CHA Stain_x000d__x000a_2. AWT Clogged_x000d__x000a_3. FCT Closed_x000d__x000a_4. FSA Deformed_x000d__x000a_"/>
    <s v="Return"/>
    <s v="ISA, FSA"/>
    <d v="2023-09-29T00:00:00"/>
    <d v="2023-08-07T00:00:00"/>
    <d v="2023-11-13T00:00:00"/>
    <n v="71"/>
    <m/>
    <m/>
    <n v="0"/>
    <n v="0"/>
    <d v="2023-11-15T00:00:00"/>
    <m/>
    <m/>
    <s v=""/>
    <m/>
    <n v="212000000"/>
  </r>
  <r>
    <s v=""/>
    <s v="FMSV2023090162"/>
    <d v="2023-09-28T00:00:00"/>
    <m/>
    <m/>
    <n v="0"/>
    <s v="Completed"/>
    <s v="Decline"/>
    <x v="0"/>
    <x v="0"/>
    <m/>
    <m/>
    <x v="0"/>
    <x v="29"/>
    <x v="2"/>
    <s v="3V567D229"/>
    <m/>
    <x v="0"/>
    <m/>
    <s v="Other"/>
    <m/>
    <m/>
    <d v="2023-10-07T00:00:00"/>
    <d v="2023-11-01T00:00:00"/>
    <n v="18"/>
    <m/>
    <m/>
    <n v="0"/>
    <n v="0"/>
    <d v="2023-11-01T00:00:00"/>
    <m/>
    <m/>
    <s v=""/>
    <m/>
    <s v=""/>
  </r>
  <r>
    <s v=""/>
    <s v="FMSV2023090167"/>
    <d v="2023-09-28T00:00:00"/>
    <m/>
    <m/>
    <n v="0"/>
    <s v="Shipped"/>
    <s v="Cancel"/>
    <x v="0"/>
    <x v="7"/>
    <m/>
    <m/>
    <x v="0"/>
    <x v="3"/>
    <x v="12"/>
    <s v="7G391K084"/>
    <m/>
    <x v="0"/>
    <s v="1.Leaked rubber cone at OSA_x000d__x000a_2.Craked at FSA_x000d__x000a_3.U/D loosen"/>
    <s v="Return"/>
    <s v="FSA, O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68"/>
    <d v="2023-09-28T00:00:00"/>
    <m/>
    <m/>
    <n v="0"/>
    <s v="Shipped"/>
    <s v="Cancel"/>
    <x v="0"/>
    <x v="7"/>
    <m/>
    <m/>
    <x v="0"/>
    <x v="3"/>
    <x v="12"/>
    <s v="7G391K102"/>
    <m/>
    <x v="0"/>
    <s v="1. BSA broken_x000d__x000a_2. LR lock knob leaked"/>
    <s v="Return"/>
    <s v="BSA, ANGL, O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69"/>
    <d v="2023-09-28T00:00:00"/>
    <m/>
    <m/>
    <n v="0"/>
    <s v="Shipped"/>
    <s v="Cancel"/>
    <x v="0"/>
    <x v="7"/>
    <m/>
    <m/>
    <x v="0"/>
    <x v="3"/>
    <x v="12"/>
    <s v="7G391K08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5"/>
    <d v="2023-09-28T00:00:00"/>
    <m/>
    <m/>
    <n v="0"/>
    <s v="Shipped"/>
    <s v="Cancel"/>
    <x v="0"/>
    <x v="7"/>
    <m/>
    <m/>
    <x v="0"/>
    <x v="3"/>
    <x v="32"/>
    <s v="2G391K084"/>
    <m/>
    <x v="0"/>
    <s v="BSA broken_x000d__x000a_FSB damaged"/>
    <s v="Return"/>
    <s v="BSA, FSB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7"/>
    <d v="2023-09-28T00:00:00"/>
    <m/>
    <m/>
    <n v="0"/>
    <s v="Shipped"/>
    <s v="Cancel"/>
    <x v="0"/>
    <x v="7"/>
    <m/>
    <m/>
    <x v="0"/>
    <x v="3"/>
    <x v="11"/>
    <s v="1C692K738"/>
    <m/>
    <x v="0"/>
    <m/>
    <s v="Return"/>
    <s v="FSB, SU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8"/>
    <d v="2023-09-28T00:00:00"/>
    <d v="2023-11-09T00:00:00"/>
    <d v="2023-11-15T00:00:00"/>
    <n v="5"/>
    <s v="Shipped"/>
    <s v="Approval"/>
    <x v="0"/>
    <x v="5"/>
    <m/>
    <s v="Thang"/>
    <x v="0"/>
    <x v="30"/>
    <x v="8"/>
    <s v="2G361K188"/>
    <m/>
    <x v="0"/>
    <s v="1. LGB broken_x000d__x000a_2. FSA deformed_x000d__x000a_3. FCT restricted_x000d__x000a_4. FSB scratched_x000d__x000a_5. BSA deformed"/>
    <s v="Major"/>
    <s v="LGB, FSA, FCT, FSB, BSA, VCA"/>
    <d v="2023-09-29T00:00:00"/>
    <d v="2023-10-07T00:00:00"/>
    <d v="2023-10-31T00:00:00"/>
    <n v="17"/>
    <d v="2023-09-19T00:00:00"/>
    <d v="2023-10-16T00:00:00"/>
    <n v="20"/>
    <n v="12"/>
    <d v="2023-11-15T00:00:00"/>
    <m/>
    <m/>
    <s v=""/>
    <m/>
    <s v=""/>
  </r>
  <r>
    <s v=""/>
    <s v="FMSV2023090187"/>
    <d v="2023-09-28T00:00:00"/>
    <m/>
    <m/>
    <n v="0"/>
    <s v="Shipped"/>
    <s v="Cancel"/>
    <x v="0"/>
    <x v="7"/>
    <m/>
    <m/>
    <x v="0"/>
    <x v="3"/>
    <x v="11"/>
    <s v="1C692K470"/>
    <m/>
    <x v="0"/>
    <s v="1. FSA leaked_x000d__x000a_2. BSA loosen_x000d__x000a_3. FSB scratched"/>
    <s v="Return"/>
    <s v="FSA, BSA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88"/>
    <d v="2023-09-28T00:00:00"/>
    <m/>
    <m/>
    <n v="0"/>
    <s v="Shipped"/>
    <s v="Cancel"/>
    <x v="0"/>
    <x v="7"/>
    <m/>
    <m/>
    <x v="0"/>
    <x v="3"/>
    <x v="12"/>
    <s v="3G391K103"/>
    <m/>
    <x v="0"/>
    <s v="1. LGB has broken one side_x000d__x000a_2. BSA stiff_x000d__x000a_3. FSB damaged"/>
    <s v="Return"/>
    <s v="LGB, BSA, FSB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96"/>
    <d v="2023-09-28T00:00:00"/>
    <m/>
    <m/>
    <n v="0"/>
    <s v="Shipped"/>
    <s v="Cancel"/>
    <x v="0"/>
    <x v="7"/>
    <m/>
    <m/>
    <x v="0"/>
    <x v="3"/>
    <x v="12"/>
    <s v="2G391K781"/>
    <m/>
    <x v="0"/>
    <s v="1. BSA broken_x000d__x000a_2. FCT restricted_x000d__x000a_3. FSB scratched "/>
    <s v="Return"/>
    <s v="BSA, FCT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0"/>
    <d v="2023-09-28T00:00:00"/>
    <m/>
    <m/>
    <n v="0"/>
    <s v="Shipped"/>
    <s v="Cancel"/>
    <x v="0"/>
    <x v="0"/>
    <m/>
    <m/>
    <x v="0"/>
    <x v="31"/>
    <x v="8"/>
    <s v="2G361K553"/>
    <m/>
    <x v="0"/>
    <s v="1. FSB leaked_x000d__x000a_2. Liquid inside scope_x000d__x000a_3. Noise on image_x000d__x000a_4. FSA cracked_x000d__x000a_5. BSA deformed_x000d__x000a_6. FCT restricted_x000d__x000a__x000d__x000a__x000d__x000a_"/>
    <s v="Return"/>
    <s v="FSB, CHA, FSA, BSA, FCT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090201"/>
    <d v="2023-09-28T00:00:00"/>
    <m/>
    <m/>
    <n v="0"/>
    <s v="Shipped"/>
    <s v="Cancel"/>
    <x v="0"/>
    <x v="7"/>
    <m/>
    <m/>
    <x v="0"/>
    <x v="3"/>
    <x v="11"/>
    <s v="3C692K104"/>
    <m/>
    <x v="0"/>
    <s v="1.Iamge failure_x000d__x000a_2.Bending deformation_x000d__x000a_3.RBS worn out"/>
    <s v="Return"/>
    <s v="CHA, BSA, RBS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2"/>
    <d v="2023-09-28T00:00:00"/>
    <m/>
    <m/>
    <n v="0"/>
    <s v="Shipped"/>
    <s v="Cancel"/>
    <x v="0"/>
    <x v="7"/>
    <m/>
    <m/>
    <x v="0"/>
    <x v="3"/>
    <x v="11"/>
    <s v="3C692K100"/>
    <m/>
    <x v="0"/>
    <m/>
    <s v="Return"/>
    <s v="VCA, DRY, AW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3"/>
    <d v="2023-09-28T00:00:00"/>
    <m/>
    <m/>
    <n v="0"/>
    <s v="Shipped"/>
    <s v="Cancel"/>
    <x v="0"/>
    <x v="7"/>
    <m/>
    <m/>
    <x v="0"/>
    <x v="3"/>
    <x v="12"/>
    <s v="7G391K105"/>
    <m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4"/>
    <d v="2023-09-28T00:00:00"/>
    <m/>
    <m/>
    <n v="0"/>
    <s v="Shipped"/>
    <s v="Cancel"/>
    <x v="0"/>
    <x v="7"/>
    <m/>
    <m/>
    <x v="0"/>
    <x v="3"/>
    <x v="12"/>
    <s v="7G391K092"/>
    <m/>
    <x v="0"/>
    <s v="1.Leaked at WJ_x000d__x000a_2.BSA deformation_x000d__x000a_3.FCT scracth_x000d__x000a_"/>
    <s v="Return"/>
    <s v="WJT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5"/>
    <d v="2023-09-28T00:00:00"/>
    <m/>
    <m/>
    <n v="0"/>
    <s v="Shipped"/>
    <s v="Cancel"/>
    <x v="0"/>
    <x v="7"/>
    <m/>
    <m/>
    <x v="0"/>
    <x v="3"/>
    <x v="12"/>
    <s v="7G391K096"/>
    <m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6"/>
    <d v="2023-09-28T00:00:00"/>
    <m/>
    <m/>
    <n v="0"/>
    <s v="Shipped"/>
    <s v="Cancel"/>
    <x v="0"/>
    <x v="7"/>
    <m/>
    <m/>
    <x v="0"/>
    <x v="3"/>
    <x v="12"/>
    <s v="2G391K021"/>
    <m/>
    <x v="0"/>
    <s v="BSA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7"/>
    <d v="2023-09-28T00:00:00"/>
    <m/>
    <m/>
    <n v="0"/>
    <s v="Completed"/>
    <s v="Decline"/>
    <x v="0"/>
    <x v="0"/>
    <m/>
    <m/>
    <x v="2"/>
    <x v="32"/>
    <x v="31"/>
    <s v="1G366K072"/>
    <m/>
    <x v="0"/>
    <s v="Leakage _x000d__x000a_FSB &amp; VCA scratched_x000d__x000a_NOZ blocked"/>
    <s v="Major"/>
    <m/>
    <m/>
    <d v="2023-10-07T00:00:00"/>
    <d v="2023-10-13T00:00:00"/>
    <n v="5"/>
    <m/>
    <m/>
    <n v="0"/>
    <n v="0"/>
    <d v="2023-10-19T00:00:00"/>
    <m/>
    <m/>
    <s v=""/>
    <m/>
    <s v=""/>
  </r>
  <r>
    <s v=""/>
    <s v="FMSV2023090213"/>
    <d v="2023-09-28T00:00:00"/>
    <m/>
    <m/>
    <n v="0"/>
    <s v="Completed"/>
    <s v="Decline"/>
    <x v="0"/>
    <x v="0"/>
    <m/>
    <m/>
    <x v="2"/>
    <x v="33"/>
    <x v="15"/>
    <s v="1C642K356"/>
    <m/>
    <x v="0"/>
    <s v="FSA worn out_x000d__x000a_FCT restritch"/>
    <s v="Majo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14"/>
    <d v="2023-09-28T00:00:00"/>
    <m/>
    <m/>
    <n v="0"/>
    <s v="Completed"/>
    <s v="Decline"/>
    <x v="0"/>
    <x v="0"/>
    <m/>
    <m/>
    <x v="2"/>
    <x v="33"/>
    <x v="8"/>
    <s v="4G361K153"/>
    <m/>
    <x v="0"/>
    <s v="LG Probe leaked_x000d__x000a_Smeared Imaged_x000d__x000a_BSA wires loosen_x000d__x000a_DTE has fluid inside "/>
    <s v="Majo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21"/>
    <d v="2023-09-28T00:00:00"/>
    <m/>
    <m/>
    <n v="0"/>
    <s v="Shipped"/>
    <s v="Decline"/>
    <x v="0"/>
    <x v="0"/>
    <m/>
    <m/>
    <x v="0"/>
    <x v="2"/>
    <x v="7"/>
    <s v="1G402K291"/>
    <m/>
    <x v="0"/>
    <s v="1. CAP cracked_x000d__x000a_2. Stain on image_x000d__x000a_3. BSA deformed_x000d__x000a_4. FCT clogged_x000d__x000a_5. FSA &amp; FSB scratched_x000d__x000a_"/>
    <s v="Return"/>
    <s v="DEC, CHA, BSA, FCT, FSA, FSB"/>
    <d v="2023-09-29T00:00:00"/>
    <d v="2023-10-07T00:00:00"/>
    <d v="2023-11-21T00:00:00"/>
    <n v="32"/>
    <m/>
    <m/>
    <n v="0"/>
    <n v="0"/>
    <d v="2023-11-21T00:00:00"/>
    <m/>
    <m/>
    <s v=""/>
    <m/>
    <s v=""/>
  </r>
  <r>
    <s v=""/>
    <s v="FMSV2023090244"/>
    <d v="2023-09-28T00:00:00"/>
    <m/>
    <m/>
    <n v="0"/>
    <s v="Shipped"/>
    <s v="Cancel"/>
    <x v="0"/>
    <x v="7"/>
    <m/>
    <m/>
    <x v="0"/>
    <x v="3"/>
    <x v="11"/>
    <s v="1C692K466"/>
    <m/>
    <x v="0"/>
    <m/>
    <s v="Return"/>
    <s v="CHA, BSA, FCT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45"/>
    <d v="2023-09-28T00:00:00"/>
    <m/>
    <m/>
    <n v="0"/>
    <s v="Shipped"/>
    <s v="Cancel"/>
    <x v="0"/>
    <x v="7"/>
    <m/>
    <m/>
    <x v="0"/>
    <x v="3"/>
    <x v="12"/>
    <s v="2G391K077"/>
    <m/>
    <x v="0"/>
    <m/>
    <s v="Return"/>
    <s v="SW, CLN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51"/>
    <d v="2023-09-28T00:00:00"/>
    <m/>
    <m/>
    <n v="0"/>
    <s v="Completed"/>
    <s v="Decline"/>
    <x v="0"/>
    <x v="0"/>
    <m/>
    <m/>
    <x v="2"/>
    <x v="33"/>
    <x v="2"/>
    <s v="2V567K973"/>
    <m/>
    <x v="0"/>
    <s v="Can not start up when power on"/>
    <s v="Othe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53"/>
    <d v="2023-09-28T00:00:00"/>
    <m/>
    <m/>
    <n v="0"/>
    <s v="Shipped"/>
    <s v="Cancel"/>
    <x v="0"/>
    <x v="7"/>
    <m/>
    <m/>
    <x v="0"/>
    <x v="3"/>
    <x v="12"/>
    <s v="7G391K089"/>
    <m/>
    <x v="0"/>
    <m/>
    <s v="Return"/>
    <s v="CHA, FCT, FSA, BSA, PC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3"/>
    <d v="2023-09-28T00:00:00"/>
    <m/>
    <m/>
    <n v="0"/>
    <s v="Shipped"/>
    <s v="Cancel"/>
    <x v="0"/>
    <x v="7"/>
    <m/>
    <m/>
    <x v="0"/>
    <x v="3"/>
    <x v="12"/>
    <s v="3G391K087"/>
    <m/>
    <x v="0"/>
    <m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4"/>
    <d v="2023-09-28T00:00:00"/>
    <m/>
    <m/>
    <n v="0"/>
    <s v="Shipped"/>
    <s v="Cancel"/>
    <x v="0"/>
    <x v="7"/>
    <m/>
    <m/>
    <x v="0"/>
    <x v="3"/>
    <x v="11"/>
    <s v="2C692K095"/>
    <m/>
    <x v="0"/>
    <s v="1.FSA leaked_x000d__x000a_2.BSA broken_x000d__x000a_"/>
    <s v="Return"/>
    <s v="FSA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6"/>
    <d v="2023-09-28T00:00:00"/>
    <m/>
    <m/>
    <n v="0"/>
    <s v="Shipped"/>
    <s v="Cancel"/>
    <x v="0"/>
    <x v="7"/>
    <m/>
    <m/>
    <x v="0"/>
    <x v="3"/>
    <x v="11"/>
    <s v="2C692K093"/>
    <m/>
    <x v="0"/>
    <s v="1. Noise image due to VCA cable broken_x000d__x000a_2. FSA leaked_x000d__x000a_3. FSB scratched_x000d__x000a_4. BSA deformed"/>
    <s v="Return"/>
    <s v="VCA, FSA, FSB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7"/>
    <d v="2023-09-28T00:00:00"/>
    <m/>
    <m/>
    <n v="0"/>
    <s v="Shipped"/>
    <s v="Cancel"/>
    <x v="0"/>
    <x v="7"/>
    <m/>
    <m/>
    <x v="0"/>
    <x v="3"/>
    <x v="11"/>
    <s v="5C692K034"/>
    <m/>
    <x v="0"/>
    <s v="1.Leaked 20-50cm at FSA_x000d__x000a_2.BSA deformation_x000d__x000a_3.FCT scratch"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0"/>
    <d v="2023-09-28T00:00:00"/>
    <m/>
    <m/>
    <n v="0"/>
    <s v="Shipped"/>
    <s v="Cancel"/>
    <x v="0"/>
    <x v="7"/>
    <m/>
    <m/>
    <x v="0"/>
    <x v="3"/>
    <x v="12"/>
    <s v="7G391K098"/>
    <m/>
    <x v="0"/>
    <s v="1. BSA broken_x000d__x000a_2. FSB deformed_x000d__x000a_3. Belt of VCA broken"/>
    <s v="Return"/>
    <s v="BSA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1"/>
    <d v="2023-09-28T00:00:00"/>
    <m/>
    <m/>
    <n v="0"/>
    <s v="Shipped"/>
    <s v="Cancel"/>
    <x v="0"/>
    <x v="7"/>
    <m/>
    <m/>
    <x v="0"/>
    <x v="3"/>
    <x v="12"/>
    <s v="2G391K206"/>
    <m/>
    <x v="0"/>
    <s v="1.LGB worn out_x000d__x000a_2.BSA stiff_x000d__x000a_3.FCT scratch_x000d__x000a_4.VCA connector loosen"/>
    <s v="Return"/>
    <s v="LGB, BSA, FCT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2"/>
    <d v="2023-09-28T00:00:00"/>
    <m/>
    <m/>
    <n v="0"/>
    <s v="Shipped"/>
    <s v="Cancel"/>
    <x v="0"/>
    <x v="7"/>
    <m/>
    <m/>
    <x v="0"/>
    <x v="3"/>
    <x v="12"/>
    <s v="7G391K069"/>
    <m/>
    <x v="0"/>
    <m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3"/>
    <d v="2023-09-28T00:00:00"/>
    <m/>
    <m/>
    <n v="0"/>
    <s v="Shipped"/>
    <s v="Cancel"/>
    <x v="0"/>
    <x v="0"/>
    <m/>
    <m/>
    <x v="0"/>
    <x v="27"/>
    <x v="28"/>
    <s v="1G202K322"/>
    <m/>
    <x v="0"/>
    <m/>
    <s v="Return"/>
    <s v="CHA, FCT, BSA, FSB"/>
    <d v="2023-09-29T00:00:00"/>
    <d v="2023-10-07T00:00:00"/>
    <d v="2023-11-20T00:00:00"/>
    <n v="31"/>
    <m/>
    <m/>
    <n v="0"/>
    <n v="0"/>
    <d v="2023-11-20T00:00:00"/>
    <m/>
    <m/>
    <s v=""/>
    <m/>
    <s v=""/>
  </r>
  <r>
    <s v=""/>
    <s v="FMSV2023090274"/>
    <d v="2023-09-28T00:00:00"/>
    <m/>
    <m/>
    <n v="0"/>
    <s v="Shipped"/>
    <s v="Cancel"/>
    <x v="0"/>
    <x v="0"/>
    <m/>
    <m/>
    <x v="0"/>
    <x v="13"/>
    <x v="31"/>
    <s v="1G366K154"/>
    <m/>
    <x v="0"/>
    <s v="1. FSB leaked_x000d__x000a_2. Liquid inside all scopes_x000d__x000a_3. No image_x000d__x000a_4. LGB broken_x000d__x000a_"/>
    <s v="Return"/>
    <s v="FSB, ISA, PCB"/>
    <d v="2023-09-29T00:00:00"/>
    <d v="2023-10-07T00:00:00"/>
    <d v="2023-11-20T00:00:00"/>
    <n v="31"/>
    <m/>
    <m/>
    <n v="0"/>
    <n v="0"/>
    <d v="2023-11-20T00:00:00"/>
    <m/>
    <m/>
    <s v=""/>
    <m/>
    <s v=""/>
  </r>
  <r>
    <s v=""/>
    <s v="FMSV2023090280"/>
    <d v="2023-09-28T00:00:00"/>
    <m/>
    <m/>
    <n v="0"/>
    <s v="Shipped"/>
    <s v="Cancel"/>
    <x v="0"/>
    <x v="7"/>
    <m/>
    <m/>
    <x v="0"/>
    <x v="3"/>
    <x v="12"/>
    <s v="4G391K115"/>
    <m/>
    <x v="0"/>
    <s v="1.LGB broken_x000d__x000a_2.BSA deformation_x000d__x000a_3.FCT scratch"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1"/>
    <d v="2023-09-28T00:00:00"/>
    <m/>
    <m/>
    <n v="0"/>
    <s v="Shipped"/>
    <s v="Cancel"/>
    <x v="0"/>
    <x v="7"/>
    <m/>
    <m/>
    <x v="0"/>
    <x v="3"/>
    <x v="11"/>
    <s v="1C692K467"/>
    <m/>
    <x v="0"/>
    <s v="1.Bending Up broekn_x000d__x000a_2.FCT scratch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4"/>
    <d v="2023-09-28T00:00:00"/>
    <m/>
    <m/>
    <n v="0"/>
    <s v="Shipped"/>
    <s v="Cancel"/>
    <x v="0"/>
    <x v="7"/>
    <m/>
    <m/>
    <x v="0"/>
    <x v="3"/>
    <x v="12"/>
    <s v="7G391K048"/>
    <m/>
    <x v="0"/>
    <s v="Bending Up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5"/>
    <d v="2023-09-28T00:00:00"/>
    <m/>
    <m/>
    <n v="0"/>
    <s v="Shipped"/>
    <s v="Cancel"/>
    <x v="0"/>
    <x v="7"/>
    <m/>
    <m/>
    <x v="0"/>
    <x v="3"/>
    <x v="12"/>
    <s v="7G391K093"/>
    <m/>
    <x v="0"/>
    <s v="FCT leaked"/>
    <s v="Return"/>
    <s v="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6"/>
    <d v="2023-09-28T00:00:00"/>
    <m/>
    <m/>
    <n v="0"/>
    <s v="Shipped"/>
    <s v="Cancel"/>
    <x v="0"/>
    <x v="0"/>
    <m/>
    <m/>
    <x v="0"/>
    <x v="31"/>
    <x v="8"/>
    <s v="1G361K023"/>
    <m/>
    <x v="0"/>
    <s v="1. FCT leaked_x000d__x000a_2. Image noise_x000d__x000a_3. BSA deformed_x000d__x000a_4. FSA &amp; FSB surface aging"/>
    <s v="Return"/>
    <s v="FCT, CHA, BSA, FSA, FSB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090288"/>
    <d v="2023-09-28T00:00:00"/>
    <m/>
    <m/>
    <n v="0"/>
    <s v="Shipped"/>
    <s v="Cancel"/>
    <x v="0"/>
    <x v="7"/>
    <m/>
    <m/>
    <x v="0"/>
    <x v="3"/>
    <x v="12"/>
    <s v="2G391K002"/>
    <m/>
    <x v="0"/>
    <s v="1. Foggy_x000d__x000a_After dry image become normal and let customer continue use_x000d__x000a_2. BSA deformed_x000d__x000a_3. FCT restricted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91"/>
    <d v="2023-09-28T00:00:00"/>
    <m/>
    <m/>
    <n v="0"/>
    <s v="Shipped"/>
    <s v="Cancel"/>
    <x v="0"/>
    <x v="0"/>
    <m/>
    <m/>
    <x v="0"/>
    <x v="31"/>
    <x v="8"/>
    <s v="1G361K776"/>
    <m/>
    <x v="0"/>
    <s v="1. FSB leaked_x000d__x000a_2. Stain on image_x000d__x000a_3. BSA deformed_x000d__x000a_4. FSA scratched_x000d__x000a_5. LGB broken 30%_x000d__x000a_Used cases: 12307"/>
    <s v="Return"/>
    <s v="FSB, DRY, BSA, LGB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100001"/>
    <d v="2023-10-02T00:00:00"/>
    <d v="2023-12-07T00:00:00"/>
    <d v="2023-12-12T00:00:00"/>
    <n v="4"/>
    <s v="Completed"/>
    <s v="Approval"/>
    <x v="0"/>
    <x v="5"/>
    <m/>
    <s v="Thai"/>
    <x v="1"/>
    <x v="19"/>
    <x v="17"/>
    <s v="8C643K407"/>
    <m/>
    <x v="0"/>
    <m/>
    <s v="Major"/>
    <s v="CHA, BSA, DWA"/>
    <d v="2023-10-04T00:00:00"/>
    <d v="2023-10-05T00:00:00"/>
    <d v="2023-11-06T00:00:00"/>
    <n v="23"/>
    <d v="2023-11-01T00:00:00"/>
    <m/>
    <n v="0"/>
    <n v="27"/>
    <d v="2023-12-13T00:00:00"/>
    <m/>
    <s v="PO114"/>
    <s v=""/>
    <n v="500"/>
    <n v="39000000"/>
  </r>
  <r>
    <s v=""/>
    <s v="FMSV2023100002"/>
    <d v="2023-10-02T00:00:00"/>
    <d v="2023-12-05T00:00:00"/>
    <d v="2023-12-08T00:00:00"/>
    <n v="4"/>
    <s v="Completed"/>
    <s v="Approval"/>
    <x v="0"/>
    <x v="5"/>
    <m/>
    <s v="Thai"/>
    <x v="1"/>
    <x v="19"/>
    <x v="25"/>
    <s v="3C309K036"/>
    <m/>
    <x v="0"/>
    <s v="BSA broken"/>
    <s v="Major"/>
    <s v="BSA, DEC"/>
    <d v="2023-10-04T00:00:00"/>
    <d v="2023-10-05T00:00:00"/>
    <d v="2023-11-06T00:00:00"/>
    <n v="23"/>
    <d v="2023-11-01T00:00:00"/>
    <m/>
    <n v="0"/>
    <n v="25"/>
    <d v="2023-12-08T00:00:00"/>
    <m/>
    <m/>
    <s v=""/>
    <m/>
    <n v="35000000"/>
  </r>
  <r>
    <s v=""/>
    <s v="FMSV2023100005"/>
    <d v="2023-10-04T00:00:00"/>
    <d v="2023-10-09T00:00:00"/>
    <d v="2023-10-10T00:00:00"/>
    <n v="2"/>
    <s v="Shipped"/>
    <s v="Approval"/>
    <x v="0"/>
    <x v="3"/>
    <m/>
    <s v="Thai"/>
    <x v="1"/>
    <x v="34"/>
    <x v="18"/>
    <s v="3C741K158"/>
    <m/>
    <x v="0"/>
    <s v="L/R knob leak_x000d__x000a_BSA loosen"/>
    <s v="Minor"/>
    <s v="ANGL, OSA"/>
    <d v="2023-10-04T00:00:00"/>
    <d v="2023-10-09T00:00:00"/>
    <d v="2023-10-09T00:00:00"/>
    <n v="1"/>
    <m/>
    <m/>
    <n v="0"/>
    <n v="2"/>
    <d v="2023-11-15T00:00:00"/>
    <m/>
    <m/>
    <s v=""/>
    <m/>
    <n v="20000000"/>
  </r>
  <r>
    <s v=""/>
    <s v="FMSV2023100007"/>
    <d v="2023-10-04T00:00:00"/>
    <d v="2023-11-17T00:00:00"/>
    <d v="2023-11-20T00:00:00"/>
    <n v="2"/>
    <s v="Shipped"/>
    <s v="Approval"/>
    <x v="0"/>
    <x v="3"/>
    <m/>
    <s v="Thai"/>
    <x v="1"/>
    <x v="0"/>
    <x v="11"/>
    <s v="1C692K442"/>
    <m/>
    <x v="0"/>
    <s v="CHA damaged_x000d__x000a_FSA leak"/>
    <s v="Major"/>
    <s v="ISA, FSA, ANGL"/>
    <d v="2023-10-04T00:00:00"/>
    <d v="2023-10-04T00:00:00"/>
    <d v="2023-11-07T00:00:00"/>
    <n v="25"/>
    <m/>
    <m/>
    <n v="0"/>
    <n v="10"/>
    <d v="2023-11-20T00:00:00"/>
    <m/>
    <m/>
    <s v=""/>
    <m/>
    <s v=""/>
  </r>
  <r>
    <s v=""/>
    <s v="FMSV2023100008"/>
    <d v="2023-10-04T00:00:00"/>
    <d v="2023-10-12T00:00:00"/>
    <d v="2023-10-19T00:00:00"/>
    <n v="6"/>
    <s v="Completed"/>
    <s v="Approval"/>
    <x v="0"/>
    <x v="3"/>
    <m/>
    <s v="Thai"/>
    <x v="2"/>
    <x v="35"/>
    <x v="8"/>
    <s v="9G361K611"/>
    <m/>
    <x v="0"/>
    <s v="foggy image_x000d__x000a_FCT leak"/>
    <s v="Major"/>
    <m/>
    <m/>
    <d v="2023-10-12T00:00:00"/>
    <d v="2023-10-12T00:00:00"/>
    <n v="1"/>
    <m/>
    <m/>
    <n v="0"/>
    <n v="6"/>
    <d v="2023-10-19T00:00:00"/>
    <m/>
    <m/>
    <s v=""/>
    <m/>
    <s v=""/>
  </r>
  <r>
    <s v=""/>
    <s v="FMSV2023100009"/>
    <d v="2023-10-05T00:00:00"/>
    <m/>
    <m/>
    <n v="0"/>
    <s v="Completed"/>
    <s v="Inspection"/>
    <x v="0"/>
    <x v="3"/>
    <m/>
    <m/>
    <x v="2"/>
    <x v="4"/>
    <x v="33"/>
    <s v="5B089K095"/>
    <m/>
    <x v="0"/>
    <s v="CHA Lens cracked inside_x000d__x000a_"/>
    <s v="Major"/>
    <m/>
    <m/>
    <d v="2023-10-12T00:00:00"/>
    <d v="2023-10-12T00:00:00"/>
    <n v="1"/>
    <m/>
    <m/>
    <n v="0"/>
    <n v="0"/>
    <d v="2023-10-12T00:00:00"/>
    <m/>
    <m/>
    <s v=""/>
    <m/>
    <s v=""/>
  </r>
  <r>
    <s v=""/>
    <s v="FMSV2023100012"/>
    <d v="2023-10-06T00:00:00"/>
    <d v="2023-10-11T00:00:00"/>
    <d v="2023-10-16T00:00:00"/>
    <n v="4"/>
    <s v="Completed"/>
    <s v="Approval"/>
    <x v="0"/>
    <x v="3"/>
    <m/>
    <s v="Hoanle"/>
    <x v="2"/>
    <x v="0"/>
    <x v="21"/>
    <s v="2G348K409"/>
    <m/>
    <x v="0"/>
    <m/>
    <s v="Minor"/>
    <m/>
    <m/>
    <d v="2023-10-11T00:00:00"/>
    <d v="2023-10-11T00:00:00"/>
    <n v="1"/>
    <m/>
    <m/>
    <n v="0"/>
    <n v="4"/>
    <d v="2023-10-16T00:00:00"/>
    <m/>
    <m/>
    <s v=""/>
    <m/>
    <s v=""/>
  </r>
  <r>
    <s v=""/>
    <s v="FMSV2023100014"/>
    <d v="2023-10-09T00:00:00"/>
    <d v="2023-11-09T00:00:00"/>
    <d v="2023-11-15T00:00:00"/>
    <n v="5"/>
    <s v="Shipped"/>
    <s v="Approval"/>
    <x v="0"/>
    <x v="5"/>
    <m/>
    <s v="Thang"/>
    <x v="0"/>
    <x v="36"/>
    <x v="28"/>
    <s v="1G202K277"/>
    <m/>
    <x v="0"/>
    <s v="1.FSA worn out_x000d__x000a_2.BSA stiff_x000d__x000a_3.FCT scratch_x000d__x000a_4.DEC dammaged"/>
    <s v="Major"/>
    <s v="FSA, BSA, FCT, DEC"/>
    <d v="2023-10-09T00:00:00"/>
    <d v="2023-07-19T00:00:00"/>
    <d v="2023-10-31T00:00:00"/>
    <n v="75"/>
    <m/>
    <d v="2023-10-16T00:00:00"/>
    <n v="0"/>
    <n v="12"/>
    <d v="2023-11-15T00:00:00"/>
    <m/>
    <m/>
    <s v=""/>
    <m/>
    <s v=""/>
  </r>
  <r>
    <s v=""/>
    <s v="FMSV2023100015"/>
    <d v="2023-10-09T00:00:00"/>
    <d v="2023-10-18T00:00:00"/>
    <d v="2023-10-19T00:00:00"/>
    <n v="2"/>
    <s v="Completed"/>
    <s v="Approval"/>
    <x v="0"/>
    <x v="3"/>
    <m/>
    <s v="Thai"/>
    <x v="1"/>
    <x v="0"/>
    <x v="0"/>
    <s v="1C730K094"/>
    <m/>
    <x v="0"/>
    <s v="U/D Knob leak_x000d__x000a_U/D loosen"/>
    <s v="Minor"/>
    <m/>
    <d v="2023-10-18T00:00:00"/>
    <d v="2023-10-18T00:00:00"/>
    <d v="2023-10-18T00:00:00"/>
    <n v="1"/>
    <m/>
    <m/>
    <n v="0"/>
    <n v="2"/>
    <d v="2023-10-19T00:00:00"/>
    <m/>
    <m/>
    <s v=""/>
    <m/>
    <s v=""/>
  </r>
  <r>
    <s v=""/>
    <s v="FMSV2023100016"/>
    <d v="2023-10-09T00:00:00"/>
    <m/>
    <m/>
    <n v="0"/>
    <s v="Completed"/>
    <s v="Decline"/>
    <x v="0"/>
    <x v="3"/>
    <m/>
    <m/>
    <x v="1"/>
    <x v="37"/>
    <x v="11"/>
    <s v="1C692K638"/>
    <m/>
    <x v="0"/>
    <m/>
    <s v="Return"/>
    <s v="CHA, FSA"/>
    <d v="2023-10-09T00:00:00"/>
    <d v="2023-10-25T00:00:00"/>
    <d v="2023-11-09T00:00:00"/>
    <n v="12"/>
    <m/>
    <m/>
    <n v="0"/>
    <n v="0"/>
    <d v="2023-11-09T00:00:00"/>
    <m/>
    <m/>
    <s v=""/>
    <m/>
    <n v="169000000"/>
  </r>
  <r>
    <s v=""/>
    <s v="FMSV2023100018"/>
    <d v="2023-10-10T00:00:00"/>
    <m/>
    <m/>
    <n v="0"/>
    <s v="Completed"/>
    <s v="Decline"/>
    <x v="0"/>
    <x v="0"/>
    <m/>
    <m/>
    <x v="1"/>
    <x v="0"/>
    <x v="11"/>
    <s v="1C692K656"/>
    <m/>
    <x v="0"/>
    <s v="VCA, FSA, FSB damaged"/>
    <s v="Return"/>
    <s v="VCA, FSB, FSA"/>
    <d v="2023-10-10T00:00:00"/>
    <d v="2023-10-10T00:00:00"/>
    <d v="2023-12-04T00:00:00"/>
    <n v="40"/>
    <m/>
    <m/>
    <n v="0"/>
    <n v="0"/>
    <d v="2023-12-04T00:00:00"/>
    <m/>
    <m/>
    <m/>
    <m/>
    <s v=""/>
  </r>
  <r>
    <s v=""/>
    <s v="FMSV2023100019"/>
    <d v="2023-10-10T00:00:00"/>
    <d v="2023-10-12T00:00:00"/>
    <d v="2023-10-12T00:00:00"/>
    <n v="1"/>
    <s v="Completed"/>
    <s v="Approval"/>
    <x v="0"/>
    <x v="3"/>
    <m/>
    <s v="Thong"/>
    <x v="2"/>
    <x v="38"/>
    <x v="17"/>
    <s v="JC643K006"/>
    <m/>
    <x v="0"/>
    <s v="BSA wire loosen"/>
    <s v="Minor"/>
    <m/>
    <m/>
    <d v="2023-10-12T00:00:00"/>
    <d v="2023-10-12T00:00:00"/>
    <n v="1"/>
    <m/>
    <m/>
    <n v="0"/>
    <n v="1"/>
    <d v="2023-10-12T00:00:00"/>
    <m/>
    <m/>
    <s v=""/>
    <m/>
    <s v=""/>
  </r>
  <r>
    <s v=""/>
    <s v="FMSV2023100020"/>
    <d v="2023-10-11T00:00:00"/>
    <d v="2023-10-11T00:00:00"/>
    <d v="2023-10-30T00:00:00"/>
    <n v="14"/>
    <s v="Completed"/>
    <s v="Approval"/>
    <x v="0"/>
    <x v="3"/>
    <m/>
    <s v="Minh"/>
    <x v="2"/>
    <x v="0"/>
    <x v="11"/>
    <s v="1C692K439"/>
    <m/>
    <x v="0"/>
    <s v="Leaked at FSA"/>
    <s v="Major"/>
    <m/>
    <m/>
    <d v="2023-10-11T00:00:00"/>
    <d v="2023-10-11T00:00:00"/>
    <n v="1"/>
    <m/>
    <m/>
    <n v="0"/>
    <n v="14"/>
    <d v="2023-10-30T00:00:00"/>
    <m/>
    <m/>
    <s v=""/>
    <m/>
    <s v=""/>
  </r>
  <r>
    <s v=""/>
    <s v="FMSV2023100021"/>
    <d v="2023-10-16T00:00:00"/>
    <d v="2023-10-19T00:00:00"/>
    <d v="2023-10-19T00:00:00"/>
    <n v="1"/>
    <s v="Completed"/>
    <s v="Approval"/>
    <x v="0"/>
    <x v="3"/>
    <m/>
    <s v="Hoang"/>
    <x v="2"/>
    <x v="7"/>
    <x v="21"/>
    <s v="1G348K862"/>
    <m/>
    <x v="0"/>
    <m/>
    <s v="Major"/>
    <m/>
    <m/>
    <d v="2023-10-19T00:00:00"/>
    <d v="2023-10-19T00:00:00"/>
    <n v="1"/>
    <m/>
    <m/>
    <n v="0"/>
    <n v="1"/>
    <d v="2023-10-19T00:00:00"/>
    <m/>
    <m/>
    <s v=""/>
    <m/>
    <s v=""/>
  </r>
  <r>
    <s v=""/>
    <s v="FMSV2023100022"/>
    <d v="2023-10-16T00:00:00"/>
    <d v="2023-10-19T00:00:00"/>
    <d v="2023-10-24T00:00:00"/>
    <n v="4"/>
    <s v="Completed"/>
    <s v="Approval"/>
    <x v="0"/>
    <x v="3"/>
    <m/>
    <s v="Thai"/>
    <x v="1"/>
    <x v="7"/>
    <x v="15"/>
    <s v="1C642K481"/>
    <m/>
    <x v="0"/>
    <s v="Foggy image_x000d__x000a_U/D loosen"/>
    <s v="Minor"/>
    <m/>
    <m/>
    <d v="2023-10-17T00:00:00"/>
    <d v="2023-10-19T00:00:00"/>
    <n v="3"/>
    <m/>
    <m/>
    <n v="0"/>
    <n v="4"/>
    <d v="2023-10-24T00:00:00"/>
    <m/>
    <m/>
    <s v=""/>
    <m/>
    <s v=""/>
  </r>
  <r>
    <s v=""/>
    <s v="FMSV2023100023"/>
    <d v="2023-10-16T00:00:00"/>
    <d v="2023-10-18T00:00:00"/>
    <d v="2023-10-19T00:00:00"/>
    <n v="2"/>
    <s v="Completed"/>
    <s v="Approval"/>
    <x v="0"/>
    <x v="3"/>
    <m/>
    <s v="Minh"/>
    <x v="2"/>
    <x v="27"/>
    <x v="28"/>
    <s v="3G202K045"/>
    <m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</r>
  <r>
    <s v=""/>
    <s v="FMSV2023100024"/>
    <d v="2023-10-16T00:00:00"/>
    <d v="2023-10-18T00:00:00"/>
    <d v="2023-10-19T00:00:00"/>
    <n v="2"/>
    <s v="Completed"/>
    <s v="Approval"/>
    <x v="0"/>
    <x v="3"/>
    <m/>
    <s v="Minh"/>
    <x v="2"/>
    <x v="27"/>
    <x v="25"/>
    <s v="3C309K007"/>
    <m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</r>
  <r>
    <s v=""/>
    <s v="FMSV2023100025"/>
    <d v="2023-10-16T00:00:00"/>
    <m/>
    <m/>
    <n v="0"/>
    <s v="Shipped"/>
    <s v="Inspection"/>
    <x v="0"/>
    <x v="3"/>
    <m/>
    <m/>
    <x v="1"/>
    <x v="1"/>
    <x v="12"/>
    <s v="2G391K630"/>
    <m/>
    <x v="0"/>
    <m/>
    <s v="Maintain"/>
    <s v="O"/>
    <d v="2023-11-15T00:00:00"/>
    <d v="2023-11-15T00:00:00"/>
    <d v="2023-11-15T00:00:00"/>
    <n v="1"/>
    <m/>
    <m/>
    <n v="0"/>
    <n v="0"/>
    <d v="2023-11-15T00:00:00"/>
    <m/>
    <m/>
    <s v=""/>
    <m/>
    <s v=""/>
  </r>
  <r>
    <s v=""/>
    <s v="FMSV2023100026"/>
    <d v="2023-10-18T00:00:00"/>
    <d v="2023-10-27T00:00:00"/>
    <d v="2023-10-30T00:00:00"/>
    <n v="2"/>
    <s v="Completed"/>
    <s v="Approval"/>
    <x v="0"/>
    <x v="3"/>
    <m/>
    <s v="Minh"/>
    <x v="0"/>
    <x v="39"/>
    <x v="34"/>
    <s v="3C654K004"/>
    <m/>
    <x v="0"/>
    <s v="Leaked at FSB"/>
    <s v="Minor"/>
    <s v="FSB"/>
    <d v="2023-10-27T00:00:00"/>
    <d v="2023-10-27T00:00:00"/>
    <d v="2023-10-27T00:00:00"/>
    <n v="1"/>
    <m/>
    <m/>
    <n v="0"/>
    <n v="2"/>
    <d v="2023-11-09T00:00:00"/>
    <m/>
    <m/>
    <s v=""/>
    <m/>
    <s v=""/>
  </r>
  <r>
    <s v=""/>
    <s v="FMSV2023100028"/>
    <d v="2023-10-19T00:00:00"/>
    <m/>
    <m/>
    <n v="0"/>
    <s v="Shipped"/>
    <s v="Cancel"/>
    <x v="0"/>
    <x v="6"/>
    <m/>
    <m/>
    <x v="0"/>
    <x v="40"/>
    <x v="12"/>
    <s v="7G391K045"/>
    <m/>
    <x v="0"/>
    <s v="1.BSA deformed_x000d__x000a_2.FCT scratch"/>
    <s v="Return"/>
    <s v="CHA, FCT"/>
    <d v="2023-10-25T00:00:00"/>
    <d v="2023-11-03T00:00:00"/>
    <d v="2023-11-15T00:00:00"/>
    <n v="9"/>
    <m/>
    <m/>
    <n v="0"/>
    <n v="0"/>
    <d v="2023-11-15T00:00:00"/>
    <m/>
    <m/>
    <s v=""/>
    <m/>
    <n v="50000000"/>
  </r>
  <r>
    <s v=""/>
    <s v="FMSV2023100029"/>
    <d v="2023-10-19T00:00:00"/>
    <m/>
    <m/>
    <n v="0"/>
    <s v="Shipped"/>
    <s v="Cancel"/>
    <x v="0"/>
    <x v="6"/>
    <m/>
    <m/>
    <x v="0"/>
    <x v="41"/>
    <x v="8"/>
    <s v="4G361K130"/>
    <m/>
    <x v="0"/>
    <s v="1. Stain and noise image_x000d__x000a_2. AWT leaked_x000d__x000a_3. FCT restricted_x000d__x000a_4. BSA deformed"/>
    <s v="Return"/>
    <s v="AWT, CHA, FCT, BSA"/>
    <d v="2023-10-23T00:00:00"/>
    <d v="2023-11-03T00:00:00"/>
    <d v="2023-11-15T00:00:00"/>
    <n v="9"/>
    <m/>
    <m/>
    <n v="0"/>
    <n v="0"/>
    <d v="2023-11-15T00:00:00"/>
    <m/>
    <m/>
    <s v=""/>
    <m/>
    <n v="112000000"/>
  </r>
  <r>
    <s v=""/>
    <s v="FMSV2023100032"/>
    <d v="2023-10-23T00:00:00"/>
    <d v="2023-10-26T00:00:00"/>
    <d v="2023-10-27T00:00:00"/>
    <n v="2"/>
    <s v="Completed"/>
    <s v="Approval"/>
    <x v="0"/>
    <x v="3"/>
    <m/>
    <s v="Minh"/>
    <x v="0"/>
    <x v="42"/>
    <x v="1"/>
    <s v="8C728K200"/>
    <m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</r>
  <r>
    <s v=""/>
    <s v="FMSV2023100033"/>
    <d v="2023-10-23T00:00:00"/>
    <d v="2023-10-26T00:00:00"/>
    <d v="2023-10-30T00:00:00"/>
    <n v="3"/>
    <s v="Completed"/>
    <s v="Approval"/>
    <x v="0"/>
    <x v="3"/>
    <m/>
    <s v="Thang"/>
    <x v="0"/>
    <x v="42"/>
    <x v="1"/>
    <s v="8C728K201"/>
    <m/>
    <x v="0"/>
    <s v="AWT clogged"/>
    <s v="Minor"/>
    <s v="AWT"/>
    <d v="2023-10-26T00:00:00"/>
    <d v="2023-10-26T00:00:00"/>
    <d v="2023-10-26T00:00:00"/>
    <n v="1"/>
    <m/>
    <m/>
    <n v="0"/>
    <n v="3"/>
    <d v="2023-11-09T00:00:00"/>
    <m/>
    <m/>
    <s v=""/>
    <m/>
    <s v=""/>
  </r>
  <r>
    <s v=""/>
    <s v="FMSV2023100034"/>
    <d v="2023-10-23T00:00:00"/>
    <d v="2023-10-26T00:00:00"/>
    <d v="2023-10-27T00:00:00"/>
    <n v="2"/>
    <s v="Completed"/>
    <s v="Approval"/>
    <x v="0"/>
    <x v="3"/>
    <m/>
    <s v="Minh"/>
    <x v="0"/>
    <x v="42"/>
    <x v="7"/>
    <s v="LG402K137"/>
    <m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</r>
  <r>
    <s v=""/>
    <s v="FMSV2023100035"/>
    <d v="2023-10-24T00:00:00"/>
    <d v="2023-10-25T00:00:00"/>
    <d v="2023-10-26T00:00:00"/>
    <n v="2"/>
    <s v="Completed"/>
    <s v="Approval"/>
    <x v="0"/>
    <x v="3"/>
    <m/>
    <s v="Thong"/>
    <x v="1"/>
    <x v="6"/>
    <x v="35"/>
    <s v="1C692K065"/>
    <m/>
    <x v="0"/>
    <s v="Air leak on 20 cm-FSA by external force"/>
    <s v="Minor"/>
    <m/>
    <m/>
    <d v="2023-10-25T00:00:00"/>
    <d v="2023-10-25T00:00:00"/>
    <n v="1"/>
    <m/>
    <m/>
    <n v="0"/>
    <n v="2"/>
    <d v="2023-10-26T00:00:00"/>
    <m/>
    <m/>
    <s v=""/>
    <m/>
    <s v=""/>
  </r>
  <r>
    <s v=""/>
    <s v="FMSV2023100036"/>
    <d v="2023-10-24T00:00:00"/>
    <m/>
    <m/>
    <n v="0"/>
    <s v="Completed"/>
    <s v="Cancel"/>
    <x v="0"/>
    <x v="6"/>
    <m/>
    <m/>
    <x v="0"/>
    <x v="43"/>
    <x v="2"/>
    <s v="2V567K691"/>
    <m/>
    <x v="0"/>
    <s v="Main PCB failure_x000d__x000a_"/>
    <s v="Return"/>
    <s v="PCB"/>
    <d v="2023-10-30T00:00:00"/>
    <d v="2023-11-07T00:00:00"/>
    <d v="2023-12-04T00:00:00"/>
    <n v="20"/>
    <m/>
    <m/>
    <n v="0"/>
    <n v="0"/>
    <d v="2023-12-04T00:00:00"/>
    <m/>
    <m/>
    <s v=""/>
    <m/>
    <n v="252000000"/>
  </r>
  <r>
    <s v=""/>
    <s v="FMSV2023100037"/>
    <d v="2023-10-24T00:00:00"/>
    <d v="2023-10-27T00:00:00"/>
    <d v="2023-10-30T00:00:00"/>
    <n v="2"/>
    <s v="Completed"/>
    <s v="Approval"/>
    <x v="0"/>
    <x v="3"/>
    <m/>
    <s v="Minh"/>
    <x v="0"/>
    <x v="0"/>
    <x v="27"/>
    <s v="3D127K095"/>
    <m/>
    <x v="0"/>
    <s v="QC after Demo"/>
    <s v="Maintain"/>
    <m/>
    <m/>
    <d v="2023-10-27T00:00:00"/>
    <d v="2023-10-27T00:00:00"/>
    <n v="1"/>
    <m/>
    <m/>
    <n v="0"/>
    <n v="2"/>
    <d v="2023-10-30T00:00:00"/>
    <m/>
    <m/>
    <m/>
    <m/>
    <s v=""/>
  </r>
  <r>
    <s v=""/>
    <s v="FMSV2023100039"/>
    <d v="2023-10-26T00:00:00"/>
    <m/>
    <m/>
    <n v="0"/>
    <s v="Shipped"/>
    <s v="Inspection"/>
    <x v="0"/>
    <x v="3"/>
    <m/>
    <m/>
    <x v="1"/>
    <x v="44"/>
    <x v="26"/>
    <s v="6G403K047"/>
    <m/>
    <x v="0"/>
    <m/>
    <s v="Minor"/>
    <s v="OSA"/>
    <d v="2023-11-06T00:00:00"/>
    <d v="2023-11-09T00:00:00"/>
    <d v="2023-11-10T00:00:00"/>
    <n v="2"/>
    <m/>
    <m/>
    <n v="0"/>
    <n v="0"/>
    <d v="2023-11-10T00:00:00"/>
    <m/>
    <m/>
    <m/>
    <m/>
    <n v="16000000"/>
  </r>
  <r>
    <s v=""/>
    <s v="FMSV2023100040"/>
    <d v="2023-10-27T00:00:00"/>
    <d v="2023-11-01T00:00:00"/>
    <d v="2023-11-01T00:00:00"/>
    <n v="1"/>
    <s v="Completed"/>
    <s v="Approval"/>
    <x v="0"/>
    <x v="3"/>
    <m/>
    <s v="Thai"/>
    <x v="2"/>
    <x v="0"/>
    <x v="16"/>
    <s v="1G412K263"/>
    <m/>
    <x v="0"/>
    <s v="BSA.Bending Section Wire/Nut Connector physically loose (Knob/Lever)"/>
    <s v="Minor"/>
    <m/>
    <m/>
    <d v="2023-10-30T00:00:00"/>
    <d v="2023-10-30T00:00:00"/>
    <n v="1"/>
    <m/>
    <m/>
    <n v="0"/>
    <n v="3"/>
    <d v="2023-11-01T00:00:00"/>
    <m/>
    <m/>
    <s v=""/>
    <m/>
    <s v=""/>
  </r>
  <r>
    <s v=""/>
    <s v="FMSV2023100041"/>
    <d v="2023-11-01T00:00:00"/>
    <d v="2023-12-04T00:00:00"/>
    <d v="2023-12-13T00:00:00"/>
    <n v="8"/>
    <s v="Completed"/>
    <s v="Approval"/>
    <x v="0"/>
    <x v="5"/>
    <m/>
    <s v="Hoang"/>
    <x v="0"/>
    <x v="28"/>
    <x v="17"/>
    <s v="JG643K005"/>
    <m/>
    <x v="0"/>
    <s v="1.DWA broken_x000d__x000a_2.BSA heavy torque_x000d__x000a_3. WGB Missed Glue"/>
    <s v="Major"/>
    <s v="DWA, BSA, WGB, DEC"/>
    <d v="2023-11-02T00:00:00"/>
    <d v="2023-11-03T00:00:00"/>
    <d v="2023-12-04T00:00:00"/>
    <n v="22"/>
    <m/>
    <m/>
    <n v="0"/>
    <n v="8"/>
    <d v="2023-12-13T00:00:00"/>
    <m/>
    <m/>
    <s v=""/>
    <n v="450"/>
    <n v="9000000"/>
  </r>
  <r>
    <s v=""/>
    <s v="FMSV2023100042"/>
    <d v="2023-10-30T00:00:00"/>
    <d v="2023-11-08T00:00:00"/>
    <d v="2023-11-09T00:00:00"/>
    <n v="2"/>
    <s v="Shipped"/>
    <s v="Approval"/>
    <x v="0"/>
    <x v="3"/>
    <m/>
    <s v="Thang"/>
    <x v="0"/>
    <x v="5"/>
    <x v="8"/>
    <s v="LG361K352"/>
    <m/>
    <x v="0"/>
    <s v="VCA cable broken"/>
    <s v="Minor"/>
    <s v="VCA"/>
    <d v="2023-11-02T00:00:00"/>
    <d v="2023-11-02T00:00:00"/>
    <d v="2023-11-02T00:00:00"/>
    <n v="1"/>
    <m/>
    <m/>
    <n v="0"/>
    <n v="6"/>
    <d v="2023-11-15T00:00:00"/>
    <m/>
    <m/>
    <s v=""/>
    <m/>
    <s v=""/>
  </r>
  <r>
    <s v=""/>
    <s v="FMSV2023110001"/>
    <d v="2023-11-01T00:00:00"/>
    <m/>
    <m/>
    <n v="0"/>
    <s v="Completed"/>
    <s v="Inspection"/>
    <x v="0"/>
    <x v="3"/>
    <m/>
    <m/>
    <x v="2"/>
    <x v="0"/>
    <x v="1"/>
    <s v="7C728K101"/>
    <m/>
    <x v="0"/>
    <m/>
    <s v="Maintain"/>
    <m/>
    <m/>
    <d v="2023-11-01T00:00:00"/>
    <d v="2023-11-01T00:00:00"/>
    <n v="1"/>
    <m/>
    <m/>
    <n v="0"/>
    <n v="0"/>
    <d v="2023-11-06T00:00:00"/>
    <m/>
    <m/>
    <s v=""/>
    <m/>
    <s v=""/>
  </r>
  <r>
    <s v=""/>
    <s v="FMSV2023110002"/>
    <d v="2023-11-02T00:00:00"/>
    <d v="2023-11-06T00:00:00"/>
    <d v="2023-11-08T00:00:00"/>
    <n v="3"/>
    <s v="Completed"/>
    <s v="Approval"/>
    <x v="0"/>
    <x v="3"/>
    <m/>
    <s v="Thong"/>
    <x v="1"/>
    <x v="45"/>
    <x v="36"/>
    <n v="20838111"/>
    <m/>
    <x v="0"/>
    <m/>
    <s v="Other"/>
    <s v="SOF, O"/>
    <d v="2023-11-06T00:00:00"/>
    <d v="2023-11-06T00:00:00"/>
    <d v="2023-11-06T00:00:00"/>
    <n v="1"/>
    <m/>
    <m/>
    <n v="0"/>
    <n v="3"/>
    <d v="2023-11-08T00:00:00"/>
    <m/>
    <m/>
    <s v=""/>
    <m/>
    <s v=""/>
  </r>
  <r>
    <s v=""/>
    <s v="FMSV2023110003"/>
    <d v="2023-11-02T00:00:00"/>
    <m/>
    <m/>
    <n v="0"/>
    <s v="Completed"/>
    <s v="Inspection"/>
    <x v="0"/>
    <x v="3"/>
    <m/>
    <m/>
    <x v="1"/>
    <x v="0"/>
    <x v="8"/>
    <s v="4G361K141"/>
    <m/>
    <x v="0"/>
    <m/>
    <s v="Other"/>
    <m/>
    <d v="2023-11-02T00:00:00"/>
    <d v="2023-11-02T00:00:00"/>
    <d v="2023-11-02T00:00:00"/>
    <n v="1"/>
    <m/>
    <m/>
    <n v="0"/>
    <n v="0"/>
    <d v="2023-11-06T00:00:00"/>
    <m/>
    <m/>
    <s v=""/>
    <m/>
    <s v=""/>
  </r>
  <r>
    <s v=""/>
    <s v="FMSV2023110005"/>
    <d v="2023-11-02T00:00:00"/>
    <d v="2023-11-09T00:00:00"/>
    <d v="2023-11-27T00:00:00"/>
    <n v="13"/>
    <s v="Completed"/>
    <s v="Approval"/>
    <x v="0"/>
    <x v="3"/>
    <m/>
    <s v="Thang"/>
    <x v="0"/>
    <x v="2"/>
    <x v="7"/>
    <s v="1G402K296"/>
    <m/>
    <x v="0"/>
    <s v="1. U/D loosen_x000d__x000a_2. RBS glue damaged"/>
    <s v="Minor"/>
    <m/>
    <d v="2023-11-09T00:00:00"/>
    <d v="2023-11-09T00:00:00"/>
    <d v="2023-11-09T00:00:00"/>
    <n v="1"/>
    <m/>
    <m/>
    <n v="0"/>
    <n v="13"/>
    <d v="2023-11-30T00:00:00"/>
    <m/>
    <m/>
    <s v=""/>
    <m/>
    <s v=""/>
  </r>
  <r>
    <s v=""/>
    <s v="FMSV2023110007"/>
    <d v="2023-11-02T00:00:00"/>
    <d v="2023-11-09T00:00:00"/>
    <d v="2023-11-15T00:00:00"/>
    <n v="5"/>
    <s v="Shipped"/>
    <s v="Approval"/>
    <x v="0"/>
    <x v="3"/>
    <m/>
    <s v="Thai"/>
    <x v="1"/>
    <x v="6"/>
    <x v="35"/>
    <s v="1C692K065"/>
    <m/>
    <x v="0"/>
    <s v="FSA leaked"/>
    <s v="Minor"/>
    <s v="O"/>
    <d v="2023-11-09T00:00:00"/>
    <d v="2023-11-09T00:00:00"/>
    <d v="2023-11-09T00:00:00"/>
    <n v="1"/>
    <m/>
    <m/>
    <n v="0"/>
    <n v="5"/>
    <d v="2023-11-15T00:00:00"/>
    <m/>
    <m/>
    <s v=""/>
    <m/>
    <s v=""/>
  </r>
  <r>
    <s v=""/>
    <s v="FMSV2023110010"/>
    <d v="2023-11-07T00:00:00"/>
    <d v="2023-11-29T00:00:00"/>
    <d v="2023-12-01T00:00:00"/>
    <n v="3"/>
    <s v="Completed"/>
    <s v="Approval"/>
    <x v="0"/>
    <x v="3"/>
    <m/>
    <s v="Minh"/>
    <x v="0"/>
    <x v="0"/>
    <x v="37"/>
    <s v="1C694K023"/>
    <m/>
    <x v="0"/>
    <s v="1. Image noise during ISA bending_x000d__x000a_2. FSA deformed"/>
    <s v="Major"/>
    <s v="CHA, FSA"/>
    <d v="2023-11-07T00:00:00"/>
    <d v="2023-11-07T00:00:00"/>
    <d v="2023-11-07T00:00:00"/>
    <n v="1"/>
    <m/>
    <m/>
    <n v="0"/>
    <n v="19"/>
    <d v="2023-12-04T00:00:00"/>
    <m/>
    <s v="USE WRITE-OFF PART: Only ISA of EC-600WI model"/>
    <s v=""/>
    <m/>
    <s v=""/>
  </r>
  <r>
    <s v=""/>
    <s v="FMSV2023110011"/>
    <d v="2023-11-07T00:00:00"/>
    <d v="2023-12-04T00:00:00"/>
    <d v="2023-12-08T00:00:00"/>
    <n v="5"/>
    <s v="Completed"/>
    <s v="Approval"/>
    <x v="0"/>
    <x v="2"/>
    <m/>
    <s v="Hoang"/>
    <x v="1"/>
    <x v="46"/>
    <x v="0"/>
    <s v="8C730K003"/>
    <m/>
    <x v="0"/>
    <s v="RBS leaked=&gt; black spots"/>
    <s v="Minor"/>
    <s v="RBS, DRY"/>
    <d v="2023-11-10T00:00:00"/>
    <d v="2023-11-17T00:00:00"/>
    <d v="2023-11-27T00:00:00"/>
    <n v="7"/>
    <m/>
    <m/>
    <n v="0"/>
    <n v="10"/>
    <d v="2023-12-08T00:00:00"/>
    <m/>
    <m/>
    <s v=""/>
    <m/>
    <n v="10000000"/>
  </r>
  <r>
    <s v=""/>
    <s v="FMSV2023110012"/>
    <d v="2023-11-07T00:00:00"/>
    <d v="2023-11-13T00:00:00"/>
    <d v="2023-11-16T00:00:00"/>
    <n v="4"/>
    <s v="Completed"/>
    <s v="Approval"/>
    <x v="0"/>
    <x v="3"/>
    <m/>
    <s v="Thong"/>
    <x v="1"/>
    <x v="20"/>
    <x v="17"/>
    <s v="2C643K211"/>
    <m/>
    <x v="0"/>
    <s v="DWA broken"/>
    <s v="Minor"/>
    <s v="DWA"/>
    <d v="2023-11-13T00:00:00"/>
    <d v="2023-11-13T00:00:00"/>
    <d v="2023-11-13T00:00:00"/>
    <n v="1"/>
    <m/>
    <m/>
    <n v="0"/>
    <n v="4"/>
    <d v="2023-12-11T00:00:00"/>
    <m/>
    <m/>
    <s v=""/>
    <m/>
    <s v=""/>
  </r>
  <r>
    <s v=""/>
    <s v="FMSV2023110015"/>
    <d v="2023-11-08T00:00:00"/>
    <d v="2023-11-15T00:00:00"/>
    <d v="2023-11-23T00:00:00"/>
    <n v="7"/>
    <s v="Shipped"/>
    <s v="Approval"/>
    <x v="0"/>
    <x v="3"/>
    <m/>
    <s v="Minh"/>
    <x v="0"/>
    <x v="47"/>
    <x v="28"/>
    <s v="3G202K036"/>
    <m/>
    <x v="0"/>
    <s v="1.Leaked at Main cover OSA_x000d__x000a_2.Blocked at Nozzle"/>
    <s v="Minor"/>
    <s v="OSA, NOZ"/>
    <d v="2023-11-15T00:00:00"/>
    <d v="2023-11-15T00:00:00"/>
    <d v="2023-11-15T00:00:00"/>
    <n v="1"/>
    <m/>
    <m/>
    <n v="0"/>
    <n v="7"/>
    <d v="2023-11-23T00:00:00"/>
    <m/>
    <m/>
    <s v=""/>
    <m/>
    <s v=""/>
  </r>
  <r>
    <s v=""/>
    <s v="FMSV2023110016"/>
    <d v="2023-11-09T00:00:00"/>
    <d v="2023-11-14T00:00:00"/>
    <d v="2023-11-15T00:00:00"/>
    <n v="2"/>
    <s v="Completed"/>
    <s v="Approval"/>
    <x v="0"/>
    <x v="3"/>
    <m/>
    <s v="Thong"/>
    <x v="2"/>
    <x v="0"/>
    <x v="36"/>
    <s v="20314060R"/>
    <m/>
    <x v="0"/>
    <m/>
    <s v="Other"/>
    <m/>
    <d v="2023-11-09T00:00:00"/>
    <d v="2023-11-09T00:00:00"/>
    <d v="2023-11-09T00:00:00"/>
    <n v="1"/>
    <m/>
    <m/>
    <n v="0"/>
    <n v="5"/>
    <d v="2023-11-27T00:00:00"/>
    <m/>
    <s v="Demo at 91 clinic_x000d__x000a_Loaner at 115 Hospital"/>
    <s v=""/>
    <m/>
    <s v=""/>
  </r>
  <r>
    <s v=""/>
    <s v="FMSV2023110017"/>
    <d v="2023-11-09T00:00:00"/>
    <d v="2023-11-15T00:00:00"/>
    <d v="2023-11-20T00:00:00"/>
    <n v="4"/>
    <s v="Shipped"/>
    <s v="Approval"/>
    <x v="0"/>
    <x v="3"/>
    <m/>
    <s v="Hoanle"/>
    <x v="0"/>
    <x v="0"/>
    <x v="12"/>
    <s v="1G391K384"/>
    <m/>
    <x v="0"/>
    <s v="vca cable broken, CHA black spots, BSA heavy"/>
    <s v="Major"/>
    <s v="VCA, DRY, BSA"/>
    <d v="2023-11-15T00:00:00"/>
    <d v="2023-11-15T00:00:00"/>
    <d v="2023-11-15T00:00:00"/>
    <n v="1"/>
    <m/>
    <m/>
    <n v="0"/>
    <n v="4"/>
    <d v="2023-11-20T00:00:00"/>
    <m/>
    <m/>
    <s v=""/>
    <m/>
    <s v=""/>
  </r>
  <r>
    <s v=""/>
    <s v="FMSV2023110018"/>
    <d v="2023-11-09T00:00:00"/>
    <d v="2023-11-15T00:00:00"/>
    <d v="2023-11-20T00:00:00"/>
    <n v="4"/>
    <s v="Shipped"/>
    <s v="Approval"/>
    <x v="0"/>
    <x v="3"/>
    <m/>
    <s v="Hoanle"/>
    <x v="0"/>
    <x v="8"/>
    <x v="7"/>
    <s v="9G402K763"/>
    <m/>
    <x v="0"/>
    <m/>
    <s v="Minor"/>
    <s v="DRY"/>
    <d v="2023-11-15T00:00:00"/>
    <d v="2023-11-15T00:00:00"/>
    <d v="2023-11-15T00:00:00"/>
    <n v="1"/>
    <m/>
    <m/>
    <n v="0"/>
    <n v="4"/>
    <d v="2023-11-20T00:00:00"/>
    <m/>
    <m/>
    <s v=""/>
    <m/>
    <s v=""/>
  </r>
  <r>
    <s v=""/>
    <s v="FMSV2023110019"/>
    <d v="2023-11-21T00:00:00"/>
    <d v="2023-11-29T00:00:00"/>
    <d v="2023-12-05T00:00:00"/>
    <n v="5"/>
    <s v="Completed"/>
    <s v="Approval"/>
    <x v="0"/>
    <x v="4"/>
    <m/>
    <s v="Hoang"/>
    <x v="1"/>
    <x v="48"/>
    <x v="38"/>
    <s v="7G390K268"/>
    <m/>
    <x v="0"/>
    <s v="LGB broken_x000d__x000a_BSA deformed"/>
    <s v="Major"/>
    <s v="LGB, BSA"/>
    <d v="2023-11-21T00:00:00"/>
    <d v="2023-11-21T00:00:00"/>
    <d v="2023-11-24T00:00:00"/>
    <n v="4"/>
    <d v="2023-11-24T00:00:00"/>
    <d v="2023-12-06T00:00:00"/>
    <n v="9"/>
    <n v="8"/>
    <d v="2023-12-11T00:00:00"/>
    <s v="WTY-FFVN-2311054"/>
    <s v="APAS borrow"/>
    <s v=""/>
    <m/>
    <s v=""/>
  </r>
  <r>
    <s v=""/>
    <s v="FMSV2023110033"/>
    <d v="2023-11-21T00:00:00"/>
    <d v="2023-11-21T00:00:00"/>
    <d v="2023-11-23T00:00:00"/>
    <n v="3"/>
    <s v="Shipped"/>
    <s v="Approval"/>
    <x v="0"/>
    <x v="3"/>
    <m/>
    <s v="Thai"/>
    <x v="1"/>
    <x v="0"/>
    <x v="39"/>
    <s v="2V644K255"/>
    <m/>
    <x v="0"/>
    <s v="Fluid Invasion Video connector"/>
    <s v="Other"/>
    <s v="O"/>
    <d v="2023-11-21T00:00:00"/>
    <d v="2023-11-21T00:00:00"/>
    <d v="2023-11-21T00:00:00"/>
    <n v="1"/>
    <m/>
    <m/>
    <n v="0"/>
    <n v="3"/>
    <d v="2023-11-23T00:00:00"/>
    <m/>
    <m/>
    <s v=""/>
    <m/>
    <s v=""/>
  </r>
  <r>
    <s v=""/>
    <s v="FMSV2023110038"/>
    <d v="2023-11-17T00:00:00"/>
    <d v="2023-11-20T00:00:00"/>
    <d v="2023-11-22T00:00:00"/>
    <n v="3"/>
    <s v="Shipped"/>
    <s v="Approval"/>
    <x v="0"/>
    <x v="3"/>
    <m/>
    <s v="Thai"/>
    <x v="1"/>
    <x v="49"/>
    <x v="16"/>
    <s v="3G412K080"/>
    <m/>
    <x v="0"/>
    <s v="UP wire broken"/>
    <s v="Minor"/>
    <s v="OSA"/>
    <d v="2023-11-20T00:00:00"/>
    <d v="2023-11-20T00:00:00"/>
    <d v="2023-11-20T00:00:00"/>
    <n v="1"/>
    <m/>
    <m/>
    <n v="0"/>
    <n v="3"/>
    <d v="2023-11-22T00:00:00"/>
    <m/>
    <m/>
    <s v=""/>
    <m/>
    <s v=""/>
  </r>
  <r>
    <s v=""/>
    <s v="FMSV2023110053"/>
    <d v="2023-11-22T00:00:00"/>
    <d v="2023-11-30T00:00:00"/>
    <d v="2023-11-30T00:00:00"/>
    <n v="1"/>
    <s v="Completed"/>
    <s v="Approval"/>
    <x v="0"/>
    <x v="3"/>
    <m/>
    <s v="Minh"/>
    <x v="2"/>
    <x v="0"/>
    <x v="40"/>
    <s v="1V609K146"/>
    <m/>
    <x v="0"/>
    <m/>
    <s v="Other"/>
    <m/>
    <d v="2023-11-30T00:00:00"/>
    <d v="2023-11-30T00:00:00"/>
    <d v="2023-11-30T00:00:00"/>
    <n v="1"/>
    <m/>
    <m/>
    <n v="0"/>
    <n v="1"/>
    <d v="2023-11-30T00:00:00"/>
    <m/>
    <s v="Following"/>
    <s v=""/>
    <m/>
    <s v=""/>
  </r>
  <r>
    <s v=""/>
    <s v="FMSV2023110060"/>
    <d v="2023-11-23T00:00:00"/>
    <d v="2023-12-04T00:00:00"/>
    <d v="2023-12-05T00:00:00"/>
    <n v="2"/>
    <s v="Completed"/>
    <s v="Approval"/>
    <x v="0"/>
    <x v="3"/>
    <m/>
    <s v="Thang"/>
    <x v="0"/>
    <x v="50"/>
    <x v="28"/>
    <s v="SG202A176"/>
    <m/>
    <x v="0"/>
    <s v="FSB leaked"/>
    <s v="Minor"/>
    <m/>
    <d v="2023-12-04T00:00:00"/>
    <d v="2023-12-04T00:00:00"/>
    <d v="2023-12-04T00:00:00"/>
    <n v="1"/>
    <m/>
    <m/>
    <n v="0"/>
    <n v="2"/>
    <d v="2023-12-05T00:00:00"/>
    <m/>
    <m/>
    <s v=""/>
    <m/>
    <s v=""/>
  </r>
  <r>
    <s v=""/>
    <s v="FMSV2023110064"/>
    <d v="2023-11-24T00:00:00"/>
    <d v="2023-11-24T00:00:00"/>
    <d v="2023-11-27T00:00:00"/>
    <n v="2"/>
    <s v="Completed"/>
    <s v="Approval"/>
    <x v="0"/>
    <x v="3"/>
    <m/>
    <s v="Minh"/>
    <x v="0"/>
    <x v="5"/>
    <x v="17"/>
    <s v="KC643K248"/>
    <m/>
    <x v="0"/>
    <s v="U/D loosen"/>
    <s v="Minor"/>
    <m/>
    <d v="2023-11-24T00:00:00"/>
    <d v="2023-11-24T00:00:00"/>
    <d v="2023-11-24T00:00:00"/>
    <n v="1"/>
    <m/>
    <m/>
    <n v="0"/>
    <n v="2"/>
    <d v="2023-11-30T00:00:00"/>
    <m/>
    <m/>
    <s v=""/>
    <m/>
    <s v=""/>
  </r>
  <r>
    <s v=""/>
    <s v="FMSV2023110066"/>
    <d v="2023-11-28T00:00:00"/>
    <d v="2023-12-08T00:00:00"/>
    <d v="2023-12-11T00:00:00"/>
    <n v="2"/>
    <s v="Completed"/>
    <s v="Approval"/>
    <x v="0"/>
    <x v="3"/>
    <m/>
    <s v="Thong"/>
    <x v="1"/>
    <x v="51"/>
    <x v="8"/>
    <s v="5G361K442"/>
    <m/>
    <x v="0"/>
    <s v="Up wire disconnected"/>
    <s v="Minor"/>
    <m/>
    <d v="2023-12-08T00:00:00"/>
    <d v="2023-12-08T00:00:00"/>
    <d v="2023-12-08T00:00:00"/>
    <n v="1"/>
    <m/>
    <m/>
    <n v="0"/>
    <n v="2"/>
    <d v="2023-12-11T00:00:00"/>
    <m/>
    <m/>
    <s v=""/>
    <m/>
    <s v=""/>
  </r>
  <r>
    <s v=""/>
    <s v="FMSV2023110067"/>
    <d v="2023-11-28T00:00:00"/>
    <m/>
    <m/>
    <n v="0"/>
    <s v="Completed"/>
    <s v="Inspection"/>
    <x v="0"/>
    <x v="3"/>
    <m/>
    <m/>
    <x v="1"/>
    <x v="0"/>
    <x v="7"/>
    <s v="6G402K254"/>
    <d v="2023-02-08T00:00:00"/>
    <x v="0"/>
    <m/>
    <s v="Maintain"/>
    <s v="INS"/>
    <d v="2023-12-08T00:00:00"/>
    <d v="2023-12-08T00:00:00"/>
    <d v="2023-12-08T00:00:00"/>
    <n v="1"/>
    <m/>
    <m/>
    <n v="0"/>
    <n v="0"/>
    <d v="2023-12-22T00:00:00"/>
    <m/>
    <s v="ETC SR No 655 28 Nov 23"/>
    <s v="SGA3"/>
    <n v="350"/>
    <m/>
  </r>
  <r>
    <s v=""/>
    <s v="FMSV2023110068"/>
    <d v="2023-11-28T00:00:00"/>
    <m/>
    <m/>
    <n v="0"/>
    <s v="Completed"/>
    <s v="Inspection"/>
    <x v="0"/>
    <x v="3"/>
    <m/>
    <m/>
    <x v="1"/>
    <x v="0"/>
    <x v="7"/>
    <s v="8G402K627"/>
    <m/>
    <x v="0"/>
    <m/>
    <s v="Maintain"/>
    <m/>
    <d v="2023-12-08T00:00:00"/>
    <d v="2023-12-08T00:00:00"/>
    <d v="2023-12-08T00:00:00"/>
    <n v="1"/>
    <m/>
    <m/>
    <n v="0"/>
    <n v="0"/>
    <d v="2023-12-08T00:00:00"/>
    <m/>
    <s v="ETC SR No 655 28 Nov 23"/>
    <s v=""/>
    <m/>
    <s v=""/>
  </r>
  <r>
    <s v=""/>
    <s v="FMSV2023110074"/>
    <d v="2023-11-30T00:00:00"/>
    <d v="2023-11-30T00:00:00"/>
    <d v="2023-12-11T00:00:00"/>
    <n v="8"/>
    <s v="Completed"/>
    <s v="Approval"/>
    <x v="0"/>
    <x v="3"/>
    <m/>
    <s v="Thang"/>
    <x v="0"/>
    <x v="3"/>
    <x v="12"/>
    <s v="KG391K779"/>
    <m/>
    <x v="0"/>
    <s v="VCA cable broken"/>
    <s v="Minor"/>
    <s v="VCA"/>
    <d v="2023-11-30T00:00:00"/>
    <d v="2023-11-30T00:00:00"/>
    <d v="2023-11-30T00:00:00"/>
    <n v="1"/>
    <d v="2023-11-30T00:00:00"/>
    <d v="2023-12-01T00:00:00"/>
    <n v="2"/>
    <n v="2"/>
    <d v="2023-12-19T00:00:00"/>
    <s v="WTY-FFVN-2311059R"/>
    <s v="VCA cable broken - Minor repair done in VCA."/>
    <m/>
    <n v="200"/>
    <m/>
  </r>
  <r>
    <s v=""/>
    <s v="FMSV2023110075"/>
    <d v="2023-11-30T00:00:00"/>
    <d v="2023-12-05T00:00:00"/>
    <d v="2023-12-15T00:00:00"/>
    <n v="9"/>
    <s v="Completed"/>
    <s v="Approval"/>
    <x v="0"/>
    <x v="3"/>
    <m/>
    <s v="Minh"/>
    <x v="0"/>
    <x v="0"/>
    <x v="11"/>
    <s v="1C692K249"/>
    <m/>
    <x v="0"/>
    <s v="1.Drum wire broken_x000d__x000a_1.Clogged AWT"/>
    <s v="Minor"/>
    <s v="DWA, AWT"/>
    <d v="2023-12-01T00:00:00"/>
    <d v="2023-12-05T00:00:00"/>
    <d v="2023-12-05T00:00:00"/>
    <n v="1"/>
    <m/>
    <m/>
    <n v="0"/>
    <n v="9"/>
    <d v="2023-12-15T00:00:00"/>
    <m/>
    <m/>
    <s v=""/>
    <n v="200"/>
    <s v=""/>
  </r>
  <r>
    <s v=""/>
    <s v="FMSV2023120003"/>
    <d v="2023-12-04T00:00:00"/>
    <d v="2023-12-08T00:00:00"/>
    <d v="2023-12-11T00:00:00"/>
    <n v="2"/>
    <s v="Completed"/>
    <s v="Approval"/>
    <x v="0"/>
    <x v="5"/>
    <m/>
    <s v="Thai"/>
    <x v="1"/>
    <x v="22"/>
    <x v="26"/>
    <s v="2G403K151"/>
    <m/>
    <x v="0"/>
    <s v="FSB leak_x000d__x000a_L/R knob leak"/>
    <s v="Major"/>
    <m/>
    <d v="2023-12-08T00:00:00"/>
    <d v="2023-12-08T00:00:00"/>
    <d v="2023-12-08T00:00:00"/>
    <n v="1"/>
    <m/>
    <m/>
    <n v="0"/>
    <n v="2"/>
    <d v="2023-12-11T00:00:00"/>
    <m/>
    <m/>
    <s v=""/>
    <m/>
    <s v=""/>
  </r>
  <r>
    <s v=""/>
    <s v="FMSV2023120004"/>
    <d v="2023-12-04T00:00:00"/>
    <d v="2023-12-05T00:00:00"/>
    <d v="2023-12-08T00:00:00"/>
    <n v="4"/>
    <s v="Completed"/>
    <s v="Approval"/>
    <x v="0"/>
    <x v="3"/>
    <m/>
    <s v="Minh"/>
    <x v="0"/>
    <x v="0"/>
    <x v="11"/>
    <s v="7C692K181"/>
    <m/>
    <x v="0"/>
    <s v="U/D loosen"/>
    <s v="Minor"/>
    <m/>
    <d v="2023-12-05T00:00:00"/>
    <d v="2023-12-05T00:00:00"/>
    <d v="2023-12-05T00:00:00"/>
    <n v="1"/>
    <m/>
    <m/>
    <n v="0"/>
    <n v="4"/>
    <d v="2023-12-08T00:00:00"/>
    <m/>
    <m/>
    <s v=""/>
    <m/>
    <s v=""/>
  </r>
  <r>
    <s v=""/>
    <s v="FMSV2023120018"/>
    <d v="2023-12-13T00:00:00"/>
    <m/>
    <m/>
    <n v="0"/>
    <s v="Completed"/>
    <s v="Inspection"/>
    <x v="0"/>
    <x v="3"/>
    <m/>
    <m/>
    <x v="1"/>
    <x v="0"/>
    <x v="1"/>
    <s v="1C728K438"/>
    <d v="2017-11-24T00:00:00"/>
    <x v="0"/>
    <s v="INSPECTION OK"/>
    <s v="Maintain"/>
    <s v="INS"/>
    <d v="2023-12-19T00:00:00"/>
    <d v="2023-12-19T00:00:00"/>
    <d v="2023-12-19T00:00:00"/>
    <n v="1"/>
    <m/>
    <m/>
    <n v="0"/>
    <n v="0"/>
    <d v="2023-12-22T00:00:00"/>
    <m/>
    <s v="ETC Report 00659"/>
    <m/>
    <n v="350"/>
    <m/>
  </r>
  <r>
    <n v="1"/>
    <s v="FMSV2023120042"/>
    <d v="2023-12-22T00:00:00"/>
    <m/>
    <m/>
    <n v="0"/>
    <s v="Receive"/>
    <m/>
    <x v="1"/>
    <x v="3"/>
    <m/>
    <m/>
    <x v="1"/>
    <x v="6"/>
    <x v="35"/>
    <s v="1C692K065"/>
    <d v="2014-06-11T00:00:00"/>
    <x v="0"/>
    <s v="FSB leak, faulty image"/>
    <s v="Major"/>
    <m/>
    <m/>
    <m/>
    <m/>
    <n v="0"/>
    <m/>
    <m/>
    <n v="0"/>
    <n v="0"/>
    <m/>
    <m/>
    <m/>
    <m/>
    <n v="350"/>
    <m/>
  </r>
  <r>
    <n v="2"/>
    <s v="FMSV2023120050"/>
    <d v="2023-12-28T00:00:00"/>
    <m/>
    <m/>
    <n v="0"/>
    <s v="Receive"/>
    <m/>
    <x v="1"/>
    <x v="3"/>
    <m/>
    <m/>
    <x v="2"/>
    <x v="1"/>
    <x v="12"/>
    <s v="2G391K630"/>
    <d v="2016-12-09T00:00:00"/>
    <x v="0"/>
    <m/>
    <m/>
    <m/>
    <m/>
    <m/>
    <m/>
    <n v="0"/>
    <m/>
    <m/>
    <n v="0"/>
    <n v="0"/>
    <m/>
    <m/>
    <s v="Demo at Cho Ray Hs"/>
    <m/>
    <n v="350"/>
    <m/>
  </r>
  <r>
    <n v="3"/>
    <s v="FMSV2023120054"/>
    <d v="2023-12-29T00:00:00"/>
    <m/>
    <m/>
    <n v="0"/>
    <s v="Receive"/>
    <m/>
    <x v="1"/>
    <x v="3"/>
    <m/>
    <m/>
    <x v="2"/>
    <x v="38"/>
    <x v="25"/>
    <s v="3C309K057"/>
    <d v="2021-08-25T00:00:00"/>
    <x v="0"/>
    <m/>
    <m/>
    <m/>
    <m/>
    <m/>
    <m/>
    <n v="0"/>
    <m/>
    <m/>
    <n v="0"/>
    <n v="0"/>
    <m/>
    <m/>
    <m/>
    <m/>
    <n v="350"/>
    <m/>
  </r>
  <r>
    <n v="4"/>
    <s v="FMSV2023110009"/>
    <d v="2023-11-06T00:00:00"/>
    <m/>
    <m/>
    <n v="0"/>
    <s v="Inspection"/>
    <m/>
    <x v="2"/>
    <x v="6"/>
    <m/>
    <m/>
    <x v="0"/>
    <x v="2"/>
    <x v="2"/>
    <s v="1V567K251"/>
    <d v="2016-02-24T00:00:00"/>
    <x v="0"/>
    <s v="No image"/>
    <s v="Maintain"/>
    <s v="PCB"/>
    <d v="2023-11-06T00:00:00"/>
    <m/>
    <m/>
    <n v="0"/>
    <m/>
    <m/>
    <n v="0"/>
    <n v="0"/>
    <m/>
    <m/>
    <m/>
    <m/>
    <n v="350"/>
    <n v="250000000"/>
  </r>
  <r>
    <n v="5"/>
    <s v="FMSV2023110025"/>
    <d v="2023-11-15T00:00:00"/>
    <m/>
    <m/>
    <n v="0"/>
    <s v="Inspection"/>
    <m/>
    <x v="2"/>
    <x v="6"/>
    <m/>
    <m/>
    <x v="0"/>
    <x v="16"/>
    <x v="12"/>
    <s v="8G391K370"/>
    <d v="2021-08-06T00:00:00"/>
    <x v="0"/>
    <s v="1. BSA broken_x000d__x000a_2. FCT restriction_x000d__x000a_3. VCA scratched"/>
    <s v="Major"/>
    <s v="BSA, FCT, VCA"/>
    <d v="2023-11-16T00:00:00"/>
    <m/>
    <m/>
    <n v="0"/>
    <m/>
    <m/>
    <n v="0"/>
    <n v="0"/>
    <m/>
    <m/>
    <m/>
    <m/>
    <n v="450"/>
    <n v="84000000"/>
  </r>
  <r>
    <n v="6"/>
    <s v="FMSV2023110026"/>
    <d v="2023-11-15T00:00:00"/>
    <m/>
    <m/>
    <n v="0"/>
    <s v="Inspection"/>
    <m/>
    <x v="2"/>
    <x v="6"/>
    <m/>
    <m/>
    <x v="0"/>
    <x v="16"/>
    <x v="12"/>
    <s v="8G391K367"/>
    <d v="2021-08-06T00:00:00"/>
    <x v="0"/>
    <m/>
    <s v="Major"/>
    <s v="DRY, VCA, FSA, FCT, FSB, BSA"/>
    <d v="2023-11-22T00:00:00"/>
    <m/>
    <m/>
    <n v="0"/>
    <m/>
    <m/>
    <n v="0"/>
    <n v="0"/>
    <m/>
    <m/>
    <s v="Treated by Air dryer system 16/11/23 - fail"/>
    <m/>
    <n v="600"/>
    <n v="253000000"/>
  </r>
  <r>
    <n v="7"/>
    <s v="FMSV2023110027"/>
    <d v="2023-11-15T00:00:00"/>
    <m/>
    <m/>
    <n v="0"/>
    <s v="Inspection"/>
    <m/>
    <x v="2"/>
    <x v="6"/>
    <m/>
    <m/>
    <x v="0"/>
    <x v="16"/>
    <x v="11"/>
    <s v="6C692K198"/>
    <d v="2021-11-20T00:00:00"/>
    <x v="0"/>
    <s v="1.Leaked at RBS_x000d__x000a_2.VCA connector loosen"/>
    <s v="Minor"/>
    <s v="FCT, VCA"/>
    <d v="2023-11-20T00:00:00"/>
    <m/>
    <m/>
    <n v="0"/>
    <m/>
    <m/>
    <n v="0"/>
    <n v="0"/>
    <m/>
    <m/>
    <s v="FOC"/>
    <m/>
    <n v="200"/>
    <s v="FOC"/>
  </r>
  <r>
    <n v="8"/>
    <s v="FMSV2023110028"/>
    <d v="2023-11-15T00:00:00"/>
    <m/>
    <m/>
    <n v="0"/>
    <s v="Inspection"/>
    <m/>
    <x v="2"/>
    <x v="6"/>
    <m/>
    <m/>
    <x v="0"/>
    <x v="16"/>
    <x v="41"/>
    <s v="1C607K025"/>
    <d v="2015-10-20T00:00:00"/>
    <x v="0"/>
    <s v="1.Bending stiff_x000d__x000a_2.FSA scratch_x000d__x000a_3.Nozzle deformed_x000d__x000a_4.FCT scratch_x000d__x000a_"/>
    <s v="Major"/>
    <s v="BSA, FSA, DEC, FCT"/>
    <d v="2023-11-17T00:00:00"/>
    <m/>
    <m/>
    <n v="0"/>
    <m/>
    <m/>
    <n v="0"/>
    <n v="0"/>
    <m/>
    <m/>
    <m/>
    <m/>
    <n v="450"/>
    <n v="86000000"/>
  </r>
  <r>
    <n v="9"/>
    <s v="FMSV2023110045"/>
    <d v="2023-11-20T00:00:00"/>
    <m/>
    <m/>
    <n v="0"/>
    <s v="Inspection"/>
    <m/>
    <x v="2"/>
    <x v="6"/>
    <m/>
    <m/>
    <x v="0"/>
    <x v="2"/>
    <x v="12"/>
    <s v="1G391K374"/>
    <d v="2014-10-12T00:00:00"/>
    <x v="0"/>
    <s v="1.FCT leaked_x000d__x000a_2.CHA no image_x000d__x000a_3.Main PCB failure (erros 00055)_x000d__x000a_4.LGB worn out_x000d__x000a_5.BSA stiff"/>
    <s v="Major"/>
    <s v="FCT, CHA, PCB, LGB, BSA"/>
    <d v="2023-11-22T00:00:00"/>
    <m/>
    <m/>
    <n v="0"/>
    <m/>
    <m/>
    <n v="0"/>
    <n v="0"/>
    <m/>
    <m/>
    <m/>
    <m/>
    <n v="500"/>
    <n v="209000000"/>
  </r>
  <r>
    <n v="10"/>
    <s v="FMSV2023110046"/>
    <d v="2023-11-20T00:00:00"/>
    <m/>
    <m/>
    <n v="0"/>
    <s v="Inspection"/>
    <m/>
    <x v="2"/>
    <x v="6"/>
    <m/>
    <m/>
    <x v="0"/>
    <x v="2"/>
    <x v="0"/>
    <s v="1C730K109"/>
    <d v="2017-05-24T00:00:00"/>
    <x v="0"/>
    <s v="1.Leaked at AWT_x000d__x000a_2.Image failure_x000d__x000a_3.BSA deformed_x000d__x000a_4.FCT scratch"/>
    <s v="Major"/>
    <s v="AWT, CHA, BSA, FCT"/>
    <d v="2023-11-24T00:00:00"/>
    <m/>
    <m/>
    <n v="0"/>
    <m/>
    <m/>
    <n v="0"/>
    <n v="0"/>
    <m/>
    <m/>
    <m/>
    <m/>
    <n v="500"/>
    <n v="330000000"/>
  </r>
  <r>
    <n v="11"/>
    <s v="FMSV2023110047"/>
    <d v="2023-11-20T00:00:00"/>
    <m/>
    <m/>
    <n v="0"/>
    <s v="Inspection"/>
    <m/>
    <x v="2"/>
    <x v="6"/>
    <m/>
    <m/>
    <x v="0"/>
    <x v="2"/>
    <x v="12"/>
    <s v="1G391K515"/>
    <d v="2015-02-26T00:00:00"/>
    <x v="0"/>
    <s v="1.FCT leaked_x000d__x000a_2.U/D loosen_x000d__x000a_"/>
    <s v="Minor"/>
    <s v="FCT, OSA"/>
    <d v="2023-11-22T00:00:00"/>
    <m/>
    <m/>
    <n v="0"/>
    <m/>
    <m/>
    <n v="0"/>
    <n v="0"/>
    <m/>
    <m/>
    <m/>
    <m/>
    <n v="200"/>
    <n v="15000000"/>
  </r>
  <r>
    <n v="12"/>
    <s v="FMSV2023110048"/>
    <d v="2023-11-20T00:00:00"/>
    <m/>
    <m/>
    <n v="0"/>
    <s v="Inspection"/>
    <m/>
    <x v="2"/>
    <x v="6"/>
    <m/>
    <m/>
    <x v="0"/>
    <x v="2"/>
    <x v="0"/>
    <s v="1C730K142"/>
    <d v="2017-09-22T00:00:00"/>
    <x v="0"/>
    <s v="1. WJT leaked_x000d__x000a_2. Image noise_x000d__x000a_3. BSA deformed_x000d__x000a_4. FSA &amp; FSB damaged"/>
    <s v="Major"/>
    <s v="WJT, CHA, BSA, FSA, FSB"/>
    <d v="2023-11-21T00:00:00"/>
    <m/>
    <m/>
    <n v="0"/>
    <m/>
    <m/>
    <n v="0"/>
    <n v="0"/>
    <m/>
    <m/>
    <m/>
    <m/>
    <n v="500"/>
    <n v="393000000"/>
  </r>
  <r>
    <n v="13"/>
    <s v="FMSV2023110050"/>
    <d v="2023-11-20T00:00:00"/>
    <m/>
    <m/>
    <n v="0"/>
    <s v="Inspection"/>
    <m/>
    <x v="2"/>
    <x v="6"/>
    <m/>
    <m/>
    <x v="0"/>
    <x v="2"/>
    <x v="0"/>
    <s v="1C730K143"/>
    <d v="2017-09-22T00:00:00"/>
    <x v="0"/>
    <s v="1. WJT leaked_x000d__x000a_2. Image noise_x000d__x000a_3. BSA deformed_x000d__x000a_4. FSA &amp; FSB flexible damaged"/>
    <s v="Major"/>
    <s v="WJT, CHA, BSA, FSA, FSB"/>
    <d v="2023-11-22T00:00:00"/>
    <m/>
    <m/>
    <n v="0"/>
    <m/>
    <m/>
    <n v="0"/>
    <n v="0"/>
    <m/>
    <m/>
    <m/>
    <m/>
    <n v="500"/>
    <n v="393000000"/>
  </r>
  <r>
    <n v="14"/>
    <s v="FMSV2023110052"/>
    <d v="2023-11-21T00:00:00"/>
    <m/>
    <m/>
    <n v="0"/>
    <s v="Inspection"/>
    <m/>
    <x v="2"/>
    <x v="6"/>
    <m/>
    <m/>
    <x v="0"/>
    <x v="2"/>
    <x v="11"/>
    <s v="1C692K644"/>
    <d v="2017-01-02T00:00:00"/>
    <x v="0"/>
    <s v="1. FSA leaked_x000d__x000a_2. BSA stiff"/>
    <s v="Major"/>
    <s v="FSA, BSA"/>
    <d v="2023-11-21T00:00:00"/>
    <m/>
    <m/>
    <n v="0"/>
    <m/>
    <m/>
    <n v="0"/>
    <n v="0"/>
    <m/>
    <m/>
    <m/>
    <m/>
    <n v="400"/>
    <n v="79000000"/>
  </r>
  <r>
    <n v="15"/>
    <s v="FMSV2023110055"/>
    <d v="2023-11-22T00:00:00"/>
    <m/>
    <m/>
    <n v="0"/>
    <s v="Inspection"/>
    <m/>
    <x v="2"/>
    <x v="6"/>
    <m/>
    <m/>
    <x v="0"/>
    <x v="2"/>
    <x v="26"/>
    <s v="1G403K205"/>
    <d v="2017-05-24T00:00:00"/>
    <x v="0"/>
    <s v="FCT leaked"/>
    <s v="Major"/>
    <s v="FCT"/>
    <d v="2023-11-22T00:00:00"/>
    <m/>
    <m/>
    <n v="0"/>
    <m/>
    <m/>
    <n v="0"/>
    <n v="0"/>
    <m/>
    <m/>
    <m/>
    <m/>
    <n v="450"/>
    <n v="17000000"/>
  </r>
  <r>
    <n v="16"/>
    <s v="FMSV2023110059"/>
    <d v="2023-11-23T00:00:00"/>
    <m/>
    <m/>
    <n v="0"/>
    <s v="Inspection"/>
    <m/>
    <x v="2"/>
    <x v="6"/>
    <m/>
    <m/>
    <x v="1"/>
    <x v="0"/>
    <x v="35"/>
    <s v="1C692K147"/>
    <d v="2014-10-12T00:00:00"/>
    <x v="1"/>
    <s v="BSA dis-logged form FSA_x000d__x000a_Scope leak"/>
    <s v="Major"/>
    <s v="CHA, PCB"/>
    <d v="2023-11-23T00:00:00"/>
    <m/>
    <m/>
    <n v="0"/>
    <m/>
    <m/>
    <n v="0"/>
    <n v="0"/>
    <m/>
    <m/>
    <s v="Scope leak"/>
    <s v="SGD1"/>
    <n v="500"/>
    <n v="60000000"/>
  </r>
  <r>
    <n v="17"/>
    <s v="FMSV2023110065"/>
    <d v="2023-11-24T00:00:00"/>
    <m/>
    <m/>
    <n v="0"/>
    <s v="Inspection"/>
    <m/>
    <x v="2"/>
    <x v="6"/>
    <m/>
    <m/>
    <x v="0"/>
    <x v="2"/>
    <x v="26"/>
    <s v="1G403K433"/>
    <d v="2017-01-02T00:00:00"/>
    <x v="0"/>
    <s v="1.Leaked at FCT_x000d__x000a_2.Cracked at RBS_x000d__x000a_3.Image failure_x000d__x000a_4.BSA deformed_x000d__x000a_5.FSA worn out"/>
    <s v="Major"/>
    <s v="FCT, CHA, BSA, FSA"/>
    <d v="2023-11-24T00:00:00"/>
    <m/>
    <m/>
    <n v="0"/>
    <m/>
    <m/>
    <n v="0"/>
    <n v="0"/>
    <m/>
    <m/>
    <m/>
    <m/>
    <n v="500"/>
    <n v="332000000"/>
  </r>
  <r>
    <n v="18"/>
    <s v="FMSV2023120008"/>
    <d v="2023-12-05T00:00:00"/>
    <m/>
    <m/>
    <n v="0"/>
    <s v="Inspection"/>
    <m/>
    <x v="2"/>
    <x v="6"/>
    <m/>
    <m/>
    <x v="0"/>
    <x v="2"/>
    <x v="0"/>
    <s v="2C730K016"/>
    <d v="2018-08-13T00:00:00"/>
    <x v="0"/>
    <m/>
    <s v="Major"/>
    <s v="CHA, AWT, BSA, FSA"/>
    <d v="2023-12-11T00:00:00"/>
    <m/>
    <m/>
    <n v="0"/>
    <m/>
    <m/>
    <n v="0"/>
    <n v="0"/>
    <m/>
    <m/>
    <s v="Treated by Air dryer system -7/12/2023 - failed"/>
    <m/>
    <n v="500"/>
    <m/>
  </r>
  <r>
    <n v="19"/>
    <s v="FMSV2023120009"/>
    <d v="2023-12-05T00:00:00"/>
    <m/>
    <m/>
    <n v="0"/>
    <s v="Inspection"/>
    <m/>
    <x v="2"/>
    <x v="6"/>
    <m/>
    <m/>
    <x v="0"/>
    <x v="2"/>
    <x v="12"/>
    <s v="1G391K988"/>
    <d v="2016-02-24T00:00:00"/>
    <x v="0"/>
    <s v="1.FCT blocked_x000d__x000a_2.FSA deformed at 35cm_x000d__x000a_3.BSA deformation_x000d__x000a_4.Rubber cone cracked"/>
    <s v="Major"/>
    <s v="FCT, FSA, CHA"/>
    <d v="2023-12-11T00:00:00"/>
    <m/>
    <m/>
    <n v="0"/>
    <m/>
    <m/>
    <n v="0"/>
    <n v="0"/>
    <m/>
    <m/>
    <m/>
    <m/>
    <n v="500"/>
    <n v="69000000"/>
  </r>
  <r>
    <n v="20"/>
    <s v="FMSV2023120015"/>
    <d v="2023-12-08T00:00:00"/>
    <m/>
    <m/>
    <n v="0"/>
    <s v="Inspection"/>
    <m/>
    <x v="2"/>
    <x v="8"/>
    <m/>
    <m/>
    <x v="0"/>
    <x v="0"/>
    <x v="9"/>
    <s v="1S094A418"/>
    <d v="2011-12-23T00:00:00"/>
    <x v="1"/>
    <s v="Iris failure"/>
    <s v="Other"/>
    <s v="IRS"/>
    <d v="2023-12-18T00:00:00"/>
    <m/>
    <m/>
    <n v="0"/>
    <m/>
    <m/>
    <n v="0"/>
    <n v="0"/>
    <m/>
    <m/>
    <m/>
    <m/>
    <n v="200"/>
    <m/>
  </r>
  <r>
    <n v="21"/>
    <s v="FMSV2023120017"/>
    <d v="2023-12-12T00:00:00"/>
    <m/>
    <m/>
    <n v="0"/>
    <s v="Inspection"/>
    <m/>
    <x v="2"/>
    <x v="8"/>
    <m/>
    <m/>
    <x v="1"/>
    <x v="1"/>
    <x v="42"/>
    <s v="1C610D007"/>
    <d v="2013-10-04T00:00:00"/>
    <x v="1"/>
    <s v="FSB damaged_x000d__x000a_FCT leaked_x000d__x000a_BSA loosen"/>
    <s v="Major"/>
    <s v="FSB, FCT, OSA"/>
    <d v="2023-12-18T00:00:00"/>
    <m/>
    <m/>
    <n v="0"/>
    <m/>
    <m/>
    <n v="0"/>
    <n v="0"/>
    <m/>
    <m/>
    <s v="Loaner at Nam Can Tho"/>
    <s v="SGC2"/>
    <n v="450"/>
    <m/>
  </r>
  <r>
    <n v="22"/>
    <s v="FMSV2023120020"/>
    <d v="2023-12-14T00:00:00"/>
    <m/>
    <m/>
    <n v="0"/>
    <s v="Inspection"/>
    <m/>
    <x v="2"/>
    <x v="3"/>
    <m/>
    <m/>
    <x v="1"/>
    <x v="0"/>
    <x v="38"/>
    <s v="1G390K230"/>
    <d v="2019-05-27T00:00:00"/>
    <x v="1"/>
    <s v="LGB failed"/>
    <s v="Major"/>
    <s v="LGB"/>
    <d v="2023-12-22T00:00:00"/>
    <m/>
    <m/>
    <n v="0"/>
    <m/>
    <m/>
    <n v="0"/>
    <n v="0"/>
    <m/>
    <m/>
    <s v="Demo at Hue MU"/>
    <s v="SGA2"/>
    <n v="500"/>
    <m/>
  </r>
  <r>
    <n v="23"/>
    <s v="FMSV2023120029"/>
    <d v="2023-12-19T00:00:00"/>
    <m/>
    <m/>
    <n v="0"/>
    <s v="Inspection"/>
    <m/>
    <x v="2"/>
    <x v="8"/>
    <m/>
    <m/>
    <x v="0"/>
    <x v="0"/>
    <x v="15"/>
    <s v="1C642K363"/>
    <d v="2017-03-01T00:00:00"/>
    <x v="1"/>
    <s v="1. BSA broken_x000d__x000a_2. FSB damaged"/>
    <s v="Major"/>
    <s v="BSA, FSB"/>
    <d v="2023-12-19T00:00:00"/>
    <m/>
    <m/>
    <n v="0"/>
    <m/>
    <m/>
    <n v="0"/>
    <n v="0"/>
    <m/>
    <m/>
    <s v="QC after loaner Kien An hospital"/>
    <m/>
    <n v="400"/>
    <m/>
  </r>
  <r>
    <n v="24"/>
    <s v="FMSV2023120030"/>
    <d v="2023-12-20T00:00:00"/>
    <m/>
    <m/>
    <n v="0"/>
    <s v="Inspection"/>
    <m/>
    <x v="2"/>
    <x v="6"/>
    <m/>
    <m/>
    <x v="0"/>
    <x v="52"/>
    <x v="2"/>
    <s v="3V567D513"/>
    <d v="2014-09-25T00:00:00"/>
    <x v="0"/>
    <s v="Main PCB failure"/>
    <s v="Other"/>
    <s v="PCB"/>
    <d v="2023-12-26T00:00:00"/>
    <m/>
    <m/>
    <n v="0"/>
    <m/>
    <m/>
    <n v="0"/>
    <n v="0"/>
    <m/>
    <m/>
    <m/>
    <m/>
    <n v="350"/>
    <m/>
  </r>
  <r>
    <n v="25"/>
    <s v="FMSV2023120032"/>
    <d v="2023-12-20T00:00:00"/>
    <m/>
    <m/>
    <n v="0"/>
    <s v="Inspection"/>
    <m/>
    <x v="2"/>
    <x v="6"/>
    <m/>
    <m/>
    <x v="0"/>
    <x v="24"/>
    <x v="17"/>
    <s v="1C643K944"/>
    <d v="2017-02-22T00:00:00"/>
    <x v="0"/>
    <s v="user: 10934 cases"/>
    <s v="Major"/>
    <s v="OSA, BSA, DWA, DEC"/>
    <d v="2023-12-27T00:00:00"/>
    <m/>
    <m/>
    <n v="0"/>
    <m/>
    <m/>
    <n v="0"/>
    <n v="0"/>
    <m/>
    <m/>
    <m/>
    <m/>
    <n v="350"/>
    <m/>
  </r>
  <r>
    <n v="26"/>
    <s v="FMSV2023120034"/>
    <d v="2023-12-21T00:00:00"/>
    <m/>
    <m/>
    <n v="0"/>
    <s v="Inspection"/>
    <m/>
    <x v="2"/>
    <x v="6"/>
    <m/>
    <m/>
    <x v="0"/>
    <x v="53"/>
    <x v="4"/>
    <s v="6B084A252"/>
    <d v="2014-12-20T00:00:00"/>
    <x v="0"/>
    <m/>
    <s v="Major"/>
    <s v="CHA, ULT"/>
    <d v="2023-12-27T00:00:00"/>
    <m/>
    <m/>
    <n v="0"/>
    <m/>
    <m/>
    <n v="0"/>
    <n v="0"/>
    <m/>
    <m/>
    <s v="Treated by Air dryer system - 22/12/2023 - failed"/>
    <m/>
    <n v="350"/>
    <m/>
  </r>
  <r>
    <n v="27"/>
    <s v="FMSV2023120036"/>
    <d v="2023-12-21T00:00:00"/>
    <m/>
    <m/>
    <n v="0"/>
    <s v="Inspection"/>
    <m/>
    <x v="2"/>
    <x v="6"/>
    <m/>
    <m/>
    <x v="0"/>
    <x v="54"/>
    <x v="5"/>
    <s v="3C591A035"/>
    <d v="2017-10-28T00:00:00"/>
    <x v="0"/>
    <s v="1.LGB broken (Dark image)_x000d__x000a_2.VCA connector cracked"/>
    <s v="Major"/>
    <s v="LGB, VCA"/>
    <d v="2023-12-27T00:00:00"/>
    <m/>
    <m/>
    <n v="0"/>
    <m/>
    <m/>
    <n v="0"/>
    <n v="0"/>
    <m/>
    <m/>
    <m/>
    <m/>
    <n v="350"/>
    <m/>
  </r>
  <r>
    <n v="28"/>
    <s v="FMSV2023120038"/>
    <d v="2023-12-22T00:00:00"/>
    <m/>
    <m/>
    <n v="0"/>
    <s v="Inspection"/>
    <m/>
    <x v="2"/>
    <x v="3"/>
    <m/>
    <m/>
    <x v="1"/>
    <x v="0"/>
    <x v="27"/>
    <s v="3D127K095"/>
    <d v="2020-06-10T00:00:00"/>
    <x v="1"/>
    <s v="Inspection OK"/>
    <s v="Maintain"/>
    <s v="INS"/>
    <d v="2023-12-22T00:00:00"/>
    <m/>
    <m/>
    <n v="0"/>
    <m/>
    <m/>
    <n v="0"/>
    <n v="0"/>
    <m/>
    <m/>
    <m/>
    <s v="SGA3"/>
    <n v="350"/>
    <m/>
  </r>
  <r>
    <n v="29"/>
    <s v="FMSV2023120048"/>
    <d v="2023-12-27T00:00:00"/>
    <m/>
    <m/>
    <n v="0"/>
    <s v="Inspection"/>
    <m/>
    <x v="2"/>
    <x v="6"/>
    <m/>
    <m/>
    <x v="2"/>
    <x v="55"/>
    <x v="7"/>
    <s v="8G402K618"/>
    <d v="2022-01-30T00:00:00"/>
    <x v="0"/>
    <s v="1. MM switch cap leaked_x000d__x000a_2. Rubber cone OSA scratched_x000d__x000a_"/>
    <s v="Minor"/>
    <s v="SW, FSA"/>
    <d v="2024-01-02T00:00:00"/>
    <m/>
    <m/>
    <n v="0"/>
    <m/>
    <m/>
    <n v="0"/>
    <n v="0"/>
    <m/>
    <m/>
    <m/>
    <m/>
    <n v="350"/>
    <m/>
  </r>
  <r>
    <n v="30"/>
    <s v="FMSV2023030079"/>
    <d v="2023-03-30T00:00:00"/>
    <m/>
    <m/>
    <n v="0"/>
    <s v="Parts Selection"/>
    <m/>
    <x v="3"/>
    <x v="0"/>
    <d v="2024-01-30T00:00:00"/>
    <m/>
    <x v="0"/>
    <x v="56"/>
    <x v="2"/>
    <s v="2V567K740"/>
    <d v="2016-10-28T00:00:00"/>
    <x v="2"/>
    <m/>
    <s v="Other"/>
    <s v="PCB"/>
    <d v="2023-04-04T00:00:00"/>
    <d v="2023-10-25T00:00:00"/>
    <m/>
    <n v="0"/>
    <m/>
    <m/>
    <n v="0"/>
    <n v="0"/>
    <m/>
    <m/>
    <m/>
    <m/>
    <n v="200"/>
    <n v="268000000"/>
  </r>
  <r>
    <n v="31"/>
    <s v="FMSV2023080014"/>
    <d v="2023-08-07T00:00:00"/>
    <m/>
    <m/>
    <n v="0"/>
    <s v="Parts Selection"/>
    <m/>
    <x v="3"/>
    <x v="6"/>
    <m/>
    <m/>
    <x v="0"/>
    <x v="16"/>
    <x v="12"/>
    <s v="7G391K123"/>
    <d v="2021-02-23T00:00:00"/>
    <x v="3"/>
    <s v="1.BSA broken_x000d__x000a_2.Leaked at lock knob_x000d__x000a_3.Drum wire broken_x000d__x000a_4.FSA and FSB worn out "/>
    <s v="Major"/>
    <s v="BSA, ANGL, DWA, FSA, FSB"/>
    <d v="2023-08-10T00:00:00"/>
    <d v="2023-10-07T00:00:00"/>
    <m/>
    <n v="0"/>
    <m/>
    <m/>
    <n v="0"/>
    <n v="0"/>
    <m/>
    <m/>
    <m/>
    <m/>
    <n v="400"/>
    <n v="100000000"/>
  </r>
  <r>
    <n v="32"/>
    <s v="FMSV2023080015"/>
    <d v="2023-08-07T00:00:00"/>
    <m/>
    <m/>
    <n v="0"/>
    <s v="Parts Selection"/>
    <m/>
    <x v="3"/>
    <x v="6"/>
    <m/>
    <m/>
    <x v="0"/>
    <x v="16"/>
    <x v="12"/>
    <s v="8G391K425"/>
    <d v="2021-11-20T00:00:00"/>
    <x v="3"/>
    <s v="1.Leaked at VCA_x000d__x000a_2.BSA broken_x000d__x000a_3.FSA worn out_x000d__x000a_4.FCT scratch"/>
    <s v="Major"/>
    <s v="VCA, BSA, FSA, FCT"/>
    <d v="2023-08-10T00:00:00"/>
    <d v="2023-08-15T00:00:00"/>
    <m/>
    <n v="0"/>
    <m/>
    <m/>
    <n v="0"/>
    <n v="0"/>
    <m/>
    <m/>
    <m/>
    <m/>
    <n v="450"/>
    <n v="83000000"/>
  </r>
  <r>
    <n v="33"/>
    <s v="FMSV2023080016"/>
    <d v="2023-08-07T00:00:00"/>
    <m/>
    <m/>
    <n v="0"/>
    <s v="Parts Selection"/>
    <m/>
    <x v="3"/>
    <x v="6"/>
    <m/>
    <m/>
    <x v="0"/>
    <x v="16"/>
    <x v="11"/>
    <s v="6C692K127"/>
    <d v="2021-08-06T00:00:00"/>
    <x v="3"/>
    <s v="1.Drum wire U/D broken_x000d__x000a_2.FSA and FSB worn out_x000d__x000a_3.BSA heavy_x000d__x000a_4.SW MM worn out"/>
    <s v="Major"/>
    <s v="DWA, FSA, FSB, BSA, SW"/>
    <d v="2023-08-10T00:00:00"/>
    <d v="2023-08-15T00:00:00"/>
    <m/>
    <n v="0"/>
    <m/>
    <m/>
    <n v="0"/>
    <n v="0"/>
    <m/>
    <m/>
    <m/>
    <m/>
    <n v="400"/>
    <n v="106000000"/>
  </r>
  <r>
    <n v="34"/>
    <s v="FMSV2023080018"/>
    <d v="2023-08-07T00:00:00"/>
    <m/>
    <m/>
    <n v="0"/>
    <s v="Parts Selection"/>
    <m/>
    <x v="3"/>
    <x v="6"/>
    <m/>
    <m/>
    <x v="0"/>
    <x v="16"/>
    <x v="11"/>
    <s v="5C692K087"/>
    <d v="2021-02-23T00:00:00"/>
    <x v="3"/>
    <s v="1.Drum wire U/D broken_x000d__x000a_2.FCT scratch_x000d__x000a_3.BSA deformed_x000d__x000a_4.FSA worn out_x000d__x000a_5.FSB worn out_x000d__x000a_6.DEC damaged"/>
    <s v="Major"/>
    <s v="DWA, FCT, BSA, FSA, FSB, DEC"/>
    <d v="2023-08-11T00:00:00"/>
    <d v="2023-08-15T00:00:00"/>
    <m/>
    <n v="0"/>
    <m/>
    <m/>
    <n v="0"/>
    <n v="0"/>
    <m/>
    <m/>
    <m/>
    <m/>
    <n v="450"/>
    <n v="125000000"/>
  </r>
  <r>
    <n v="35"/>
    <s v="FMSV2023080020"/>
    <d v="2023-08-07T00:00:00"/>
    <m/>
    <m/>
    <n v="0"/>
    <s v="Parts Selection"/>
    <m/>
    <x v="3"/>
    <x v="6"/>
    <m/>
    <m/>
    <x v="0"/>
    <x v="16"/>
    <x v="41"/>
    <s v="1C607K008"/>
    <d v="2015-03-27T00:00:00"/>
    <x v="3"/>
    <s v="1.Leaked at LG connector_x000d__x000a_2.Bending deformed_x000d__x000a_3.FCT scratch_x000d__x000a_4.FSB worn out"/>
    <s v="Major"/>
    <s v="LC, BSA, FCT, FSB"/>
    <d v="2023-08-14T00:00:00"/>
    <d v="2023-08-15T00:00:00"/>
    <m/>
    <n v="0"/>
    <m/>
    <m/>
    <n v="0"/>
    <n v="0"/>
    <m/>
    <m/>
    <m/>
    <m/>
    <n v="450"/>
    <n v="79000000"/>
  </r>
  <r>
    <n v="36"/>
    <s v="FMSV2023080024"/>
    <d v="2023-08-07T00:00:00"/>
    <m/>
    <m/>
    <n v="0"/>
    <s v="Parts Selection"/>
    <m/>
    <x v="3"/>
    <x v="6"/>
    <m/>
    <m/>
    <x v="0"/>
    <x v="16"/>
    <x v="11"/>
    <s v="3C692K101"/>
    <d v="2020-12-24T00:00:00"/>
    <x v="3"/>
    <m/>
    <s v="Major"/>
    <s v="CHA, BSA, FSA, FCT, FSB"/>
    <d v="2023-08-16T00:00:00"/>
    <d v="2023-08-23T00:00:00"/>
    <m/>
    <n v="0"/>
    <m/>
    <m/>
    <n v="0"/>
    <n v="0"/>
    <m/>
    <m/>
    <m/>
    <m/>
    <n v="500"/>
    <n v="319000000"/>
  </r>
  <r>
    <n v="37"/>
    <s v="FMSV2023080061"/>
    <d v="2023-08-21T00:00:00"/>
    <m/>
    <m/>
    <n v="0"/>
    <s v="Parts Selection"/>
    <m/>
    <x v="3"/>
    <x v="0"/>
    <d v="2024-01-30T00:00:00"/>
    <m/>
    <x v="0"/>
    <x v="24"/>
    <x v="8"/>
    <s v="2G361K799"/>
    <d v="2017-02-22T00:00:00"/>
    <x v="4"/>
    <m/>
    <s v="Major"/>
    <s v="CHA, BSA, FCT, LGB"/>
    <d v="2023-08-22T00:00:00"/>
    <d v="2023-09-20T00:00:00"/>
    <m/>
    <n v="0"/>
    <m/>
    <m/>
    <n v="0"/>
    <n v="0"/>
    <m/>
    <m/>
    <s v="Tender open Jan-24 -&gt; customer consider dispose and buy new one"/>
    <m/>
    <n v="500"/>
    <n v="155000000"/>
  </r>
  <r>
    <n v="38"/>
    <s v="FMSV2023080062"/>
    <d v="2023-08-21T00:00:00"/>
    <m/>
    <m/>
    <n v="0"/>
    <s v="Parts Selection"/>
    <m/>
    <x v="3"/>
    <x v="0"/>
    <m/>
    <m/>
    <x v="0"/>
    <x v="57"/>
    <x v="8"/>
    <s v="1G361K957"/>
    <d v="2016-04-28T00:00:00"/>
    <x v="2"/>
    <s v="1.Image failure_x000d__x000a_2.Leaked at FSB_x000d__x000a_3.Main PCB failure_x000d__x000a_4,VCA failure_x000d__x000a_5.BSA stiff_x000d__x000a_6.FCT scratch_x000d__x000a_7.DEC damaged_x000d__x000a_8.LGB worn out"/>
    <s v="Major"/>
    <s v="CHA, FSB, PCB, BSA, FCT, DEC, LGB, VCA"/>
    <d v="2023-08-28T00:00:00"/>
    <d v="2023-09-07T00:00:00"/>
    <m/>
    <n v="0"/>
    <m/>
    <m/>
    <n v="0"/>
    <n v="0"/>
    <m/>
    <m/>
    <m/>
    <m/>
    <n v="500"/>
    <n v="220000000"/>
  </r>
  <r>
    <n v="39"/>
    <s v="FMSV2023080069"/>
    <d v="2023-08-21T00:00:00"/>
    <m/>
    <m/>
    <n v="0"/>
    <s v="Parts Selection"/>
    <m/>
    <x v="3"/>
    <x v="6"/>
    <m/>
    <m/>
    <x v="0"/>
    <x v="3"/>
    <x v="43"/>
    <s v="1V620K266"/>
    <d v="2017-01-18T00:00:00"/>
    <x v="2"/>
    <m/>
    <s v="Other"/>
    <s v="PCB"/>
    <d v="2023-08-28T00:00:00"/>
    <d v="2023-09-07T00:00:00"/>
    <m/>
    <n v="0"/>
    <m/>
    <m/>
    <n v="0"/>
    <n v="0"/>
    <m/>
    <m/>
    <m/>
    <m/>
    <n v="200"/>
    <n v="13000000"/>
  </r>
  <r>
    <n v="40"/>
    <s v="FMSV2023080074"/>
    <d v="2023-08-21T00:00:00"/>
    <m/>
    <m/>
    <n v="0"/>
    <s v="Parts Selection"/>
    <m/>
    <x v="3"/>
    <x v="6"/>
    <m/>
    <m/>
    <x v="0"/>
    <x v="16"/>
    <x v="12"/>
    <s v="8G391K432"/>
    <d v="2021-11-20T00:00:00"/>
    <x v="3"/>
    <s v="1.BSA broken_x000d__x000a_2.FSA deformed_x000d__x000a_3.FSB worn out_x000d__x000a_4.VCA connector scratch"/>
    <s v="Major"/>
    <s v="BSA, FSA, FSB, VCA"/>
    <d v="2023-08-23T00:00:00"/>
    <d v="2023-08-28T00:00:00"/>
    <m/>
    <n v="0"/>
    <m/>
    <m/>
    <n v="0"/>
    <n v="0"/>
    <m/>
    <m/>
    <m/>
    <m/>
    <n v="400"/>
    <n v="124000000"/>
  </r>
  <r>
    <n v="41"/>
    <s v="FMSV2023080075"/>
    <d v="2023-08-21T00:00:00"/>
    <m/>
    <m/>
    <n v="0"/>
    <s v="Parts Selection"/>
    <m/>
    <x v="3"/>
    <x v="6"/>
    <m/>
    <m/>
    <x v="0"/>
    <x v="16"/>
    <x v="12"/>
    <s v="7G391K344"/>
    <d v="2021-02-23T00:00:00"/>
    <x v="3"/>
    <s v="CHA- WHITE SPORT, BSA BROKEN, FCT LIMITED"/>
    <s v="Major"/>
    <s v="CHA, BSA, FCT"/>
    <d v="2023-08-23T00:00:00"/>
    <d v="2023-08-28T00:00:00"/>
    <m/>
    <n v="0"/>
    <m/>
    <m/>
    <n v="0"/>
    <n v="0"/>
    <m/>
    <m/>
    <m/>
    <m/>
    <n v="500"/>
    <n v="204000000"/>
  </r>
  <r>
    <n v="42"/>
    <s v="FMSV2023080076"/>
    <d v="2023-08-21T00:00:00"/>
    <m/>
    <m/>
    <n v="0"/>
    <s v="Parts Selection"/>
    <m/>
    <x v="3"/>
    <x v="6"/>
    <m/>
    <m/>
    <x v="0"/>
    <x v="16"/>
    <x v="5"/>
    <s v="3C591A036"/>
    <d v="2013-08-06T00:00:00"/>
    <x v="3"/>
    <s v="1.BSA broken_x000d__x000a_2.Leaked at FCT_x000d__x000a_3.FSB worn out_x000d__x000a_4.VCA scratch_x000d__x000a_5.Switch RC worn out"/>
    <s v="Major"/>
    <s v="BSA, FCT, FSB, VCA, SW"/>
    <d v="2023-08-23T00:00:00"/>
    <d v="2023-08-28T00:00:00"/>
    <m/>
    <n v="0"/>
    <m/>
    <m/>
    <n v="0"/>
    <n v="0"/>
    <m/>
    <m/>
    <m/>
    <m/>
    <n v="450"/>
    <n v="107000000"/>
  </r>
  <r>
    <n v="43"/>
    <s v="FMSV2023080078"/>
    <d v="2023-08-21T00:00:00"/>
    <m/>
    <m/>
    <n v="0"/>
    <s v="Parts Selection"/>
    <m/>
    <x v="3"/>
    <x v="6"/>
    <m/>
    <m/>
    <x v="0"/>
    <x v="16"/>
    <x v="17"/>
    <s v="1C643K192"/>
    <d v="2015-10-05T00:00:00"/>
    <x v="3"/>
    <s v="1. FSB leaked_x000d__x000a_2. Image noise_x000d__x000a_3. VCA flexible damaged_x000d__x000a_"/>
    <s v="Major"/>
    <s v="FSB, CHA, BSA, VCA"/>
    <d v="2023-08-30T00:00:00"/>
    <d v="2023-10-07T00:00:00"/>
    <m/>
    <n v="0"/>
    <m/>
    <m/>
    <n v="0"/>
    <n v="0"/>
    <m/>
    <m/>
    <s v="Foggy image --&gt; Drying CHA on 24/08/2023 - Failed"/>
    <m/>
    <n v="500"/>
    <n v="185000000"/>
  </r>
  <r>
    <n v="44"/>
    <s v="FMSV2023080079"/>
    <d v="2023-08-21T00:00:00"/>
    <m/>
    <m/>
    <n v="0"/>
    <s v="Parts Selection"/>
    <m/>
    <x v="3"/>
    <x v="0"/>
    <m/>
    <m/>
    <x v="0"/>
    <x v="16"/>
    <x v="18"/>
    <s v="3C741K101"/>
    <d v="2021-03-05T00:00:00"/>
    <x v="3"/>
    <s v="1.Leaked at RBS_x000d__x000a_2.FSA worn out_x000d__x000a_3.BSA installation heavy_x000d__x000a_4.FSB scratch_x000d__x000a_5.Blocked FCT"/>
    <s v="Major"/>
    <s v="RBS, FSA, BSA, FSB, FCT"/>
    <d v="2023-08-24T00:00:00"/>
    <d v="2023-08-28T00:00:00"/>
    <m/>
    <n v="0"/>
    <m/>
    <m/>
    <n v="0"/>
    <n v="0"/>
    <m/>
    <m/>
    <m/>
    <m/>
    <n v="450"/>
    <n v="118000000"/>
  </r>
  <r>
    <n v="45"/>
    <s v="FMSV2023080091"/>
    <d v="2023-08-24T00:00:00"/>
    <m/>
    <m/>
    <n v="0"/>
    <s v="Parts Selection"/>
    <m/>
    <x v="3"/>
    <x v="0"/>
    <m/>
    <m/>
    <x v="0"/>
    <x v="2"/>
    <x v="0"/>
    <s v="1C730K121"/>
    <d v="2017-05-24T00:00:00"/>
    <x v="2"/>
    <s v="1.BSA stiff_x000d__x000a_2.FCT scratch"/>
    <s v="Major"/>
    <s v="BSA, FCT"/>
    <d v="2023-08-28T00:00:00"/>
    <d v="2023-10-07T00:00:00"/>
    <m/>
    <n v="0"/>
    <m/>
    <m/>
    <n v="0"/>
    <n v="0"/>
    <m/>
    <m/>
    <m/>
    <m/>
    <n v="450"/>
    <n v="75000000"/>
  </r>
  <r>
    <n v="46"/>
    <s v="FMSV2023080097"/>
    <d v="2023-08-30T00:00:00"/>
    <m/>
    <m/>
    <n v="0"/>
    <s v="Parts Selection"/>
    <m/>
    <x v="3"/>
    <x v="0"/>
    <m/>
    <m/>
    <x v="0"/>
    <x v="16"/>
    <x v="14"/>
    <s v="SD102A089"/>
    <d v="2013-12-12T00:00:00"/>
    <x v="3"/>
    <m/>
    <s v="Major"/>
    <s v="FCT, VCA"/>
    <d v="2023-08-30T00:00:00"/>
    <d v="2023-10-07T00:00:00"/>
    <m/>
    <n v="0"/>
    <m/>
    <m/>
    <n v="0"/>
    <n v="0"/>
    <m/>
    <m/>
    <m/>
    <m/>
    <n v="450"/>
    <n v="54000000"/>
  </r>
  <r>
    <n v="47"/>
    <s v="FMSV2023080100"/>
    <d v="2023-08-30T00:00:00"/>
    <m/>
    <m/>
    <n v="0"/>
    <s v="Parts Selection"/>
    <m/>
    <x v="3"/>
    <x v="0"/>
    <m/>
    <m/>
    <x v="0"/>
    <x v="58"/>
    <x v="12"/>
    <s v="2G391K293"/>
    <d v="2016-07-11T00:00:00"/>
    <x v="5"/>
    <m/>
    <s v="Major"/>
    <s v="CHA, BSA, LGB"/>
    <d v="2023-08-31T00:00:00"/>
    <d v="2023-10-07T00:00:00"/>
    <m/>
    <n v="0"/>
    <m/>
    <m/>
    <n v="0"/>
    <n v="0"/>
    <m/>
    <m/>
    <s v="Uses : 14682 cases "/>
    <m/>
    <n v="500"/>
    <n v="202000000"/>
  </r>
  <r>
    <n v="48"/>
    <s v="FMSV2023080101"/>
    <d v="2023-08-30T00:00:00"/>
    <m/>
    <m/>
    <n v="0"/>
    <s v="Parts Selection"/>
    <m/>
    <x v="3"/>
    <x v="0"/>
    <m/>
    <m/>
    <x v="0"/>
    <x v="59"/>
    <x v="28"/>
    <s v="1G202K490"/>
    <d v="2017-05-20T00:00:00"/>
    <x v="2"/>
    <s v="1.Noise image_x000d__x000a_2.FCT leaked_x000d__x000a_3.BSA heavy_x000d__x000a_4.FSA worn out_x000d__x000a_5.Damaged glue at DEC"/>
    <s v="Major"/>
    <s v="CHA, FCT, BSA, FSA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144000000"/>
  </r>
  <r>
    <n v="49"/>
    <s v="FMSV2023080102"/>
    <d v="2023-08-30T00:00:00"/>
    <m/>
    <m/>
    <n v="0"/>
    <s v="Parts Selection"/>
    <m/>
    <x v="3"/>
    <x v="0"/>
    <m/>
    <m/>
    <x v="0"/>
    <x v="59"/>
    <x v="28"/>
    <s v="2G202K006"/>
    <d v="2018-03-10T00:00:00"/>
    <x v="2"/>
    <s v="1.Cracked at OSA_x000d__x000a_2.Noise image_x000d__x000a_3.BSA stiff_x000d__x000a_4.LGB broken_x000d__x000a_5.Damaged glue at DEC"/>
    <s v="Major"/>
    <s v="OSA, CHA, BSA, LGB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208000000"/>
  </r>
  <r>
    <n v="50"/>
    <s v="FMSV2023090004"/>
    <d v="2023-09-05T00:00:00"/>
    <m/>
    <m/>
    <n v="0"/>
    <s v="Parts Selection"/>
    <m/>
    <x v="3"/>
    <x v="0"/>
    <m/>
    <m/>
    <x v="0"/>
    <x v="60"/>
    <x v="11"/>
    <s v="3C692K105"/>
    <d v="2019-02-21T00:00:00"/>
    <x v="5"/>
    <s v="1.Bending stiff_x000d__x000a_2.FCT scratch"/>
    <s v="Major"/>
    <s v="BSA, FCT"/>
    <d v="2023-09-07T00:00:00"/>
    <d v="2023-09-12T00:00:00"/>
    <m/>
    <n v="0"/>
    <m/>
    <m/>
    <n v="0"/>
    <n v="0"/>
    <m/>
    <m/>
    <m/>
    <m/>
    <n v="450"/>
    <s v="7-67,000,000"/>
  </r>
  <r>
    <n v="51"/>
    <s v="FMSV2023090005"/>
    <d v="2023-09-05T00:00:00"/>
    <m/>
    <m/>
    <n v="0"/>
    <s v="Parts Selection"/>
    <m/>
    <x v="3"/>
    <x v="0"/>
    <m/>
    <m/>
    <x v="0"/>
    <x v="60"/>
    <x v="12"/>
    <s v="5G391K105"/>
    <d v="2019-02-21T00:00:00"/>
    <x v="5"/>
    <s v="1.BSA heavy_x000d__x000a_2.FCY scratch_x000d__x000a_3.FSB cracked"/>
    <s v="Major"/>
    <s v="BSA, FCT, FSB"/>
    <d v="2023-09-07T00:00:00"/>
    <d v="2023-09-08T00:00:00"/>
    <m/>
    <n v="0"/>
    <m/>
    <m/>
    <n v="0"/>
    <n v="0"/>
    <m/>
    <m/>
    <m/>
    <m/>
    <n v="450"/>
    <n v="11000000"/>
  </r>
  <r>
    <n v="52"/>
    <s v="FMSV2023090007"/>
    <d v="2023-09-05T00:00:00"/>
    <m/>
    <m/>
    <n v="0"/>
    <s v="Parts Selection"/>
    <m/>
    <x v="3"/>
    <x v="0"/>
    <m/>
    <m/>
    <x v="0"/>
    <x v="2"/>
    <x v="7"/>
    <s v="1G402K290"/>
    <d v="2017-01-09T00:00:00"/>
    <x v="2"/>
    <s v="1.Stain image_x000d__x000a_2.BSA deformed_x000d__x000a_3.FCT scratch_x000d__x000a_4.Damaged glue at DEC_x000d__x000a_5.FSA worn out"/>
    <s v="Major"/>
    <s v="CHA, BSA, FCT, DEC, FSA"/>
    <d v="2023-09-11T00:00:00"/>
    <d v="2023-09-12T00:00:00"/>
    <m/>
    <n v="0"/>
    <m/>
    <m/>
    <n v="0"/>
    <n v="0"/>
    <m/>
    <m/>
    <m/>
    <m/>
    <n v="500"/>
    <n v="211000000"/>
  </r>
  <r>
    <n v="53"/>
    <s v="FMSV2023090012"/>
    <d v="2023-09-08T00:00:00"/>
    <m/>
    <m/>
    <n v="0"/>
    <s v="Parts Selection"/>
    <m/>
    <x v="3"/>
    <x v="6"/>
    <m/>
    <m/>
    <x v="0"/>
    <x v="16"/>
    <x v="12"/>
    <s v="8G391K377"/>
    <d v="2021-08-06T00:00:00"/>
    <x v="3"/>
    <s v="1.BSA deformed_x000d__x000a_2.FSA worn out_x000d__x000a_3.FSB worn out_x000d__x000a_4.FCT scracth"/>
    <s v="Major"/>
    <s v="BSA, FSA, FSB, FCT"/>
    <d v="2023-09-11T00:00:00"/>
    <d v="2023-10-07T00:00:00"/>
    <m/>
    <n v="0"/>
    <m/>
    <m/>
    <n v="0"/>
    <n v="0"/>
    <m/>
    <m/>
    <m/>
    <m/>
    <n v="450"/>
    <n v="90000000"/>
  </r>
  <r>
    <n v="54"/>
    <s v="FMSV2023090013"/>
    <d v="2023-09-08T00:00:00"/>
    <m/>
    <m/>
    <n v="0"/>
    <s v="Parts Selection"/>
    <m/>
    <x v="3"/>
    <x v="0"/>
    <m/>
    <m/>
    <x v="0"/>
    <x v="16"/>
    <x v="11"/>
    <s v="6C692K137"/>
    <d v="2021-11-20T00:00:00"/>
    <x v="3"/>
    <m/>
    <s v="Major"/>
    <s v="FSA, CHA, VCA, FSB, FCT, DWA"/>
    <d v="2023-09-12T00:00:00"/>
    <d v="2023-09-12T00:00:00"/>
    <m/>
    <n v="0"/>
    <m/>
    <m/>
    <n v="0"/>
    <n v="0"/>
    <m/>
    <m/>
    <m/>
    <m/>
    <n v="500"/>
    <n v="353000000"/>
  </r>
  <r>
    <n v="55"/>
    <s v="FMSV2023090014"/>
    <d v="2023-09-08T00:00:00"/>
    <m/>
    <m/>
    <n v="0"/>
    <s v="Parts Selection"/>
    <m/>
    <x v="3"/>
    <x v="0"/>
    <m/>
    <m/>
    <x v="0"/>
    <x v="16"/>
    <x v="11"/>
    <s v="5C692K022"/>
    <d v="2021-02-23T00:00:00"/>
    <x v="3"/>
    <s v="STAIN CHA, FSA WORN OUT, DW BROKEN"/>
    <s v="Minor"/>
    <s v="DWA"/>
    <d v="2023-09-13T00:00:00"/>
    <d v="2023-09-13T00:00:00"/>
    <m/>
    <n v="0"/>
    <m/>
    <m/>
    <n v="0"/>
    <n v="0"/>
    <m/>
    <m/>
    <s v="FOC DW"/>
    <m/>
    <n v="200"/>
    <s v="FOC"/>
  </r>
  <r>
    <n v="56"/>
    <s v="FMSV2023090025"/>
    <d v="2023-09-14T00:00:00"/>
    <m/>
    <m/>
    <n v="0"/>
    <s v="Parts Selection"/>
    <m/>
    <x v="3"/>
    <x v="0"/>
    <m/>
    <m/>
    <x v="0"/>
    <x v="3"/>
    <x v="9"/>
    <s v="3S094K699"/>
    <d v="2019-01-01T00:00:00"/>
    <x v="2"/>
    <m/>
    <s v="Other"/>
    <s v="IRS"/>
    <d v="2023-09-15T00:00:00"/>
    <d v="2023-09-15T00:00:00"/>
    <m/>
    <n v="0"/>
    <m/>
    <m/>
    <n v="0"/>
    <n v="0"/>
    <m/>
    <m/>
    <m/>
    <m/>
    <n v="200"/>
    <n v="30000000"/>
  </r>
  <r>
    <n v="57"/>
    <s v="FMSV2023090041"/>
    <d v="2023-09-19T00:00:00"/>
    <m/>
    <m/>
    <n v="0"/>
    <s v="Parts Selection"/>
    <m/>
    <x v="3"/>
    <x v="0"/>
    <d v="2024-01-31T00:00:00"/>
    <m/>
    <x v="1"/>
    <x v="48"/>
    <x v="15"/>
    <s v="2C642D165"/>
    <d v="2013-11-11T00:00:00"/>
    <x v="4"/>
    <s v="noise image"/>
    <s v="Major"/>
    <s v="CHA"/>
    <d v="2023-09-20T00:00:00"/>
    <d v="2023-09-20T00:00:00"/>
    <m/>
    <n v="0"/>
    <m/>
    <m/>
    <n v="0"/>
    <n v="0"/>
    <m/>
    <m/>
    <s v="Tender open Jan-24"/>
    <s v="SGB1"/>
    <n v="500"/>
    <n v="85000000"/>
  </r>
  <r>
    <n v="58"/>
    <s v="FMSV2023090049"/>
    <d v="2023-09-21T00:00:00"/>
    <m/>
    <m/>
    <n v="0"/>
    <s v="Parts Selection"/>
    <m/>
    <x v="3"/>
    <x v="6"/>
    <m/>
    <m/>
    <x v="0"/>
    <x v="16"/>
    <x v="12"/>
    <s v="8G391K369"/>
    <d v="2021-08-06T00:00:00"/>
    <x v="3"/>
    <s v="1.BSA broken_x000d__x000a_2.FCT scratch_x000d__x000a_3.VCA connector scratch_x000d__x000a_4.FSB worn out_x000d__x000a_"/>
    <s v="Major"/>
    <s v="BSA, FCT, VCA, FSB"/>
    <d v="2023-09-21T00:00:00"/>
    <d v="2023-09-27T00:00:00"/>
    <m/>
    <n v="0"/>
    <m/>
    <m/>
    <n v="0"/>
    <n v="0"/>
    <m/>
    <m/>
    <m/>
    <m/>
    <n v="450"/>
    <n v="114000000"/>
  </r>
  <r>
    <n v="59"/>
    <s v="FMSV2023090063"/>
    <d v="2023-09-28T00:00:00"/>
    <m/>
    <m/>
    <n v="0"/>
    <s v="Parts Selection"/>
    <m/>
    <x v="3"/>
    <x v="0"/>
    <m/>
    <m/>
    <x v="1"/>
    <x v="61"/>
    <x v="16"/>
    <s v="1G412K346"/>
    <d v="2019-12-24T00:00:00"/>
    <x v="2"/>
    <m/>
    <s v="Major"/>
    <s v="BSA, FSB, FCT"/>
    <d v="2023-09-28T00:00:00"/>
    <d v="2023-09-29T00:00:00"/>
    <m/>
    <n v="0"/>
    <m/>
    <m/>
    <n v="0"/>
    <n v="0"/>
    <m/>
    <m/>
    <m/>
    <s v="SGA1"/>
    <n v="450"/>
    <n v="47000000"/>
  </r>
  <r>
    <n v="60"/>
    <s v="FMSV2023090070"/>
    <d v="2023-09-28T00:00:00"/>
    <m/>
    <m/>
    <n v="0"/>
    <s v="Parts Selection"/>
    <m/>
    <x v="3"/>
    <x v="0"/>
    <m/>
    <m/>
    <x v="0"/>
    <x v="8"/>
    <x v="7"/>
    <s v="6G402K258"/>
    <d v="2020-03-01T00:00:00"/>
    <x v="2"/>
    <s v="1.Image failure_x000d__x000a_2.FCT restricted_x000d__x000a_3.Surface FSB scratched"/>
    <s v="Major"/>
    <s v="CHA, FCT, FSB"/>
    <d v="2023-09-29T00:00:00"/>
    <d v="2023-08-28T00:00:00"/>
    <m/>
    <n v="0"/>
    <m/>
    <m/>
    <n v="0"/>
    <n v="0"/>
    <m/>
    <m/>
    <s v="-----History Last RMA# FMSV2023040024------------_x000d__x000a_Received:11-Apr-23_x000d__x000a_Inspection:14-Apr-23 - Nguyen Tuan Minh_x000d__x000a_Ship out: 19-Sep-23"/>
    <m/>
    <n v="500"/>
    <n v="155000000"/>
  </r>
  <r>
    <n v="61"/>
    <s v="FMSV2023090073"/>
    <d v="2023-09-28T00:00:00"/>
    <m/>
    <m/>
    <n v="0"/>
    <s v="Parts Selection"/>
    <m/>
    <x v="3"/>
    <x v="0"/>
    <m/>
    <m/>
    <x v="1"/>
    <x v="62"/>
    <x v="28"/>
    <s v="SG202A469"/>
    <d v="2015-08-06T00:00:00"/>
    <x v="2"/>
    <s v="Scope leak_x000d__x000a_FSA scratched_x000d__x000a_FSB leak"/>
    <s v="Major"/>
    <s v="LGB, FSA, FSB, PCB"/>
    <d v="2023-09-29T00:00:00"/>
    <d v="2023-07-27T00:00:00"/>
    <m/>
    <n v="0"/>
    <m/>
    <m/>
    <n v="0"/>
    <n v="0"/>
    <m/>
    <m/>
    <s v="scope leak_x000d__x000a_-----History Last RMA# FMSV2023050018------------_x000d__x000a_Received:09-May-23_x000d__x000a_Inspection:09-May-23 - Nguyen Thai_x000d__x000a_Ship out: 19-Sep-23"/>
    <s v="SGB3"/>
    <n v="500"/>
    <n v="107000000"/>
  </r>
  <r>
    <n v="62"/>
    <s v="FMSV2023090077"/>
    <d v="2023-09-28T00:00:00"/>
    <m/>
    <m/>
    <n v="0"/>
    <s v="Parts Selection"/>
    <m/>
    <x v="3"/>
    <x v="0"/>
    <m/>
    <m/>
    <x v="0"/>
    <x v="58"/>
    <x v="11"/>
    <s v="1C692K270"/>
    <d v="2015-11-19T00:00:00"/>
    <x v="5"/>
    <s v="1. Image noise, 20028 error_x000d__x000a_2. FSB damaged_x000d__x000a_3. BSA deformed_x000d__x000a_4. Board oxidized"/>
    <s v="Major"/>
    <s v="CHA, BSA, FSB"/>
    <d v="2023-09-29T00:00:00"/>
    <d v="2023-10-07T00:00:00"/>
    <m/>
    <n v="0"/>
    <m/>
    <m/>
    <n v="0"/>
    <n v="0"/>
    <m/>
    <m/>
    <s v="-----History Last RMA# FMSV2023050049------------_x000d__x000a_Received:23-May-23_x000d__x000a_Inspection:25-May-23 - Nguyen Khac Thang (Hanoi)_x000d__x000a_Ship out: 19-Sep-23"/>
    <m/>
    <n v="500"/>
    <n v="238000000"/>
  </r>
  <r>
    <n v="63"/>
    <s v="FMSV2023090079"/>
    <d v="2023-09-28T00:00:00"/>
    <m/>
    <m/>
    <n v="0"/>
    <s v="Parts Selection"/>
    <m/>
    <x v="3"/>
    <x v="0"/>
    <m/>
    <m/>
    <x v="0"/>
    <x v="58"/>
    <x v="12"/>
    <s v="2G391K484"/>
    <d v="2016-11-22T00:00:00"/>
    <x v="5"/>
    <s v="1. FSA leaked._x000d__x000a_2. FSB &amp; VCA flexible section aging._x000d__x000a_3. FCT restricted_x000d__x000a_4. BSA deformed"/>
    <s v="Major"/>
    <s v="FSA, BSA, FCT, FSB, VCA"/>
    <d v="2023-09-29T00:00:00"/>
    <d v="2023-10-07T00:00:00"/>
    <m/>
    <n v="0"/>
    <m/>
    <m/>
    <n v="0"/>
    <n v="0"/>
    <m/>
    <m/>
    <s v="-----History Last RMA# FMSV2023050071------------_x000d__x000a_Received:29-May-23_x000d__x000a_Inspection:02-Jun-23 - Nguyen Khac Thang (Hanoi)_x000d__x000a_Ship out: 19-Sep-23"/>
    <m/>
    <n v="450"/>
    <n v="142000000"/>
  </r>
  <r>
    <n v="64"/>
    <s v="FMSV2023090084"/>
    <d v="2023-09-28T00:00:00"/>
    <m/>
    <m/>
    <n v="0"/>
    <s v="Parts Selection"/>
    <m/>
    <x v="3"/>
    <x v="0"/>
    <m/>
    <m/>
    <x v="0"/>
    <x v="58"/>
    <x v="2"/>
    <s v="2V567K846"/>
    <d v="2017-04-18T00:00:00"/>
    <x v="5"/>
    <m/>
    <s v="Other"/>
    <s v="PCB"/>
    <d v="2023-09-29T00:00:00"/>
    <d v="2023-10-07T00:00:00"/>
    <m/>
    <n v="0"/>
    <m/>
    <m/>
    <n v="0"/>
    <n v="0"/>
    <m/>
    <m/>
    <s v="-----History Last RMA# FMSV2023060065------------_x000d__x000a_Received:26-Jun-23_x000d__x000a_Inspection:29-Jun-23 - Le Van Hoan_x000d__x000a_Ship out: 19-Sep-23"/>
    <m/>
    <n v="200"/>
    <n v="247000000"/>
  </r>
  <r>
    <n v="65"/>
    <s v="FMSV2023090091"/>
    <d v="2023-09-28T00:00:00"/>
    <m/>
    <m/>
    <n v="0"/>
    <s v="Parts Selection"/>
    <m/>
    <x v="3"/>
    <x v="0"/>
    <d v="2024-01-31T00:00:00"/>
    <m/>
    <x v="0"/>
    <x v="16"/>
    <x v="27"/>
    <s v="3D127K338"/>
    <d v="2021-02-23T00:00:00"/>
    <x v="3"/>
    <s v="1. DTA leaked_x000d__x000a_2. BSA broken_x000d__x000a_3. FCT restricted"/>
    <s v="Major"/>
    <s v="CLN, BSA, FCT"/>
    <d v="2023-09-29T00:00:00"/>
    <d v="2023-10-07T00:00:00"/>
    <m/>
    <n v="0"/>
    <m/>
    <m/>
    <n v="0"/>
    <n v="0"/>
    <m/>
    <s v="FMSV2023070013"/>
    <s v="-----History Last RMA# FMSV2023070013------------_x000d__x000a_Received:07-Jul-23_x000d__x000a_Inspection:07-Jul-23 - Nguyen Khac Thang (Hanoi)_x000d__x000a_Ship out: 19-Sep-23"/>
    <m/>
    <n v="450"/>
    <n v="72000000"/>
  </r>
  <r>
    <n v="66"/>
    <s v="FMSV2023090093"/>
    <d v="2023-09-28T00:00:00"/>
    <m/>
    <m/>
    <n v="0"/>
    <s v="Parts Selection"/>
    <m/>
    <x v="3"/>
    <x v="0"/>
    <d v="2024-01-30T00:00:00"/>
    <m/>
    <x v="0"/>
    <x v="24"/>
    <x v="8"/>
    <s v="5G361K424"/>
    <d v="2019-03-19T00:00:00"/>
    <x v="4"/>
    <s v="1.BSA deformed_x000d__x000a_2.Dark image_x000d__x000a_3.FSB worn out_x000d__x000a_4.FCT scratch_x000d__x000a_5 Leaked at VCA"/>
    <s v="Major"/>
    <s v="BSA, LGB, FSB, FCT, VCA"/>
    <d v="2023-09-29T00:00:00"/>
    <d v="2023-10-07T00:00:00"/>
    <m/>
    <n v="0"/>
    <m/>
    <m/>
    <n v="0"/>
    <n v="0"/>
    <m/>
    <m/>
    <s v="Tender open Jan-24 -&gt; customer consider dispose and buy new one"/>
    <m/>
    <n v="500"/>
    <m/>
  </r>
  <r>
    <n v="67"/>
    <s v="FMSV2023090095"/>
    <d v="2023-09-28T00:00:00"/>
    <m/>
    <m/>
    <n v="0"/>
    <s v="Parts Selection"/>
    <m/>
    <x v="3"/>
    <x v="0"/>
    <d v="2024-01-30T00:00:00"/>
    <m/>
    <x v="0"/>
    <x v="24"/>
    <x v="8"/>
    <s v="8G361K200"/>
    <d v="2020-08-04T00:00:00"/>
    <x v="4"/>
    <s v="1.Stain on image_x000d__x000a_2.LGB broken_x000d__x000a_3.FSA deformed_x000d__x000a_4.FCT leaked"/>
    <s v="Major"/>
    <s v="CHA, LGB, FSA, FCT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68"/>
    <s v="FMSV2023090096"/>
    <d v="2023-09-28T00:00:00"/>
    <m/>
    <m/>
    <n v="0"/>
    <s v="Parts Selection"/>
    <m/>
    <x v="3"/>
    <x v="0"/>
    <d v="2024-01-30T00:00:00"/>
    <m/>
    <x v="0"/>
    <x v="24"/>
    <x v="8"/>
    <s v="5G361K426"/>
    <d v="2019-03-19T00:00:00"/>
    <x v="4"/>
    <s v="1.FCT leaked_x000d__x000a_2.Stain image_x000d__x000a_3.Bending broken_x000d__x000a_4.FSA worn out_x000d__x000a_5.LGB broken_x000d__x000a_6.FSB worn out"/>
    <s v="Major"/>
    <s v="FCT, CHA, BSA, FSA, LGB, FS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69"/>
    <s v="FMSV2023090097"/>
    <d v="2023-09-28T00:00:00"/>
    <m/>
    <m/>
    <n v="0"/>
    <s v="Parts Selection"/>
    <m/>
    <x v="3"/>
    <x v="0"/>
    <d v="2024-01-30T00:00:00"/>
    <m/>
    <x v="0"/>
    <x v="24"/>
    <x v="17"/>
    <s v="5C643K365"/>
    <d v="2020-09-05T00:00:00"/>
    <x v="4"/>
    <s v="1. NOZ damaged_x000d__x000a_2. Stain on image_x000d__x000a_3. BSA stiff_x000d__x000a_4. DWA broken"/>
    <s v="Major"/>
    <s v="CHA, DEC, DWA, BS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0"/>
    <s v="FMSV2023090098"/>
    <d v="2023-09-28T00:00:00"/>
    <m/>
    <m/>
    <n v="0"/>
    <s v="Parts Selection"/>
    <m/>
    <x v="3"/>
    <x v="0"/>
    <d v="2024-01-30T00:00:00"/>
    <m/>
    <x v="0"/>
    <x v="24"/>
    <x v="17"/>
    <s v="3C643K193"/>
    <d v="2019-03-19T00:00:00"/>
    <x v="4"/>
    <s v="1.FSA leaked_x000d__x000a_2.CHA lens cracked_x000d__x000a_3.BSA stiff_x000d__x000a_"/>
    <s v="Major"/>
    <s v="FSA, CHA, BSA"/>
    <d v="2023-09-29T00:00:00"/>
    <d v="2023-10-07T00:00:00"/>
    <m/>
    <n v="0"/>
    <m/>
    <m/>
    <n v="0"/>
    <n v="0"/>
    <m/>
    <m/>
    <s v="the hospital has repair plan_x000d__x000a_-----History Last RMA# FMSV2023070022------------_x000d__x000a_Received:10-Jul-23_x000d__x000a_Inspection:10-Jul-23 - Nguyen Khac Thang (Hanoi)_x000d__x000a_Ship out: 19-Sep-23"/>
    <m/>
    <n v="500"/>
    <m/>
  </r>
  <r>
    <n v="71"/>
    <s v="FMSV2023090099"/>
    <d v="2023-09-28T00:00:00"/>
    <m/>
    <m/>
    <n v="0"/>
    <s v="Parts Selection"/>
    <m/>
    <x v="3"/>
    <x v="0"/>
    <d v="2024-01-30T00:00:00"/>
    <m/>
    <x v="0"/>
    <x v="24"/>
    <x v="4"/>
    <s v="1B084K474"/>
    <d v="2017-02-22T00:00:00"/>
    <x v="4"/>
    <m/>
    <s v="Major"/>
    <s v="VCA, CHA, FSB, PC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2"/>
    <s v="FMSV2023090100"/>
    <d v="2023-09-28T00:00:00"/>
    <m/>
    <m/>
    <n v="0"/>
    <s v="Parts Selection"/>
    <m/>
    <x v="3"/>
    <x v="0"/>
    <d v="2024-01-30T00:00:00"/>
    <m/>
    <x v="0"/>
    <x v="24"/>
    <x v="4"/>
    <s v="5B084K008"/>
    <d v="2020-09-05T00:00:00"/>
    <x v="4"/>
    <m/>
    <s v="Major"/>
    <s v="CHA, LGB, FCT, PC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3"/>
    <s v="FMSV2023090102"/>
    <d v="2023-09-28T00:00:00"/>
    <m/>
    <m/>
    <n v="0"/>
    <s v="Parts Selection"/>
    <m/>
    <x v="3"/>
    <x v="0"/>
    <d v="2024-01-30T00:00:00"/>
    <m/>
    <x v="0"/>
    <x v="52"/>
    <x v="8"/>
    <s v="9G361K615"/>
    <d v="2022-03-31T00:00:00"/>
    <x v="4"/>
    <s v="1.Stain on image_x000d__x000a_2.BSA deformed_x000d__x000a_3.FCT scratch"/>
    <s v="Major"/>
    <s v="CHA, BSA, FCT"/>
    <d v="2023-09-29T00:00:00"/>
    <d v="2023-10-07T00:00:00"/>
    <m/>
    <n v="0"/>
    <m/>
    <m/>
    <n v="0"/>
    <n v="0"/>
    <m/>
    <m/>
    <s v="-----History Last RMA# FMSV2023070047------------_x000d__x000a_Received:18-Jul-23_x000d__x000a_Inspection:19-Jul-23 - Nguyen Tuan Minh_x000d__x000a_Ship out: 19-Sep-23"/>
    <m/>
    <n v="500"/>
    <n v="72403573"/>
  </r>
  <r>
    <n v="74"/>
    <s v="FMSV2023090105"/>
    <d v="2023-09-28T00:00:00"/>
    <m/>
    <m/>
    <n v="0"/>
    <s v="Parts Selection"/>
    <m/>
    <x v="3"/>
    <x v="0"/>
    <m/>
    <m/>
    <x v="1"/>
    <x v="63"/>
    <x v="19"/>
    <s v="1G374K023"/>
    <d v="2016-11-02T00:00:00"/>
    <x v="5"/>
    <s v="1. CAP AND NOZ Damaged_x000d__x000a_2. CHA No image_x000d__x000a_3. RBS Missed Glue, discoloration_x000d__x000a_4. FSA Worn out_x000d__x000a_5. BSA Loosen_x000d__x000a_6. FSB Damaged_x000d__x000a_7. VCA Worn out, Leaked_x000d__x000a_8. PCB Damaged_x000d__x000a_no image, 3rd party repair"/>
    <s v="Major"/>
    <s v="ISA, BSA, FSA, FSB, VCA, PCB"/>
    <d v="2023-09-29T00:00:00"/>
    <d v="2023-10-07T00:00:00"/>
    <m/>
    <n v="0"/>
    <m/>
    <m/>
    <n v="0"/>
    <n v="0"/>
    <m/>
    <m/>
    <s v="-----History Last RMA# FMSV2023070066------------_x000d__x000a_Received:26-Jul-23_x000d__x000a_Inspection:26-Jul-23 - Le Quang Thong_x000d__x000a_Ship out: 19-Sep-23"/>
    <s v="SGB2"/>
    <n v="400"/>
    <n v="213000000"/>
  </r>
  <r>
    <n v="75"/>
    <s v="FMSV2023090106"/>
    <d v="2023-09-28T00:00:00"/>
    <m/>
    <m/>
    <n v="0"/>
    <s v="Parts Selection"/>
    <m/>
    <x v="3"/>
    <x v="0"/>
    <m/>
    <m/>
    <x v="1"/>
    <x v="63"/>
    <x v="15"/>
    <s v="1C642K104"/>
    <d v="2016-11-02T00:00:00"/>
    <x v="5"/>
    <s v="1. CAP AND NOZ Damaged_x000d__x000a_2. CHA No image_x000d__x000a_3. RBS 3rd party_x000d__x000a_4. FSA Scratched_x000d__x000a_5. BSA Deformed_x000d__x000a_6. OSA BODY COVERS Damaged, FCT inlet_x000d__x000a_7. SWITCH (FR, RC, MM, ZOOM) - ADD BROKEN DETAILS TO OTHER No Function_x000d__x000a_8. FSB Cracked_x000d__x000a_9. VCA Worn out, Leaked_x000d__x000a_10. PCB Damaged_x000d__x000a_3rd party repair, no image, pcb damage and wrong sn"/>
    <s v="Major"/>
    <s v="ISA, BSA, FSA, FSB"/>
    <d v="2023-09-29T00:00:00"/>
    <d v="2023-10-07T00:00:00"/>
    <m/>
    <n v="0"/>
    <m/>
    <m/>
    <n v="0"/>
    <n v="0"/>
    <m/>
    <m/>
    <s v="-----History Last RMA# FMSV2023070067------------_x000d__x000a_Received:26-Jul-23_x000d__x000a_Inspection:26-Jul-23 - Le Quang Thong_x000d__x000a_Ship out: 19-Sep-23"/>
    <s v="SGB2"/>
    <n v="400"/>
    <n v="251000000"/>
  </r>
  <r>
    <n v="76"/>
    <s v="FMSV2023090107"/>
    <d v="2023-09-28T00:00:00"/>
    <m/>
    <m/>
    <n v="0"/>
    <s v="Parts Selection"/>
    <m/>
    <x v="3"/>
    <x v="0"/>
    <d v="2024-01-31T00:00:00"/>
    <m/>
    <x v="0"/>
    <x v="16"/>
    <x v="12"/>
    <s v="8G391K044"/>
    <d v="2020-12-24T00:00:00"/>
    <x v="3"/>
    <s v="1.BSA broken_x000d__x000a_2.FSB worn out"/>
    <s v="Major"/>
    <s v="BSA, FSB"/>
    <d v="2023-09-29T00:00:00"/>
    <d v="2023-10-07T00:00:00"/>
    <m/>
    <n v="0"/>
    <m/>
    <m/>
    <n v="0"/>
    <n v="0"/>
    <m/>
    <s v="FMSV2023070069"/>
    <s v="-----History Last RMA# FMSV2023070069------------_x000d__x000a_Received:27-Jul-23_x000d__x000a_Inspection:27-Jul-23 - Nguyen Tuan Minh_x000d__x000a_Ship out: 19-Sep-23"/>
    <m/>
    <n v="400"/>
    <n v="59000000"/>
  </r>
  <r>
    <n v="77"/>
    <s v="FMSV2023090108"/>
    <d v="2023-09-28T00:00:00"/>
    <m/>
    <m/>
    <n v="0"/>
    <s v="Parts Selection"/>
    <m/>
    <x v="3"/>
    <x v="0"/>
    <d v="2024-01-31T00:00:00"/>
    <m/>
    <x v="0"/>
    <x v="16"/>
    <x v="11"/>
    <s v="6C692K126"/>
    <d v="2021-08-06T00:00:00"/>
    <x v="3"/>
    <s v="1.Leaked at RBS_x000d__x000a_2.Black spot's image_x000d__x000a_3.FSA vs FSB worn out_x000d__x000a_4.BSA broken_x000d__x000a_5.VCA connector scratch"/>
    <s v="Major"/>
    <s v="RBS, DRY, FSA, FSB, BSA, VCA"/>
    <d v="2023-09-29T00:00:00"/>
    <d v="2023-10-07T00:00:00"/>
    <m/>
    <n v="0"/>
    <m/>
    <m/>
    <n v="0"/>
    <n v="0"/>
    <m/>
    <s v="FMSV2023070070"/>
    <s v="-----History Last RMA# FMSV2023070070------------_x000d__x000a_Received:27-Jul-23_x000d__x000a_Inspection:27-Jul-23 - Nguyen Tuan Minh_x000d__x000a_Ship out: 19-Sep-23"/>
    <m/>
    <n v="600"/>
    <n v="136000000"/>
  </r>
  <r>
    <n v="78"/>
    <s v="FMSV2023090109"/>
    <d v="2023-09-28T00:00:00"/>
    <m/>
    <m/>
    <n v="0"/>
    <s v="Parts Selection"/>
    <m/>
    <x v="3"/>
    <x v="0"/>
    <d v="2024-01-31T00:00:00"/>
    <m/>
    <x v="0"/>
    <x v="16"/>
    <x v="12"/>
    <s v="2G391K858"/>
    <d v="2018-01-10T00:00:00"/>
    <x v="3"/>
    <s v="1.Bending broken_x000d__x000a_2.Leaked at RBS_x000d__x000a_3.FSA vs FSB worn out_x000d__x000a_"/>
    <s v="Major"/>
    <s v="BSA, FCT, FSA, FSB"/>
    <d v="2023-09-29T00:00:00"/>
    <d v="2023-10-07T00:00:00"/>
    <m/>
    <n v="0"/>
    <m/>
    <m/>
    <n v="0"/>
    <n v="0"/>
    <m/>
    <s v="FMSV2023070072"/>
    <s v="-----History Last RMA# FMSV2023070072------------_x000d__x000a_Received:27-Jul-23_x000d__x000a_Inspection:27-Jul-23 - Nguyen Tuan Minh_x000d__x000a_Ship out: 19-Sep-23"/>
    <m/>
    <n v="450"/>
    <n v="88491679"/>
  </r>
  <r>
    <n v="79"/>
    <s v="FMSV2023090110"/>
    <d v="2023-09-28T00:00:00"/>
    <m/>
    <m/>
    <n v="0"/>
    <s v="Parts Selection"/>
    <m/>
    <x v="3"/>
    <x v="0"/>
    <d v="2024-01-30T00:00:00"/>
    <m/>
    <x v="0"/>
    <x v="52"/>
    <x v="17"/>
    <s v="1C643K926"/>
    <d v="2016-11-26T00:00:00"/>
    <x v="4"/>
    <s v="LGB, BSA- broken_x000d__x000a_FSA, FSB, OSA worn out_x000d__x000a_Noise on image_x000d__x000a_"/>
    <s v="Major"/>
    <s v="CHA, FSA, FSB, LGB, OSA"/>
    <d v="2023-09-29T00:00:00"/>
    <d v="2023-10-07T00:00:00"/>
    <m/>
    <n v="0"/>
    <m/>
    <m/>
    <n v="0"/>
    <n v="0"/>
    <m/>
    <m/>
    <s v="-----History Last RMA# FMSV2023070075------------_x000d__x000a_Received:28-Jul-23_x000d__x000a_Inspection:28-Jul-23 - Le Van Hoan_x000d__x000a_Ship out: 19-Sep-23"/>
    <m/>
    <n v="500"/>
    <n v="275218050"/>
  </r>
  <r>
    <n v="80"/>
    <s v="FMSV2023090111"/>
    <d v="2023-09-28T00:00:00"/>
    <m/>
    <m/>
    <n v="0"/>
    <s v="Parts Selection"/>
    <m/>
    <x v="3"/>
    <x v="0"/>
    <d v="2024-01-30T00:00:00"/>
    <m/>
    <x v="0"/>
    <x v="52"/>
    <x v="44"/>
    <s v="RG229A399"/>
    <m/>
    <x v="4"/>
    <s v="1.Image failure_x000d__x000a_2.FCT leaked_x000d__x000a_3.BSA deformed_x000d__x000a_4.FSB and FSA worn out_x000d__x000a_5.Main PCB failure"/>
    <s v="Major"/>
    <s v="CHA, FCT, BSA, FSA, FSB, PCB"/>
    <d v="2023-09-29T00:00:00"/>
    <d v="2023-10-07T00:00:00"/>
    <m/>
    <n v="0"/>
    <m/>
    <m/>
    <n v="0"/>
    <n v="0"/>
    <m/>
    <m/>
    <s v="-----History Last RMA# FMSV2023080012------------_x000d__x000a_Received:04-Aug-23_x000d__x000a_Inspection:09-Aug-23 - Nguyen Tuan Minh_x000d__x000a_Ship out: 19-Sep-23"/>
    <m/>
    <n v="500"/>
    <n v="168777407"/>
  </r>
  <r>
    <n v="81"/>
    <s v="FMSV2023090112"/>
    <d v="2023-09-28T00:00:00"/>
    <m/>
    <m/>
    <n v="0"/>
    <s v="Parts Selection"/>
    <m/>
    <x v="3"/>
    <x v="0"/>
    <m/>
    <m/>
    <x v="0"/>
    <x v="16"/>
    <x v="11"/>
    <s v="6C692K128"/>
    <d v="2021-08-06T00:00:00"/>
    <x v="3"/>
    <s v="1.Drum wire U/D broken_x000d__x000a_2.FSA worn out_x000d__x000a_3.BSA heavy_x000d__x000a_4.FSB worn out_x000d__x000a_5.FCT scratch"/>
    <s v="Major"/>
    <s v="DWA, FSA, BSA, FSB, FCT"/>
    <d v="2023-09-29T00:00:00"/>
    <d v="2023-10-07T00:00:00"/>
    <m/>
    <n v="0"/>
    <m/>
    <m/>
    <n v="0"/>
    <n v="0"/>
    <m/>
    <s v="FMSV2023080017"/>
    <s v="-----History Last RMA# FMSV2023080017------------_x000d__x000a_Received:07-Aug-23_x000d__x000a_Inspection:11-Aug-23 - Nguyen Tuan Minh_x000d__x000a_Ship out: 19-Sep-23"/>
    <m/>
    <n v="450"/>
    <n v="116000000"/>
  </r>
  <r>
    <n v="82"/>
    <s v="FMSV2023090113"/>
    <d v="2023-09-28T00:00:00"/>
    <m/>
    <m/>
    <n v="0"/>
    <s v="Parts Selection"/>
    <m/>
    <x v="3"/>
    <x v="0"/>
    <m/>
    <m/>
    <x v="1"/>
    <x v="63"/>
    <x v="4"/>
    <s v="3B084A197"/>
    <d v="2013-07-29T00:00:00"/>
    <x v="5"/>
    <s v="VCA leakage_x000d__x000a_LGB broken 1 side_x000d__x000a_CHA has stain"/>
    <s v="Major"/>
    <s v="VCA, LGB, ISA, FSB"/>
    <d v="2023-09-29T00:00:00"/>
    <d v="2023-10-07T00:00:00"/>
    <m/>
    <n v="0"/>
    <m/>
    <m/>
    <n v="0"/>
    <n v="0"/>
    <m/>
    <m/>
    <s v="-----History Last RMA# FMSV2023080023------------_x000d__x000a_Received:07-Aug-23_x000d__x000a_Inspection:07-Aug-23 - Le Quang Thong_x000d__x000a_Ship out: 19-Sep-23"/>
    <s v="SGC1"/>
    <n v="500"/>
    <n v="235000000"/>
  </r>
  <r>
    <n v="83"/>
    <s v="FMSV2023090118"/>
    <d v="2023-09-28T00:00:00"/>
    <m/>
    <m/>
    <n v="0"/>
    <s v="Parts Selection"/>
    <m/>
    <x v="3"/>
    <x v="0"/>
    <m/>
    <m/>
    <x v="0"/>
    <x v="16"/>
    <x v="12"/>
    <s v="8G391K423"/>
    <d v="2021-11-20T00:00:00"/>
    <x v="3"/>
    <s v="1. FSA deformed_x000d__x000a_2. FSB &amp; VCA flexible section scratched_x000d__x000a_3. BSA deformed_x000d__x000a_4. FCT scratched"/>
    <s v="Major"/>
    <s v="FSA, FSB, VCA, BSA, FCT"/>
    <d v="2023-09-29T00:00:00"/>
    <d v="2023-10-07T00:00:00"/>
    <m/>
    <n v="0"/>
    <m/>
    <m/>
    <n v="0"/>
    <n v="0"/>
    <m/>
    <s v="FMSV2023040049"/>
    <s v="-----History Last RMA# FMSV2023040049------------_x000d__x000a_Received:18-Apr-23_x000d__x000a_Inspection:27-Apr-23 - Nguyen Khac Thang (Hanoi)_x000d__x000a_Ship out: 19-Sep-23"/>
    <m/>
    <n v="450"/>
    <n v="129000000"/>
  </r>
  <r>
    <n v="84"/>
    <s v="FMSV2023090119"/>
    <d v="2023-09-28T00:00:00"/>
    <m/>
    <m/>
    <n v="0"/>
    <s v="Parts Selection"/>
    <m/>
    <x v="3"/>
    <x v="0"/>
    <m/>
    <m/>
    <x v="0"/>
    <x v="64"/>
    <x v="45"/>
    <s v="3Y196K006"/>
    <d v="2018-10-20T00:00:00"/>
    <x v="5"/>
    <s v="1. Image noise_x000d__x000a_2. RBS Leaked _x000d__x000a_3. BSA broken"/>
    <s v="Major"/>
    <s v="RBS, ISA, BSA"/>
    <d v="2023-09-29T00:00:00"/>
    <d v="2023-10-07T00:00:00"/>
    <m/>
    <n v="0"/>
    <m/>
    <m/>
    <n v="0"/>
    <n v="0"/>
    <m/>
    <m/>
    <s v="-----History Last RMA# FMSV2023040060------------_x000d__x000a_Received:19-Apr-23_x000d__x000a_Inspection:25-Apr-23 - Nguyen Khac Thang (Hanoi)_x000d__x000a_Ship out: 19-Sep-23"/>
    <m/>
    <n v="400"/>
    <n v="219000000"/>
  </r>
  <r>
    <n v="85"/>
    <s v="FMSV2023090120"/>
    <d v="2023-09-28T00:00:00"/>
    <m/>
    <m/>
    <n v="0"/>
    <s v="Parts Selection"/>
    <m/>
    <x v="3"/>
    <x v="0"/>
    <m/>
    <m/>
    <x v="0"/>
    <x v="16"/>
    <x v="12"/>
    <s v="8G391K374"/>
    <d v="2021-08-06T00:00:00"/>
    <x v="3"/>
    <s v="1.Leaked at VCA_x000d__x000a_2.FCT scratch_x000d__x000a_3.BSA deformed"/>
    <s v="Major"/>
    <s v="VCA, FCT, BSA"/>
    <d v="2023-09-29T00:00:00"/>
    <d v="2023-10-07T00:00:00"/>
    <m/>
    <n v="0"/>
    <m/>
    <m/>
    <n v="0"/>
    <n v="0"/>
    <m/>
    <s v="FMSV2023040090"/>
    <s v="-----History Last RMA# FMSV2023040090------------_x000d__x000a_Received:27-Apr-23_x000d__x000a_Inspection:12-May-23 - Nguyen Tuan Minh_x000d__x000a_Ship out: 19-Sep-23"/>
    <m/>
    <n v="450"/>
    <n v="83000000"/>
  </r>
  <r>
    <n v="86"/>
    <s v="FMSV2023090121"/>
    <d v="2023-09-28T00:00:00"/>
    <m/>
    <m/>
    <n v="0"/>
    <s v="Parts Selection"/>
    <m/>
    <x v="3"/>
    <x v="0"/>
    <m/>
    <m/>
    <x v="0"/>
    <x v="16"/>
    <x v="12"/>
    <s v="8G391K428"/>
    <d v="2021-11-20T00:00:00"/>
    <x v="3"/>
    <s v="FCT airleak, FSB damage, BSA deformation , black spots image, VCA worn out, "/>
    <s v="Major"/>
    <s v="DRY, FCT, FSB, BSA, VCA"/>
    <d v="2023-09-29T00:00:00"/>
    <d v="2023-10-07T00:00:00"/>
    <m/>
    <n v="0"/>
    <m/>
    <m/>
    <n v="0"/>
    <n v="0"/>
    <m/>
    <s v="FMSV2023040091"/>
    <s v="Treated by Air dryer system - 08/05/2023 - OK_x000d__x000a_-----History Last RMA# FMSV2023040091------------_x000d__x000a_Received:27-Apr-23_x000d__x000a_Inspection:11-May-23 - Le Van Hoan_x000d__x000a_Ship out: 19-Sep-23"/>
    <m/>
    <n v="600"/>
    <n v="111000000"/>
  </r>
  <r>
    <n v="87"/>
    <s v="FMSV2023090123"/>
    <d v="2023-09-28T00:00:00"/>
    <m/>
    <m/>
    <n v="0"/>
    <s v="Parts Selection"/>
    <m/>
    <x v="3"/>
    <x v="0"/>
    <m/>
    <m/>
    <x v="0"/>
    <x v="16"/>
    <x v="46"/>
    <s v="1C666K565"/>
    <d v="2019-08-25T00:00:00"/>
    <x v="3"/>
    <s v="1. FSA flexible damaged_x000d__x000a_2. FSB flexible damaged_x000d__x000a_3. VCA flexible damaged_x000d__x000a_4. BSA deformed_x000d__x000a_5. DWA broken_x000d__x000a_"/>
    <s v="Major"/>
    <s v="FSA, FSB, VCA, BSA, DWA"/>
    <d v="2023-09-29T00:00:00"/>
    <d v="2023-10-07T00:00:00"/>
    <m/>
    <n v="0"/>
    <m/>
    <m/>
    <n v="0"/>
    <n v="0"/>
    <m/>
    <s v="FMSV2023050021"/>
    <s v="-----History Last RMA# FMSV2023050021------------_x000d__x000a_Received:09-May-23_x000d__x000a_Inspection:09-May-23 - Nguyen Khac Thang (Hanoi)_x000d__x000a_Ship out: 19-Sep-23"/>
    <m/>
    <n v="400"/>
    <n v="134000000"/>
  </r>
  <r>
    <n v="88"/>
    <s v="FMSV2023090124"/>
    <d v="2023-09-28T00:00:00"/>
    <m/>
    <m/>
    <n v="0"/>
    <s v="Parts Selection"/>
    <m/>
    <x v="3"/>
    <x v="0"/>
    <m/>
    <m/>
    <x v="0"/>
    <x v="59"/>
    <x v="28"/>
    <s v="3G202K117"/>
    <d v="2020-03-25T00:00:00"/>
    <x v="2"/>
    <s v="Image noise"/>
    <s v="Major"/>
    <s v="CHA"/>
    <d v="2023-09-29T00:00:00"/>
    <d v="2023-10-07T00:00:00"/>
    <m/>
    <n v="0"/>
    <m/>
    <m/>
    <n v="0"/>
    <n v="0"/>
    <m/>
    <m/>
    <s v="-----History Last RMA# FMSV2023050024------------_x000d__x000a_Received:09-May-23_x000d__x000a_Inspection:16-May-23 - Nguyen Tuan Minh. update 15th Nov: currently customer enought scopes to checking and repair price also high. _x000d__x000a_Temporary they have not schedule to repair yet_x000d__x000a_Ship out: 19-Sep-23"/>
    <m/>
    <n v="500"/>
    <n v="107000000"/>
  </r>
  <r>
    <n v="89"/>
    <s v="FMSV2023090128"/>
    <d v="2023-09-28T00:00:00"/>
    <m/>
    <m/>
    <n v="0"/>
    <s v="Parts Selection"/>
    <m/>
    <x v="3"/>
    <x v="0"/>
    <m/>
    <m/>
    <x v="0"/>
    <x v="16"/>
    <x v="12"/>
    <s v="8G391K430"/>
    <d v="2021-11-20T00:00:00"/>
    <x v="3"/>
    <s v="Foggy image, Leaked at FCT, VCA scratch, bsa deformation"/>
    <s v="Major"/>
    <s v="DRY, FSB, FCT, VCA, BSA"/>
    <d v="2023-09-29T00:00:00"/>
    <d v="2023-10-07T00:00:00"/>
    <m/>
    <n v="0"/>
    <m/>
    <m/>
    <n v="0"/>
    <n v="0"/>
    <m/>
    <s v="FMSV2023050076"/>
    <s v="TReated by airdryer system - 1/6/2023 - OK_x000d__x000a_-----History Last RMA# FMSV2023050076------------_x000d__x000a_Received:29-May-23_x000d__x000a_Inspection:08-Jun-23 - Le Van Hoan_x000d__x000a_Ship out: 19-Sep-23"/>
    <m/>
    <n v="600"/>
    <n v="112000000"/>
  </r>
  <r>
    <n v="90"/>
    <s v="FMSV2023090129"/>
    <d v="2023-09-28T00:00:00"/>
    <m/>
    <m/>
    <n v="0"/>
    <s v="Parts Selection"/>
    <m/>
    <x v="3"/>
    <x v="0"/>
    <m/>
    <m/>
    <x v="0"/>
    <x v="16"/>
    <x v="12"/>
    <s v="8G391K041"/>
    <d v="2020-12-24T00:00:00"/>
    <x v="3"/>
    <s v="cha foggy, bsa heavy, fct limitted,main cover worn out"/>
    <s v="Major"/>
    <s v="CHA, FCT, BSA, OSA"/>
    <d v="2023-09-29T00:00:00"/>
    <d v="2023-10-07T00:00:00"/>
    <m/>
    <n v="0"/>
    <m/>
    <m/>
    <n v="0"/>
    <n v="0"/>
    <m/>
    <s v="FMSV2023060011"/>
    <s v="-----History Last RMA# FMSV2023060011------------_x000d__x000a_Received:05-Jun-23_x000d__x000a_Inspection:05-Jun-23 - Le Van Hoan_x000d__x000a_Ship out: 19-Sep-23"/>
    <m/>
    <n v="500"/>
    <n v="204000000"/>
  </r>
  <r>
    <n v="91"/>
    <s v="FMSV2023090130"/>
    <d v="2023-09-28T00:00:00"/>
    <m/>
    <m/>
    <n v="0"/>
    <s v="Parts Selection"/>
    <m/>
    <x v="3"/>
    <x v="0"/>
    <m/>
    <m/>
    <x v="0"/>
    <x v="16"/>
    <x v="12"/>
    <s v="8G391K429"/>
    <d v="2021-11-20T00:00:00"/>
    <x v="3"/>
    <s v="1.Cracked at cover OSA_x000d__x000a_2.Stain image_x000d__x000a_3.FSA deformed_x000d__x000a_4.BSA stiff"/>
    <s v="Major"/>
    <s v="OSA, CHA, FSA, BSA"/>
    <d v="2023-09-29T00:00:00"/>
    <d v="2023-10-07T00:00:00"/>
    <m/>
    <n v="0"/>
    <m/>
    <m/>
    <n v="0"/>
    <n v="0"/>
    <m/>
    <s v="FMSV2023060038"/>
    <s v="-----History Last RMA# FMSV2023060038------------_x000d__x000a_Received:19-Jun-23_x000d__x000a_Inspection:22-Jun-23 - Nguyen Tuan Minh_x000d__x000a_Ship out: 19-Sep-23"/>
    <m/>
    <n v="500"/>
    <n v="295000000"/>
  </r>
  <r>
    <n v="92"/>
    <s v="FMSV2023090131"/>
    <d v="2023-09-28T00:00:00"/>
    <m/>
    <m/>
    <n v="0"/>
    <s v="Parts Selection"/>
    <m/>
    <x v="3"/>
    <x v="0"/>
    <m/>
    <m/>
    <x v="0"/>
    <x v="16"/>
    <x v="12"/>
    <s v="8G391K431"/>
    <d v="2021-11-20T00:00:00"/>
    <x v="3"/>
    <s v="1.Bending broken_x000d__x000a_2.Stain image_x000d__x000a_3.Leaked at VCA_x000d__x000a_4.FSB worn out"/>
    <s v="Major"/>
    <s v="BSA, CHA, VCA, FSB"/>
    <d v="2023-09-29T00:00:00"/>
    <d v="2023-10-07T00:00:00"/>
    <m/>
    <n v="0"/>
    <m/>
    <m/>
    <n v="0"/>
    <n v="0"/>
    <m/>
    <s v="FMSV2023060040"/>
    <s v="-----History Last RMA# FMSV2023060040------------_x000d__x000a_Received:19-Jun-23_x000d__x000a_Inspection:22-Jun-23 - Nguyen Tuan Minh_x000d__x000a_Ship out: 19-Sep-23"/>
    <m/>
    <n v="500"/>
    <n v="271000000"/>
  </r>
  <r>
    <n v="93"/>
    <s v="FMSV2023090132"/>
    <d v="2023-09-28T00:00:00"/>
    <m/>
    <m/>
    <n v="0"/>
    <s v="Parts Selection"/>
    <m/>
    <x v="3"/>
    <x v="0"/>
    <d v="2024-01-30T00:00:00"/>
    <m/>
    <x v="0"/>
    <x v="24"/>
    <x v="8"/>
    <s v="2G361K829"/>
    <d v="2017-02-22T00:00:00"/>
    <x v="4"/>
    <s v="1.BSA deformed_x000d__x000a_2.Stain on image_x000d__x000a_3.FCT restrited_x000d__x000a_4.FSB &amp; VCA flexible damaged_x000d__x000a_5. FSA deformed"/>
    <s v="Major"/>
    <s v="CHA, BSA, FCT, FSA, FS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94"/>
    <s v="FMSV2023090133"/>
    <d v="2023-09-28T00:00:00"/>
    <m/>
    <m/>
    <n v="0"/>
    <s v="Parts Selection"/>
    <m/>
    <x v="3"/>
    <x v="0"/>
    <d v="2024-01-30T00:00:00"/>
    <m/>
    <x v="0"/>
    <x v="24"/>
    <x v="8"/>
    <s v="8G361K199"/>
    <d v="2020-09-05T00:00:00"/>
    <x v="4"/>
    <s v="1. CHA noise_x000d__x000a_2. FSA scratched_x000d__x000a_3. FSB deformed_x000d__x000a_4. BSA deformed_x000d__x000a_5. AWT leaked_x000d__x000a_6. FCT scratched"/>
    <s v="Major"/>
    <s v="AWT, FSA, FSB, BSA, FCT, CH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95"/>
    <s v="FMSV2023090134"/>
    <d v="2023-09-28T00:00:00"/>
    <m/>
    <m/>
    <n v="0"/>
    <s v="Parts Selection"/>
    <m/>
    <x v="3"/>
    <x v="0"/>
    <d v="2024-01-30T00:00:00"/>
    <m/>
    <x v="0"/>
    <x v="24"/>
    <x v="8"/>
    <s v="2G361K831"/>
    <d v="2017-02-22T00:00:00"/>
    <x v="4"/>
    <s v="1. FSB leaked_x000d__x000a_2. Image noise_x000d__x000a_3. BSA deformed"/>
    <s v="Major"/>
    <s v="FSB, CHA, BS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96"/>
    <s v="FMSV2023090137"/>
    <d v="2023-09-28T00:00:00"/>
    <m/>
    <m/>
    <n v="0"/>
    <s v="Parts Selection"/>
    <m/>
    <x v="3"/>
    <x v="0"/>
    <d v="2024-01-30T00:00:00"/>
    <m/>
    <x v="0"/>
    <x v="52"/>
    <x v="22"/>
    <s v="6B083K189"/>
    <d v="2022-01-31T00:00:00"/>
    <x v="4"/>
    <s v="1.Foggy image_x000d__x000a_2.BSA &amp; FSA deformed_x000d__x000a_3.LGB broken_x000d__x000a_4.CAP dirt_x000d__x000a_"/>
    <s v="Major"/>
    <s v="CHA, BSA, FSA, DEC, LGB"/>
    <d v="2023-09-29T00:00:00"/>
    <d v="2023-10-07T00:00:00"/>
    <m/>
    <n v="0"/>
    <m/>
    <m/>
    <n v="0"/>
    <n v="0"/>
    <m/>
    <m/>
    <s v="-----History Last RMA# FMSV2023070049------------_x000d__x000a_Received:18-Jul-23_x000d__x000a_Inspection:21-Jul-23 - Nguyen Tuan Minh_x000d__x000a_Ship out: 19-Sep-23"/>
    <m/>
    <n v="500"/>
    <n v="117809798"/>
  </r>
  <r>
    <n v="97"/>
    <s v="FMSV2023090138"/>
    <d v="2023-09-28T00:00:00"/>
    <m/>
    <m/>
    <n v="0"/>
    <s v="Parts Selection"/>
    <m/>
    <x v="3"/>
    <x v="0"/>
    <m/>
    <m/>
    <x v="0"/>
    <x v="65"/>
    <x v="15"/>
    <s v="1C642K107"/>
    <d v="2015-11-16T00:00:00"/>
    <x v="2"/>
    <s v="1.FSA leaked_x000d__x000a_2.DWA Up broken_x000d__x000a_3.BSA stiff_x000d__x000a_4.NOZ deformed_x000d__x000a_5.VCA connector loosen_x000d__x000a_6.FSB worn out "/>
    <s v="Major"/>
    <s v="FSA, DWA, BSA, NOZ, VCA, FSB"/>
    <d v="2023-09-29T00:00:00"/>
    <d v="2023-10-07T00:00:00"/>
    <m/>
    <n v="0"/>
    <m/>
    <m/>
    <n v="0"/>
    <n v="0"/>
    <m/>
    <m/>
    <s v="-----History Last RMA# FMSV2023070065------------_x000d__x000a_Received:25-Jul-23_x000d__x000a_Inspection:26-Jul-23 - Nguyen Tuan Minh_x000d__x000a_Ship out: 19-Sep-23"/>
    <m/>
    <n v="400"/>
    <n v="103000000"/>
  </r>
  <r>
    <n v="98"/>
    <s v="FMSV2023090139"/>
    <d v="2023-09-28T00:00:00"/>
    <m/>
    <m/>
    <n v="0"/>
    <s v="Parts Selection"/>
    <m/>
    <x v="3"/>
    <x v="0"/>
    <m/>
    <m/>
    <x v="0"/>
    <x v="8"/>
    <x v="1"/>
    <s v="5C728K054"/>
    <d v="2020-03-01T00:00:00"/>
    <x v="2"/>
    <s v="1.Leaked at FSA_x000d__x000a_2.Stain image_x000d__x000a_3.Damaged glue at CAP_x000d__x000a_4.FSB worn out_x000d__x000a_5.LGB broken"/>
    <s v="Major"/>
    <s v="FSA, CHA, DEC, FSB, LGB"/>
    <d v="2023-09-29T00:00:00"/>
    <d v="2023-10-07T00:00:00"/>
    <m/>
    <n v="0"/>
    <m/>
    <m/>
    <n v="0"/>
    <n v="0"/>
    <m/>
    <m/>
    <s v="-----History Last RMA# FMSV2023040025------------_x000d__x000a_Received:11-Apr-23_x000d__x000a_Inspection:14-Apr-23 - Nguyen Tuan Minh_x000d__x000a_Ship out: 19-Sep-23"/>
    <m/>
    <n v="500"/>
    <n v="344000000"/>
  </r>
  <r>
    <n v="99"/>
    <s v="FMSV2023090141"/>
    <d v="2023-09-28T00:00:00"/>
    <m/>
    <m/>
    <n v="0"/>
    <s v="Parts Selection"/>
    <m/>
    <x v="3"/>
    <x v="0"/>
    <d v="2024-01-31T00:00:00"/>
    <m/>
    <x v="0"/>
    <x v="16"/>
    <x v="27"/>
    <s v="3D127K339"/>
    <d v="2021-02-23T00:00:00"/>
    <x v="3"/>
    <m/>
    <s v="Major"/>
    <s v="BSA"/>
    <d v="2023-09-29T00:00:00"/>
    <d v="2023-10-07T00:00:00"/>
    <m/>
    <n v="0"/>
    <m/>
    <m/>
    <n v="0"/>
    <n v="0"/>
    <m/>
    <s v="FMSV2023050075"/>
    <s v="-----History Last RMA# FMSV2023050075------------_x000d__x000a_Received:29-May-23_x000d__x000a_Inspection:01-Jun-23 - Le Van Hoan_x000d__x000a_Ship out: 19-Sep-23"/>
    <m/>
    <n v="400"/>
    <n v="35000000"/>
  </r>
  <r>
    <n v="100"/>
    <s v="FMSV2023090145"/>
    <d v="2023-09-28T00:00:00"/>
    <m/>
    <m/>
    <n v="0"/>
    <s v="Parts Selection"/>
    <m/>
    <x v="3"/>
    <x v="0"/>
    <d v="2024-01-30T00:00:00"/>
    <m/>
    <x v="0"/>
    <x v="52"/>
    <x v="12"/>
    <s v="1G391K698"/>
    <d v="2015-08-28T00:00:00"/>
    <x v="4"/>
    <s v="1.FSB cracked_x000d__x000a_2.The liquid inside all scope_x000d__x000a_3.Image noise (error: 20028)_x000d__x000a_4.FSA scratched_x000d__x000a_5.BSA deformed_x000d__x000a_6.S600 PCB oxidized_x000d__x000a_7.VCA flexible surface scratched"/>
    <s v="Major"/>
    <s v="FSB, CHA, BSA, PCB, VCA, FSA"/>
    <d v="2023-09-29T00:00:00"/>
    <d v="2023-10-07T00:00:00"/>
    <m/>
    <n v="0"/>
    <m/>
    <m/>
    <n v="0"/>
    <n v="0"/>
    <m/>
    <m/>
    <s v="-----History Last RMA# FMSV2023070050------------_x000d__x000a_Received:18-Jul-23_x000d__x000a_Inspection:21-Jul-23 - Nguyen Tuan Minh_x000d__x000a_Ship out: 19-Sep-23"/>
    <m/>
    <n v="500"/>
    <n v="185109569"/>
  </r>
  <r>
    <n v="101"/>
    <s v="FMSV2023090146"/>
    <d v="2023-09-28T00:00:00"/>
    <m/>
    <m/>
    <n v="0"/>
    <s v="Parts Selection"/>
    <m/>
    <x v="3"/>
    <x v="0"/>
    <d v="2024-01-30T00:00:00"/>
    <m/>
    <x v="0"/>
    <x v="52"/>
    <x v="47"/>
    <s v="3C593A008"/>
    <d v="2014-09-25T00:00:00"/>
    <x v="4"/>
    <s v="1.Leaked at FSB_x000d__x000a_2.Fluid inside main PCB_x000d__x000a_3.BSA worn out"/>
    <s v="Major"/>
    <s v="FSB, PCB, BSA"/>
    <d v="2023-09-29T00:00:00"/>
    <d v="2023-10-07T00:00:00"/>
    <m/>
    <n v="0"/>
    <m/>
    <m/>
    <n v="0"/>
    <n v="0"/>
    <m/>
    <m/>
    <s v="-----History Last RMA# FMSV2023070051------------_x000d__x000a_Received:18-Jul-23_x000d__x000a_Inspection:21-Jul-23 - Nguyen Tuan Minh_x000d__x000a_Ship out: 19-Sep-23"/>
    <m/>
    <n v="400"/>
    <n v="47729336"/>
  </r>
  <r>
    <n v="102"/>
    <s v="FMSV2023090147"/>
    <d v="2023-09-28T00:00:00"/>
    <m/>
    <m/>
    <n v="0"/>
    <s v="Parts Selection"/>
    <m/>
    <x v="3"/>
    <x v="0"/>
    <d v="2024-01-30T00:00:00"/>
    <m/>
    <x v="0"/>
    <x v="52"/>
    <x v="48"/>
    <s v="RC328A025"/>
    <m/>
    <x v="4"/>
    <s v="Bending broken"/>
    <s v="Major"/>
    <s v="BSA"/>
    <d v="2023-09-29T00:00:00"/>
    <d v="2023-10-07T00:00:00"/>
    <m/>
    <n v="0"/>
    <m/>
    <m/>
    <n v="0"/>
    <n v="0"/>
    <m/>
    <m/>
    <s v="-----History Last RMA# FMSV2023070074------------_x000d__x000a_Received:28-Jul-23_x000d__x000a_Inspection:28-Jul-23 - Nguyen Tuan Minh_x000d__x000a_Ship out: 19-Sep-23"/>
    <m/>
    <n v="400"/>
    <n v="12706703"/>
  </r>
  <r>
    <n v="103"/>
    <s v="FMSV2023090153"/>
    <d v="2023-09-28T00:00:00"/>
    <m/>
    <m/>
    <n v="0"/>
    <s v="Parts Selection"/>
    <m/>
    <x v="3"/>
    <x v="0"/>
    <d v="2024-02-01T00:00:00"/>
    <m/>
    <x v="0"/>
    <x v="66"/>
    <x v="7"/>
    <s v="1G402K680"/>
    <d v="2017-11-24T00:00:00"/>
    <x v="2"/>
    <s v="1.Noise image_x000d__x000a_2.Leaked at FCT_x000d__x000a_3.BSA deformed_x000d__x000a_4.FSA deformed at 70cm"/>
    <s v="Major"/>
    <s v="CHA, FCT, BSA, FSA"/>
    <d v="2023-09-29T00:00:00"/>
    <d v="2023-10-07T00:00:00"/>
    <m/>
    <n v="0"/>
    <m/>
    <m/>
    <n v="0"/>
    <n v="0"/>
    <m/>
    <m/>
    <s v="-----History Last RMA# FMSV2023040066------------_x000d__x000a_Received:24-Apr-23_x000d__x000a_Inspection:26-Apr-23 - Nguyen Tuan Minh_x000d__x000a_Ship out: 23-Aug-23"/>
    <m/>
    <n v="500"/>
    <n v="245000000"/>
  </r>
  <r>
    <n v="104"/>
    <s v="FMSV2023090154"/>
    <d v="2023-09-28T00:00:00"/>
    <m/>
    <m/>
    <n v="0"/>
    <s v="Parts Selection"/>
    <m/>
    <x v="3"/>
    <x v="0"/>
    <d v="2024-02-01T00:00:00"/>
    <m/>
    <x v="0"/>
    <x v="66"/>
    <x v="1"/>
    <s v="2C728K080"/>
    <d v="2018-10-30T00:00:00"/>
    <x v="2"/>
    <m/>
    <s v="Major"/>
    <s v="AWT, LGB, BSA, AWB"/>
    <d v="2023-09-29T00:00:00"/>
    <d v="2023-10-07T00:00:00"/>
    <m/>
    <n v="0"/>
    <m/>
    <m/>
    <n v="0"/>
    <n v="0"/>
    <m/>
    <m/>
    <s v="-----History Last RMA# FMSV2023040065------------_x000d__x000a_Received:24-Apr-23_x000d__x000a_Inspection:25-Apr-23 - Le Van Hoan_x000d__x000a_Ship out: 23-Aug-23"/>
    <m/>
    <n v="500"/>
    <n v="116000000"/>
  </r>
  <r>
    <n v="105"/>
    <s v="FMSV2023090155"/>
    <d v="2023-09-28T00:00:00"/>
    <m/>
    <m/>
    <n v="0"/>
    <s v="Parts Selection"/>
    <m/>
    <x v="3"/>
    <x v="0"/>
    <d v="2024-02-01T00:00:00"/>
    <m/>
    <x v="0"/>
    <x v="66"/>
    <x v="1"/>
    <s v="1C728K447"/>
    <d v="2017-11-24T00:00:00"/>
    <x v="2"/>
    <s v="1.No image_x000d__x000a_2.Leaked at WJ_x000d__x000a_3.BSA deformed"/>
    <s v="Major"/>
    <s v="CHA, WJT, BSA"/>
    <d v="2023-09-29T00:00:00"/>
    <d v="2023-10-07T00:00:00"/>
    <m/>
    <n v="0"/>
    <m/>
    <m/>
    <n v="0"/>
    <n v="0"/>
    <m/>
    <m/>
    <s v="-----History Last RMA# FMSV2023040064------------_x000d__x000a_Received:24-Apr-23_x000d__x000a_Inspection:26-Apr-23 - Nguyen Tuan Minh_x000d__x000a_Ship out: 23-Aug-23"/>
    <m/>
    <n v="500"/>
    <n v="352000000"/>
  </r>
  <r>
    <n v="106"/>
    <s v="FMSV2023090156"/>
    <d v="2023-09-28T00:00:00"/>
    <m/>
    <m/>
    <n v="0"/>
    <s v="Parts Selection"/>
    <m/>
    <x v="3"/>
    <x v="0"/>
    <d v="2024-02-01T00:00:00"/>
    <m/>
    <x v="0"/>
    <x v="66"/>
    <x v="7"/>
    <s v="1G402K679"/>
    <d v="2017-11-24T00:00:00"/>
    <x v="2"/>
    <s v="1.Leaked at cover OSA_x000d__x000a_2.BSA deformed_x000d__x000a_3.FCT scratch"/>
    <s v="Major"/>
    <s v="OSA, BSA, FCT"/>
    <d v="2023-09-29T00:00:00"/>
    <d v="2023-10-07T00:00:00"/>
    <m/>
    <n v="0"/>
    <m/>
    <m/>
    <n v="0"/>
    <n v="0"/>
    <m/>
    <m/>
    <s v="-----History Last RMA# FMSV2023040063------------_x000d__x000a_Received:24-Apr-23_x000d__x000a_Inspection:26-Apr-23 - Nguyen Tuan Minh_x000d__x000a_Ship out: 23-Aug-23"/>
    <m/>
    <n v="450"/>
    <n v="66000000"/>
  </r>
  <r>
    <n v="107"/>
    <s v="FMSV2023090159"/>
    <d v="2023-09-28T00:00:00"/>
    <m/>
    <m/>
    <n v="0"/>
    <s v="Parts Selection"/>
    <m/>
    <x v="3"/>
    <x v="0"/>
    <m/>
    <m/>
    <x v="0"/>
    <x v="2"/>
    <x v="1"/>
    <s v="1C728K176"/>
    <d v="2017-01-09T00:00:00"/>
    <x v="0"/>
    <s v="1. WJT leaked_x000d__x000a_2. Stain on image_x000d__x000a_3. BSA stiff"/>
    <s v="Major"/>
    <s v="WJT, CHA, BSA"/>
    <d v="2023-09-29T00:00:00"/>
    <d v="2023-10-07T00:00:00"/>
    <m/>
    <n v="0"/>
    <m/>
    <m/>
    <n v="0"/>
    <n v="0"/>
    <m/>
    <m/>
    <s v="The hospital is planning to repair the scope._x000d__x000a_-----History Last RMA# FMSV2023060041------------_x000d__x000a_Received:19-Jun-23_x000d__x000a_Inspection:20-Jun-23 - Nguyen Tuan Minh_x000d__x000a_Ship out: 23-Aug-23"/>
    <m/>
    <n v="500"/>
    <n v="201000000"/>
  </r>
  <r>
    <n v="108"/>
    <s v="FMSV2023090164"/>
    <d v="2023-09-28T00:00:00"/>
    <m/>
    <m/>
    <n v="0"/>
    <s v="Parts Selection"/>
    <m/>
    <x v="3"/>
    <x v="0"/>
    <m/>
    <m/>
    <x v="0"/>
    <x v="16"/>
    <x v="12"/>
    <s v="8G391K381"/>
    <d v="2021-08-06T00:00:00"/>
    <x v="3"/>
    <m/>
    <s v="Minor"/>
    <s v="BSA"/>
    <d v="2023-09-29T00:00:00"/>
    <d v="2023-10-07T00:00:00"/>
    <m/>
    <n v="0"/>
    <m/>
    <m/>
    <n v="0"/>
    <n v="0"/>
    <m/>
    <s v="FMSV2023030058"/>
    <s v="-----History Last RMA# FMSV2023030058------------_x000d__x000a_Received:22-Mar-23_x000d__x000a_Inspection:28-Mar-23 - Le Van Hoan_x000d__x000a_Ship out: 11-Jul-23"/>
    <m/>
    <n v="200"/>
    <n v="77000000"/>
  </r>
  <r>
    <n v="109"/>
    <s v="FMSV2023090165"/>
    <d v="2023-09-28T00:00:00"/>
    <m/>
    <m/>
    <n v="0"/>
    <s v="Parts Selection"/>
    <m/>
    <x v="3"/>
    <x v="0"/>
    <m/>
    <m/>
    <x v="0"/>
    <x v="16"/>
    <x v="12"/>
    <s v="8G391K427"/>
    <d v="2021-11-20T00:00:00"/>
    <x v="3"/>
    <s v="1.BSA broken_x000d__x000a_2.FCT scratch"/>
    <s v="Major"/>
    <s v="BSA, FCT"/>
    <d v="2023-09-29T00:00:00"/>
    <d v="2023-10-07T00:00:00"/>
    <m/>
    <n v="0"/>
    <m/>
    <m/>
    <n v="0"/>
    <n v="0"/>
    <m/>
    <s v="FMSV2023030003"/>
    <s v="-----History Last RMA# FMSV2023030003------------_x000d__x000a_Received:02-Mar-23_x000d__x000a_Inspection:07-Mar-23 - Nguyen Tuan Minh_x000d__x000a_Ship out: 06-Jul-23"/>
    <m/>
    <n v="450"/>
    <n v="55000000"/>
  </r>
  <r>
    <n v="110"/>
    <s v="FMSV2023090166"/>
    <d v="2023-09-28T00:00:00"/>
    <m/>
    <m/>
    <n v="0"/>
    <s v="Parts Selection"/>
    <m/>
    <x v="3"/>
    <x v="0"/>
    <m/>
    <m/>
    <x v="0"/>
    <x v="16"/>
    <x v="16"/>
    <s v="3G412K081"/>
    <d v="2021-03-05T00:00:00"/>
    <x v="3"/>
    <s v="1. RBS leaked_x000d__x000a_2. FSA &amp; FSB surface flexible section scratched_x000d__x000a_3. BSA deformed"/>
    <s v="Major"/>
    <s v="RBS, FSA, FSB, BSA"/>
    <d v="2023-09-29T00:00:00"/>
    <d v="2023-10-07T00:00:00"/>
    <m/>
    <n v="0"/>
    <m/>
    <m/>
    <n v="0"/>
    <n v="0"/>
    <m/>
    <s v="FMSV2023020036"/>
    <s v="-----History Last RMA# FMSV2023020036------------_x000d__x000a_Received:16-Feb-23_x000d__x000a_Inspection:16-Feb-23 - Nguyen Khac Thang (Hanoi)_x000d__x000a_Ship out: 06-Jul-23"/>
    <m/>
    <n v="400"/>
    <n v="86000000"/>
  </r>
  <r>
    <n v="111"/>
    <s v="FMSV2023090170"/>
    <d v="2023-09-28T00:00:00"/>
    <m/>
    <m/>
    <n v="0"/>
    <s v="Parts Selection"/>
    <m/>
    <x v="3"/>
    <x v="0"/>
    <m/>
    <m/>
    <x v="0"/>
    <x v="16"/>
    <x v="12"/>
    <s v="8G391K437"/>
    <d v="2021-11-20T00:00:00"/>
    <x v="3"/>
    <m/>
    <s v="Major"/>
    <s v="CHA, RBS, BSA, VCA, FCT"/>
    <d v="2023-09-29T00:00:00"/>
    <d v="2023-10-07T00:00:00"/>
    <m/>
    <n v="0"/>
    <m/>
    <m/>
    <n v="0"/>
    <n v="0"/>
    <m/>
    <s v="FMSV2023020056"/>
    <s v="Treated by Air dryer system- 1/3/23 =&gt; Failed_x000d__x000a_-----History Last RMA# FMSV2023020056------------_x000d__x000a_Received:27-Feb-23_x000d__x000a_Inspection:06-Mar-23 - Le Van Hoan_x000d__x000a_Ship out: 06-Jul-23"/>
    <m/>
    <n v="500"/>
    <n v="281000000"/>
  </r>
  <r>
    <n v="112"/>
    <s v="FMSV2023090171"/>
    <d v="2023-09-28T00:00:00"/>
    <m/>
    <m/>
    <n v="0"/>
    <s v="Parts Selection"/>
    <m/>
    <x v="3"/>
    <x v="0"/>
    <m/>
    <m/>
    <x v="0"/>
    <x v="16"/>
    <x v="11"/>
    <s v="6C692K130"/>
    <d v="2021-08-06T00:00:00"/>
    <x v="3"/>
    <s v="1. BSA broken_x000d__x000a_2. DWA broken_x000d__x000a_3. CHA lens scratch_x000d__x000a_4. FSB deformed_x000d__x000a_5. Dark image --&gt; BSA broken_x000d__x000a_6. LG probe broken glass"/>
    <s v="Major"/>
    <s v="WGA, BSA, DWA, LGB, FSB"/>
    <d v="2023-09-29T00:00:00"/>
    <d v="2023-10-07T00:00:00"/>
    <m/>
    <n v="0"/>
    <m/>
    <m/>
    <n v="0"/>
    <n v="0"/>
    <m/>
    <s v="FMSV2023020058"/>
    <s v="-----History Last RMA# FMSV2023020058------------_x000d__x000a_Received:27-Feb-23_x000d__x000a_Inspection:27-Feb-23 - Nguyen Khac Thang (Hanoi)_x000d__x000a_Ship out: 06-Jul-23"/>
    <m/>
    <n v="500"/>
    <n v="149000000"/>
  </r>
  <r>
    <n v="113"/>
    <s v="FMSV2023090172"/>
    <d v="2023-09-28T00:00:00"/>
    <m/>
    <m/>
    <n v="0"/>
    <s v="Parts Selection"/>
    <m/>
    <x v="3"/>
    <x v="0"/>
    <m/>
    <m/>
    <x v="0"/>
    <x v="16"/>
    <x v="11"/>
    <s v="6C692K033"/>
    <d v="2021-02-23T00:00:00"/>
    <x v="3"/>
    <s v="1.FCT blocked_x000d__x000a_2.FSA worn out_x000d__x000a_3.BSA deformed"/>
    <s v="Major"/>
    <s v="FCT, FSA, BSA"/>
    <d v="2023-09-29T00:00:00"/>
    <d v="2023-10-07T00:00:00"/>
    <m/>
    <n v="0"/>
    <m/>
    <m/>
    <n v="0"/>
    <n v="0"/>
    <m/>
    <s v="FMSV2023020005"/>
    <s v="-----History Last RMA# FMSV2023020005------------_x000d__x000a_Received:02-Feb-23_x000d__x000a_Inspection:06-Feb-23 - Nguyen Tuan Minh_x000d__x000a_Ship out: 06-Jul-23"/>
    <m/>
    <n v="450"/>
    <n v="101000000"/>
  </r>
  <r>
    <n v="114"/>
    <s v="FMSV2023090173"/>
    <d v="2023-09-28T00:00:00"/>
    <m/>
    <m/>
    <n v="0"/>
    <s v="Parts Selection"/>
    <m/>
    <x v="3"/>
    <x v="0"/>
    <m/>
    <m/>
    <x v="0"/>
    <x v="59"/>
    <x v="28"/>
    <s v="1G202K360"/>
    <m/>
    <x v="2"/>
    <s v="1. CAP leaked_x000d__x000a_2. Noise on image_x000d__x000a_3. FSA &amp; FSB surface scratched_x000d__x000a_4. BSA deformed_x000d__x000a_5. LGB broken on one side_x000d__x000a_6. FCT scratched"/>
    <s v="Major"/>
    <s v="DEC, CHA, FSA, FSB, BSA, LGB, FCT"/>
    <d v="2023-09-29T00:00:00"/>
    <d v="2023-10-07T00:00:00"/>
    <m/>
    <n v="0"/>
    <m/>
    <m/>
    <n v="0"/>
    <n v="0"/>
    <m/>
    <m/>
    <s v="-----History Last RMA# FMSV2023020061------------_x000d__x000a_Received:27-Feb-23_x000d__x000a_Inspection:27-Feb-23 - Nguyen Khac Thang (Hanoi).update 15th Nov: currently customer enought scopes to checking and repair price also high. _x000d__x000a_Temporary they have not schedule to repair yet_x000d__x000a_Ship out: 06-Jul-23"/>
    <m/>
    <n v="500"/>
    <n v="192000000"/>
  </r>
  <r>
    <n v="115"/>
    <s v="FMSV2023090176"/>
    <d v="2023-09-28T00:00:00"/>
    <m/>
    <m/>
    <n v="0"/>
    <s v="Parts Selection"/>
    <m/>
    <x v="3"/>
    <x v="0"/>
    <m/>
    <m/>
    <x v="0"/>
    <x v="16"/>
    <x v="38"/>
    <s v="6G390K093"/>
    <d v="2021-02-23T00:00:00"/>
    <x v="3"/>
    <s v="1. LGB broken _x000d__x000a_2. FSA deformed_x000d__x000a_3. VCA surface flexible scratched_x000d__x000a_"/>
    <s v="Major"/>
    <s v="LGB, FSA, VCA"/>
    <d v="2023-09-29T00:00:00"/>
    <d v="2023-10-07T00:00:00"/>
    <m/>
    <n v="0"/>
    <m/>
    <m/>
    <n v="0"/>
    <n v="0"/>
    <m/>
    <s v="FMSV2023030054"/>
    <s v="-----History Last RMA# FMSV2023030054------------_x000d__x000a_Received:22-Mar-23_x000d__x000a_Inspection:28-Mar-23 - Nguyen Khac Thang (Hanoi)_x000d__x000a_Ship out: 11-Jul-23"/>
    <m/>
    <n v="500"/>
    <n v="258000000"/>
  </r>
  <r>
    <n v="116"/>
    <s v="FMSV2023090179"/>
    <d v="2023-09-28T00:00:00"/>
    <m/>
    <m/>
    <n v="0"/>
    <s v="Parts Selection"/>
    <m/>
    <x v="3"/>
    <x v="0"/>
    <m/>
    <m/>
    <x v="0"/>
    <x v="16"/>
    <x v="12"/>
    <s v="8G391K373"/>
    <d v="2021-08-06T00:00:00"/>
    <x v="3"/>
    <s v="1. BSA broken_x000d__x000a_2. FSA deformed_x000d__x000a_3. FSB deformed_x000d__x000a_4. VCA scratched_x000d__x000a_5. FCT restricted_x000d__x000a_6. LG lens glue damaged_x000d__x000a_"/>
    <s v="Major"/>
    <s v="BSA, FCT, FSA, FSB, VCA"/>
    <d v="2023-09-29T00:00:00"/>
    <d v="2023-10-07T00:00:00"/>
    <m/>
    <n v="0"/>
    <m/>
    <m/>
    <n v="0"/>
    <n v="0"/>
    <m/>
    <s v="FMSV2023020060"/>
    <s v="-----History Last RMA# FMSV2023020060------------_x000d__x000a_Received:27-Feb-23_x000d__x000a_Inspection:28-Feb-23 - Nguyen Khac Thang (Hanoi)_x000d__x000a_Ship out: 06-Jul-23"/>
    <m/>
    <n v="450"/>
    <n v="147000000"/>
  </r>
  <r>
    <n v="117"/>
    <s v="FMSV2023090180"/>
    <d v="2023-09-28T00:00:00"/>
    <m/>
    <m/>
    <n v="0"/>
    <s v="Parts Selection"/>
    <m/>
    <x v="3"/>
    <x v="0"/>
    <m/>
    <m/>
    <x v="0"/>
    <x v="2"/>
    <x v="2"/>
    <s v="2V567K672"/>
    <d v="2016-01-06T00:00:00"/>
    <x v="0"/>
    <m/>
    <s v="Other"/>
    <s v="PCB"/>
    <d v="2023-09-29T00:00:00"/>
    <d v="2023-10-07T00:00:00"/>
    <m/>
    <n v="0"/>
    <m/>
    <m/>
    <n v="0"/>
    <n v="0"/>
    <m/>
    <m/>
    <s v="-----History Last RMA# FMSV2023010001------------_x000d__x000a_Received:03-Jan-23_x000d__x000a_Inspection:04-Jan-23 - Le Van Hoan_x000d__x000a_Ship out: 24-May-23"/>
    <m/>
    <n v="200"/>
    <n v="265000000"/>
  </r>
  <r>
    <n v="118"/>
    <s v="FMSV2023090181"/>
    <d v="2023-09-28T00:00:00"/>
    <m/>
    <m/>
    <n v="0"/>
    <s v="Parts Selection"/>
    <m/>
    <x v="3"/>
    <x v="0"/>
    <m/>
    <m/>
    <x v="0"/>
    <x v="16"/>
    <x v="21"/>
    <s v="1G348K458"/>
    <d v="2015-03-27T00:00:00"/>
    <x v="3"/>
    <s v="1.Stain image_x000d__x000a_2.LG case broken_x000d__x000a_3.BSA stiff_x000d__x000a_4.FCT scratch"/>
    <s v="Major"/>
    <s v="CHA, BSA, FCT"/>
    <d v="2023-09-29T00:00:00"/>
    <d v="2023-10-07T00:00:00"/>
    <m/>
    <n v="0"/>
    <m/>
    <m/>
    <n v="0"/>
    <n v="0"/>
    <m/>
    <s v="FMSV2023010009"/>
    <s v="-----History Last RMA# FMSV2023010009------------_x000d__x000a_Received:03-Jan-23_x000d__x000a_Inspection:06-Jan-23 - Nguyen Tuan Minh_x000d__x000a_Ship out: 24-May-23"/>
    <m/>
    <n v="500"/>
    <n v="108000000"/>
  </r>
  <r>
    <n v="119"/>
    <s v="FMSV2023090182"/>
    <d v="2023-09-28T00:00:00"/>
    <m/>
    <m/>
    <n v="0"/>
    <s v="Parts Selection"/>
    <m/>
    <x v="3"/>
    <x v="0"/>
    <m/>
    <m/>
    <x v="0"/>
    <x v="16"/>
    <x v="12"/>
    <s v="7G391K127"/>
    <d v="2021-02-23T00:00:00"/>
    <x v="3"/>
    <s v="1.Leaked at FCT_x000d__x000a_2.BSA deformed_x000d__x000a_3.Dark image_x000d__x000a_4.Damaged glue at DEC_x000d__x000a_"/>
    <s v="Major"/>
    <s v="FCT, BSA, LGB"/>
    <d v="2023-09-29T00:00:00"/>
    <d v="2023-10-07T00:00:00"/>
    <m/>
    <n v="0"/>
    <m/>
    <m/>
    <n v="0"/>
    <n v="0"/>
    <m/>
    <s v="FMSV2023010008"/>
    <s v="-----History Last RMA# FMSV2023010008------------_x000d__x000a_Received:03-Jan-23_x000d__x000a_Inspection:06-Jan-23 - Nguyen Tuan Minh_x000d__x000a_Ship out: 24-May-23"/>
    <m/>
    <n v="500"/>
    <n v="52000000"/>
  </r>
  <r>
    <n v="120"/>
    <s v="FMSV2023090183"/>
    <d v="2023-09-28T00:00:00"/>
    <m/>
    <m/>
    <n v="0"/>
    <s v="Parts Selection"/>
    <m/>
    <x v="3"/>
    <x v="0"/>
    <m/>
    <m/>
    <x v="0"/>
    <x v="16"/>
    <x v="12"/>
    <s v="8G391K372"/>
    <d v="2021-08-06T00:00:00"/>
    <x v="3"/>
    <s v="1.BSA deformed_x000d__x000a_2.FCT scratch"/>
    <s v="Major"/>
    <s v="BSA, FCT"/>
    <d v="2023-09-29T00:00:00"/>
    <d v="2023-10-07T00:00:00"/>
    <m/>
    <n v="0"/>
    <m/>
    <m/>
    <n v="0"/>
    <n v="0"/>
    <m/>
    <s v="FMSV2023010007"/>
    <s v="-----History Last RMA# FMSV2023010007------------_x000d__x000a_Received:03-Jan-23_x000d__x000a_Inspection:06-Jan-23 - Nguyen Tuan Minh_x000d__x000a_Ship out: 24-May-23"/>
    <m/>
    <n v="450"/>
    <n v="39000000"/>
  </r>
  <r>
    <n v="121"/>
    <s v="FMSV2023090184"/>
    <d v="2023-09-28T00:00:00"/>
    <m/>
    <m/>
    <n v="0"/>
    <s v="Parts Selection"/>
    <m/>
    <x v="3"/>
    <x v="0"/>
    <m/>
    <m/>
    <x v="0"/>
    <x v="16"/>
    <x v="12"/>
    <s v="8G391K380"/>
    <d v="2021-08-06T00:00:00"/>
    <x v="3"/>
    <s v="1.Bending Up broken_x000d__x000a_2.Damaged glue at CAP and LG lens"/>
    <s v="Major"/>
    <s v="BSA, DEC, WGB"/>
    <d v="2023-09-29T00:00:00"/>
    <d v="2023-10-07T00:00:00"/>
    <m/>
    <n v="0"/>
    <m/>
    <m/>
    <n v="0"/>
    <n v="0"/>
    <m/>
    <s v="FMSV2023010006"/>
    <s v="-----History Last RMA# FMSV2023010006------------_x000d__x000a_Received:03-Jan-23_x000d__x000a_Inspection:06-Jan-23 - Nguyen Tuan Minh_x000d__x000a_Ship out: 24-May-23"/>
    <m/>
    <n v="450"/>
    <n v="46000000"/>
  </r>
  <r>
    <n v="122"/>
    <s v="FMSV2023090185"/>
    <d v="2023-09-28T00:00:00"/>
    <m/>
    <m/>
    <n v="0"/>
    <s v="Parts Selection"/>
    <m/>
    <x v="3"/>
    <x v="0"/>
    <m/>
    <m/>
    <x v="0"/>
    <x v="16"/>
    <x v="46"/>
    <s v="1C666K566"/>
    <d v="2019-08-25T00:00:00"/>
    <x v="3"/>
    <s v="1. AWT leaked_x000d__x000a_2. WJ connector leaked_x000d__x000a_3. FSA scratched_x000d__x000a_4. Flexible section of VCA scratched."/>
    <s v="Major"/>
    <s v="AWT, WJT, VCA, FSA, BSA"/>
    <d v="2023-09-29T00:00:00"/>
    <d v="2023-10-07T00:00:00"/>
    <m/>
    <n v="0"/>
    <m/>
    <m/>
    <n v="0"/>
    <n v="0"/>
    <m/>
    <s v="FMSV2022120026"/>
    <s v="-----History Last RMA# FMSV2022120026------------_x000d__x000a_Received:12-Dec-22_x000d__x000a_Inspection:12-Dec-22 - Nguyen Khac Thang (Hanoi)_x000d__x000a_Ship out: 05-Apr-23"/>
    <m/>
    <n v="450"/>
    <n v="156000000"/>
  </r>
  <r>
    <n v="123"/>
    <s v="FMSV2023090186"/>
    <d v="2023-09-28T00:00:00"/>
    <m/>
    <m/>
    <n v="0"/>
    <s v="Parts Selection"/>
    <m/>
    <x v="3"/>
    <x v="0"/>
    <d v="2024-01-31T00:00:00"/>
    <m/>
    <x v="0"/>
    <x v="16"/>
    <x v="11"/>
    <s v="5C692K088"/>
    <d v="2021-02-23T00:00:00"/>
    <x v="3"/>
    <s v="1.FCT leaked_x000d__x000a_2.Foggy on image_x000d__x000a_3.BSA deformed_x000d__x000a_4.FSA scratched"/>
    <s v="Major"/>
    <s v="DRY, FCT, BSA, FSA"/>
    <d v="2023-09-29T00:00:00"/>
    <d v="2023-10-07T00:00:00"/>
    <m/>
    <n v="0"/>
    <m/>
    <m/>
    <n v="0"/>
    <n v="0"/>
    <m/>
    <s v="FMSV2022120011"/>
    <s v="-----History Last RMA# FMSV2022120011------------_x000d__x000a_Received:06-Dec-22_x000d__x000a_Inspection:06-Dec-22 - Nguyen Khac Thang (Hanoi)_x000d__x000a_Ship out: 05-Apr-23"/>
    <m/>
    <n v="600"/>
    <n v="94000000"/>
  </r>
  <r>
    <n v="124"/>
    <s v="FMSV2023090189"/>
    <d v="2023-09-28T00:00:00"/>
    <m/>
    <m/>
    <n v="0"/>
    <s v="Parts Selection"/>
    <m/>
    <x v="3"/>
    <x v="0"/>
    <m/>
    <m/>
    <x v="0"/>
    <x v="16"/>
    <x v="11"/>
    <s v="1C692K269"/>
    <d v="2015-10-05T00:00:00"/>
    <x v="3"/>
    <s v="1. Blue color image during bent BSA_x000d__x000a_2. BSA stiff_x000d__x000a_3. FSA scratched_x000d__x000a_4. VCA leaked"/>
    <s v="Major"/>
    <s v="CHA, BSA, FSA, VCA"/>
    <d v="2023-09-29T00:00:00"/>
    <d v="2023-10-07T00:00:00"/>
    <m/>
    <n v="0"/>
    <m/>
    <m/>
    <n v="0"/>
    <n v="0"/>
    <m/>
    <s v="FMSV2022120017"/>
    <s v="-----History Last RMA# FMSV2022120017------------_x000d__x000a_Received:07-Dec-22_x000d__x000a_Inspection:07-Dec-22 - Nguyen Khac Thang (Hanoi)_x000d__x000a_Ship out: 05-Apr-23"/>
    <m/>
    <n v="500"/>
    <n v="278000000"/>
  </r>
  <r>
    <n v="125"/>
    <s v="FMSV2023090190"/>
    <d v="2023-09-28T00:00:00"/>
    <m/>
    <m/>
    <n v="0"/>
    <s v="Parts Selection"/>
    <m/>
    <x v="3"/>
    <x v="0"/>
    <m/>
    <m/>
    <x v="0"/>
    <x v="16"/>
    <x v="11"/>
    <s v="1C692K861"/>
    <d v="2018-01-10T00:00:00"/>
    <x v="3"/>
    <m/>
    <s v="Major"/>
    <s v="CHA, FSA, BSA, LGB"/>
    <d v="2023-09-29T00:00:00"/>
    <d v="2023-10-07T00:00:00"/>
    <m/>
    <n v="0"/>
    <m/>
    <m/>
    <n v="0"/>
    <n v="0"/>
    <m/>
    <s v="FMSV2022120019"/>
    <s v="check again_x000d__x000a_-----History Last RMA# FMSV2022120019------------_x000d__x000a_Received:08-Dec-22_x000d__x000a_Inspection:08-Dec-22 - Le Van Hoan_x000d__x000a_Ship out: 05-Apr-23"/>
    <m/>
    <n v="500"/>
    <n v="217000000"/>
  </r>
  <r>
    <n v="126"/>
    <s v="FMSV2023090191"/>
    <d v="2023-09-28T00:00:00"/>
    <m/>
    <m/>
    <n v="0"/>
    <s v="Parts Selection"/>
    <m/>
    <x v="3"/>
    <x v="0"/>
    <m/>
    <m/>
    <x v="0"/>
    <x v="16"/>
    <x v="38"/>
    <s v="5G390K014"/>
    <d v="2021-02-23T00:00:00"/>
    <x v="3"/>
    <s v="LGB broken one side_x000d__x000a_BSA deformed"/>
    <s v="Major"/>
    <s v="ISA"/>
    <d v="2023-09-29T00:00:00"/>
    <d v="2023-10-07T00:00:00"/>
    <m/>
    <n v="0"/>
    <m/>
    <m/>
    <n v="0"/>
    <n v="0"/>
    <m/>
    <s v="FMSV2022120018"/>
    <s v="-----History Last RMA# FMSV2022120018------------_x000d__x000a_Received:08-Dec-22_x000d__x000a_Inspection:08-Dec-22 - Nguyen Khac Thang (Hanoi)_x000d__x000a_Ship out: 05-Apr-23"/>
    <m/>
    <n v="350"/>
    <n v="207000000"/>
  </r>
  <r>
    <n v="127"/>
    <s v="FMSV2023090192"/>
    <d v="2023-09-28T00:00:00"/>
    <m/>
    <m/>
    <n v="0"/>
    <s v="Parts Selection"/>
    <m/>
    <x v="3"/>
    <x v="0"/>
    <m/>
    <m/>
    <x v="0"/>
    <x v="16"/>
    <x v="12"/>
    <s v="7G391K126"/>
    <d v="2021-02-23T00:00:00"/>
    <x v="3"/>
    <m/>
    <s v="Major"/>
    <s v="CHA, FSA, BSA, LGB"/>
    <d v="2023-09-29T00:00:00"/>
    <d v="2023-10-07T00:00:00"/>
    <m/>
    <n v="0"/>
    <m/>
    <m/>
    <n v="0"/>
    <n v="0"/>
    <m/>
    <s v="FMSV2022120012"/>
    <s v="check again_x000d__x000a_-----History Last RMA# FMSV2022120012------------_x000d__x000a_Received:06-Dec-22_x000d__x000a_Inspection:06-Dec-22 - Le Van Hoan_x000d__x000a_Ship out: 05-Apr-23"/>
    <m/>
    <n v="500"/>
    <n v="198000000"/>
  </r>
  <r>
    <n v="128"/>
    <s v="FMSV2023090193"/>
    <d v="2023-09-28T00:00:00"/>
    <m/>
    <m/>
    <n v="0"/>
    <s v="Parts Selection"/>
    <m/>
    <x v="3"/>
    <x v="0"/>
    <d v="2024-01-31T00:00:00"/>
    <m/>
    <x v="0"/>
    <x v="16"/>
    <x v="12"/>
    <s v="7G391K124"/>
    <d v="2021-02-23T00:00:00"/>
    <x v="3"/>
    <m/>
    <s v="Major"/>
    <s v="DRY, BSA, FCT"/>
    <d v="2023-09-29T00:00:00"/>
    <d v="2023-10-07T00:00:00"/>
    <m/>
    <n v="0"/>
    <m/>
    <m/>
    <n v="0"/>
    <n v="0"/>
    <m/>
    <s v="FMSV2022120008"/>
    <s v="check again_x000d__x000a_-----History Last RMA# FMSV2022120008------------_x000d__x000a_Received:06-Dec-22_x000d__x000a_Inspection:06-Dec-22 - Le Van Hoan_x000d__x000a_Ship out: 05-Apr-23"/>
    <m/>
    <n v="600"/>
    <n v="49000000"/>
  </r>
  <r>
    <n v="129"/>
    <s v="FMSV2023090194"/>
    <d v="2023-09-28T00:00:00"/>
    <m/>
    <m/>
    <n v="0"/>
    <s v="Parts Selection"/>
    <m/>
    <x v="3"/>
    <x v="0"/>
    <m/>
    <m/>
    <x v="0"/>
    <x v="16"/>
    <x v="8"/>
    <s v="1G361K609"/>
    <d v="2015-10-05T00:00:00"/>
    <x v="3"/>
    <s v="1. Stain on image_x000d__x000a_2. RBS leaked_x000d__x000a_3. BSA deformed_x000d__x000a_4. FCT scratched_x000d__x000a_5. LGB broken 30%_x000d__x000a_6. FSB scratched._x000d__x000a_7. VCA flexible damaged"/>
    <s v="Major"/>
    <s v="CHA, RBS, BSA, FCT, LGB, FSB, WGB, VCA"/>
    <d v="2023-09-29T00:00:00"/>
    <d v="2023-10-07T00:00:00"/>
    <m/>
    <n v="0"/>
    <m/>
    <m/>
    <n v="0"/>
    <n v="0"/>
    <m/>
    <s v="FMSV2022120031"/>
    <s v="-----History Last RMA# FMSV2022120031------------_x000d__x000a_Received:12-Dec-22_x000d__x000a_Inspection:12-Dec-22 - Nguyen Khac Thang (Hanoi)_x000d__x000a_Ship out: 05-Apr-23"/>
    <m/>
    <n v="500"/>
    <n v="197000000"/>
  </r>
  <r>
    <n v="130"/>
    <s v="FMSV2023090195"/>
    <d v="2023-09-28T00:00:00"/>
    <m/>
    <m/>
    <n v="0"/>
    <s v="Parts Selection"/>
    <m/>
    <x v="3"/>
    <x v="0"/>
    <m/>
    <m/>
    <x v="0"/>
    <x v="16"/>
    <x v="46"/>
    <s v="1C666K568"/>
    <d v="2019-08-25T00:00:00"/>
    <x v="3"/>
    <s v="1.RC switch leaked_x000d__x000a_2.BSA deformed._x000d__x000a_3.FSA, FSB, VCA flexible scratched_x000d__x000a_4.FCT blocked._x000d__x000a_5.WJT blocked."/>
    <s v="Major"/>
    <s v="SW, BSA, FSA, FSB, VCA, FCT"/>
    <d v="2023-09-29T00:00:00"/>
    <d v="2023-10-07T00:00:00"/>
    <m/>
    <n v="0"/>
    <m/>
    <m/>
    <n v="0"/>
    <n v="0"/>
    <m/>
    <s v="FMSV2022120023"/>
    <s v="-----History Last RMA# FMSV2022120023------------_x000d__x000a_Received:09-Dec-22_x000d__x000a_Inspection:09-Dec-22 - Nguyen Khac Thang (Hanoi)_x000d__x000a_Ship out: 05-Apr-23"/>
    <m/>
    <n v="450"/>
    <n v="137000000"/>
  </r>
  <r>
    <n v="131"/>
    <s v="FMSV2023090197"/>
    <d v="2023-09-28T00:00:00"/>
    <m/>
    <m/>
    <n v="0"/>
    <s v="Parts Selection"/>
    <m/>
    <x v="3"/>
    <x v="0"/>
    <m/>
    <m/>
    <x v="0"/>
    <x v="16"/>
    <x v="12"/>
    <s v="1G391K323"/>
    <d v="2014-10-11T00:00:00"/>
    <x v="3"/>
    <s v="1. Blackspot &amp; noise image._x000d__x000a_2. RBS Glue damaged_x000d__x000a_3. FSA surface deformed_x000d__x000a_4. FCT restriction_x000d__x000a_5. FSB &amp; VCA flexible rift"/>
    <s v="Major"/>
    <s v="CHA, RBS, FSA, FCT, FSB"/>
    <d v="2023-09-29T00:00:00"/>
    <d v="2023-10-07T00:00:00"/>
    <m/>
    <n v="0"/>
    <m/>
    <m/>
    <n v="0"/>
    <n v="0"/>
    <m/>
    <s v="FMSV2022120022"/>
    <s v="-----History Last RMA# FMSV2022120022------------_x000d__x000a_Received:09-Dec-22_x000d__x000a_Inspection:12-Dec-22 - Nguyen Khac Thang (Hanoi)_x000d__x000a_Ship out: 05-Apr-23"/>
    <m/>
    <n v="500"/>
    <n v="259000000"/>
  </r>
  <r>
    <n v="132"/>
    <s v="FMSV2023090198"/>
    <d v="2023-09-28T00:00:00"/>
    <m/>
    <m/>
    <n v="0"/>
    <s v="Parts Selection"/>
    <m/>
    <x v="3"/>
    <x v="0"/>
    <m/>
    <m/>
    <x v="0"/>
    <x v="16"/>
    <x v="21"/>
    <s v="1G348K456"/>
    <d v="2015-03-27T00:00:00"/>
    <x v="3"/>
    <s v="1. Stain on image_x000d__x000a_2. FTC closed_x000d__x000a_3. BSA's net was broken_x000d__x000a_4. SUCT port at LGC leaked_x000d__x000a_5. FSB damaged_x000d__x000a_6. VCA flexible damaged_x000d__x000a_7. FSB scratched"/>
    <s v="Major"/>
    <s v="CHA, FCT, BSA, LC, FSB, VCA"/>
    <d v="2023-10-01T00:00:00"/>
    <d v="2023-10-07T00:00:00"/>
    <m/>
    <n v="0"/>
    <m/>
    <m/>
    <n v="0"/>
    <n v="0"/>
    <m/>
    <s v="FMSV2022120032"/>
    <s v="-----History Last RMA# FMSV2022120032------------_x000d__x000a_Received:12-Dec-22_x000d__x000a_Inspection:12-Dec-22 - Nguyen Khac Thang (Hanoi)_x000d__x000a_Ship out: 05-Apr-23"/>
    <m/>
    <n v="500"/>
    <n v="218000000"/>
  </r>
  <r>
    <n v="133"/>
    <s v="FMSV2023090199"/>
    <d v="2023-09-28T00:00:00"/>
    <m/>
    <m/>
    <n v="0"/>
    <s v="Parts Selection"/>
    <m/>
    <x v="3"/>
    <x v="0"/>
    <m/>
    <m/>
    <x v="0"/>
    <x v="16"/>
    <x v="21"/>
    <s v="1G348K457"/>
    <d v="2015-03-27T00:00:00"/>
    <x v="3"/>
    <m/>
    <s v="Major"/>
    <s v="CHA, FSB, VCA, FCT"/>
    <d v="2023-09-29T00:00:00"/>
    <d v="2023-10-07T00:00:00"/>
    <m/>
    <n v="0"/>
    <m/>
    <m/>
    <n v="0"/>
    <n v="0"/>
    <m/>
    <s v="FMSV2022120033"/>
    <s v="FMSV2022120033_x000d__x000a_Received: 12-Dec-22_x000d__x000a_Inspection: 12-Dec-22 - Le Van Hoan_x000d__x000a_Ship out 05-Apr-23_x000d__x000a_"/>
    <m/>
    <n v="500"/>
    <n v="202000000"/>
  </r>
  <r>
    <n v="134"/>
    <s v="FMSV2023090208"/>
    <d v="2023-09-28T00:00:00"/>
    <m/>
    <m/>
    <n v="0"/>
    <s v="Parts Selection"/>
    <m/>
    <x v="3"/>
    <x v="0"/>
    <m/>
    <m/>
    <x v="1"/>
    <x v="67"/>
    <x v="4"/>
    <s v="3B084A193"/>
    <d v="2013-05-14T00:00:00"/>
    <x v="5"/>
    <m/>
    <s v="Major"/>
    <s v="ISA, FSB, FSA"/>
    <d v="2023-09-29T00:00:00"/>
    <d v="2023-10-07T00:00:00"/>
    <m/>
    <n v="0"/>
    <m/>
    <m/>
    <n v="0"/>
    <n v="0"/>
    <m/>
    <m/>
    <s v="-----History Last RMA# FMSV2022050048------------_x000d__x000a_Received:23-May-22_x000d__x000a_Inspection:24-May-22 - hoang_x000d__x000a_Ship out: 09-Sep-22"/>
    <s v="SGC1"/>
    <n v="400"/>
    <n v="244000000"/>
  </r>
  <r>
    <n v="135"/>
    <s v="FMSV2023090209"/>
    <d v="2023-09-28T00:00:00"/>
    <m/>
    <m/>
    <n v="0"/>
    <s v="Parts Selection"/>
    <m/>
    <x v="3"/>
    <x v="0"/>
    <m/>
    <m/>
    <x v="0"/>
    <x v="42"/>
    <x v="7"/>
    <s v="1G402K687"/>
    <d v="2017-12-11T00:00:00"/>
    <x v="2"/>
    <s v="1. Stain image_x000d__x000a_2. FCT restricted_x000d__x000a_3. BSA deformed_x000d__x000a_4. FSA scratched_x000d__x000a_5. FSB deformed"/>
    <s v="Major"/>
    <s v="CHA, FCT, BSA, FSA, FSB"/>
    <d v="2023-09-29T00:00:00"/>
    <d v="2023-10-07T00:00:00"/>
    <m/>
    <n v="0"/>
    <m/>
    <m/>
    <n v="0"/>
    <n v="0"/>
    <m/>
    <m/>
    <s v="-----History Last RMA# FMSV2022040054------------_x000d__x000a_Received:21-Apr-22_x000d__x000a_Inspection:26-Apr-22 - Nguyen Khac Thang (Hanoi)_x000d__x000a_Ship out: 05-Jul-22"/>
    <m/>
    <n v="500"/>
    <n v="311000000"/>
  </r>
  <r>
    <n v="136"/>
    <s v="FMSV2023090210"/>
    <d v="2023-09-28T00:00:00"/>
    <m/>
    <m/>
    <n v="0"/>
    <s v="Parts Selection"/>
    <m/>
    <x v="3"/>
    <x v="0"/>
    <d v="2024-01-31T00:00:00"/>
    <m/>
    <x v="1"/>
    <x v="48"/>
    <x v="8"/>
    <s v="4G361A487"/>
    <d v="2013-11-11T00:00:00"/>
    <x v="4"/>
    <s v="No image_x000d__x000a_Air leak_x000d__x000a_FSB &amp; VCA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25000000"/>
  </r>
  <r>
    <n v="137"/>
    <s v="FMSV2023090211"/>
    <d v="2023-09-28T00:00:00"/>
    <m/>
    <m/>
    <n v="0"/>
    <s v="Parts Selection"/>
    <m/>
    <x v="3"/>
    <x v="0"/>
    <d v="2024-01-31T00:00:00"/>
    <m/>
    <x v="1"/>
    <x v="48"/>
    <x v="49"/>
    <s v="4C656A006"/>
    <d v="2013-11-11T00:00:00"/>
    <x v="4"/>
    <s v="no image_x000d__x000a_air leak_x000d__x000a_fsb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62000000"/>
  </r>
  <r>
    <n v="138"/>
    <s v="FMSV2023090212"/>
    <d v="2023-09-28T00:00:00"/>
    <m/>
    <m/>
    <n v="0"/>
    <s v="Parts Selection"/>
    <m/>
    <x v="3"/>
    <x v="0"/>
    <m/>
    <m/>
    <x v="0"/>
    <x v="58"/>
    <x v="11"/>
    <s v="1C692K696"/>
    <d v="2017-04-18T00:00:00"/>
    <x v="5"/>
    <s v="1. Blue image_x000d__x000a_2. Error &quot;20028&quot;_x000d__x000a_Note: No leak"/>
    <s v="Major"/>
    <s v="CHA"/>
    <d v="2023-09-29T00:00:00"/>
    <d v="2023-10-07T00:00:00"/>
    <m/>
    <n v="0"/>
    <m/>
    <m/>
    <n v="0"/>
    <n v="0"/>
    <m/>
    <m/>
    <s v="-----History Last RMA# FMSV2022020027------------_x000d__x000a_Received:23-Feb-22_x000d__x000a_Inspection:28-Feb-22 - Nguyen Khac Thang (Hanoi)_x000d__x000a_Ship out: 30-May-22"/>
    <m/>
    <n v="500"/>
    <n v="153000000"/>
  </r>
  <r>
    <n v="139"/>
    <s v="FMSV2023090215"/>
    <d v="2023-09-28T00:00:00"/>
    <m/>
    <m/>
    <n v="0"/>
    <s v="Parts Selection"/>
    <m/>
    <x v="3"/>
    <x v="0"/>
    <m/>
    <m/>
    <x v="0"/>
    <x v="68"/>
    <x v="9"/>
    <s v="3S094D177"/>
    <d v="2016-11-04T00:00:00"/>
    <x v="5"/>
    <s v="PCB light control failed"/>
    <s v="Other"/>
    <s v="PCB"/>
    <d v="2023-09-29T00:00:00"/>
    <d v="2023-10-07T00:00:00"/>
    <m/>
    <n v="0"/>
    <m/>
    <m/>
    <n v="0"/>
    <n v="0"/>
    <m/>
    <m/>
    <s v="-----History Last RMA# FMSV2021110026------------_x000d__x000a_Received:04-Nov-21_x000d__x000a_Inspection:05-Nov-21 - Nguyen Tuan Minh_x000d__x000a_Ship out: 03-Mar-22"/>
    <m/>
    <n v="200"/>
    <n v="17000000"/>
  </r>
  <r>
    <n v="140"/>
    <s v="FMSV2023090216"/>
    <d v="2023-09-28T00:00:00"/>
    <m/>
    <m/>
    <n v="0"/>
    <s v="Parts Selection"/>
    <m/>
    <x v="3"/>
    <x v="0"/>
    <m/>
    <m/>
    <x v="1"/>
    <x v="69"/>
    <x v="22"/>
    <s v="1B083K382"/>
    <d v="2018-07-24T00:00:00"/>
    <x v="5"/>
    <s v="noise image"/>
    <s v="Major"/>
    <s v="ISA"/>
    <d v="2023-09-29T00:00:00"/>
    <d v="2023-10-07T00:00:00"/>
    <m/>
    <n v="0"/>
    <m/>
    <m/>
    <n v="0"/>
    <n v="0"/>
    <m/>
    <m/>
    <s v="-----History Last RMA# FMSV2021110074------------_x000d__x000a_Received:19-Nov-21_x000d__x000a_Inspection:19-Nov-21 - Nguyen Thai_x000d__x000a_Ship out: 07-Mar-22"/>
    <s v="SGC1"/>
    <n v="350"/>
    <m/>
  </r>
  <r>
    <n v="141"/>
    <s v="FMSV2023090217"/>
    <d v="2023-09-28T00:00:00"/>
    <m/>
    <m/>
    <n v="0"/>
    <s v="Parts Selection"/>
    <m/>
    <x v="3"/>
    <x v="0"/>
    <m/>
    <m/>
    <x v="0"/>
    <x v="70"/>
    <x v="50"/>
    <s v="2V564K066"/>
    <d v="2016-10-07T00:00:00"/>
    <x v="5"/>
    <s v="The processor does not accept connections to EG-530FP, EB-530T/S."/>
    <s v="Major"/>
    <s v="PCB"/>
    <d v="2023-09-29T00:00:00"/>
    <d v="2023-10-07T00:00:00"/>
    <m/>
    <n v="0"/>
    <m/>
    <m/>
    <n v="0"/>
    <n v="0"/>
    <m/>
    <m/>
    <s v="-----History Last RMA# FMSV2021090002------------_x000d__x000a_Received:01-Sep-21_x000d__x000a_Inspection:07-Sep-21 - Nguyen Khac Thang (Hanoi)_x000d__x000a_Ship out: 04-Jan-22"/>
    <m/>
    <n v="350"/>
    <n v="39000000"/>
  </r>
  <r>
    <n v="142"/>
    <s v="FMSV2023090218"/>
    <d v="2023-09-28T00:00:00"/>
    <m/>
    <m/>
    <n v="0"/>
    <s v="Parts Selection"/>
    <m/>
    <x v="3"/>
    <x v="0"/>
    <d v="2024-01-30T00:00:00"/>
    <m/>
    <x v="0"/>
    <x v="52"/>
    <x v="4"/>
    <s v="1B084K617"/>
    <d v="2018-01-29T00:00:00"/>
    <x v="4"/>
    <m/>
    <s v="Major"/>
    <s v="CHA, LGB"/>
    <d v="2023-09-29T00:00:00"/>
    <d v="2023-10-07T00:00:00"/>
    <m/>
    <n v="0"/>
    <m/>
    <m/>
    <n v="0"/>
    <n v="0"/>
    <m/>
    <m/>
    <s v="-----History Last RMA# FMSV2021060044------------_x000d__x000a_Received:28-Jun-21_x000d__x000a_Inspection:29-Jun-21 - Le Van Hoan_x000d__x000a_Ship out: 03-Nov-21"/>
    <m/>
    <n v="500"/>
    <n v="201000000"/>
  </r>
  <r>
    <n v="143"/>
    <s v="FMSV2023090219"/>
    <d v="2023-09-28T00:00:00"/>
    <m/>
    <m/>
    <n v="0"/>
    <s v="Parts Selection"/>
    <m/>
    <x v="3"/>
    <x v="0"/>
    <m/>
    <m/>
    <x v="1"/>
    <x v="2"/>
    <x v="26"/>
    <s v="1G403K145"/>
    <d v="2017-02-08T00:00:00"/>
    <x v="0"/>
    <s v="IMAGE FAILURE_x000d__x000a_BSA has audible noise"/>
    <s v="Major"/>
    <s v="CHA, BSA"/>
    <d v="2023-09-29T00:00:00"/>
    <d v="2023-10-07T00:00:00"/>
    <m/>
    <n v="0"/>
    <m/>
    <m/>
    <n v="0"/>
    <n v="0"/>
    <m/>
    <m/>
    <s v="Sent to HCM on 19/04/2021_x000d__x000a_HCM received: 22/04/21_x000d__x000a_-----History Last RMA# FMSV2021040053------------_x000d__x000a_Received:19-Apr-21_x000d__x000a_Inspection:26-Apr-21 - Le Quang Thong_x000d__x000a_Ship out: 17-Sep-21"/>
    <s v="SGB3"/>
    <n v="500"/>
    <n v="255000000"/>
  </r>
  <r>
    <n v="144"/>
    <s v="FMSV2023090220"/>
    <d v="2023-09-28T00:00:00"/>
    <m/>
    <m/>
    <n v="0"/>
    <s v="Parts Selection"/>
    <m/>
    <x v="3"/>
    <x v="0"/>
    <m/>
    <m/>
    <x v="0"/>
    <x v="71"/>
    <x v="35"/>
    <s v="1C692K140"/>
    <d v="2014-10-11T00:00:00"/>
    <x v="3"/>
    <s v="1.FSA leaked._x000d__x000a_2.BSA deformed._x000d__x000a_3.FCT clogged._x000d__x000a_4.AWJ clogged."/>
    <s v="Major"/>
    <s v="FSA, BSA, FCT, WJT"/>
    <d v="2023-09-29T00:00:00"/>
    <d v="2023-10-07T00:00:00"/>
    <m/>
    <n v="0"/>
    <m/>
    <m/>
    <n v="0"/>
    <n v="0"/>
    <m/>
    <s v="FMSV2020110015"/>
    <s v="-----History Last RMA# FMSV2020110015------------_x000d__x000a_Received:03-Nov-20_x000d__x000a_Inspection:10-Nov-20 - Nguyen Tuan Minh_x000d__x000a_Ship out: 09-Mar-21"/>
    <m/>
    <n v="450"/>
    <n v="86000000"/>
  </r>
  <r>
    <n v="145"/>
    <s v="FMSV2023090222"/>
    <d v="2023-09-28T00:00:00"/>
    <m/>
    <m/>
    <n v="0"/>
    <s v="Parts Selection"/>
    <m/>
    <x v="3"/>
    <x v="0"/>
    <m/>
    <m/>
    <x v="0"/>
    <x v="16"/>
    <x v="32"/>
    <s v="2G391K411"/>
    <d v="2016-10-21T00:00:00"/>
    <x v="3"/>
    <m/>
    <s v="Major"/>
    <s v="CHA, BSA, FCT, FSA"/>
    <d v="2023-09-29T00:00:00"/>
    <d v="2023-10-07T00:00:00"/>
    <m/>
    <n v="0"/>
    <m/>
    <m/>
    <n v="0"/>
    <n v="0"/>
    <m/>
    <s v="FMSV2022120028"/>
    <s v="Last RMA FMSV2022120028"/>
    <m/>
    <n v="500"/>
    <n v="231000000"/>
  </r>
  <r>
    <n v="146"/>
    <s v="FMSV2023090223"/>
    <d v="2023-09-30T00:00:00"/>
    <m/>
    <m/>
    <n v="0"/>
    <s v="Parts Selection"/>
    <m/>
    <x v="3"/>
    <x v="0"/>
    <m/>
    <m/>
    <x v="0"/>
    <x v="16"/>
    <x v="11"/>
    <s v="1C692K645"/>
    <d v="2016-10-21T00:00:00"/>
    <x v="3"/>
    <s v="1. Image Foggy_x000d__x000a_2. FSA scratched_x000d__x000a_3. FSB scratched_x000d__x000a_4. VCA flexible section damaged_x000d__x000a_5. BSA broken"/>
    <s v="Major"/>
    <s v="DRY, FSA, FSB, VCA, BSA"/>
    <d v="2023-09-30T00:00:00"/>
    <d v="2023-10-07T00:00:00"/>
    <m/>
    <n v="0"/>
    <m/>
    <m/>
    <n v="0"/>
    <n v="0"/>
    <m/>
    <s v="FMSV2022120027"/>
    <s v="-----History Last RMA# FMSV2022120027------------_x000d__x000a_Received:12-Dec-22_x000d__x000a_Inspection:12-Dec-22 - Nguyen Khac Thang (Hanoi)_x000d__x000a_Ship out: 05-Apr-23"/>
    <m/>
    <n v="600"/>
    <n v="152000000"/>
  </r>
  <r>
    <n v="147"/>
    <s v="FMSV2023090224"/>
    <d v="2023-09-28T00:00:00"/>
    <m/>
    <m/>
    <n v="0"/>
    <s v="Parts Selection"/>
    <m/>
    <x v="3"/>
    <x v="0"/>
    <d v="2024-01-31T00:00:00"/>
    <m/>
    <x v="1"/>
    <x v="48"/>
    <x v="31"/>
    <s v="2G366D118"/>
    <d v="2013-11-11T00:00:00"/>
    <x v="4"/>
    <s v="Can not control Down function, leakage"/>
    <s v="Major"/>
    <s v="AWT, BSA"/>
    <d v="2023-09-29T00:00:00"/>
    <d v="2023-10-07T00:00:00"/>
    <m/>
    <n v="0"/>
    <m/>
    <m/>
    <n v="0"/>
    <n v="0"/>
    <m/>
    <m/>
    <s v="Tender open Jan-24"/>
    <s v="SGB1"/>
    <n v="450"/>
    <n v="204000000"/>
  </r>
  <r>
    <n v="148"/>
    <s v="FMSV2023090225"/>
    <d v="2023-09-30T00:00:00"/>
    <m/>
    <m/>
    <n v="0"/>
    <s v="Parts Selection"/>
    <m/>
    <x v="3"/>
    <x v="0"/>
    <m/>
    <m/>
    <x v="0"/>
    <x v="16"/>
    <x v="32"/>
    <s v="2G391K372"/>
    <d v="2016-10-21T00:00:00"/>
    <x v="3"/>
    <s v="1. BSA broken_x000d__x000a_2. FSA scratched_x000d__x000a_3. FSB flexible damaged_x000d__x000a_4. VCA flexible damaged"/>
    <s v="Major"/>
    <s v="BSA, FSA, FSB, VCA"/>
    <d v="2023-09-30T00:00:00"/>
    <d v="2023-10-07T00:00:00"/>
    <m/>
    <n v="0"/>
    <m/>
    <m/>
    <n v="0"/>
    <n v="0"/>
    <m/>
    <s v="FMSV2022120035"/>
    <s v="-----History Last RMA# FMSV2022120035------------_x000d__x000a_Received:13-Dec-22_x000d__x000a_Inspection:13-Dec-22 - Nguyen Khac Thang (Hanoi)_x000d__x000a_Ship out: 05-Apr-23"/>
    <m/>
    <n v="400"/>
    <n v="116000000"/>
  </r>
  <r>
    <n v="149"/>
    <s v="FMSV2023090226"/>
    <d v="2023-09-30T00:00:00"/>
    <m/>
    <m/>
    <n v="0"/>
    <s v="Parts Selection"/>
    <m/>
    <x v="3"/>
    <x v="0"/>
    <d v="2024-01-31T00:00:00"/>
    <m/>
    <x v="0"/>
    <x v="16"/>
    <x v="39"/>
    <s v="5V644K138"/>
    <d v="2020-12-24T00:00:00"/>
    <x v="3"/>
    <s v="Patient PCB failed_x000d__x000a_Error &quot;20001&quot;"/>
    <s v="Other"/>
    <s v="PCB"/>
    <d v="2023-09-30T00:00:00"/>
    <d v="2023-10-07T00:00:00"/>
    <m/>
    <n v="0"/>
    <m/>
    <m/>
    <n v="0"/>
    <n v="0"/>
    <m/>
    <s v="FMSV2022120051"/>
    <s v="-----History Last RMA# FMSV2022120051------------_x000d__x000a_Received:14-Dec-22_x000d__x000a_Inspection:14-Dec-22 - Nguyen Khac Thang (Hanoi)_x000d__x000a_Ship out: 05-Apr-23"/>
    <m/>
    <n v="200"/>
    <n v="41000000"/>
  </r>
  <r>
    <n v="150"/>
    <s v="FMSV2023090227"/>
    <d v="2023-09-30T00:00:00"/>
    <m/>
    <m/>
    <n v="0"/>
    <s v="Parts Selection"/>
    <m/>
    <x v="3"/>
    <x v="0"/>
    <m/>
    <m/>
    <x v="0"/>
    <x v="16"/>
    <x v="2"/>
    <s v="3V567D038"/>
    <d v="2013-08-06T00:00:00"/>
    <x v="3"/>
    <s v="Green image"/>
    <s v="Other"/>
    <s v="PCB"/>
    <d v="2023-09-30T00:00:00"/>
    <d v="2023-10-07T00:00:00"/>
    <m/>
    <n v="0"/>
    <m/>
    <m/>
    <n v="0"/>
    <n v="0"/>
    <m/>
    <s v="FMSV2022120052"/>
    <s v="-----History Last RMA# FMSV2022120052------------_x000d__x000a_Received:14-Dec-22_x000d__x000a_Inspection:14-Dec-22 - Nguyen Khac Thang (Hanoi)_x000d__x000a_Ship out: 05-Apr-23"/>
    <m/>
    <n v="200"/>
    <n v="255000000"/>
  </r>
  <r>
    <n v="151"/>
    <s v="FMSV2023090228"/>
    <d v="2023-09-30T00:00:00"/>
    <m/>
    <m/>
    <n v="0"/>
    <s v="Parts Selection"/>
    <m/>
    <x v="3"/>
    <x v="0"/>
    <m/>
    <m/>
    <x v="0"/>
    <x v="16"/>
    <x v="9"/>
    <s v="3S094D038"/>
    <d v="2013-08-06T00:00:00"/>
    <x v="3"/>
    <m/>
    <s v="Other"/>
    <s v="IRS"/>
    <d v="2023-09-30T00:00:00"/>
    <d v="2023-10-07T00:00:00"/>
    <m/>
    <n v="0"/>
    <m/>
    <m/>
    <n v="0"/>
    <n v="0"/>
    <m/>
    <s v="FMSV2022120054"/>
    <s v="-----History Last RMA# FMSV2022120054------------_x000d__x000a_Received:14-Dec-22_x000d__x000a_Inspection:14-Dec-22 - Nguyen Khac Thang (Hanoi)_x000d__x000a_Ship out: 05-Apr-23"/>
    <m/>
    <n v="200"/>
    <n v="39000000"/>
  </r>
  <r>
    <n v="152"/>
    <s v="FMSV2023090229"/>
    <d v="2023-09-30T00:00:00"/>
    <m/>
    <m/>
    <n v="0"/>
    <s v="Parts Selection"/>
    <m/>
    <x v="3"/>
    <x v="0"/>
    <d v="2024-01-31T00:00:00"/>
    <m/>
    <x v="0"/>
    <x v="16"/>
    <x v="11"/>
    <s v="1C692K870"/>
    <d v="2018-01-10T00:00:00"/>
    <x v="3"/>
    <m/>
    <s v="Major"/>
    <s v="BSA, FSA, FCT"/>
    <d v="2023-09-30T00:00:00"/>
    <d v="2023-10-07T00:00:00"/>
    <m/>
    <n v="0"/>
    <m/>
    <m/>
    <n v="0"/>
    <n v="0"/>
    <m/>
    <s v="FMSV2022120048"/>
    <s v="-----History Last RMA# FMSV2022120048------------_x000d__x000a_Received:14-Dec-22_x000d__x000a_Inspection:14-Dec-22 - Nguyen Tuan Minh_x000d__x000a_Ship out: 05-Apr-23"/>
    <m/>
    <n v="450"/>
    <n v="94000000"/>
  </r>
  <r>
    <n v="153"/>
    <s v="FMSV2023090230"/>
    <d v="2023-09-30T00:00:00"/>
    <m/>
    <m/>
    <n v="0"/>
    <s v="Parts Selection"/>
    <m/>
    <x v="3"/>
    <x v="0"/>
    <m/>
    <m/>
    <x v="0"/>
    <x v="16"/>
    <x v="51"/>
    <s v="RC361A105"/>
    <d v="2013-08-06T00:00:00"/>
    <x v="3"/>
    <s v="1. FSB cracked &amp; leaked_x000d__x000a_2. Image noise_x000d__x000a_3. LGB broken"/>
    <s v="Major"/>
    <s v="FSB, ISA, LGB, BSA"/>
    <d v="2023-09-30T00:00:00"/>
    <d v="2023-10-07T00:00:00"/>
    <m/>
    <n v="0"/>
    <m/>
    <m/>
    <n v="0"/>
    <n v="0"/>
    <m/>
    <s v="FMSV2022120047"/>
    <s v="-----History Last RMA# FMSV2022120047------------_x000d__x000a_Received:14-Dec-22_x000d__x000a_Inspection:14-Dec-22 - Nguyen Khac Thang (Hanoi)_x000d__x000a_Ship out: 05-Apr-23"/>
    <m/>
    <n v="500"/>
    <n v="273000000"/>
  </r>
  <r>
    <n v="154"/>
    <s v="FMSV2023090231"/>
    <d v="2023-09-30T00:00:00"/>
    <m/>
    <m/>
    <n v="0"/>
    <s v="Parts Selection"/>
    <m/>
    <x v="3"/>
    <x v="0"/>
    <d v="2024-01-31T00:00:00"/>
    <m/>
    <x v="0"/>
    <x v="16"/>
    <x v="21"/>
    <s v="2G348K618"/>
    <d v="2019-08-25T00:00:00"/>
    <x v="3"/>
    <s v="1. FCT clogged_x000d__x000a_2. VCA &amp; FSA flexible surface scratched._x000d__x000a_3. BSA insufficient angle"/>
    <s v="Major"/>
    <s v="FSA, VCA, BSA"/>
    <d v="2023-09-30T00:00:00"/>
    <d v="2023-10-07T00:00:00"/>
    <m/>
    <n v="0"/>
    <m/>
    <m/>
    <n v="0"/>
    <n v="0"/>
    <m/>
    <s v="FMSV2022120050"/>
    <s v="-----History Last RMA# FMSV2022120050------------_x000d__x000a_Received:14-Dec-22_x000d__x000a_Inspection:14-Dec-22 - Nguyen Khac Thang (Hanoi)_x000d__x000a_Ship out: 05-Apr-23"/>
    <m/>
    <n v="400"/>
    <n v="128000000"/>
  </r>
  <r>
    <n v="155"/>
    <s v="FMSV2023090232"/>
    <d v="2023-09-30T00:00:00"/>
    <m/>
    <m/>
    <n v="0"/>
    <s v="Parts Selection"/>
    <m/>
    <x v="3"/>
    <x v="0"/>
    <m/>
    <m/>
    <x v="0"/>
    <x v="16"/>
    <x v="8"/>
    <s v="4G361A316"/>
    <d v="2013-08-06T00:00:00"/>
    <x v="3"/>
    <m/>
    <s v="Major"/>
    <s v="FSB, VCA, CHA, LGB, FSA, FCT, BSA"/>
    <d v="2023-09-30T00:00:00"/>
    <d v="2023-10-07T00:00:00"/>
    <m/>
    <n v="0"/>
    <m/>
    <m/>
    <n v="0"/>
    <n v="0"/>
    <m/>
    <s v="FMSV2022120053"/>
    <s v="-----History Last RMA# FMSV2022120053------------_x000d__x000a_Received:14-Dec-22_x000d__x000a_Inspection:14-Dec-22 - Nguyen Tuan Minh_x000d__x000a_Ship out: 05-Apr-23"/>
    <m/>
    <n v="500"/>
    <n v="190000000"/>
  </r>
  <r>
    <n v="156"/>
    <s v="FMSV2023090233"/>
    <d v="2023-09-28T00:00:00"/>
    <m/>
    <m/>
    <n v="0"/>
    <s v="Parts Selection"/>
    <m/>
    <x v="3"/>
    <x v="0"/>
    <m/>
    <m/>
    <x v="0"/>
    <x v="16"/>
    <x v="21"/>
    <s v="1G348K318"/>
    <d v="2014-12-05T00:00:00"/>
    <x v="3"/>
    <m/>
    <s v="Major"/>
    <s v="CHA, FCT, BSA, LGB, FSA"/>
    <d v="2023-09-29T00:00:00"/>
    <d v="2023-10-07T00:00:00"/>
    <m/>
    <n v="0"/>
    <m/>
    <m/>
    <n v="0"/>
    <n v="0"/>
    <m/>
    <s v="FMSV2022120036"/>
    <s v="Check again_x000d__x000a_-----History Last RMA# FMSV2022120036------------_x000d__x000a_Received:13-Dec-22_x000d__x000a_Inspection:13-Dec-22 - Le Van Hoan_x000d__x000a_Ship out: 05-Apr-23"/>
    <m/>
    <n v="500"/>
    <n v="146000000"/>
  </r>
  <r>
    <n v="157"/>
    <s v="FMSV2023090234"/>
    <d v="2023-09-28T00:00:00"/>
    <m/>
    <m/>
    <n v="0"/>
    <s v="Parts Selection"/>
    <m/>
    <x v="3"/>
    <x v="0"/>
    <m/>
    <m/>
    <x v="0"/>
    <x v="16"/>
    <x v="11"/>
    <s v="1C692K598"/>
    <d v="2016-10-21T00:00:00"/>
    <x v="3"/>
    <m/>
    <s v="Major"/>
    <s v="FSA, CHA, BSA, VCA, ANGL"/>
    <d v="2023-09-29T00:00:00"/>
    <d v="2023-10-07T00:00:00"/>
    <m/>
    <n v="0"/>
    <m/>
    <m/>
    <n v="0"/>
    <n v="0"/>
    <m/>
    <s v="FMSV2022120042"/>
    <s v="-----History Last RMA# FMSV2022120042------------_x000d__x000a_Received:14-Dec-22_x000d__x000a_Inspection:14-Dec-22 - Nguyen Tuan Minh_x000d__x000a_Ship out: 05-Apr-23"/>
    <m/>
    <n v="500"/>
    <n v="251000000"/>
  </r>
  <r>
    <n v="158"/>
    <s v="FMSV2023090235"/>
    <d v="2023-09-28T00:00:00"/>
    <m/>
    <m/>
    <n v="0"/>
    <s v="Parts Selection"/>
    <m/>
    <x v="3"/>
    <x v="0"/>
    <m/>
    <m/>
    <x v="0"/>
    <x v="16"/>
    <x v="21"/>
    <s v="1G348K513"/>
    <d v="2015-10-20T00:00:00"/>
    <x v="3"/>
    <m/>
    <s v="Major"/>
    <s v="CHA, FSB, VCA, FSA"/>
    <d v="2023-09-29T00:00:00"/>
    <d v="2023-10-07T00:00:00"/>
    <m/>
    <n v="0"/>
    <m/>
    <m/>
    <n v="0"/>
    <n v="0"/>
    <m/>
    <s v="FMSV2022120055"/>
    <s v="CHECK AGAIN_x000d__x000a_-----History Last RMA# FMSV2022120055------------_x000d__x000a_Received:14-Dec-22_x000d__x000a_Inspection:14-Dec-22 - Le Van Hoan_x000d__x000a_Ship out: 05-Apr-23"/>
    <m/>
    <n v="500"/>
    <n v="202000000"/>
  </r>
  <r>
    <n v="159"/>
    <s v="FMSV2023090236"/>
    <d v="2023-09-28T00:00:00"/>
    <m/>
    <m/>
    <n v="0"/>
    <s v="Parts Selection"/>
    <m/>
    <x v="3"/>
    <x v="0"/>
    <d v="2024-01-31T00:00:00"/>
    <m/>
    <x v="0"/>
    <x v="16"/>
    <x v="21"/>
    <s v="2G348K611"/>
    <d v="2019-08-25T00:00:00"/>
    <x v="3"/>
    <m/>
    <s v="Major"/>
    <s v="DEC, LGB, BSA"/>
    <d v="2023-09-29T00:00:00"/>
    <d v="2023-10-07T00:00:00"/>
    <m/>
    <n v="0"/>
    <m/>
    <m/>
    <n v="0"/>
    <n v="0"/>
    <m/>
    <s v="FMSV2022120063"/>
    <s v="-----History Last RMA# FMSV2022120063------------_x000d__x000a_Received:15-Dec-22_x000d__x000a_Inspection:15-Dec-22 - Nguyen Tuan Minh_x000d__x000a_Ship out: 05-Apr-23"/>
    <m/>
    <n v="500"/>
    <n v="59000000"/>
  </r>
  <r>
    <n v="160"/>
    <s v="FMSV2023090238"/>
    <d v="2023-09-28T00:00:00"/>
    <m/>
    <m/>
    <n v="0"/>
    <s v="Parts Selection"/>
    <m/>
    <x v="3"/>
    <x v="0"/>
    <m/>
    <m/>
    <x v="0"/>
    <x v="16"/>
    <x v="21"/>
    <s v="1G348K514"/>
    <d v="2015-10-20T00:00:00"/>
    <x v="3"/>
    <m/>
    <s v="Major"/>
    <s v="CHA, FCT, LGB, FSA, BSA"/>
    <d v="2023-09-29T00:00:00"/>
    <d v="2023-10-07T00:00:00"/>
    <m/>
    <n v="0"/>
    <m/>
    <m/>
    <n v="0"/>
    <n v="0"/>
    <m/>
    <s v="FMSV2022120062"/>
    <s v="-----History Last RMA# FMSV2022120062------------_x000d__x000a_Received:15-Dec-22_x000d__x000a_Inspection:15-Dec-22 - Nguyen Tuan Minh_x000d__x000a_Ship out: 05-Apr-23"/>
    <m/>
    <n v="500"/>
    <n v="146000000"/>
  </r>
  <r>
    <n v="161"/>
    <s v="FMSV2023090239"/>
    <d v="2023-09-28T00:00:00"/>
    <m/>
    <m/>
    <n v="0"/>
    <s v="Parts Selection"/>
    <m/>
    <x v="3"/>
    <x v="0"/>
    <d v="2024-01-31T00:00:00"/>
    <m/>
    <x v="1"/>
    <x v="72"/>
    <x v="21"/>
    <s v="5G348A056"/>
    <d v="2013-08-19T00:00:00"/>
    <x v="4"/>
    <s v="1. FSA Worn out_x000d__x000a_2. BSA Loosen_x000d__x000a_3. FSB Scratched_x000d__x000a_4. VCA No image_x000d__x000a_Used case: 14227"/>
    <s v="Major"/>
    <s v="VCA, FSB, FSA"/>
    <d v="2023-09-29T00:00:00"/>
    <d v="2023-10-07T00:00:00"/>
    <m/>
    <n v="0"/>
    <m/>
    <m/>
    <n v="0"/>
    <n v="0"/>
    <m/>
    <m/>
    <s v="Tender open Jan-24"/>
    <s v="SGB1"/>
    <n v="400"/>
    <s v="87-92.000.000"/>
  </r>
  <r>
    <n v="162"/>
    <s v="FMSV2023090240"/>
    <d v="2023-09-28T00:00:00"/>
    <m/>
    <m/>
    <n v="0"/>
    <s v="Parts Selection"/>
    <m/>
    <x v="3"/>
    <x v="0"/>
    <m/>
    <m/>
    <x v="0"/>
    <x v="16"/>
    <x v="21"/>
    <s v="1G348K547"/>
    <d v="2015-10-20T00:00:00"/>
    <x v="3"/>
    <s v="CHA: Rainbow image_x000d__x000a_Belt for VCA: Broken_x000d__x000a_Slide sleeve for VCA: Abrasion_x000d__x000a_FCT: Clogged_x000d__x000a_Flexible section for VCA: scratched._x000d__x000a_LGB: Broken one side._x000d__x000a_BSA: Extension cable_x000d__x000a_FSB: scratched"/>
    <s v="Major"/>
    <s v="CHA, VCA, LGB, BSA, FSB"/>
    <d v="2023-09-29T00:00:00"/>
    <d v="2023-10-07T00:00:00"/>
    <m/>
    <n v="0"/>
    <m/>
    <m/>
    <n v="0"/>
    <n v="0"/>
    <m/>
    <s v="FMSV2022120061"/>
    <s v="-----History Last RMA# FMSV2022120061------------_x000d__x000a_Received:14-Dec-22_x000d__x000a_Inspection:16-Dec-22 - Nguyen Khac Thang (Hanoi)_x000d__x000a_Ship out: 05-Apr-23"/>
    <m/>
    <n v="500"/>
    <n v="202000000"/>
  </r>
  <r>
    <n v="163"/>
    <s v="FMSV2023090241"/>
    <d v="2023-09-28T00:00:00"/>
    <m/>
    <m/>
    <n v="0"/>
    <s v="Parts Selection"/>
    <m/>
    <x v="3"/>
    <x v="0"/>
    <d v="2024-01-31T00:00:00"/>
    <m/>
    <x v="0"/>
    <x v="16"/>
    <x v="32"/>
    <s v="2G391K315"/>
    <d v="2016-10-21T00:00:00"/>
    <x v="3"/>
    <m/>
    <s v="Major"/>
    <s v="FSA, BSA, SW"/>
    <d v="2023-09-29T00:00:00"/>
    <d v="2023-10-07T00:00:00"/>
    <m/>
    <n v="0"/>
    <m/>
    <m/>
    <n v="0"/>
    <n v="0"/>
    <m/>
    <s v="FMSV2022120006"/>
    <s v="check again_x000d__x000a_-----History Last RMA# FMSV2022120006------------_x000d__x000a_Received:05-Dec-22_x000d__x000a_Inspection:05-Dec-22 - Le Van Hoan_x000d__x000a_Ship out: 05-Apr-23"/>
    <m/>
    <n v="400"/>
    <n v="70000000"/>
  </r>
  <r>
    <n v="164"/>
    <s v="FMSV2023090242"/>
    <d v="2023-09-28T00:00:00"/>
    <m/>
    <m/>
    <n v="0"/>
    <s v="Parts Selection"/>
    <m/>
    <x v="3"/>
    <x v="0"/>
    <m/>
    <m/>
    <x v="0"/>
    <x v="16"/>
    <x v="21"/>
    <s v="5G348A636"/>
    <d v="2014-12-05T00:00:00"/>
    <x v="3"/>
    <s v="Noise on image_x000d__x000a_FCT was leak and restricted_x000d__x000a_FSA was deformed at 60 cm_x000d__x000a_LGB broken 25%_x000d__x000a_BSA was loosen"/>
    <s v="Major"/>
    <s v="CHA, FCT, BSA, LGB, VCA, FSA"/>
    <d v="2023-09-29T00:00:00"/>
    <d v="2023-10-07T00:00:00"/>
    <m/>
    <n v="0"/>
    <m/>
    <m/>
    <n v="0"/>
    <n v="0"/>
    <m/>
    <s v="FMSV2022120065"/>
    <s v="-----History Last RMA# FMSV2022120065------------_x000d__x000a_Received:19-Dec-22_x000d__x000a_Inspection:20-Dec-22 - Le Quang Thong_x000d__x000a_Ship out: 05-Apr-23"/>
    <m/>
    <n v="500"/>
    <n v="195000000"/>
  </r>
  <r>
    <n v="165"/>
    <s v="FMSV2023090247"/>
    <d v="2023-09-28T00:00:00"/>
    <m/>
    <m/>
    <n v="0"/>
    <s v="Parts Selection"/>
    <m/>
    <x v="3"/>
    <x v="0"/>
    <m/>
    <m/>
    <x v="0"/>
    <x v="16"/>
    <x v="11"/>
    <s v="1C692K144"/>
    <d v="2015-10-05T00:00:00"/>
    <x v="3"/>
    <m/>
    <s v="Major"/>
    <s v="VCA, BSA, FSA, FSB, LC"/>
    <d v="2023-09-29T00:00:00"/>
    <d v="2023-10-07T00:00:00"/>
    <m/>
    <n v="0"/>
    <m/>
    <m/>
    <n v="0"/>
    <n v="0"/>
    <m/>
    <s v="FMSV2022120100"/>
    <s v="Check again_x000d__x000a_-----History Last RMA# FMSV2022120100------------_x000d__x000a_Received:28-Dec-22_x000d__x000a_Inspection:28-Dec-22 - Le Van Hoan_x000d__x000a_Ship out: 05-Apr-23"/>
    <m/>
    <n v="400"/>
    <n v="136000000"/>
  </r>
  <r>
    <n v="166"/>
    <s v="FMSV2023090248"/>
    <d v="2023-09-28T00:00:00"/>
    <m/>
    <m/>
    <n v="0"/>
    <s v="Parts Selection"/>
    <m/>
    <x v="3"/>
    <x v="0"/>
    <d v="2024-01-31T00:00:00"/>
    <m/>
    <x v="0"/>
    <x v="16"/>
    <x v="12"/>
    <s v="7G391K154"/>
    <d v="2021-02-23T00:00:00"/>
    <x v="3"/>
    <s v="1.Bending Up broken_x000d__x000a_2.FCT scratch_x000d__x000a_3.FSA worn out"/>
    <s v="Major"/>
    <s v="BSA, FCT, FSA"/>
    <d v="2023-09-29T00:00:00"/>
    <d v="2023-10-07T00:00:00"/>
    <m/>
    <n v="0"/>
    <m/>
    <m/>
    <n v="0"/>
    <n v="0"/>
    <m/>
    <s v="FMSV2022120106"/>
    <s v="Hanoi site_x000d__x000a_-----History Last RMA# FMSV2022120106------------_x000d__x000a_Received:30-Dec-22_x000d__x000a_Inspection:30-Dec-22 - Le Van Hoan_x000d__x000a_Ship out: 05-Apr-23"/>
    <m/>
    <n v="450"/>
    <n v="67000000"/>
  </r>
  <r>
    <n v="167"/>
    <s v="FMSV2023090249"/>
    <d v="2023-09-28T00:00:00"/>
    <m/>
    <m/>
    <n v="0"/>
    <s v="Parts Selection"/>
    <m/>
    <x v="3"/>
    <x v="0"/>
    <m/>
    <m/>
    <x v="0"/>
    <x v="16"/>
    <x v="9"/>
    <s v="3S094D030"/>
    <d v="2013-08-06T00:00:00"/>
    <x v="3"/>
    <m/>
    <s v="Other"/>
    <s v="PCB, IRS"/>
    <d v="2023-09-29T00:00:00"/>
    <d v="2023-10-07T00:00:00"/>
    <m/>
    <n v="0"/>
    <m/>
    <m/>
    <n v="0"/>
    <n v="0"/>
    <m/>
    <s v="FMSV2022110018"/>
    <s v="Missing LPS_x000d__x000a_-----History Last RMA# FMSV2022110018------------_x000d__x000a_Received:08-Nov-22_x000d__x000a_Inspection:10-Nov-22 - Le Van Hoan_x000d__x000a_Ship out: 01-Mar-23"/>
    <m/>
    <n v="200"/>
    <n v="93000000"/>
  </r>
  <r>
    <n v="168"/>
    <s v="FMSV2023090250"/>
    <d v="2023-09-28T00:00:00"/>
    <m/>
    <m/>
    <n v="0"/>
    <s v="Parts Selection"/>
    <m/>
    <x v="3"/>
    <x v="0"/>
    <m/>
    <m/>
    <x v="0"/>
    <x v="16"/>
    <x v="2"/>
    <s v="3V567D030"/>
    <d v="2013-08-06T00:00:00"/>
    <x v="3"/>
    <m/>
    <s v="Other"/>
    <s v="PCB"/>
    <d v="2023-09-29T00:00:00"/>
    <d v="2023-10-07T00:00:00"/>
    <m/>
    <n v="0"/>
    <m/>
    <m/>
    <n v="0"/>
    <n v="0"/>
    <m/>
    <s v="FMSV2022110019"/>
    <s v="-----History Last RMA# FMSV2022110019------------_x000d__x000a_Received:08-Nov-22_x000d__x000a_Inspection:11-Nov-22 - Le Van Hoan_x000d__x000a_Ship out: 01-Mar-23"/>
    <m/>
    <n v="200"/>
    <n v="255000000"/>
  </r>
  <r>
    <n v="169"/>
    <s v="FMSV2023090254"/>
    <d v="2023-09-28T00:00:00"/>
    <m/>
    <m/>
    <n v="0"/>
    <s v="Parts Selection"/>
    <m/>
    <x v="3"/>
    <x v="0"/>
    <m/>
    <m/>
    <x v="0"/>
    <x v="16"/>
    <x v="12"/>
    <s v="8G391K371"/>
    <d v="2021-08-06T00:00:00"/>
    <x v="3"/>
    <s v="1. CHA lens cracked_x000d__x000a_2. BSA deformed_x000d__x000a_3. FCT scratched_x000d__x000a_4. Flexible section of VCA damaged_x000d__x000a_5. FSB deformed"/>
    <s v="Major"/>
    <s v="CHA, BSA, FCT, VCA, FSB"/>
    <d v="2023-09-29T00:00:00"/>
    <d v="2023-10-07T00:00:00"/>
    <m/>
    <n v="0"/>
    <m/>
    <m/>
    <n v="0"/>
    <n v="0"/>
    <m/>
    <s v="FMSV2022110033"/>
    <s v="VCA parts warranty claim_x000d__x000a_-----History Last RMA# FMSV2022110033------------_x000d__x000a_Received:14-Nov-22_x000d__x000a_Inspection:17-Nov-22_x000d__x000a_Ship out: 01-Mar-23"/>
    <m/>
    <n v="500"/>
    <n v="175000000"/>
  </r>
  <r>
    <n v="170"/>
    <s v="FMSV2023090255"/>
    <d v="2023-09-28T00:00:00"/>
    <m/>
    <m/>
    <n v="0"/>
    <s v="Parts Selection"/>
    <m/>
    <x v="3"/>
    <x v="0"/>
    <m/>
    <m/>
    <x v="0"/>
    <x v="65"/>
    <x v="19"/>
    <s v="1G374K034"/>
    <d v="2015-11-16T00:00:00"/>
    <x v="2"/>
    <m/>
    <s v="Major"/>
    <s v="CHA, FSA, FSB, BSA, PCB"/>
    <d v="2023-09-29T00:00:00"/>
    <d v="2023-10-07T00:00:00"/>
    <m/>
    <n v="0"/>
    <m/>
    <m/>
    <n v="0"/>
    <n v="0"/>
    <m/>
    <m/>
    <s v="Treated by Air dryer system - 18/11/2022- failed_x000d__x000a_-----History Last RMA# FMSV2022110031------------_x000d__x000a_Received:14-Nov-22_x000d__x000a_Inspection:21-Nov-22 - Le Van Hoan_x000d__x000a_Ship out: 01-Mar-23"/>
    <m/>
    <n v="500"/>
    <n v="188000000"/>
  </r>
  <r>
    <n v="171"/>
    <s v="FMSV2023090256"/>
    <d v="2023-09-28T00:00:00"/>
    <m/>
    <m/>
    <n v="0"/>
    <s v="Parts Selection"/>
    <m/>
    <x v="3"/>
    <x v="0"/>
    <m/>
    <m/>
    <x v="0"/>
    <x v="65"/>
    <x v="15"/>
    <s v="1C642K108"/>
    <d v="2015-11-16T00:00:00"/>
    <x v="2"/>
    <m/>
    <s v="Major"/>
    <s v="DRY, FSA, FSB, BSA"/>
    <d v="2023-09-29T00:00:00"/>
    <d v="2023-10-07T00:00:00"/>
    <m/>
    <n v="0"/>
    <m/>
    <m/>
    <n v="0"/>
    <n v="0"/>
    <m/>
    <m/>
    <s v="Treated by Air dryer system- 16/11/2022- OK_x000d__x000a_-----History Last RMA# FMSV2022110029------------_x000d__x000a_Received:14-Nov-22_x000d__x000a_Inspection:16-Nov-22 - Le Van Hoan_x000d__x000a_Ship out: 01-Mar-23"/>
    <m/>
    <n v="600"/>
    <n v="91000000"/>
  </r>
  <r>
    <n v="172"/>
    <s v="FMSV2023090257"/>
    <d v="2023-09-28T00:00:00"/>
    <m/>
    <m/>
    <n v="0"/>
    <s v="Parts Selection"/>
    <m/>
    <x v="3"/>
    <x v="0"/>
    <m/>
    <m/>
    <x v="0"/>
    <x v="73"/>
    <x v="15"/>
    <s v="2C642K041"/>
    <d v="2018-04-05T00:00:00"/>
    <x v="2"/>
    <s v="1. Noise image_x000d__x000a_2. BSA deformed_x000d__x000a_3. Surface of FSA, FSB damaged_x000d__x000a_4. RBS glue damaged_x000d__x000a_"/>
    <s v="Major"/>
    <s v="CHA, BSA, FSA, FSB, RBS"/>
    <d v="2023-09-29T00:00:00"/>
    <d v="2023-10-07T00:00:00"/>
    <m/>
    <n v="0"/>
    <m/>
    <m/>
    <n v="0"/>
    <n v="0"/>
    <m/>
    <m/>
    <s v="-----History Last RMA# FMSV2022110027------------_x000d__x000a_Received:14-Nov-22_x000d__x000a_Inspection:16-Nov-22 - Nguyen Khac Thang (Hanoi)_x000d__x000a_Ship out: 01-Mar-23"/>
    <m/>
    <n v="500"/>
    <n v="203000000"/>
  </r>
  <r>
    <n v="173"/>
    <s v="FMSV2023090258"/>
    <d v="2023-09-28T00:00:00"/>
    <m/>
    <m/>
    <n v="0"/>
    <s v="Parts Selection"/>
    <m/>
    <x v="3"/>
    <x v="0"/>
    <d v="2024-01-31T00:00:00"/>
    <m/>
    <x v="0"/>
    <x v="16"/>
    <x v="11"/>
    <s v="6C692K200"/>
    <d v="2021-11-20T00:00:00"/>
    <x v="3"/>
    <m/>
    <s v="Major"/>
    <s v="VCA, FSA, FSB, BSA"/>
    <d v="2023-09-29T00:00:00"/>
    <d v="2023-10-07T00:00:00"/>
    <m/>
    <n v="0"/>
    <m/>
    <m/>
    <n v="0"/>
    <n v="0"/>
    <m/>
    <s v="FMSV2022110061"/>
    <s v="-----History Last RMA# FMSV2022110061------------_x000d__x000a_Received:30-Nov-22_x000d__x000a_Inspection:02-Dec-22 - Le Van Hoan_x000d__x000a_Ship out: 01-Mar-23"/>
    <m/>
    <n v="400"/>
    <n v="125000000"/>
  </r>
  <r>
    <n v="174"/>
    <s v="FMSV2023090259"/>
    <d v="2023-09-28T00:00:00"/>
    <m/>
    <m/>
    <n v="0"/>
    <s v="Parts Selection"/>
    <m/>
    <x v="3"/>
    <x v="0"/>
    <d v="2024-01-31T00:00:00"/>
    <m/>
    <x v="0"/>
    <x v="16"/>
    <x v="32"/>
    <s v="2G391K410"/>
    <d v="2016-10-21T00:00:00"/>
    <x v="3"/>
    <s v="1. Black spots image_x000d__x000a_2. FCT leaked_x000d__x000a_3. LGB broken_x000d__x000a_4. BSA deformed_x000d__x000a_5. Surface of FSB scratched"/>
    <s v="Major"/>
    <s v="DRY, FCT, LGB, BSA, FSB"/>
    <d v="2023-09-29T00:00:00"/>
    <d v="2023-10-07T00:00:00"/>
    <m/>
    <n v="0"/>
    <m/>
    <m/>
    <n v="0"/>
    <n v="0"/>
    <m/>
    <s v="FMSV2022120003"/>
    <s v="-----History Last RMA# FMSV2022120003------------_x000d__x000a_Received:01-Dec-22_x000d__x000a_Inspection:01-Dec-22 - Nguyen Khac Thang (Hanoi)_x000d__x000a_Ship out: 01-Mar-23"/>
    <m/>
    <n v="600"/>
    <n v="108000000"/>
  </r>
  <r>
    <n v="175"/>
    <s v="FMSV2023090260"/>
    <d v="2023-09-28T00:00:00"/>
    <m/>
    <m/>
    <n v="0"/>
    <s v="Parts Selection"/>
    <m/>
    <x v="3"/>
    <x v="0"/>
    <m/>
    <m/>
    <x v="0"/>
    <x v="16"/>
    <x v="12"/>
    <s v="2G391K861"/>
    <d v="2018-01-10T00:00:00"/>
    <x v="3"/>
    <s v="1. Missing glue at CAP_x000d__x000a_2. Stain on image_x000d__x000a_3. BSA deformed_x000d__x000a_4. FCT clogged"/>
    <s v="Major"/>
    <s v="DEC, CHA, BSA, FCT"/>
    <d v="2023-09-29T00:00:00"/>
    <d v="2023-10-07T00:00:00"/>
    <m/>
    <n v="0"/>
    <m/>
    <m/>
    <n v="0"/>
    <n v="0"/>
    <m/>
    <s v="FMSV2022120002"/>
    <s v="-----History Last RMA# FMSV2022120002------------_x000d__x000a_Received:01-Dec-22_x000d__x000a_Inspection:01-Dec-22 - Nguyen Khac Thang (Hanoi)_x000d__x000a_Ship out: 01-Mar-23"/>
    <m/>
    <n v="500"/>
    <n v="75669000"/>
  </r>
  <r>
    <n v="176"/>
    <s v="FMSV2023090261"/>
    <d v="2023-09-28T00:00:00"/>
    <m/>
    <m/>
    <n v="0"/>
    <s v="Parts Selection"/>
    <m/>
    <x v="3"/>
    <x v="0"/>
    <m/>
    <m/>
    <x v="0"/>
    <x v="16"/>
    <x v="12"/>
    <s v="2G391K825"/>
    <d v="2018-01-10T00:00:00"/>
    <x v="3"/>
    <s v="CHA lens cracked"/>
    <s v="Major"/>
    <s v="CHA"/>
    <d v="2023-09-29T00:00:00"/>
    <d v="2023-10-07T00:00:00"/>
    <m/>
    <n v="0"/>
    <m/>
    <m/>
    <n v="0"/>
    <n v="0"/>
    <m/>
    <s v="FMSV2022110069"/>
    <s v="-----History Last RMA# FMSV2022110069------------_x000d__x000a_Received:30-Nov-22_x000d__x000a_Inspection:30-Nov-22 - Nguyen Khac Thang (Hanoi)_x000d__x000a_Ship out: 01-Mar-23"/>
    <m/>
    <n v="500"/>
    <n v="103000000"/>
  </r>
  <r>
    <n v="177"/>
    <s v="FMSV2023090262"/>
    <d v="2023-09-28T00:00:00"/>
    <m/>
    <m/>
    <n v="0"/>
    <s v="Parts Selection"/>
    <m/>
    <x v="3"/>
    <x v="0"/>
    <m/>
    <m/>
    <x v="0"/>
    <x v="16"/>
    <x v="12"/>
    <s v="7G391K097"/>
    <d v="2021-02-23T00:00:00"/>
    <x v="3"/>
    <s v="1. FCT leaked_x000d__x000a_2. Stain on image_x000d__x000a_3. BSA deformed_x000d__x000a_4. Surface flexible of FSA &amp; FSB deformed"/>
    <s v="Major"/>
    <s v="FCT, CHA, BSA, FSA, FSB"/>
    <d v="2023-09-29T00:00:00"/>
    <d v="2023-10-07T00:00:00"/>
    <m/>
    <n v="0"/>
    <m/>
    <m/>
    <n v="0"/>
    <n v="0"/>
    <m/>
    <s v="FMSV2022110068"/>
    <s v="-----History Last RMA# FMSV2022110068------------_x000d__x000a_Received:30-Nov-22_x000d__x000a_Inspection:30-Nov-22 - Nguyen Khac Thang (Hanoi)_x000d__x000a_Ship out: 01-Mar-23"/>
    <m/>
    <n v="500"/>
    <n v="141000000"/>
  </r>
  <r>
    <n v="178"/>
    <s v="FMSV2023090265"/>
    <d v="2023-09-28T00:00:00"/>
    <m/>
    <m/>
    <n v="0"/>
    <s v="Parts Selection"/>
    <m/>
    <x v="3"/>
    <x v="0"/>
    <d v="2024-01-31T00:00:00"/>
    <m/>
    <x v="1"/>
    <x v="48"/>
    <x v="52"/>
    <s v="RU039A058"/>
    <d v="2013-11-11T00:00:00"/>
    <x v="4"/>
    <s v="FSB leaked_x000d__x000a_LGB broken_x000d__x000a_U/D loosen"/>
    <s v="Major"/>
    <s v="FSB, LGB, FSA"/>
    <d v="2023-09-29T00:00:00"/>
    <d v="2023-05-26T00:00:00"/>
    <m/>
    <n v="0"/>
    <m/>
    <m/>
    <n v="0"/>
    <n v="0"/>
    <m/>
    <m/>
    <s v="Tender open Jan-24"/>
    <s v="SGB1"/>
    <n v="500"/>
    <m/>
  </r>
  <r>
    <n v="179"/>
    <s v="FMSV2023090268"/>
    <d v="2023-09-28T00:00:00"/>
    <m/>
    <m/>
    <n v="0"/>
    <s v="Parts Selection"/>
    <m/>
    <x v="3"/>
    <x v="0"/>
    <m/>
    <m/>
    <x v="0"/>
    <x v="16"/>
    <x v="12"/>
    <s v="7G391K156"/>
    <d v="2021-02-23T00:00:00"/>
    <x v="3"/>
    <s v="1. White spots image_x000d__x000a_2. BSA broken_x000d__x000a_3. FSB deformed_x000d__x000a_4. FCT restricted"/>
    <s v="Major"/>
    <s v="CHA, BSA, FCT, FSB"/>
    <d v="2023-09-29T00:00:00"/>
    <d v="2023-10-07T00:00:00"/>
    <m/>
    <n v="0"/>
    <m/>
    <m/>
    <n v="0"/>
    <n v="0"/>
    <m/>
    <s v="FMSV2022110063"/>
    <s v="-----History Last RMA# FMSV2022110063------------_x000d__x000a_Received:30-Nov-22_x000d__x000a_Inspection:01-Dec-22 - Nguyen Khac Thang (Hanoi)_x000d__x000a_Ship out: 01-Mar-23"/>
    <m/>
    <n v="500"/>
    <n v="90519000"/>
  </r>
  <r>
    <n v="180"/>
    <s v="FMSV2023090269"/>
    <d v="2023-09-28T00:00:00"/>
    <m/>
    <m/>
    <n v="0"/>
    <s v="Parts Selection"/>
    <m/>
    <x v="3"/>
    <x v="0"/>
    <m/>
    <m/>
    <x v="0"/>
    <x v="16"/>
    <x v="12"/>
    <s v="8G391K379"/>
    <d v="2021-08-06T00:00:00"/>
    <x v="3"/>
    <m/>
    <s v="Major"/>
    <s v="DRY, FCT, VCA, BSA"/>
    <d v="2023-09-29T00:00:00"/>
    <d v="2023-10-07T00:00:00"/>
    <m/>
    <n v="0"/>
    <m/>
    <m/>
    <n v="0"/>
    <n v="0"/>
    <m/>
    <s v="FMSV2022100086"/>
    <s v="Treated by Air dryer system - 2/11/2022 - Failed_x000d__x000a_-----History Last RMA# FMSV2022100086------------_x000d__x000a_Received:31-Oct-22_x000d__x000a_Inspection:07-Nov-22 - Le Van Hoan_x000d__x000a_Ship out: 06-Feb-23"/>
    <m/>
    <n v="600"/>
    <n v="169000000"/>
  </r>
  <r>
    <n v="181"/>
    <s v="FMSV2023090275"/>
    <d v="2023-09-28T00:00:00"/>
    <m/>
    <m/>
    <n v="0"/>
    <s v="Parts Selection"/>
    <m/>
    <x v="3"/>
    <x v="0"/>
    <d v="2024-01-31T00:00:00"/>
    <m/>
    <x v="0"/>
    <x v="16"/>
    <x v="12"/>
    <s v="7G391K125"/>
    <d v="2021-02-23T00:00:00"/>
    <x v="3"/>
    <s v="1.Bending Up broken_x000d__x000a_2.Foggy image_x000d__x000a_3.Leaked at VCA_x000d__x000a_4.Damaged glue at LG lens"/>
    <s v="Major"/>
    <s v="BSA, DRY, VCA, WGB"/>
    <d v="2023-09-29T00:00:00"/>
    <d v="2023-10-07T00:00:00"/>
    <m/>
    <n v="0"/>
    <m/>
    <m/>
    <n v="0"/>
    <n v="0"/>
    <m/>
    <s v="FMSV2022100021"/>
    <s v="-----History Last RMA# FMSV2022100021------------_x000d__x000a_Received:07-Oct-22_x000d__x000a_Inspection:11-Oct-22 - Nguyen Tuan Minh_x000d__x000a_Ship out: 12-Jan-23"/>
    <m/>
    <n v="600"/>
    <n v="110000000"/>
  </r>
  <r>
    <n v="182"/>
    <s v="FMSV2023090276"/>
    <d v="2023-09-28T00:00:00"/>
    <m/>
    <m/>
    <n v="0"/>
    <s v="Parts Selection"/>
    <m/>
    <x v="3"/>
    <x v="0"/>
    <m/>
    <m/>
    <x v="0"/>
    <x v="2"/>
    <x v="35"/>
    <s v="1C692K171"/>
    <d v="2014-10-12T00:00:00"/>
    <x v="0"/>
    <m/>
    <s v="Major"/>
    <s v="FSA, FSB, VCA, BSA, DWA"/>
    <d v="2023-09-29T00:00:00"/>
    <d v="2023-10-07T00:00:00"/>
    <m/>
    <n v="0"/>
    <m/>
    <m/>
    <n v="0"/>
    <n v="0"/>
    <m/>
    <m/>
    <s v="-----History Last RMA# FMSV2022100027------------_x000d__x000a_Received:07-Oct-22_x000d__x000a_Inspection:10-Oct-22 - Le Van Hoan_x000d__x000a_Ship out: 16-Jan-23"/>
    <m/>
    <n v="400"/>
    <n v="143000000"/>
  </r>
  <r>
    <n v="183"/>
    <s v="FMSV2023090277"/>
    <d v="2023-09-28T00:00:00"/>
    <m/>
    <m/>
    <n v="0"/>
    <s v="Parts Selection"/>
    <m/>
    <x v="3"/>
    <x v="0"/>
    <d v="2024-01-31T00:00:00"/>
    <m/>
    <x v="0"/>
    <x v="16"/>
    <x v="11"/>
    <s v="6C692K129"/>
    <d v="2021-08-06T00:00:00"/>
    <x v="3"/>
    <s v="1.Leaked FSA_x000d__x000a_2.BSA deformation_x000d__x000a_3.FCT scratch"/>
    <s v="Major"/>
    <s v="FSA, BSA, FCT"/>
    <d v="2023-09-29T00:00:00"/>
    <d v="2023-10-07T00:00:00"/>
    <m/>
    <n v="0"/>
    <m/>
    <m/>
    <n v="0"/>
    <n v="0"/>
    <m/>
    <s v="FMSV2022100024"/>
    <s v="-----History Last RMA# FMSV2022100024------------_x000d__x000a_Received:07-Oct-22_x000d__x000a_Inspection:11-Oct-22 - Nguyen Tuan Minh_x000d__x000a_Ship out: 12-Jan-23"/>
    <m/>
    <n v="450"/>
    <n v="91000000"/>
  </r>
  <r>
    <n v="184"/>
    <s v="FMSV2023090278"/>
    <d v="2023-09-28T00:00:00"/>
    <m/>
    <m/>
    <n v="0"/>
    <s v="Parts Selection"/>
    <m/>
    <x v="3"/>
    <x v="0"/>
    <m/>
    <m/>
    <x v="0"/>
    <x v="16"/>
    <x v="12"/>
    <s v="7G391K347"/>
    <d v="2021-02-23T00:00:00"/>
    <x v="3"/>
    <m/>
    <s v="Major"/>
    <s v="CHA, BSA, LGB, FCT"/>
    <d v="2023-09-29T00:00:00"/>
    <d v="2023-10-07T00:00:00"/>
    <m/>
    <n v="0"/>
    <m/>
    <m/>
    <n v="0"/>
    <n v="0"/>
    <m/>
    <s v="FMSV2022100022"/>
    <s v="Inspection again (date: 13/12/2022)_x000d__x000a_-----History Last RMA# FMSV2022100022------------_x000d__x000a_Received:07-Oct-22_x000d__x000a_Inspection:10-Oct-22 - Le Van Hoan_x000d__x000a_Ship out: 12-Jan-23"/>
    <m/>
    <n v="500"/>
    <n v="293000000"/>
  </r>
  <r>
    <n v="185"/>
    <s v="FMSV2023090279"/>
    <d v="2023-09-28T00:00:00"/>
    <m/>
    <m/>
    <n v="0"/>
    <s v="Parts Selection"/>
    <m/>
    <x v="3"/>
    <x v="0"/>
    <d v="2024-01-31T00:00:00"/>
    <m/>
    <x v="0"/>
    <x v="16"/>
    <x v="11"/>
    <s v="5C692K072"/>
    <d v="2021-02-23T00:00:00"/>
    <x v="3"/>
    <s v="1.FSA leaked_x000d__x000a_2.BSA deformation"/>
    <s v="Major"/>
    <s v="FSA, BSA"/>
    <d v="2023-09-29T00:00:00"/>
    <d v="2023-10-07T00:00:00"/>
    <m/>
    <n v="0"/>
    <m/>
    <m/>
    <n v="0"/>
    <n v="0"/>
    <m/>
    <s v="FMSV2022090062"/>
    <s v="-----History Last RMA# FMSV2022090062------------_x000d__x000a_Received:28-Sep-22_x000d__x000a_Inspection:29-Sep-22 - Nguyen Tuan Minh_x000d__x000a_Ship out: 12-Jan-23"/>
    <m/>
    <n v="400"/>
    <n v="77000000"/>
  </r>
  <r>
    <n v="186"/>
    <s v="FMSV2023090282"/>
    <d v="2023-09-28T00:00:00"/>
    <m/>
    <m/>
    <n v="0"/>
    <s v="Parts Selection"/>
    <m/>
    <x v="3"/>
    <x v="0"/>
    <m/>
    <m/>
    <x v="0"/>
    <x v="16"/>
    <x v="32"/>
    <s v="2G391K305"/>
    <d v="2016-10-21T00:00:00"/>
    <x v="3"/>
    <s v="1.White spots at 7h_x000d__x000a_2.Leaked FCT_x000d__x000a_3.BSA stiff_x000d__x000a_4.VCA leaked and worn out"/>
    <s v="Major"/>
    <s v="CHA, FCT, BSA, VCA"/>
    <d v="2023-09-29T00:00:00"/>
    <d v="2023-10-07T00:00:00"/>
    <m/>
    <n v="0"/>
    <m/>
    <m/>
    <n v="0"/>
    <n v="0"/>
    <m/>
    <s v="FMSV2022090061"/>
    <s v="White spots drying on 28/09/2022 - 30/09/2022 =&gt; image failed_x000d__x000a_-----History Last RMA# FMSV2022090061------------_x000d__x000a_Received:28-Sep-22_x000d__x000a_Inspection:03-Oct-22 - Nguyen Tuan Minh_x000d__x000a_Ship out: 12-Jan-23"/>
    <m/>
    <n v="500"/>
    <n v="234000000"/>
  </r>
  <r>
    <n v="187"/>
    <s v="FMSV2023090287"/>
    <d v="2023-09-28T00:00:00"/>
    <m/>
    <m/>
    <n v="0"/>
    <s v="Parts Selection"/>
    <m/>
    <x v="3"/>
    <x v="0"/>
    <m/>
    <m/>
    <x v="0"/>
    <x v="16"/>
    <x v="8"/>
    <s v="1G361K617"/>
    <d v="2015-10-05T00:00:00"/>
    <x v="3"/>
    <m/>
    <s v="Major"/>
    <s v="CHA, FCT, PCB, BSA"/>
    <d v="2023-09-29T00:00:00"/>
    <d v="2023-10-07T00:00:00"/>
    <m/>
    <n v="0"/>
    <m/>
    <m/>
    <n v="0"/>
    <n v="0"/>
    <m/>
    <s v="FMSV2022070081"/>
    <s v="-----History Last RMA# FMSV2022070081------------_x000d__x000a_Received:21-Jul-22_x000d__x000a_Inspection:25-Jul-22 - Le Van Hoan_x000d__x000a_Ship out: 01-Mar-23"/>
    <m/>
    <n v="500"/>
    <n v="125000000"/>
  </r>
  <r>
    <n v="188"/>
    <s v="FMSV2023100006"/>
    <d v="2023-10-03T00:00:00"/>
    <m/>
    <m/>
    <n v="0"/>
    <s v="Parts Selection"/>
    <m/>
    <x v="3"/>
    <x v="0"/>
    <m/>
    <m/>
    <x v="0"/>
    <x v="13"/>
    <x v="12"/>
    <s v="8G391K040"/>
    <d v="2021-10-01T00:00:00"/>
    <x v="2"/>
    <s v="1. FSA deformed and leaked"/>
    <s v="Major"/>
    <s v="FSA"/>
    <d v="2023-10-03T00:00:00"/>
    <d v="2023-10-03T00:00:00"/>
    <m/>
    <n v="0"/>
    <m/>
    <m/>
    <n v="0"/>
    <n v="0"/>
    <m/>
    <m/>
    <m/>
    <m/>
    <n v="400"/>
    <n v="51000000"/>
  </r>
  <r>
    <n v="189"/>
    <s v="FMSV2023100013"/>
    <d v="2023-10-06T00:00:00"/>
    <m/>
    <m/>
    <n v="0"/>
    <s v="Parts Selection"/>
    <m/>
    <x v="3"/>
    <x v="0"/>
    <d v="2024-01-30T00:00:00"/>
    <m/>
    <x v="0"/>
    <x v="52"/>
    <x v="11"/>
    <s v="5C692K035"/>
    <d v="2019-12-15T00:00:00"/>
    <x v="4"/>
    <s v="1. BSA stiff_x000d__x000a_2. DWA broken_x000d__x000a_3. FSA leaked_x000d__x000a_4. Black spots image"/>
    <s v="Major"/>
    <s v="FSA, BSA, DWA, DRY"/>
    <d v="2023-10-13T00:00:00"/>
    <d v="2023-10-13T00:00:00"/>
    <m/>
    <n v="0"/>
    <m/>
    <m/>
    <n v="0"/>
    <n v="0"/>
    <m/>
    <m/>
    <s v="FSA leaked -&gt; Treate CHA by air dryer -&gt; OK"/>
    <m/>
    <n v="600"/>
    <n v="106000000"/>
  </r>
  <r>
    <n v="190"/>
    <s v="FMSV2023100017"/>
    <d v="2023-10-09T00:00:00"/>
    <m/>
    <m/>
    <n v="0"/>
    <s v="Parts Selection"/>
    <m/>
    <x v="3"/>
    <x v="0"/>
    <m/>
    <m/>
    <x v="1"/>
    <x v="2"/>
    <x v="26"/>
    <s v="1G403K172"/>
    <d v="2017-05-24T00:00:00"/>
    <x v="2"/>
    <s v="FCT leak"/>
    <s v="Major"/>
    <s v="FCT, BSA"/>
    <d v="2023-10-09T00:00:00"/>
    <d v="2023-10-25T00:00:00"/>
    <m/>
    <n v="0"/>
    <m/>
    <m/>
    <n v="0"/>
    <n v="0"/>
    <m/>
    <m/>
    <s v="FCT leak"/>
    <s v="SGB3"/>
    <n v="450"/>
    <n v="52000000"/>
  </r>
  <r>
    <n v="191"/>
    <s v="FMSV2023100027"/>
    <d v="2023-10-18T00:00:00"/>
    <m/>
    <m/>
    <n v="0"/>
    <s v="Parts Selection"/>
    <m/>
    <x v="3"/>
    <x v="6"/>
    <m/>
    <m/>
    <x v="0"/>
    <x v="8"/>
    <x v="8"/>
    <s v="2G361K547"/>
    <d v="2016-11-11T00:00:00"/>
    <x v="0"/>
    <s v="FSB leaked"/>
    <s v="Major"/>
    <s v="FSB"/>
    <d v="2023-10-23T00:00:00"/>
    <d v="2023-12-25T00:00:00"/>
    <m/>
    <n v="0"/>
    <m/>
    <m/>
    <n v="0"/>
    <n v="0"/>
    <m/>
    <m/>
    <m/>
    <m/>
    <n v="400"/>
    <n v="26000000"/>
  </r>
  <r>
    <n v="192"/>
    <s v="FMSV2023100031"/>
    <d v="2023-10-23T00:00:00"/>
    <m/>
    <m/>
    <n v="0"/>
    <s v="Parts Selection"/>
    <m/>
    <x v="3"/>
    <x v="6"/>
    <m/>
    <m/>
    <x v="0"/>
    <x v="74"/>
    <x v="4"/>
    <s v="1B084K400"/>
    <d v="2016-12-29T00:00:00"/>
    <x v="2"/>
    <s v="RBS cracked"/>
    <s v="Minor"/>
    <s v="RBS"/>
    <d v="2023-10-27T00:00:00"/>
    <d v="2023-11-17T00:00:00"/>
    <m/>
    <n v="0"/>
    <m/>
    <m/>
    <n v="0"/>
    <n v="0"/>
    <m/>
    <m/>
    <s v="Drying CHA on 23/10/2023"/>
    <m/>
    <n v="200"/>
    <n v="5000000"/>
  </r>
  <r>
    <n v="193"/>
    <s v="FMSV2023110004"/>
    <d v="2023-11-02T00:00:00"/>
    <m/>
    <m/>
    <n v="0"/>
    <s v="Parts Selection"/>
    <m/>
    <x v="3"/>
    <x v="3"/>
    <m/>
    <m/>
    <x v="1"/>
    <x v="1"/>
    <x v="10"/>
    <s v="3D103L050"/>
    <d v="2019-02-12T00:00:00"/>
    <x v="1"/>
    <s v="1. FCT leaked"/>
    <s v="Major"/>
    <s v="FCT"/>
    <d v="2023-11-02T00:00:00"/>
    <d v="2023-11-02T00:00:00"/>
    <m/>
    <n v="0"/>
    <m/>
    <m/>
    <n v="0"/>
    <n v="0"/>
    <m/>
    <m/>
    <m/>
    <s v="SGD1"/>
    <n v="450"/>
    <m/>
  </r>
  <r>
    <n v="194"/>
    <s v="FMSV2023110013"/>
    <d v="2023-11-08T00:00:00"/>
    <m/>
    <m/>
    <n v="0"/>
    <s v="Parts Selection"/>
    <m/>
    <x v="3"/>
    <x v="6"/>
    <m/>
    <m/>
    <x v="0"/>
    <x v="8"/>
    <x v="38"/>
    <s v="7G390K013"/>
    <d v="2022-03-17T00:00:00"/>
    <x v="4"/>
    <m/>
    <s v="Major"/>
    <s v="CHA, BSA, LGB, PCB"/>
    <d v="2023-11-14T00:00:00"/>
    <d v="2023-12-07T00:00:00"/>
    <m/>
    <n v="0"/>
    <m/>
    <m/>
    <n v="0"/>
    <n v="0"/>
    <m/>
    <m/>
    <m/>
    <m/>
    <n v="500"/>
    <n v="221000000"/>
  </r>
  <r>
    <n v="195"/>
    <s v="FMSV2023110020"/>
    <d v="2023-11-14T00:00:00"/>
    <m/>
    <m/>
    <n v="0"/>
    <s v="Parts Selection"/>
    <m/>
    <x v="3"/>
    <x v="6"/>
    <m/>
    <m/>
    <x v="1"/>
    <x v="75"/>
    <x v="8"/>
    <s v="7G361K162"/>
    <d v="2022-08-18T00:00:00"/>
    <x v="5"/>
    <s v="CHA damaged_x000d__x000a_Scope leak"/>
    <s v="Major"/>
    <s v="CHA"/>
    <d v="2023-11-14T00:00:00"/>
    <d v="2023-12-06T00:00:00"/>
    <m/>
    <n v="0"/>
    <m/>
    <m/>
    <n v="0"/>
    <n v="0"/>
    <m/>
    <m/>
    <s v="Leak"/>
    <s v="SGD1"/>
    <n v="500"/>
    <n v="88000000"/>
  </r>
  <r>
    <n v="196"/>
    <s v="FMSV2023110021"/>
    <d v="2023-11-15T00:00:00"/>
    <m/>
    <m/>
    <n v="0"/>
    <s v="Parts Selection"/>
    <m/>
    <x v="3"/>
    <x v="6"/>
    <m/>
    <m/>
    <x v="0"/>
    <x v="68"/>
    <x v="6"/>
    <s v="1C675D080"/>
    <d v="2015-04-07T00:00:00"/>
    <x v="5"/>
    <s v="1.Leaked at FSB_x000d__x000a_2.Stain on image_x000d__x000a_3.Bending stiff"/>
    <s v="Major"/>
    <s v="FSB, CHA, BSA"/>
    <d v="2023-11-15T00:00:00"/>
    <d v="2023-11-23T00:00:00"/>
    <m/>
    <n v="0"/>
    <m/>
    <m/>
    <n v="0"/>
    <n v="0"/>
    <m/>
    <m/>
    <m/>
    <m/>
    <n v="500"/>
    <s v="79-287.000.000"/>
  </r>
  <r>
    <n v="197"/>
    <s v="FMSV2023110022"/>
    <d v="2023-11-15T00:00:00"/>
    <d v="2023-11-22T00:00:00"/>
    <m/>
    <n v="0"/>
    <s v="Parts Selection"/>
    <s v="Approval"/>
    <x v="3"/>
    <x v="3"/>
    <m/>
    <m/>
    <x v="0"/>
    <x v="16"/>
    <x v="11"/>
    <s v="6C692K196"/>
    <d v="2021-11-20T00:00:00"/>
    <x v="3"/>
    <m/>
    <s v="Minor"/>
    <s v="DRY"/>
    <d v="2023-11-22T00:00:00"/>
    <d v="2023-11-22T00:00:00"/>
    <m/>
    <n v="0"/>
    <m/>
    <m/>
    <n v="0"/>
    <n v="0"/>
    <m/>
    <m/>
    <s v="Treated by Air dryer system 16/11/23"/>
    <m/>
    <n v="600"/>
    <s v="Minor"/>
  </r>
  <r>
    <n v="198"/>
    <s v="FMSV2023110036"/>
    <d v="2023-11-16T00:00:00"/>
    <m/>
    <m/>
    <n v="0"/>
    <s v="Parts Selection"/>
    <m/>
    <x v="3"/>
    <x v="6"/>
    <m/>
    <m/>
    <x v="0"/>
    <x v="30"/>
    <x v="2"/>
    <s v="2V567K898"/>
    <d v="2018-02-28T00:00:00"/>
    <x v="5"/>
    <s v="Main PCB failure"/>
    <s v="Other"/>
    <s v="PCB"/>
    <d v="2023-11-20T00:00:00"/>
    <d v="2023-11-30T00:00:00"/>
    <m/>
    <n v="0"/>
    <m/>
    <m/>
    <n v="0"/>
    <n v="0"/>
    <m/>
    <m/>
    <m/>
    <m/>
    <n v="200"/>
    <n v="252000000"/>
  </r>
  <r>
    <n v="199"/>
    <s v="FMSV2023110039"/>
    <d v="2023-11-17T00:00:00"/>
    <m/>
    <m/>
    <n v="0"/>
    <s v="Parts Selection"/>
    <m/>
    <x v="3"/>
    <x v="6"/>
    <m/>
    <m/>
    <x v="0"/>
    <x v="57"/>
    <x v="17"/>
    <s v="1C643K394"/>
    <d v="2016-04-28T00:00:00"/>
    <x v="2"/>
    <s v="1.Image failure_x000d__x000a_2.Leaked at FSB_x000d__x000a_3.FSA worn out_x000d__x000a_4.Bending stiff"/>
    <s v="Major"/>
    <s v="CHA, FSB, FSA, BSA"/>
    <d v="2023-11-17T00:00:00"/>
    <d v="2023-11-23T00:00:00"/>
    <m/>
    <n v="0"/>
    <m/>
    <m/>
    <n v="0"/>
    <n v="0"/>
    <m/>
    <m/>
    <m/>
    <m/>
    <n v="500"/>
    <n v="200000000"/>
  </r>
  <r>
    <n v="200"/>
    <s v="FMSV2023110051"/>
    <d v="2023-11-21T00:00:00"/>
    <m/>
    <m/>
    <n v="0"/>
    <s v="Parts Selection"/>
    <m/>
    <x v="3"/>
    <x v="3"/>
    <m/>
    <m/>
    <x v="1"/>
    <x v="22"/>
    <x v="0"/>
    <s v="2C730K036"/>
    <d v="2018-09-01T00:00:00"/>
    <x v="5"/>
    <s v="noise image"/>
    <s v="Major"/>
    <s v="CHA"/>
    <d v="2023-12-05T00:00:00"/>
    <d v="2023-12-07T00:00:00"/>
    <m/>
    <n v="0"/>
    <m/>
    <m/>
    <n v="0"/>
    <n v="0"/>
    <m/>
    <m/>
    <m/>
    <s v="SGB3"/>
    <n v="500"/>
    <n v="260000000"/>
  </r>
  <r>
    <n v="201"/>
    <s v="FMSV2023110054"/>
    <d v="2023-11-22T00:00:00"/>
    <m/>
    <m/>
    <n v="0"/>
    <s v="Parts Selection"/>
    <m/>
    <x v="3"/>
    <x v="6"/>
    <m/>
    <m/>
    <x v="0"/>
    <x v="24"/>
    <x v="40"/>
    <s v="2V609K076"/>
    <d v="2017-02-22T00:00:00"/>
    <x v="5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</r>
  <r>
    <n v="202"/>
    <s v="FMSV2023110056"/>
    <d v="2023-11-22T00:00:00"/>
    <m/>
    <m/>
    <n v="0"/>
    <s v="Parts Selection"/>
    <m/>
    <x v="3"/>
    <x v="6"/>
    <m/>
    <m/>
    <x v="0"/>
    <x v="76"/>
    <x v="2"/>
    <s v="1V567A403"/>
    <d v="2013-01-01T00:00:00"/>
    <x v="5"/>
    <s v="1.Main PCB failure,_x000d__x000a_2.Patient Circuit PCB failure."/>
    <s v="Other"/>
    <s v="PCB"/>
    <d v="2023-11-27T00:00:00"/>
    <d v="2023-11-30T00:00:00"/>
    <m/>
    <n v="0"/>
    <m/>
    <m/>
    <n v="0"/>
    <n v="0"/>
    <m/>
    <m/>
    <m/>
    <m/>
    <n v="200"/>
    <n v="309000000"/>
  </r>
  <r>
    <n v="203"/>
    <s v="FMSV2023110057"/>
    <d v="2023-11-22T00:00:00"/>
    <m/>
    <m/>
    <n v="0"/>
    <s v="Parts Selection"/>
    <m/>
    <x v="3"/>
    <x v="6"/>
    <m/>
    <m/>
    <x v="0"/>
    <x v="76"/>
    <x v="22"/>
    <s v="1B083A083"/>
    <d v="2013-01-01T00:00:00"/>
    <x v="5"/>
    <s v="1. No image_x000d__x000a_2. VCA flexible damaged_x000d__x000a_3. PCB broken_x000d__x000a_4. RBS damaged"/>
    <s v="Major"/>
    <s v="PCB, VCA, RBS"/>
    <d v="2023-11-28T00:00:00"/>
    <d v="2023-11-30T00:00:00"/>
    <m/>
    <n v="0"/>
    <m/>
    <m/>
    <n v="0"/>
    <n v="0"/>
    <m/>
    <m/>
    <m/>
    <m/>
    <n v="350"/>
    <n v="42000000"/>
  </r>
  <r>
    <n v="204"/>
    <s v="FMSV2023110058"/>
    <d v="2023-11-22T00:00:00"/>
    <m/>
    <m/>
    <n v="0"/>
    <s v="Parts Selection"/>
    <m/>
    <x v="3"/>
    <x v="6"/>
    <m/>
    <m/>
    <x v="0"/>
    <x v="77"/>
    <x v="19"/>
    <s v="4G314A051"/>
    <d v="2010-10-22T00:00:00"/>
    <x v="5"/>
    <s v="1.Leaked at VCA connector_x000d__x000a_2.BSA deformed_x000d__x000a_3.FSA worn out and scratch_x000d__x000a_4.FSB worn out"/>
    <s v="Major"/>
    <s v="VCA, BSA, FSA, FSB"/>
    <d v="2023-11-24T00:00:00"/>
    <d v="2023-11-30T00:00:00"/>
    <m/>
    <n v="0"/>
    <m/>
    <m/>
    <n v="0"/>
    <n v="0"/>
    <m/>
    <m/>
    <m/>
    <m/>
    <n v="400"/>
    <n v="100000000"/>
  </r>
  <r>
    <n v="205"/>
    <s v="FMSV2023110063"/>
    <d v="2023-11-23T00:00:00"/>
    <m/>
    <m/>
    <n v="0"/>
    <s v="Parts Selection"/>
    <m/>
    <x v="3"/>
    <x v="6"/>
    <m/>
    <m/>
    <x v="0"/>
    <x v="24"/>
    <x v="40"/>
    <s v="2V609K074"/>
    <d v="2017-02-22T00:00:00"/>
    <x v="5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</r>
  <r>
    <n v="206"/>
    <s v="FMSV2023110069"/>
    <d v="2023-11-29T00:00:00"/>
    <m/>
    <m/>
    <n v="0"/>
    <s v="Parts Selection"/>
    <m/>
    <x v="3"/>
    <x v="6"/>
    <d v="2024-01-31T00:00:00"/>
    <m/>
    <x v="1"/>
    <x v="48"/>
    <x v="14"/>
    <s v="SD102A080"/>
    <d v="2013-11-11T00:00:00"/>
    <x v="4"/>
    <s v="VCA broken and leaked"/>
    <s v="Minor"/>
    <s v="VCA"/>
    <d v="2023-11-30T00:00:00"/>
    <d v="2023-12-06T00:00:00"/>
    <m/>
    <n v="0"/>
    <m/>
    <m/>
    <n v="0"/>
    <n v="0"/>
    <m/>
    <m/>
    <s v="Tender open Jan-24"/>
    <s v="SGB2"/>
    <n v="200"/>
    <n v="31000000"/>
  </r>
  <r>
    <n v="207"/>
    <s v="FMSV2023110070"/>
    <d v="2023-11-30T00:00:00"/>
    <m/>
    <m/>
    <n v="0"/>
    <s v="Parts Selection"/>
    <m/>
    <x v="3"/>
    <x v="6"/>
    <m/>
    <m/>
    <x v="0"/>
    <x v="3"/>
    <x v="11"/>
    <s v="6C692K090"/>
    <d v="2021-12-03T00:00:00"/>
    <x v="5"/>
    <m/>
    <s v="Major"/>
    <s v="FSA, BSA, RBS"/>
    <d v="2023-12-04T00:00:00"/>
    <d v="2023-12-07T00:00:00"/>
    <m/>
    <n v="0"/>
    <m/>
    <m/>
    <n v="0"/>
    <n v="0"/>
    <m/>
    <m/>
    <m/>
    <m/>
    <n v="400"/>
    <n v="78000000"/>
  </r>
  <r>
    <n v="208"/>
    <s v="FMSV2023120002"/>
    <d v="2023-12-04T00:00:00"/>
    <m/>
    <m/>
    <n v="0"/>
    <s v="Parts Selection"/>
    <m/>
    <x v="3"/>
    <x v="6"/>
    <m/>
    <m/>
    <x v="1"/>
    <x v="78"/>
    <x v="28"/>
    <s v="3G202K047"/>
    <d v="2019-03-01T00:00:00"/>
    <x v="5"/>
    <s v="PCB damaged_x000d__x000a_D/U loosen"/>
    <s v="Minor"/>
    <s v="PCB, OSA"/>
    <d v="2023-12-04T00:00:00"/>
    <d v="2023-12-07T00:00:00"/>
    <m/>
    <n v="0"/>
    <m/>
    <m/>
    <n v="0"/>
    <n v="0"/>
    <m/>
    <m/>
    <s v="PCB damaged"/>
    <s v="SGB2"/>
    <n v="200"/>
    <n v="12000000"/>
  </r>
  <r>
    <n v="209"/>
    <s v="FMSV2023120019"/>
    <d v="2023-12-13T00:00:00"/>
    <m/>
    <m/>
    <n v="0"/>
    <s v="Parts Selection"/>
    <m/>
    <x v="3"/>
    <x v="3"/>
    <m/>
    <m/>
    <x v="1"/>
    <x v="44"/>
    <x v="1"/>
    <s v="5C728K195"/>
    <d v="2021-03-02T00:00:00"/>
    <x v="0"/>
    <s v="LGB broken"/>
    <s v="Major"/>
    <s v="LGB"/>
    <d v="2023-12-13T00:00:00"/>
    <d v="2023-12-25T00:00:00"/>
    <m/>
    <n v="0"/>
    <m/>
    <m/>
    <n v="0"/>
    <n v="0"/>
    <m/>
    <m/>
    <s v="SR 4445"/>
    <s v="SGB2"/>
    <n v="500"/>
    <n v="41000000"/>
  </r>
  <r>
    <n v="210"/>
    <s v="FMSV2023120021"/>
    <d v="2023-12-14T00:00:00"/>
    <m/>
    <m/>
    <n v="0"/>
    <s v="Parts Selection"/>
    <m/>
    <x v="3"/>
    <x v="6"/>
    <m/>
    <m/>
    <x v="0"/>
    <x v="79"/>
    <x v="0"/>
    <s v="8C730K001"/>
    <d v="2022-11-11T00:00:00"/>
    <x v="0"/>
    <m/>
    <s v="Minor"/>
    <s v="RBS"/>
    <d v="2023-12-14T00:00:00"/>
    <d v="2023-12-25T00:00:00"/>
    <m/>
    <n v="0"/>
    <m/>
    <m/>
    <n v="0"/>
    <n v="0"/>
    <m/>
    <m/>
    <m/>
    <m/>
    <n v="200"/>
    <n v="6000000"/>
  </r>
  <r>
    <n v="211"/>
    <s v="FMSV2023120028"/>
    <d v="2023-12-19T00:00:00"/>
    <m/>
    <m/>
    <n v="0"/>
    <s v="Parts Selection"/>
    <m/>
    <x v="3"/>
    <x v="9"/>
    <m/>
    <m/>
    <x v="1"/>
    <x v="0"/>
    <x v="26"/>
    <s v="1G403K314"/>
    <d v="2018-04-20T00:00:00"/>
    <x v="1"/>
    <s v="NOZ blocked_x000d__x000a_FSB broken"/>
    <s v="Major"/>
    <s v="NOZ, FSB"/>
    <d v="2023-12-19T00:00:00"/>
    <d v="2023-12-19T00:00:00"/>
    <m/>
    <n v="0"/>
    <m/>
    <m/>
    <n v="0"/>
    <n v="0"/>
    <m/>
    <m/>
    <s v="Bach Mai hospital loaner =&gt; VINAGE =&gt; HGE"/>
    <s v="SGB3"/>
    <n v="400"/>
    <m/>
  </r>
  <r>
    <n v="212"/>
    <s v="FMSV2023120033"/>
    <d v="2023-12-20T00:00:00"/>
    <m/>
    <m/>
    <n v="0"/>
    <s v="Parts Selection"/>
    <m/>
    <x v="3"/>
    <x v="6"/>
    <m/>
    <m/>
    <x v="1"/>
    <x v="80"/>
    <x v="2"/>
    <s v="2V567K966"/>
    <d v="2019-01-30T00:00:00"/>
    <x v="0"/>
    <m/>
    <s v="Other"/>
    <s v="PCB"/>
    <d v="2023-12-21T00:00:00"/>
    <d v="2023-12-26T00:00:00"/>
    <m/>
    <n v="0"/>
    <m/>
    <m/>
    <n v="0"/>
    <n v="0"/>
    <m/>
    <m/>
    <m/>
    <m/>
    <n v="200"/>
    <m/>
  </r>
  <r>
    <n v="213"/>
    <s v="FMSV2023030069"/>
    <d v="2023-03-28T00:00:00"/>
    <m/>
    <m/>
    <n v="0"/>
    <s v="Authorization"/>
    <s v="Approval"/>
    <x v="4"/>
    <x v="4"/>
    <m/>
    <m/>
    <x v="1"/>
    <x v="61"/>
    <x v="18"/>
    <s v="1C741K218"/>
    <d v="2019-12-24T00:00:00"/>
    <x v="0"/>
    <s v="1. CHA len scratch_x000d__x000a_2. BSA Loosen, UD: 150_x000d__x000a_3. LOCK KNOB heavy_x000d__x000a_4. FSB worn out_x000d__x000a_"/>
    <s v="Major"/>
    <s v="CHA, BSA, FSB, LGB"/>
    <d v="2023-12-18T00:00:00"/>
    <d v="2023-10-06T00:00:00"/>
    <d v="2023-12-11T00:00:00"/>
    <n v="47"/>
    <m/>
    <m/>
    <n v="0"/>
    <n v="0"/>
    <m/>
    <s v="PO116"/>
    <m/>
    <s v="SGA1"/>
    <n v="500"/>
    <n v="226000000"/>
  </r>
  <r>
    <n v="214"/>
    <s v="FMSV2023050072"/>
    <d v="2023-05-29T00:00:00"/>
    <m/>
    <m/>
    <n v="0"/>
    <s v="Authorization"/>
    <s v="Approval"/>
    <x v="4"/>
    <x v="4"/>
    <m/>
    <m/>
    <x v="0"/>
    <x v="0"/>
    <x v="12"/>
    <s v="1G391K564"/>
    <d v="2015-07-08T00:00:00"/>
    <x v="0"/>
    <s v="1.Black spot's at 7o'clock_x000d__x000a_2.BSA deformed_x000d__x000a_3.FCT scratch_x000d__x000a_4.Damaged glue at DTE"/>
    <s v="Major"/>
    <s v="DRY, BSA, FCT, DEC"/>
    <d v="2023-06-02T00:00:00"/>
    <d v="2023-10-25T00:00:00"/>
    <d v="2023-11-27T00:00:00"/>
    <n v="24"/>
    <m/>
    <m/>
    <n v="0"/>
    <n v="0"/>
    <m/>
    <m/>
    <s v="QC after loaner HNNA_x000d__x000a_Black spot's at 7o'clock Request for air dryer on 30/05/2023 - 02/06/2023 =&gt; image OK_x000d__x000a_"/>
    <m/>
    <n v="600"/>
    <m/>
  </r>
  <r>
    <n v="215"/>
    <s v="FMSV2023070056"/>
    <d v="2023-07-21T00:00:00"/>
    <m/>
    <m/>
    <n v="0"/>
    <s v="Authorization"/>
    <s v="Approval"/>
    <x v="4"/>
    <x v="4"/>
    <m/>
    <m/>
    <x v="1"/>
    <x v="0"/>
    <x v="8"/>
    <s v="2G361K131"/>
    <d v="2019-06-01T00:00:00"/>
    <x v="0"/>
    <s v="FSA, VCA BSA damaged_x000d__x000a_"/>
    <s v="Major"/>
    <s v="BSA, FSA, VCA"/>
    <d v="2023-07-21T00:00:00"/>
    <d v="2023-10-25T00:00:00"/>
    <d v="2023-12-05T00:00:00"/>
    <n v="30"/>
    <m/>
    <m/>
    <n v="0"/>
    <n v="0"/>
    <m/>
    <s v="PO116"/>
    <s v="No replace new VCA"/>
    <s v="SGC3"/>
    <n v="400"/>
    <m/>
  </r>
  <r>
    <n v="216"/>
    <s v="FMSV2023080056"/>
    <d v="2023-08-16T00:00:00"/>
    <m/>
    <m/>
    <n v="0"/>
    <s v="Authorization"/>
    <s v="Approval"/>
    <x v="4"/>
    <x v="4"/>
    <m/>
    <m/>
    <x v="0"/>
    <x v="0"/>
    <x v="7"/>
    <s v="2G402K022"/>
    <d v="2018-04-20T00:00:00"/>
    <x v="0"/>
    <s v="FSB worn out"/>
    <s v="Major"/>
    <s v="FSB"/>
    <d v="2023-08-21T00:00:00"/>
    <d v="2023-10-25T00:00:00"/>
    <d v="2023-10-31T00:00:00"/>
    <n v="5"/>
    <m/>
    <m/>
    <n v="0"/>
    <n v="0"/>
    <m/>
    <s v="PO116"/>
    <s v="QC after demo 108 Hospital_x000d__x000a_PO113"/>
    <m/>
    <n v="400"/>
    <m/>
  </r>
  <r>
    <n v="217"/>
    <s v="FMSV2023080085"/>
    <d v="2023-08-22T00:00:00"/>
    <m/>
    <m/>
    <n v="0"/>
    <s v="Authorization"/>
    <s v="Approval"/>
    <x v="4"/>
    <x v="4"/>
    <m/>
    <m/>
    <x v="0"/>
    <x v="0"/>
    <x v="11"/>
    <s v="1C692K077"/>
    <d v="2015-02-26T00:00:00"/>
    <x v="0"/>
    <m/>
    <s v="Major"/>
    <s v="BSA, FSB, DWA"/>
    <d v="2023-08-24T00:00:00"/>
    <d v="2023-10-25T00:00:00"/>
    <d v="2023-10-31T00:00:00"/>
    <n v="5"/>
    <d v="2023-10-16T00:00:00"/>
    <m/>
    <n v="0"/>
    <n v="0"/>
    <m/>
    <m/>
    <s v="PO113"/>
    <m/>
    <n v="400"/>
    <m/>
  </r>
  <r>
    <n v="218"/>
    <s v="FMSV2023090027"/>
    <d v="2023-09-15T00:00:00"/>
    <m/>
    <m/>
    <n v="0"/>
    <s v="Authorization"/>
    <s v="Approval"/>
    <x v="4"/>
    <x v="4"/>
    <m/>
    <m/>
    <x v="1"/>
    <x v="81"/>
    <x v="38"/>
    <s v="6G390K061"/>
    <d v="2021-01-15T00:00:00"/>
    <x v="2"/>
    <s v="BSA, LGB damge"/>
    <s v="Minor"/>
    <s v="DRY, LGB, BSA, DEC"/>
    <d v="2023-09-18T00:00:00"/>
    <d v="2023-09-20T00:00:00"/>
    <d v="2023-12-25T00:00:00"/>
    <n v="69"/>
    <m/>
    <m/>
    <n v="0"/>
    <n v="0"/>
    <m/>
    <m/>
    <m/>
    <s v="SGB3"/>
    <n v="200"/>
    <n v="77000000"/>
  </r>
  <r>
    <n v="219"/>
    <s v="FMSV2023090062"/>
    <d v="2023-09-29T00:00:00"/>
    <m/>
    <m/>
    <n v="0"/>
    <s v="Authorization"/>
    <s v="Approval"/>
    <x v="4"/>
    <x v="4"/>
    <m/>
    <m/>
    <x v="1"/>
    <x v="82"/>
    <x v="17"/>
    <s v="KC643K008"/>
    <d v="2023-06-13T00:00:00"/>
    <x v="0"/>
    <m/>
    <s v="Major"/>
    <s v="CHA, CAP NOZ"/>
    <d v="2023-10-04T00:00:00"/>
    <d v="2023-12-01T00:00:00"/>
    <d v="2023-12-08T00:00:00"/>
    <n v="6"/>
    <d v="2023-12-08T00:00:00"/>
    <m/>
    <n v="0"/>
    <n v="0"/>
    <m/>
    <s v="PO116"/>
    <s v="Rejected WTY due to imapcted CHA caused Image stain line._x000d__x000a_PO116"/>
    <s v="SGD1"/>
    <n v="500"/>
    <n v="76000000"/>
  </r>
  <r>
    <n v="220"/>
    <s v="FMSV2023100010"/>
    <d v="2023-10-06T00:00:00"/>
    <m/>
    <m/>
    <n v="0"/>
    <s v="Authorization"/>
    <s v="Approval"/>
    <x v="4"/>
    <x v="4"/>
    <m/>
    <m/>
    <x v="0"/>
    <x v="83"/>
    <x v="8"/>
    <s v="LG361K013"/>
    <d v="2023-03-13T00:00:00"/>
    <x v="0"/>
    <s v="1. AWT leaked_x000d__x000a_2. Image stain --&gt; treated CHA by air dryer failed_x000d__x000a_3. LGB broken_x000d__x000a_Note: AWT &amp; LGB can be affected by BSA."/>
    <s v="Major"/>
    <s v="AWT, CHA, LGB, BSA"/>
    <d v="2023-10-13T00:00:00"/>
    <d v="2023-10-13T00:00:00"/>
    <d v="2023-10-23T00:00:00"/>
    <n v="7"/>
    <d v="2023-10-23T00:00:00"/>
    <m/>
    <n v="0"/>
    <n v="0"/>
    <m/>
    <s v="WTY-FFVN-2310050"/>
    <s v="AWT leaked --&gt; stain image --&gt; treated CHA by air dryer failed. "/>
    <m/>
    <n v="500"/>
    <m/>
  </r>
  <r>
    <n v="221"/>
    <s v="FMSV2023110006"/>
    <d v="2023-11-02T00:00:00"/>
    <m/>
    <m/>
    <n v="0"/>
    <s v="Authorization"/>
    <s v="Approval"/>
    <x v="4"/>
    <x v="2"/>
    <m/>
    <m/>
    <x v="0"/>
    <x v="2"/>
    <x v="1"/>
    <s v="1C728K173"/>
    <d v="2017-01-09T00:00:00"/>
    <x v="0"/>
    <s v="1.U/D loosen_x000d__x000a_2.Leaked at knob"/>
    <s v="Minor"/>
    <s v="OSA, ANGL"/>
    <d v="2023-11-06T00:00:00"/>
    <d v="2023-12-05T00:00:00"/>
    <d v="2023-12-05T00:00:00"/>
    <n v="1"/>
    <m/>
    <m/>
    <n v="0"/>
    <n v="0"/>
    <m/>
    <m/>
    <s v="FOC"/>
    <m/>
    <n v="200"/>
    <m/>
  </r>
  <r>
    <n v="222"/>
    <s v="FMSV2023110029"/>
    <d v="2023-11-15T00:00:00"/>
    <m/>
    <m/>
    <n v="0"/>
    <s v="Authorization"/>
    <s v="Approval"/>
    <x v="4"/>
    <x v="2"/>
    <m/>
    <m/>
    <x v="0"/>
    <x v="16"/>
    <x v="12"/>
    <s v="8G391K375"/>
    <d v="2021-08-06T00:00:00"/>
    <x v="0"/>
    <s v="1.Leaked at RBS_x000d__x000a_2.Black spot's and stain image at 7o'clock_x000d__x000a_3.Fluid inside DEC_x000d__x000a_4.U/D loosen"/>
    <s v="Minor"/>
    <s v="CHA, DEC, OSA"/>
    <d v="2023-11-22T00:00:00"/>
    <d v="2023-12-05T00:00:00"/>
    <d v="2023-12-05T00:00:00"/>
    <n v="1"/>
    <d v="2023-12-05T00:00:00"/>
    <m/>
    <n v="0"/>
    <n v="0"/>
    <m/>
    <m/>
    <s v="Leaked at RBS_x000d__x000a_Black spot's Request for air dryer on 20/11/2023 -22/11/2023 =&gt; Image OK_x000d__x000a_FOC_x000d__x000a_"/>
    <m/>
    <n v="200"/>
    <m/>
  </r>
  <r>
    <n v="223"/>
    <s v="FMSV2023110031"/>
    <d v="2023-11-15T00:00:00"/>
    <m/>
    <m/>
    <n v="0"/>
    <s v="Authorization"/>
    <s v="Approval"/>
    <x v="4"/>
    <x v="4"/>
    <m/>
    <m/>
    <x v="0"/>
    <x v="16"/>
    <x v="12"/>
    <s v="KG391K535"/>
    <d v="2023-08-02T00:00:00"/>
    <x v="6"/>
    <m/>
    <s v="Major"/>
    <s v="CHA"/>
    <d v="2023-11-22T00:00:00"/>
    <d v="2023-11-28T00:00:00"/>
    <d v="2023-12-12T00:00:00"/>
    <n v="11"/>
    <d v="2023-12-22T00:00:00"/>
    <m/>
    <n v="0"/>
    <n v="0"/>
    <m/>
    <s v="WTY-FFVN-2311055"/>
    <s v="FTYO/QA approved replacement_x000d__x000a_Returned this scope for FTYO investigation (Dec-2023)_x000d__x000a_Cancel return"/>
    <s v="SGA3"/>
    <n v="500"/>
    <m/>
  </r>
  <r>
    <n v="224"/>
    <s v="FMSV2023110035"/>
    <d v="2023-11-16T00:00:00"/>
    <m/>
    <m/>
    <n v="0"/>
    <s v="Authorization"/>
    <s v="Approval"/>
    <x v="4"/>
    <x v="4"/>
    <m/>
    <m/>
    <x v="1"/>
    <x v="82"/>
    <x v="8"/>
    <s v="JG361K638"/>
    <d v="2023-06-13T00:00:00"/>
    <x v="0"/>
    <s v="1. FCT disclogged from DTE_x000d__x000a_2. Stain image_x000d__x000a_3. BSA clinch pin broken_x000d__x000a_4. FSA scratched_x000d__x000a_5. VCA worn out"/>
    <s v="Major"/>
    <s v="BSA, CHA, FSA, VCA"/>
    <d v="2023-11-17T00:00:00"/>
    <d v="2023-11-17T00:00:00"/>
    <d v="2023-11-24T00:00:00"/>
    <n v="6"/>
    <d v="2023-11-24T00:00:00"/>
    <m/>
    <n v="0"/>
    <n v="0"/>
    <m/>
    <s v="WTY-FFVN-2311052"/>
    <m/>
    <s v="SGD1"/>
    <n v="500"/>
    <n v="18000000"/>
  </r>
  <r>
    <n v="225"/>
    <s v="FMSV2023110049"/>
    <d v="2023-11-20T00:00:00"/>
    <m/>
    <m/>
    <n v="0"/>
    <s v="Authorization"/>
    <s v="Approval"/>
    <x v="4"/>
    <x v="2"/>
    <m/>
    <m/>
    <x v="0"/>
    <x v="2"/>
    <x v="12"/>
    <s v="1G391K939"/>
    <d v="2015-12-26T00:00:00"/>
    <x v="0"/>
    <s v="1.Leaked at RBS_x000d__x000a_2.U/D loosen"/>
    <s v="Minor"/>
    <s v="FCT"/>
    <d v="2023-11-22T00:00:00"/>
    <d v="2023-12-05T00:00:00"/>
    <d v="2023-12-05T00:00:00"/>
    <n v="1"/>
    <m/>
    <m/>
    <n v="0"/>
    <n v="0"/>
    <m/>
    <m/>
    <s v="FOC"/>
    <m/>
    <n v="200"/>
    <n v="13000000"/>
  </r>
  <r>
    <n v="226"/>
    <s v="FMSV2023110071"/>
    <d v="2023-11-30T00:00:00"/>
    <m/>
    <m/>
    <n v="0"/>
    <s v="Authorization"/>
    <s v="Approval"/>
    <x v="4"/>
    <x v="4"/>
    <m/>
    <m/>
    <x v="0"/>
    <x v="3"/>
    <x v="12"/>
    <s v="KG391K801"/>
    <d v="2023-10-30T00:00:00"/>
    <x v="0"/>
    <m/>
    <s v="Major"/>
    <s v="BSA"/>
    <d v="2023-11-30T00:00:00"/>
    <d v="2023-11-30T00:00:00"/>
    <d v="2023-12-01T00:00:00"/>
    <n v="2"/>
    <d v="2023-12-01T00:00:00"/>
    <m/>
    <n v="0"/>
    <n v="0"/>
    <m/>
    <s v="WTY-FFVN-2311056"/>
    <m/>
    <m/>
    <n v="400"/>
    <m/>
  </r>
  <r>
    <n v="227"/>
    <s v="FMSV2023110072"/>
    <d v="2023-11-30T00:00:00"/>
    <m/>
    <m/>
    <n v="0"/>
    <s v="Authorization"/>
    <s v="Approval"/>
    <x v="4"/>
    <x v="4"/>
    <m/>
    <m/>
    <x v="0"/>
    <x v="3"/>
    <x v="12"/>
    <s v="KG391K797"/>
    <d v="2023-10-30T00:00:00"/>
    <x v="0"/>
    <s v="BSA broken"/>
    <s v="Major"/>
    <s v="BSA"/>
    <d v="2023-11-30T00:00:00"/>
    <d v="2023-11-30T00:00:00"/>
    <d v="2023-12-01T00:00:00"/>
    <n v="2"/>
    <d v="2023-12-01T00:00:00"/>
    <m/>
    <n v="0"/>
    <n v="0"/>
    <m/>
    <s v="WTY-FFVN-2311057"/>
    <m/>
    <m/>
    <n v="400"/>
    <m/>
  </r>
  <r>
    <n v="228"/>
    <s v="FMSV2023120001"/>
    <d v="2023-12-04T00:00:00"/>
    <m/>
    <m/>
    <n v="0"/>
    <s v="Authorization"/>
    <s v="Approval"/>
    <x v="4"/>
    <x v="4"/>
    <m/>
    <m/>
    <x v="1"/>
    <x v="84"/>
    <x v="17"/>
    <s v="KC643K535"/>
    <d v="2023-11-15T00:00:00"/>
    <x v="6"/>
    <m/>
    <s v="Major"/>
    <s v="ISA"/>
    <d v="2023-12-04T00:00:00"/>
    <d v="2023-12-05T00:00:00"/>
    <d v="2023-12-06T00:00:00"/>
    <n v="2"/>
    <d v="2023-12-06T00:00:00"/>
    <m/>
    <n v="0"/>
    <n v="0"/>
    <m/>
    <s v="WTY-FFVN-2312060"/>
    <m/>
    <s v="SGD1"/>
    <n v="350"/>
    <m/>
  </r>
  <r>
    <n v="229"/>
    <s v="FMSV2023120005"/>
    <d v="2023-12-05T00:00:00"/>
    <m/>
    <m/>
    <n v="0"/>
    <s v="Authorization"/>
    <s v="Approval"/>
    <x v="4"/>
    <x v="4"/>
    <m/>
    <m/>
    <x v="0"/>
    <x v="85"/>
    <x v="8"/>
    <s v="9G361K616"/>
    <d v="2021-10-14T00:00:00"/>
    <x v="5"/>
    <s v="1. FCT leaked_x000d__x000a_2. BSA deformed"/>
    <s v="Major"/>
    <s v="FCT, BSA, DRY"/>
    <d v="2023-12-05T00:00:00"/>
    <d v="2023-12-07T00:00:00"/>
    <d v="2023-12-27T00:00:00"/>
    <n v="15"/>
    <m/>
    <m/>
    <n v="0"/>
    <n v="0"/>
    <m/>
    <s v="PO116"/>
    <m/>
    <m/>
    <n v="600"/>
    <n v="26000000"/>
  </r>
  <r>
    <n v="230"/>
    <s v="FMSV2023120007"/>
    <d v="2023-12-05T00:00:00"/>
    <m/>
    <m/>
    <n v="0"/>
    <s v="Authorization"/>
    <s v="Approval"/>
    <x v="4"/>
    <x v="2"/>
    <m/>
    <m/>
    <x v="0"/>
    <x v="5"/>
    <x v="17"/>
    <s v="KC643K304"/>
    <d v="2023-03-21T00:00:00"/>
    <x v="0"/>
    <m/>
    <s v="Major"/>
    <s v="BSA, VCA"/>
    <d v="2023-12-07T00:00:00"/>
    <d v="2023-12-18T00:00:00"/>
    <d v="2023-12-18T00:00:00"/>
    <n v="1"/>
    <d v="2023-12-18T00:00:00"/>
    <m/>
    <n v="0"/>
    <n v="0"/>
    <m/>
    <s v="WTY-FFVN-2312061"/>
    <m/>
    <m/>
    <n v="400"/>
    <m/>
  </r>
  <r>
    <n v="231"/>
    <s v="FMSV2023120010"/>
    <d v="2023-12-07T00:00:00"/>
    <m/>
    <m/>
    <n v="0"/>
    <s v="Authorization"/>
    <s v="Approval"/>
    <x v="4"/>
    <x v="4"/>
    <m/>
    <m/>
    <x v="1"/>
    <x v="51"/>
    <x v="17"/>
    <s v="3C643K039"/>
    <d v="2018-12-28T00:00:00"/>
    <x v="0"/>
    <s v="DWA broken_x000d__x000a_BSA wire loosen"/>
    <s v="Major"/>
    <s v="DWA, OSA"/>
    <d v="2023-12-12T00:00:00"/>
    <d v="2023-12-25T00:00:00"/>
    <d v="2023-12-25T00:00:00"/>
    <n v="1"/>
    <m/>
    <m/>
    <n v="0"/>
    <n v="0"/>
    <m/>
    <m/>
    <m/>
    <s v="SGB3"/>
    <n v="350"/>
    <n v="7000000"/>
  </r>
  <r>
    <n v="232"/>
    <s v="FMSV2023120024"/>
    <d v="2023-12-15T00:00:00"/>
    <m/>
    <m/>
    <n v="0"/>
    <s v="Authorization"/>
    <s v="Approval"/>
    <x v="4"/>
    <x v="2"/>
    <m/>
    <m/>
    <x v="0"/>
    <x v="3"/>
    <x v="12"/>
    <s v="KG391K800"/>
    <d v="2023-10-30T00:00:00"/>
    <x v="0"/>
    <s v="Bending Up broken"/>
    <s v="Major"/>
    <s v="BSA"/>
    <d v="2023-12-15T00:00:00"/>
    <d v="2023-12-18T00:00:00"/>
    <d v="2023-12-18T00:00:00"/>
    <n v="1"/>
    <d v="2023-12-18T00:00:00"/>
    <m/>
    <n v="0"/>
    <n v="0"/>
    <m/>
    <s v="WTY-FFVN-2312062"/>
    <m/>
    <m/>
    <n v="400"/>
    <m/>
  </r>
  <r>
    <n v="233"/>
    <s v="FMSV2023120041"/>
    <d v="2023-12-22T00:00:00"/>
    <m/>
    <m/>
    <n v="0"/>
    <s v="Authorization"/>
    <s v="Approval"/>
    <x v="4"/>
    <x v="4"/>
    <m/>
    <m/>
    <x v="0"/>
    <x v="0"/>
    <x v="12"/>
    <s v="1G391K560"/>
    <d v="2015-07-08T00:00:00"/>
    <x v="0"/>
    <s v="1.Leaked at FCT_x000d__x000a_2.BSA deformation_x000d__x000a_3.AWT blocked"/>
    <s v="Major"/>
    <s v="FCT, BSA, AWT"/>
    <d v="2023-12-22T00:00:00"/>
    <d v="2023-12-22T00:00:00"/>
    <d v="2023-12-22T00:00:00"/>
    <n v="1"/>
    <m/>
    <m/>
    <n v="0"/>
    <n v="0"/>
    <m/>
    <s v="PO116"/>
    <m/>
    <m/>
    <n v="450"/>
    <m/>
  </r>
  <r>
    <n v="234"/>
    <s v="FMSV2023120043"/>
    <d v="2023-12-25T00:00:00"/>
    <m/>
    <m/>
    <n v="0"/>
    <s v="Authorization"/>
    <s v="Approval"/>
    <x v="4"/>
    <x v="6"/>
    <m/>
    <m/>
    <x v="2"/>
    <x v="86"/>
    <x v="17"/>
    <s v="JC643K002"/>
    <d v="2023-03-01T00:00:00"/>
    <x v="0"/>
    <s v="DWA broken"/>
    <s v="Minor"/>
    <s v="DWA"/>
    <d v="2023-12-25T00:00:00"/>
    <d v="2024-01-03T00:00:00"/>
    <d v="2024-01-03T00:00:00"/>
    <n v="1"/>
    <m/>
    <m/>
    <n v="0"/>
    <n v="0"/>
    <m/>
    <m/>
    <m/>
    <m/>
    <n v="350"/>
    <m/>
  </r>
  <r>
    <n v="235"/>
    <s v="FMSV2023040070"/>
    <d v="2023-04-26T00:00:00"/>
    <m/>
    <m/>
    <n v="0"/>
    <s v="Authorization"/>
    <s v="Approval"/>
    <x v="5"/>
    <x v="5"/>
    <m/>
    <m/>
    <x v="1"/>
    <x v="0"/>
    <x v="21"/>
    <s v="2G348K408"/>
    <d v="2017-07-01T00:00:00"/>
    <x v="0"/>
    <s v="no image =&gt; change PCB =&gt; image failure"/>
    <s v="Major"/>
    <s v="PCB, CHA"/>
    <d v="2023-05-18T00:00:00"/>
    <d v="2023-05-18T00:00:00"/>
    <d v="2023-11-07T00:00:00"/>
    <n v="124"/>
    <m/>
    <m/>
    <n v="0"/>
    <n v="0"/>
    <m/>
    <s v="PO115"/>
    <m/>
    <s v="SGA2"/>
    <n v="500"/>
    <m/>
  </r>
  <r>
    <n v="236"/>
    <s v="FMSV2023050045L"/>
    <d v="2023-06-13T00:00:00"/>
    <m/>
    <m/>
    <n v="0"/>
    <s v="Authorization"/>
    <s v="Approval"/>
    <x v="5"/>
    <x v="5"/>
    <m/>
    <m/>
    <x v="1"/>
    <x v="0"/>
    <x v="5"/>
    <s v="4C591A001"/>
    <d v="2013-07-04T00:00:00"/>
    <x v="0"/>
    <s v="1. CHA Noise_x000d__x000a_2. RBS dryout_x000d__x000a_3. FSB Cracked, Damaged_x000d__x000a_"/>
    <s v="Major"/>
    <s v="FSB, DRY"/>
    <d v="2023-07-04T00:00:00"/>
    <d v="2023-10-25T00:00:00"/>
    <d v="2023-11-07T00:00:00"/>
    <n v="10"/>
    <m/>
    <m/>
    <n v="0"/>
    <n v="0"/>
    <m/>
    <s v="PO115"/>
    <s v="Hoan My Sai Gon_x000d__x000a_drying by heating and vacuum chamber - 230627"/>
    <s v="SGA1"/>
    <n v="600"/>
    <m/>
  </r>
  <r>
    <n v="237"/>
    <s v="FMSV2023060068"/>
    <d v="2023-06-29T00:00:00"/>
    <m/>
    <m/>
    <n v="0"/>
    <s v="Authorization"/>
    <s v="Approval"/>
    <x v="5"/>
    <x v="5"/>
    <m/>
    <m/>
    <x v="1"/>
    <x v="0"/>
    <x v="8"/>
    <s v="5G361K065"/>
    <d v="2019-09-11T00:00:00"/>
    <x v="0"/>
    <s v="BSA Damaged_x000d__x000a_Foggy image"/>
    <s v="Major"/>
    <s v="CHA, BSA"/>
    <d v="2023-06-30T00:00:00"/>
    <d v="2023-10-25T00:00:00"/>
    <d v="2023-11-07T00:00:00"/>
    <n v="10"/>
    <m/>
    <m/>
    <n v="0"/>
    <n v="0"/>
    <m/>
    <s v="PO115"/>
    <s v="foggy image"/>
    <s v="SGA2"/>
    <n v="500"/>
    <m/>
  </r>
  <r>
    <n v="238"/>
    <s v="FMSV2023080022"/>
    <d v="2023-08-07T00:00:00"/>
    <m/>
    <m/>
    <n v="0"/>
    <s v="Authorization"/>
    <s v="Approval"/>
    <x v="5"/>
    <x v="5"/>
    <m/>
    <m/>
    <x v="0"/>
    <x v="0"/>
    <x v="9"/>
    <s v="1S094A282"/>
    <d v="2011-10-25T00:00:00"/>
    <x v="0"/>
    <s v="Iris failure"/>
    <s v="Minor"/>
    <s v="IRS"/>
    <d v="2023-08-16T00:00:00"/>
    <d v="2023-08-16T00:00:00"/>
    <d v="2023-09-20T00:00:00"/>
    <n v="26"/>
    <d v="2023-10-16T00:00:00"/>
    <m/>
    <n v="0"/>
    <n v="0"/>
    <m/>
    <m/>
    <s v="PO113"/>
    <m/>
    <n v="200"/>
    <m/>
  </r>
  <r>
    <n v="239"/>
    <s v="FMSV2023080038"/>
    <d v="2023-08-10T00:00:00"/>
    <d v="2024-01-03T00:00:00"/>
    <m/>
    <n v="0"/>
    <s v="Authorization"/>
    <s v="Approval"/>
    <x v="5"/>
    <x v="5"/>
    <m/>
    <m/>
    <x v="1"/>
    <x v="0"/>
    <x v="12"/>
    <s v="1G391K524"/>
    <d v="2015-02-26T00:00:00"/>
    <x v="0"/>
    <s v="DOWN wire broken"/>
    <s v="Major"/>
    <s v="BSA"/>
    <d v="2023-08-11T00:00:00"/>
    <d v="2023-08-11T00:00:00"/>
    <d v="2023-11-07T00:00:00"/>
    <n v="63"/>
    <m/>
    <m/>
    <n v="0"/>
    <n v="0"/>
    <m/>
    <s v="PO115"/>
    <s v="Demo at Cho Ray"/>
    <s v="SGA2"/>
    <n v="400"/>
    <m/>
  </r>
  <r>
    <n v="240"/>
    <s v="FMSV2023080094"/>
    <d v="2023-08-24T00:00:00"/>
    <m/>
    <m/>
    <n v="0"/>
    <s v="Authorization"/>
    <s v="Approval"/>
    <x v="5"/>
    <x v="5"/>
    <m/>
    <m/>
    <x v="0"/>
    <x v="0"/>
    <x v="12"/>
    <s v="1G391K928"/>
    <d v="2015-12-26T00:00:00"/>
    <x v="0"/>
    <m/>
    <s v="Major"/>
    <s v="FCT, BSA"/>
    <d v="2023-08-29T00:00:00"/>
    <d v="2023-08-29T00:00:00"/>
    <d v="2023-09-20T00:00:00"/>
    <n v="17"/>
    <d v="2023-10-16T00:00:00"/>
    <m/>
    <n v="0"/>
    <n v="0"/>
    <m/>
    <m/>
    <s v="PO113"/>
    <m/>
    <n v="450"/>
    <m/>
  </r>
  <r>
    <n v="241"/>
    <s v="FMSV2023090015"/>
    <d v="2023-09-08T00:00:00"/>
    <m/>
    <m/>
    <n v="0"/>
    <s v="Authorization"/>
    <s v="Approval"/>
    <x v="5"/>
    <x v="5"/>
    <m/>
    <m/>
    <x v="1"/>
    <x v="1"/>
    <x v="12"/>
    <s v="2G391K487"/>
    <m/>
    <x v="0"/>
    <s v="BSA heavy torque"/>
    <s v="Major"/>
    <s v="BSA"/>
    <d v="2023-10-04T00:00:00"/>
    <d v="2023-10-04T00:00:00"/>
    <d v="2023-11-07T00:00:00"/>
    <n v="25"/>
    <m/>
    <m/>
    <n v="0"/>
    <n v="0"/>
    <m/>
    <s v="PO115"/>
    <m/>
    <s v="SGD1"/>
    <n v="400"/>
    <m/>
  </r>
  <r>
    <n v="242"/>
    <s v="FMSV2023090021"/>
    <d v="2023-09-12T00:00:00"/>
    <m/>
    <m/>
    <n v="0"/>
    <s v="Authorization"/>
    <s v="Approval"/>
    <x v="5"/>
    <x v="5"/>
    <m/>
    <m/>
    <x v="0"/>
    <x v="0"/>
    <x v="1"/>
    <s v="1C728K140"/>
    <d v="2016-12-20T00:00:00"/>
    <x v="0"/>
    <m/>
    <s v="Major"/>
    <s v="LGB, BSA"/>
    <d v="2023-09-14T00:00:00"/>
    <d v="2023-09-14T00:00:00"/>
    <d v="2023-11-07T00:00:00"/>
    <n v="39"/>
    <m/>
    <m/>
    <n v="0"/>
    <n v="0"/>
    <m/>
    <s v="PO115"/>
    <s v="QC after demo at Phuc Thinh Hospital"/>
    <m/>
    <n v="500"/>
    <n v="41000000"/>
  </r>
  <r>
    <n v="243"/>
    <s v="FMSV2023090039"/>
    <d v="2023-09-18T00:00:00"/>
    <m/>
    <m/>
    <n v="0"/>
    <s v="Authorization"/>
    <s v="Approval"/>
    <x v="5"/>
    <x v="5"/>
    <m/>
    <m/>
    <x v="1"/>
    <x v="0"/>
    <x v="16"/>
    <s v="1G412K182"/>
    <d v="2019-04-20T00:00:00"/>
    <x v="0"/>
    <s v="FSB worn out"/>
    <s v="Major"/>
    <s v="FSB"/>
    <d v="2023-09-21T00:00:00"/>
    <d v="2023-09-21T00:00:00"/>
    <d v="2023-11-07T00:00:00"/>
    <n v="34"/>
    <m/>
    <m/>
    <n v="0"/>
    <n v="0"/>
    <m/>
    <s v="PO115"/>
    <m/>
    <s v="SGB2"/>
    <n v="400"/>
    <m/>
  </r>
  <r>
    <n v="244"/>
    <s v="FMSV2023090059"/>
    <d v="2023-09-26T00:00:00"/>
    <d v="2023-12-15T00:00:00"/>
    <m/>
    <n v="0"/>
    <s v="Authorization"/>
    <s v="Approval"/>
    <x v="5"/>
    <x v="5"/>
    <m/>
    <m/>
    <x v="0"/>
    <x v="79"/>
    <x v="26"/>
    <s v="8G403K185"/>
    <d v="2022-11-11T00:00:00"/>
    <x v="0"/>
    <m/>
    <s v="Major"/>
    <s v="CHA, BSA"/>
    <d v="2023-09-29T00:00:00"/>
    <d v="2023-10-25T00:00:00"/>
    <d v="2023-11-10T00:00:00"/>
    <n v="13"/>
    <d v="2023-11-10T00:00:00"/>
    <d v="2023-12-06T00:00:00"/>
    <n v="19"/>
    <n v="0"/>
    <m/>
    <s v="WTY-FFVN-2310047"/>
    <s v="Warranty "/>
    <m/>
    <n v="500"/>
    <m/>
  </r>
  <r>
    <n v="245"/>
    <s v="FMSV2023090066"/>
    <d v="2023-09-28T00:00:00"/>
    <m/>
    <m/>
    <n v="0"/>
    <s v="Authorization"/>
    <s v="Approval"/>
    <x v="5"/>
    <x v="5"/>
    <m/>
    <m/>
    <x v="0"/>
    <x v="0"/>
    <x v="7"/>
    <s v="1G402K223"/>
    <d v="2017-11-27T00:00:00"/>
    <x v="0"/>
    <s v="1.Leaked at OSA_x000d__x000a_2.U/D loosen"/>
    <s v="Minor"/>
    <s v="OSA"/>
    <d v="2023-09-29T00:00:00"/>
    <d v="2023-10-25T00:00:00"/>
    <d v="2023-11-07T00:00:00"/>
    <n v="10"/>
    <m/>
    <m/>
    <n v="0"/>
    <n v="0"/>
    <m/>
    <s v="PO115"/>
    <m/>
    <m/>
    <n v="200"/>
    <m/>
  </r>
  <r>
    <n v="246"/>
    <s v="FMSV2023100003"/>
    <d v="2023-10-02T00:00:00"/>
    <d v="2024-01-04T00:00:00"/>
    <m/>
    <n v="0"/>
    <s v="Authorization"/>
    <s v="Approval"/>
    <x v="5"/>
    <x v="5"/>
    <m/>
    <m/>
    <x v="1"/>
    <x v="19"/>
    <x v="25"/>
    <s v="SC309A048"/>
    <d v="2015-08-06T00:00:00"/>
    <x v="0"/>
    <s v="ghost image_x000d__x000a_FSA leak"/>
    <s v="Major"/>
    <s v="CHA, FSA"/>
    <d v="2023-10-04T00:00:00"/>
    <d v="2023-10-05T00:00:00"/>
    <d v="2023-11-27T00:00:00"/>
    <n v="38"/>
    <m/>
    <m/>
    <n v="0"/>
    <n v="0"/>
    <m/>
    <s v="PO115"/>
    <m/>
    <s v="SGD1"/>
    <n v="500"/>
    <n v="139000000"/>
  </r>
  <r>
    <n v="247"/>
    <s v="FMSV2023100011"/>
    <d v="2023-10-06T00:00:00"/>
    <m/>
    <m/>
    <n v="0"/>
    <s v="Authorization"/>
    <s v="Approval"/>
    <x v="5"/>
    <x v="5"/>
    <m/>
    <m/>
    <x v="0"/>
    <x v="0"/>
    <x v="17"/>
    <s v="3C643K019"/>
    <d v="2019-06-04T00:00:00"/>
    <x v="0"/>
    <s v="1. BSA broken_x000d__x000a_2. FSB damaged"/>
    <s v="Major"/>
    <s v="BSA, FSB"/>
    <d v="2023-10-10T00:00:00"/>
    <d v="2023-10-10T00:00:00"/>
    <d v="2023-11-07T00:00:00"/>
    <n v="21"/>
    <m/>
    <m/>
    <n v="0"/>
    <n v="0"/>
    <m/>
    <s v="PO115"/>
    <m/>
    <m/>
    <n v="400"/>
    <m/>
  </r>
  <r>
    <n v="248"/>
    <s v="FMSV2023100038"/>
    <d v="2023-10-24T00:00:00"/>
    <d v="2023-11-09T00:00:00"/>
    <m/>
    <n v="0"/>
    <s v="Authorization"/>
    <s v="Approval"/>
    <x v="5"/>
    <x v="5"/>
    <m/>
    <m/>
    <x v="0"/>
    <x v="0"/>
    <x v="1"/>
    <s v="1C728K139"/>
    <d v="2016-11-27T00:00:00"/>
    <x v="0"/>
    <s v="Leaked at Knob"/>
    <s v="Minor"/>
    <s v="ANGL"/>
    <d v="2023-10-27T00:00:00"/>
    <d v="2023-11-07T00:00:00"/>
    <d v="2023-11-07T00:00:00"/>
    <n v="1"/>
    <m/>
    <m/>
    <n v="0"/>
    <n v="0"/>
    <m/>
    <s v="PO115"/>
    <m/>
    <m/>
    <n v="200"/>
    <m/>
  </r>
  <r>
    <n v="249"/>
    <s v="FMSV2023070077"/>
    <d v="2023-07-31T00:00:00"/>
    <d v="2024-01-04T00:00:00"/>
    <m/>
    <n v="0"/>
    <s v="Authorization"/>
    <s v="Approval"/>
    <x v="6"/>
    <x v="3"/>
    <m/>
    <m/>
    <x v="0"/>
    <x v="0"/>
    <x v="12"/>
    <s v="1G391K315"/>
    <d v="2014-10-12T00:00:00"/>
    <x v="0"/>
    <s v="1.FSB worn out_x000d__x000a_2.VCA connector cracked"/>
    <s v="Major"/>
    <s v="FSB, VCA"/>
    <d v="2023-08-02T00:00:00"/>
    <d v="2023-10-25T00:00:00"/>
    <d v="2023-11-03T00:00:00"/>
    <n v="8"/>
    <m/>
    <m/>
    <n v="0"/>
    <n v="0"/>
    <m/>
    <m/>
    <m/>
    <m/>
    <n v="350"/>
    <m/>
  </r>
  <r>
    <n v="250"/>
    <s v="FMSV2023080058"/>
    <d v="2023-08-17T00:00:00"/>
    <d v="2023-12-19T00:00:00"/>
    <m/>
    <n v="0"/>
    <s v="Repair"/>
    <s v="Approval"/>
    <x v="6"/>
    <x v="5"/>
    <m/>
    <s v="Hoang"/>
    <x v="1"/>
    <x v="21"/>
    <x v="25"/>
    <s v="1C309K265"/>
    <d v="2018-07-04T00:00:00"/>
    <x v="0"/>
    <s v="1. CAP AND NOZ Damaged, glue damaged_x000d__x000a_2. WJT Clogged_x000d__x000a_3. RBS Missed Glue_x000d__x000a_4. FCT Restriction_x000d__x000a_5. FSA Scratched, Worn out, leaked_x000d__x000a_6. BSA Loosen, Down_x000d__x000a_7. OSA BODY COVERS Cracked, main cover_x000d__x000a_8. FSB deformed_x000d__x000a_"/>
    <s v="Major"/>
    <s v="FSA, BSA, DEC, FCT, FSB"/>
    <d v="2023-08-17T00:00:00"/>
    <d v="2023-08-23T00:00:00"/>
    <d v="2023-10-31T00:00:00"/>
    <n v="50"/>
    <d v="2023-10-16T00:00:00"/>
    <m/>
    <n v="0"/>
    <n v="0"/>
    <m/>
    <m/>
    <s v="PO113"/>
    <s v="SGF1"/>
    <n v="450"/>
    <n v="78000000"/>
  </r>
  <r>
    <n v="251"/>
    <s v="FMSV2023090001"/>
    <d v="2023-09-05T00:00:00"/>
    <d v="2023-12-12T00:00:00"/>
    <m/>
    <n v="0"/>
    <s v="Repair"/>
    <s v="Approval"/>
    <x v="6"/>
    <x v="5"/>
    <m/>
    <s v="Thai"/>
    <x v="1"/>
    <x v="35"/>
    <x v="17"/>
    <s v="7C643K451"/>
    <d v="2022-07-20T00:00:00"/>
    <x v="0"/>
    <s v="Prims separation"/>
    <s v="Major"/>
    <s v="CHA"/>
    <d v="2023-09-05T00:00:00"/>
    <d v="2023-10-07T00:00:00"/>
    <d v="2023-11-06T00:00:00"/>
    <n v="21"/>
    <m/>
    <m/>
    <n v="0"/>
    <n v="0"/>
    <m/>
    <s v="WTY-FFVN-2309041-REJECTED"/>
    <s v="PO114"/>
    <s v="SGE1"/>
    <n v="500"/>
    <n v="84000000"/>
  </r>
  <r>
    <n v="252"/>
    <s v="FMSV2023090011"/>
    <d v="2023-09-08T00:00:00"/>
    <d v="2023-12-21T00:00:00"/>
    <d v="2024-01-02T00:00:00"/>
    <n v="9"/>
    <s v="QC"/>
    <s v="Approval"/>
    <x v="6"/>
    <x v="5"/>
    <m/>
    <s v="Hoanle"/>
    <x v="0"/>
    <x v="16"/>
    <x v="12"/>
    <s v="KG391K536"/>
    <d v="2023-08-02T00:00:00"/>
    <x v="0"/>
    <s v="BSA broken"/>
    <s v="Major"/>
    <s v="BSA"/>
    <d v="2023-09-11T00:00:00"/>
    <d v="2023-09-15T00:00:00"/>
    <d v="2023-09-15T00:00:00"/>
    <n v="1"/>
    <d v="2023-09-12T00:00:00"/>
    <d v="2023-12-06T00:00:00"/>
    <n v="62"/>
    <n v="78"/>
    <m/>
    <s v="WTY-FFVN-2309044"/>
    <s v="PO Received: 6-Dec"/>
    <m/>
    <n v="400"/>
    <m/>
  </r>
  <r>
    <n v="253"/>
    <s v="FMSV2023090103"/>
    <d v="2023-09-28T00:00:00"/>
    <d v="2023-12-15T00:00:00"/>
    <m/>
    <n v="0"/>
    <s v="Repair"/>
    <s v="Approval"/>
    <x v="6"/>
    <x v="5"/>
    <m/>
    <s v="Thai"/>
    <x v="1"/>
    <x v="22"/>
    <x v="7"/>
    <s v="1G402K686"/>
    <d v="2017-10-30T00:00:00"/>
    <x v="0"/>
    <s v="1. CHA Stain black spots-&gt; white spots_x000d__x000a_2. BSA Deformed_x000d__x000a_3. LOCK KNOB Leaked_x000d__x000a_"/>
    <s v="Major"/>
    <s v="AWB, DRY, BSA"/>
    <d v="2023-09-29T00:00:00"/>
    <d v="2023-07-28T00:00:00"/>
    <d v="2023-12-04T00:00:00"/>
    <n v="92"/>
    <m/>
    <m/>
    <n v="0"/>
    <n v="0"/>
    <m/>
    <m/>
    <s v="-----History Last RMA# FMSV2023070054------------_x000d__x000a_Received:26-Jul-23_x000d__x000a_Inspection:26-Jul-23 - Le Quang Thong_x000d__x000a_Ship out: 19-Sep-23-----History Last RMA# FMSV2023070054------------_x000d__x000a_Received:26-Jul-23_x000d__x000a_Inspection:26-Jul-23"/>
    <s v="SGB3"/>
    <n v="600"/>
    <m/>
  </r>
  <r>
    <n v="254"/>
    <s v="FMSV2023090237"/>
    <d v="2023-09-28T00:00:00"/>
    <d v="2023-12-13T00:00:00"/>
    <m/>
    <n v="0"/>
    <s v="Authorization"/>
    <s v="Approval"/>
    <x v="6"/>
    <x v="4"/>
    <m/>
    <m/>
    <x v="1"/>
    <x v="48"/>
    <x v="53"/>
    <s v="4G375A101"/>
    <d v="2013-11-11T00:00:00"/>
    <x v="0"/>
    <s v="1. FCT Restriction_x000d__x000a_2. FSB Scratched_x000d__x000a_3. VCA Leaked"/>
    <s v="Major"/>
    <s v="VCA, FSB"/>
    <d v="2023-09-29T00:00:00"/>
    <d v="2023-10-07T00:00:00"/>
    <d v="2023-12-11T00:00:00"/>
    <n v="46"/>
    <m/>
    <m/>
    <n v="0"/>
    <n v="0"/>
    <m/>
    <s v="PO116"/>
    <m/>
    <s v="SGD1"/>
    <n v="400"/>
    <m/>
  </r>
  <r>
    <n v="255"/>
    <s v="FMSV2023110032"/>
    <d v="2023-11-15T00:00:00"/>
    <d v="2023-12-25T00:00:00"/>
    <d v="2024-01-02T00:00:00"/>
    <n v="7"/>
    <s v="Shipped"/>
    <s v="Approval"/>
    <x v="6"/>
    <x v="4"/>
    <m/>
    <s v="Thang"/>
    <x v="0"/>
    <x v="16"/>
    <x v="12"/>
    <s v="KG391K538"/>
    <m/>
    <x v="0"/>
    <s v="1. AWT leaked"/>
    <s v="Major"/>
    <s v="AWT"/>
    <d v="2023-11-20T00:00:00"/>
    <d v="2023-11-20T00:00:00"/>
    <d v="2023-11-24T00:00:00"/>
    <n v="5"/>
    <d v="2023-11-24T00:00:00"/>
    <m/>
    <n v="0"/>
    <n v="28"/>
    <d v="2024-01-02T00:00:00"/>
    <s v="WTY-FFVN-2311053"/>
    <m/>
    <m/>
    <n v="450"/>
    <m/>
  </r>
  <r>
    <n v="256"/>
    <s v="FMSV2023110061"/>
    <d v="2023-11-23T00:00:00"/>
    <d v="2023-11-28T00:00:00"/>
    <d v="2024-01-02T00:00:00"/>
    <n v="26"/>
    <s v="QC"/>
    <s v="Approval"/>
    <x v="6"/>
    <x v="3"/>
    <m/>
    <s v="Thang"/>
    <x v="0"/>
    <x v="87"/>
    <x v="8"/>
    <s v="9G361K427"/>
    <d v="2021-02-06T00:00:00"/>
    <x v="0"/>
    <s v="1. Stain image_x000d__x000a_2. BSA loosen"/>
    <s v="Minor"/>
    <s v="WGA, OSA"/>
    <d v="2023-11-28T00:00:00"/>
    <d v="2023-11-28T00:00:00"/>
    <d v="2023-11-28T00:00:00"/>
    <n v="1"/>
    <m/>
    <m/>
    <n v="0"/>
    <n v="26"/>
    <m/>
    <m/>
    <m/>
    <m/>
    <n v="200"/>
    <m/>
  </r>
  <r>
    <n v="257"/>
    <s v="FMSV2023110062"/>
    <d v="2023-11-23T00:00:00"/>
    <d v="2023-12-05T00:00:00"/>
    <d v="2024-01-02T00:00:00"/>
    <n v="21"/>
    <s v="QC"/>
    <s v="Approval"/>
    <x v="6"/>
    <x v="6"/>
    <m/>
    <s v="Hoanle"/>
    <x v="0"/>
    <x v="6"/>
    <x v="35"/>
    <s v="1C692K073"/>
    <d v="2014-06-11T00:00:00"/>
    <x v="0"/>
    <m/>
    <s v="Minor"/>
    <s v="DWA"/>
    <d v="2023-11-27T00:00:00"/>
    <d v="2023-12-05T00:00:00"/>
    <d v="2023-12-05T00:00:00"/>
    <n v="1"/>
    <m/>
    <m/>
    <n v="0"/>
    <n v="21"/>
    <m/>
    <m/>
    <s v="FOC - DW"/>
    <m/>
    <n v="200"/>
    <m/>
  </r>
  <r>
    <n v="258"/>
    <s v="FMSV2023120006"/>
    <d v="2023-12-05T00:00:00"/>
    <d v="2023-12-22T00:00:00"/>
    <d v="2024-01-02T00:00:00"/>
    <n v="8"/>
    <s v="QC"/>
    <s v="Approval"/>
    <x v="6"/>
    <x v="3"/>
    <m/>
    <s v="Hoanle"/>
    <x v="0"/>
    <x v="5"/>
    <x v="8"/>
    <s v="LG361K357"/>
    <d v="2023-03-21T00:00:00"/>
    <x v="0"/>
    <m/>
    <s v="Minor"/>
    <s v="VCA"/>
    <d v="2023-12-07T00:00:00"/>
    <d v="2023-12-07T00:00:00"/>
    <d v="2023-12-22T00:00:00"/>
    <n v="12"/>
    <m/>
    <m/>
    <n v="0"/>
    <n v="8"/>
    <m/>
    <m/>
    <m/>
    <m/>
    <n v="200"/>
    <m/>
  </r>
  <r>
    <n v="259"/>
    <s v="FMSV2023120014"/>
    <d v="2023-12-08T00:00:00"/>
    <d v="2023-12-20T00:00:00"/>
    <m/>
    <n v="0"/>
    <s v="Authorization"/>
    <s v="Approval"/>
    <x v="6"/>
    <x v="3"/>
    <m/>
    <m/>
    <x v="0"/>
    <x v="3"/>
    <x v="9"/>
    <s v="2S094K444"/>
    <d v="2016-05-18T00:00:00"/>
    <x v="0"/>
    <m/>
    <s v="Other"/>
    <s v="O"/>
    <d v="2023-12-20T00:00:00"/>
    <d v="2023-12-20T00:00:00"/>
    <d v="2023-12-20T00:00:00"/>
    <n v="1"/>
    <m/>
    <m/>
    <n v="0"/>
    <n v="0"/>
    <m/>
    <m/>
    <s v="Following"/>
    <m/>
    <n v="200"/>
    <m/>
  </r>
  <r>
    <n v="260"/>
    <s v="FMSV2023120025"/>
    <d v="2023-12-15T00:00:00"/>
    <d v="2023-12-22T00:00:00"/>
    <d v="2024-01-02T00:00:00"/>
    <n v="8"/>
    <s v="QC"/>
    <s v="Approval"/>
    <x v="6"/>
    <x v="3"/>
    <m/>
    <s v="Thang"/>
    <x v="0"/>
    <x v="88"/>
    <x v="8"/>
    <s v="JG361K231"/>
    <d v="2022-01-20T00:00:00"/>
    <x v="0"/>
    <s v="RBS glue damaged"/>
    <s v="Minor"/>
    <s v="RBS"/>
    <d v="2023-12-22T00:00:00"/>
    <d v="2023-12-22T00:00:00"/>
    <d v="2023-12-22T00:00:00"/>
    <n v="1"/>
    <m/>
    <m/>
    <n v="0"/>
    <n v="8"/>
    <m/>
    <m/>
    <s v="Dry CHA by air dryer --&gt; OK"/>
    <m/>
    <n v="200"/>
    <m/>
  </r>
  <r>
    <n v="261"/>
    <s v="FMSV2023120026"/>
    <d v="2023-12-15T00:00:00"/>
    <d v="2023-12-15T00:00:00"/>
    <d v="2024-01-02T00:00:00"/>
    <n v="13"/>
    <s v="QC"/>
    <s v="Approval"/>
    <x v="6"/>
    <x v="3"/>
    <m/>
    <s v="Thang"/>
    <x v="0"/>
    <x v="0"/>
    <x v="7"/>
    <s v="2G402K099"/>
    <d v="2018-04-20T00:00:00"/>
    <x v="0"/>
    <m/>
    <s v="Minor"/>
    <s v="DRY, WGA/WGB"/>
    <d v="2023-12-15T00:00:00"/>
    <d v="2023-12-15T00:00:00"/>
    <d v="2023-12-15T00:00:00"/>
    <n v="1"/>
    <m/>
    <m/>
    <n v="0"/>
    <n v="13"/>
    <m/>
    <m/>
    <s v="Treated by air dryer system --&gt; OK"/>
    <m/>
    <n v="200"/>
    <m/>
  </r>
  <r>
    <n v="262"/>
    <s v="FMSV2023120031"/>
    <d v="2023-12-20T00:00:00"/>
    <d v="2024-01-02T00:00:00"/>
    <m/>
    <n v="0"/>
    <s v="Authorization"/>
    <s v="Approval"/>
    <x v="6"/>
    <x v="3"/>
    <m/>
    <m/>
    <x v="0"/>
    <x v="24"/>
    <x v="17"/>
    <s v="5C643K347"/>
    <d v="2020-09-05T00:00:00"/>
    <x v="0"/>
    <m/>
    <s v="Major"/>
    <s v="DRY, CLN"/>
    <d v="2023-12-28T00:00:00"/>
    <d v="2024-01-02T00:00:00"/>
    <d v="2024-01-02T00:00:00"/>
    <n v="1"/>
    <m/>
    <m/>
    <n v="0"/>
    <n v="0"/>
    <m/>
    <m/>
    <s v="Treated by Air dryer system - 22/12/2023 - OK_x000d__x000a_FSA and BSA loosen"/>
    <m/>
    <n v="350"/>
    <m/>
  </r>
  <r>
    <n v="263"/>
    <s v="FMSV2023120035"/>
    <d v="2023-12-21T00:00:00"/>
    <d v="2023-12-22T00:00:00"/>
    <d v="2024-01-02T00:00:00"/>
    <n v="8"/>
    <s v="QC"/>
    <s v="Approval"/>
    <x v="6"/>
    <x v="3"/>
    <m/>
    <s v="Hoanle"/>
    <x v="0"/>
    <x v="0"/>
    <x v="5"/>
    <s v="1C603K041"/>
    <d v="2019-03-20T00:00:00"/>
    <x v="0"/>
    <m/>
    <s v="Minor"/>
    <s v="SUB"/>
    <d v="2023-12-22T00:00:00"/>
    <d v="2023-12-22T00:00:00"/>
    <d v="2023-12-22T00:00:00"/>
    <n v="1"/>
    <m/>
    <m/>
    <n v="0"/>
    <n v="8"/>
    <m/>
    <m/>
    <m/>
    <m/>
    <n v="200"/>
    <m/>
  </r>
  <r>
    <n v="264"/>
    <s v="FMSV2023120040"/>
    <d v="2023-12-22T00:00:00"/>
    <d v="2023-12-22T00:00:00"/>
    <d v="2024-01-02T00:00:00"/>
    <n v="8"/>
    <s v="QC"/>
    <s v="Approval"/>
    <x v="6"/>
    <x v="3"/>
    <m/>
    <s v="Thang"/>
    <x v="0"/>
    <x v="8"/>
    <x v="7"/>
    <s v="KG402K677"/>
    <d v="2023-03-21T00:00:00"/>
    <x v="0"/>
    <m/>
    <s v="Minor"/>
    <s v="DRY, OSA"/>
    <d v="2023-12-22T00:00:00"/>
    <d v="2023-12-22T00:00:00"/>
    <d v="2023-12-22T00:00:00"/>
    <n v="1"/>
    <m/>
    <m/>
    <n v="0"/>
    <n v="8"/>
    <m/>
    <m/>
    <m/>
    <m/>
    <n v="200"/>
    <m/>
  </r>
  <r>
    <n v="265"/>
    <s v="FMSV2023120044"/>
    <d v="2023-12-27T00:00:00"/>
    <d v="2023-12-29T00:00:00"/>
    <d v="2024-01-02T00:00:00"/>
    <n v="3"/>
    <s v="QC"/>
    <s v="Approval"/>
    <x v="6"/>
    <x v="3"/>
    <m/>
    <s v="Minh"/>
    <x v="2"/>
    <x v="0"/>
    <x v="39"/>
    <s v="6V644K427"/>
    <d v="2023-02-01T00:00:00"/>
    <x v="0"/>
    <m/>
    <s v="Other"/>
    <s v="O"/>
    <d v="2023-12-29T00:00:00"/>
    <d v="2023-12-29T00:00:00"/>
    <d v="2023-12-29T00:00:00"/>
    <n v="1"/>
    <m/>
    <m/>
    <n v="0"/>
    <n v="3"/>
    <m/>
    <m/>
    <m/>
    <m/>
    <n v="350"/>
    <m/>
  </r>
  <r>
    <n v="266"/>
    <s v="FMSV2023120045"/>
    <d v="2023-12-27T00:00:00"/>
    <d v="2023-12-29T00:00:00"/>
    <d v="2024-01-02T00:00:00"/>
    <n v="3"/>
    <s v="QC"/>
    <s v="Approval"/>
    <x v="6"/>
    <x v="3"/>
    <m/>
    <s v="Minh"/>
    <x v="2"/>
    <x v="0"/>
    <x v="13"/>
    <s v="7S101K272"/>
    <d v="2023-02-01T00:00:00"/>
    <x v="0"/>
    <m/>
    <s v="Other"/>
    <s v="O"/>
    <d v="2023-12-29T00:00:00"/>
    <d v="2023-12-29T00:00:00"/>
    <d v="2023-12-29T00:00:00"/>
    <n v="1"/>
    <m/>
    <m/>
    <n v="0"/>
    <n v="3"/>
    <m/>
    <m/>
    <m/>
    <m/>
    <n v="350"/>
    <m/>
  </r>
  <r>
    <n v="267"/>
    <s v="FMSV2023120046"/>
    <d v="2023-12-27T00:00:00"/>
    <d v="2023-12-29T00:00:00"/>
    <d v="2024-01-02T00:00:00"/>
    <n v="3"/>
    <s v="QC"/>
    <s v="Approval"/>
    <x v="6"/>
    <x v="3"/>
    <m/>
    <s v="Minh"/>
    <x v="2"/>
    <x v="0"/>
    <x v="7"/>
    <s v="JG402K336"/>
    <d v="2023-01-01T00:00:00"/>
    <x v="0"/>
    <m/>
    <s v="Other"/>
    <s v="CLN"/>
    <d v="2023-12-29T00:00:00"/>
    <d v="2023-12-29T00:00:00"/>
    <d v="2023-12-29T00:00:00"/>
    <n v="1"/>
    <m/>
    <m/>
    <n v="0"/>
    <n v="3"/>
    <m/>
    <m/>
    <m/>
    <m/>
    <n v="350"/>
    <m/>
  </r>
  <r>
    <n v="268"/>
    <s v="FMSV2023120047"/>
    <d v="2023-12-27T00:00:00"/>
    <d v="2023-12-29T00:00:00"/>
    <d v="2024-01-02T00:00:00"/>
    <n v="3"/>
    <s v="QC"/>
    <s v="Approval"/>
    <x v="6"/>
    <x v="3"/>
    <m/>
    <s v="Minh"/>
    <x v="2"/>
    <x v="0"/>
    <x v="0"/>
    <s v="2C730K026"/>
    <d v="2022-03-15T00:00:00"/>
    <x v="0"/>
    <s v="U/D loosen"/>
    <s v="Minor"/>
    <s v="OSA"/>
    <d v="2023-12-29T00:00:00"/>
    <d v="2023-12-29T00:00:00"/>
    <d v="2023-12-29T00:00:00"/>
    <n v="1"/>
    <m/>
    <m/>
    <n v="0"/>
    <n v="3"/>
    <m/>
    <m/>
    <m/>
    <m/>
    <n v="350"/>
    <m/>
  </r>
  <r>
    <n v="269"/>
    <s v="FMSV2023120049"/>
    <d v="2023-12-27T00:00:00"/>
    <d v="2024-01-02T00:00:00"/>
    <m/>
    <n v="0"/>
    <s v="Repair"/>
    <s v="Approval"/>
    <x v="6"/>
    <x v="3"/>
    <m/>
    <s v="Minh"/>
    <x v="2"/>
    <x v="42"/>
    <x v="1"/>
    <s v="8C728K201"/>
    <d v="2023-02-03T00:00:00"/>
    <x v="0"/>
    <s v="AWT clogged"/>
    <s v="Minor"/>
    <s v="AWT"/>
    <d v="2024-01-02T00:00:00"/>
    <d v="2024-01-02T00:00:00"/>
    <d v="2024-01-02T00:00:00"/>
    <n v="1"/>
    <m/>
    <m/>
    <n v="0"/>
    <n v="0"/>
    <m/>
    <m/>
    <m/>
    <m/>
    <n v="350"/>
    <m/>
  </r>
  <r>
    <n v="270"/>
    <s v="FMSV2023120052"/>
    <d v="2023-12-28T00:00:00"/>
    <d v="2024-01-03T00:00:00"/>
    <m/>
    <n v="0"/>
    <s v="Authorization"/>
    <s v="Approval"/>
    <x v="6"/>
    <x v="3"/>
    <m/>
    <m/>
    <x v="2"/>
    <x v="0"/>
    <x v="8"/>
    <s v="4G361K141"/>
    <d v="2019-07-04T00:00:00"/>
    <x v="0"/>
    <s v="AWT clogged"/>
    <s v="Minor"/>
    <s v="AWT"/>
    <d v="2024-01-03T00:00:00"/>
    <d v="2024-01-03T00:00:00"/>
    <d v="2024-01-03T00:00:00"/>
    <n v="1"/>
    <m/>
    <m/>
    <n v="0"/>
    <n v="0"/>
    <m/>
    <m/>
    <s v="Loaner at Thai Binh hospital"/>
    <m/>
    <n v="350"/>
    <m/>
  </r>
  <r>
    <n v="271"/>
    <s v="FMSV2023120053"/>
    <d v="2023-12-28T00:00:00"/>
    <d v="2024-01-02T00:00:00"/>
    <m/>
    <n v="0"/>
    <s v="Repair"/>
    <s v="Approval"/>
    <x v="6"/>
    <x v="3"/>
    <m/>
    <s v="Minh"/>
    <x v="2"/>
    <x v="5"/>
    <x v="17"/>
    <s v="KC643K248"/>
    <d v="2023-03-21T00:00:00"/>
    <x v="0"/>
    <s v="AWT clogged"/>
    <s v="Minor"/>
    <s v="AWT"/>
    <d v="2024-01-02T00:00:00"/>
    <d v="2024-01-02T00:00:00"/>
    <d v="2024-01-02T00:00:00"/>
    <n v="1"/>
    <m/>
    <m/>
    <n v="0"/>
    <n v="0"/>
    <m/>
    <m/>
    <m/>
    <m/>
    <n v="350"/>
    <m/>
  </r>
  <r>
    <n v="272"/>
    <s v="FMSV2023060047"/>
    <d v="2023-06-19T00:00:00"/>
    <d v="2023-12-07T00:00:00"/>
    <d v="2023-12-13T00:00:00"/>
    <n v="5"/>
    <s v="QC"/>
    <s v="Approval"/>
    <x v="7"/>
    <x v="5"/>
    <m/>
    <s v="Hoanle"/>
    <x v="0"/>
    <x v="2"/>
    <x v="26"/>
    <s v="1G403K110"/>
    <d v="2017-02-08T00:00:00"/>
    <x v="0"/>
    <s v="Main PCB failure"/>
    <s v="Minor"/>
    <s v="PCB"/>
    <d v="2023-06-20T00:00:00"/>
    <d v="2023-10-25T00:00:00"/>
    <d v="2023-10-31T00:00:00"/>
    <n v="5"/>
    <m/>
    <m/>
    <n v="0"/>
    <n v="32"/>
    <m/>
    <m/>
    <s v="The clinic is planning to repair the scope"/>
    <m/>
    <n v="200"/>
    <m/>
  </r>
  <r>
    <n v="273"/>
    <s v="FMSV2023090054"/>
    <d v="2023-09-25T00:00:00"/>
    <d v="2023-12-14T00:00:00"/>
    <d v="2023-12-18T00:00:00"/>
    <n v="3"/>
    <s v="QC"/>
    <s v="Approval"/>
    <x v="7"/>
    <x v="4"/>
    <m/>
    <s v="Minh"/>
    <x v="0"/>
    <x v="83"/>
    <x v="17"/>
    <s v="KC643K241"/>
    <d v="2023-03-13T00:00:00"/>
    <x v="0"/>
    <s v="1.Drum wire broken_x000d__x000a_2.Bending broken"/>
    <s v="Major"/>
    <s v="DWA, BSA"/>
    <d v="2023-09-28T00:00:00"/>
    <d v="2023-10-02T00:00:00"/>
    <d v="2023-10-02T00:00:00"/>
    <n v="1"/>
    <d v="2023-10-02T00:00:00"/>
    <d v="2023-12-06T00:00:00"/>
    <n v="48"/>
    <n v="56"/>
    <m/>
    <s v="WTY-FFVN-2310046"/>
    <m/>
    <m/>
    <n v="400"/>
    <m/>
  </r>
  <r>
    <n v="274"/>
    <s v="FMSV2023090069"/>
    <d v="2023-09-28T00:00:00"/>
    <d v="2023-12-07T00:00:00"/>
    <d v="2023-12-13T00:00:00"/>
    <n v="5"/>
    <s v="QC"/>
    <s v="Approval"/>
    <x v="7"/>
    <x v="5"/>
    <m/>
    <s v="Thang"/>
    <x v="0"/>
    <x v="89"/>
    <x v="19"/>
    <s v="4G374K157"/>
    <d v="2019-03-12T00:00:00"/>
    <x v="0"/>
    <m/>
    <s v="Major"/>
    <s v="CHA, BSA, FSA, LPA"/>
    <d v="2023-09-28T00:00:00"/>
    <d v="2023-04-05T00:00:00"/>
    <d v="2023-10-31T00:00:00"/>
    <n v="150"/>
    <d v="2023-10-16T00:00:00"/>
    <m/>
    <n v="0"/>
    <n v="32"/>
    <m/>
    <m/>
    <s v="follow_x000d__x000a_-----History Last RMA# FMSV2023040017------------_x000d__x000a_Received:05-Apr-23_x000d__x000a_Inspection:18-Apr-23 - Le Van Hoan_x000d__x000a_PO113"/>
    <m/>
    <n v="500"/>
    <m/>
  </r>
  <r>
    <n v="275"/>
    <s v="FMSV2023090074"/>
    <d v="2023-09-28T00:00:00"/>
    <d v="2023-12-07T00:00:00"/>
    <d v="2023-12-22T00:00:00"/>
    <n v="12"/>
    <s v="QC"/>
    <s v="Approval"/>
    <x v="7"/>
    <x v="5"/>
    <m/>
    <s v="Minh"/>
    <x v="0"/>
    <x v="89"/>
    <x v="19"/>
    <s v="4G374K154"/>
    <d v="2019-03-12T00:00:00"/>
    <x v="0"/>
    <s v="1.Leaked at FCT_x000d__x000a_2.Black spot's and noise image_x000d__x000a_3.BSA deformed_x000d__x000a_4.FSA worn out"/>
    <s v="Major"/>
    <s v="FCT, CHA, BSA, FSA"/>
    <d v="2023-09-29T00:00:00"/>
    <d v="2023-10-07T00:00:00"/>
    <d v="2023-10-31T00:00:00"/>
    <n v="17"/>
    <d v="2023-10-16T00:00:00"/>
    <m/>
    <n v="0"/>
    <n v="39"/>
    <m/>
    <m/>
    <s v="-----History Last RMA# FMSV2023050033------------_x000d__x000a_Received:12-May-23_x000d__x000a_Inspection:23-May-23 - Nguyen Tuan Minh_x000d__x000a_PO113"/>
    <m/>
    <n v="500"/>
    <m/>
  </r>
  <r>
    <n v="276"/>
    <s v="FMSV2023090080"/>
    <d v="2023-09-28T00:00:00"/>
    <d v="2023-12-01T00:00:00"/>
    <d v="2023-12-11T00:00:00"/>
    <n v="7"/>
    <s v="QC"/>
    <s v="Approval"/>
    <x v="7"/>
    <x v="5"/>
    <m/>
    <s v="Hoanle"/>
    <x v="0"/>
    <x v="3"/>
    <x v="9"/>
    <s v="2S094K543"/>
    <d v="2016-06-06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3060016------------_x000d__x000a_Received:06-Jun-23_x000d__x000a_Inspection:06-Jun-23 - Le Van Hoan_x000d__x000a_Ship out: 19-Sep-23"/>
    <m/>
    <n v="200"/>
    <m/>
  </r>
  <r>
    <n v="277"/>
    <s v="FMSV2023090150"/>
    <d v="2023-09-28T00:00:00"/>
    <m/>
    <m/>
    <n v="0"/>
    <s v="QC"/>
    <s v="Cancel"/>
    <x v="7"/>
    <x v="0"/>
    <m/>
    <m/>
    <x v="0"/>
    <x v="90"/>
    <x v="26"/>
    <s v="2G403K153"/>
    <d v="2019-09-15T00:00:00"/>
    <x v="0"/>
    <s v="1. WJT and FCT leaked_x000d__x000a_2. Image noise_x000d__x000a_3. Fluid inside PCB case_x000d__x000a_4. FSA scratched_x000d__x000a_5. BSA deformed_x000d__x000a_"/>
    <s v="Return"/>
    <s v="WJT, FCT, CHA, FSA, BSA"/>
    <d v="2023-09-29T00:00:00"/>
    <d v="2023-10-25T00:00:00"/>
    <d v="2023-11-15T00:00:00"/>
    <n v="16"/>
    <m/>
    <m/>
    <n v="0"/>
    <n v="0"/>
    <m/>
    <m/>
    <s v="-----History Last RMA# FMSV2023070027------------_x000d__x000a_Received:11-Jul-23_x000d__x000a_Inspection:18-Jul-23 - Nguyen Khac Thang (Hanoi)_x000d__x000a_Ship out: 05-Sep-23"/>
    <m/>
    <n v="500"/>
    <m/>
  </r>
  <r>
    <n v="278"/>
    <s v="FMSV2023090163"/>
    <d v="2023-09-28T00:00:00"/>
    <d v="2023-12-01T00:00:00"/>
    <d v="2023-12-22T00:00:00"/>
    <n v="16"/>
    <s v="QC"/>
    <s v="Approval"/>
    <x v="7"/>
    <x v="5"/>
    <m/>
    <s v="Minh"/>
    <x v="0"/>
    <x v="3"/>
    <x v="9"/>
    <s v="3S094K544"/>
    <d v="2017-05-15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3030017------------_x000d__x000a_Received:13-Mar-23_x000d__x000a_Inspection:16-Mar-23 - Le Van Hoan_x000d__x000a_Ship out: 06-Jul-23"/>
    <m/>
    <n v="200"/>
    <m/>
  </r>
  <r>
    <n v="279"/>
    <s v="FMSV2023090246"/>
    <d v="2023-09-28T00:00:00"/>
    <d v="2023-12-01T00:00:00"/>
    <d v="2023-12-11T00:00:00"/>
    <n v="7"/>
    <s v="QC"/>
    <s v="Approval"/>
    <x v="7"/>
    <x v="5"/>
    <m/>
    <s v="Hoanle"/>
    <x v="0"/>
    <x v="3"/>
    <x v="9"/>
    <s v="3S094K980"/>
    <d v="2019-01-01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Trang Thi returned (Mr.Duong)_x000d__x000a_-----History Last RMA# FMSV2022120057------------_x000d__x000a_Received:28-Dec-22_x000d__x000a_Inspection:28-Dec-22 - Le Van Hoan_x000d__x000a_Ship out: 05-Apr-23"/>
    <m/>
    <n v="200"/>
    <m/>
  </r>
  <r>
    <n v="280"/>
    <s v="FMSV2023090252"/>
    <d v="2023-09-28T00:00:00"/>
    <d v="2023-12-01T00:00:00"/>
    <d v="2023-12-22T00:00:00"/>
    <n v="16"/>
    <s v="QC"/>
    <s v="Approval"/>
    <x v="7"/>
    <x v="5"/>
    <m/>
    <s v="Minh"/>
    <x v="0"/>
    <x v="3"/>
    <x v="9"/>
    <s v="2S094K540"/>
    <d v="2016-05-18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110065------------_x000d__x000a_Received:30-Nov-22_x000d__x000a_Inspection:05-Dec-22 - Le Van Hoan_x000d__x000a_Ship out: 01-Mar-23"/>
    <m/>
    <n v="200"/>
    <m/>
  </r>
  <r>
    <n v="281"/>
    <s v="FMSV2023090289"/>
    <d v="2023-09-28T00:00:00"/>
    <d v="2023-12-01T00:00:00"/>
    <d v="2023-12-22T00:00:00"/>
    <n v="16"/>
    <s v="QC"/>
    <s v="Approval"/>
    <x v="7"/>
    <x v="5"/>
    <m/>
    <s v="Minh"/>
    <x v="0"/>
    <x v="3"/>
    <x v="9"/>
    <s v="3S094K015"/>
    <d v="2017-01-18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060039------------_x000d__x000a_Received:13-Jun-22_x000d__x000a_Inspection:13-Jun-22 - Le Van Hoan_x000d__x000a_Ship out: 30-Sep-22"/>
    <m/>
    <n v="200"/>
    <m/>
  </r>
  <r>
    <n v="282"/>
    <s v="FMSV2023090290"/>
    <d v="2023-09-28T00:00:00"/>
    <d v="2023-12-01T00:00:00"/>
    <d v="2023-12-11T00:00:00"/>
    <n v="7"/>
    <s v="QC"/>
    <s v="Approval"/>
    <x v="7"/>
    <x v="5"/>
    <m/>
    <s v="Hoanle"/>
    <x v="0"/>
    <x v="3"/>
    <x v="9"/>
    <s v="3S094K526"/>
    <d v="2017-05-15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2060038------------_x000d__x000a_Received:13-Jun-22_x000d__x000a_Inspection:13-Jun-22 - Le Van Hoan_x000d__x000a_Ship out: 30-Sep-22"/>
    <m/>
    <n v="200"/>
    <m/>
  </r>
  <r>
    <n v="283"/>
    <s v="FMSV2023100030"/>
    <d v="2023-10-19T00:00:00"/>
    <d v="2023-10-31T00:00:00"/>
    <d v="2023-11-09T00:00:00"/>
    <n v="8"/>
    <s v="QC"/>
    <s v="Approval"/>
    <x v="7"/>
    <x v="3"/>
    <m/>
    <s v="Thang"/>
    <x v="0"/>
    <x v="29"/>
    <x v="52"/>
    <s v="RU039A048"/>
    <d v="2014-10-25T00:00:00"/>
    <x v="0"/>
    <s v="AWT clogged"/>
    <s v="Minor"/>
    <s v="AWT"/>
    <d v="2023-10-31T00:00:00"/>
    <d v="2023-10-31T00:00:00"/>
    <d v="2023-10-31T00:00:00"/>
    <n v="1"/>
    <m/>
    <m/>
    <n v="0"/>
    <n v="8"/>
    <m/>
    <m/>
    <s v="FSB leaked --&gt; Dry scope on 23/10/2023"/>
    <m/>
    <n v="200"/>
    <m/>
  </r>
  <r>
    <n v="284"/>
    <s v="FMSV2023110024"/>
    <d v="2023-11-15T00:00:00"/>
    <d v="2023-11-17T00:00:00"/>
    <d v="2023-11-27T00:00:00"/>
    <n v="7"/>
    <s v="QC"/>
    <s v="Approval"/>
    <x v="7"/>
    <x v="3"/>
    <m/>
    <s v="Hoanle"/>
    <x v="0"/>
    <x v="16"/>
    <x v="46"/>
    <s v="1C666K567"/>
    <d v="2019-08-25T00:00:00"/>
    <x v="0"/>
    <m/>
    <s v="Minor"/>
    <s v="ANGL"/>
    <d v="2023-11-17T00:00:00"/>
    <d v="2023-11-17T00:00:00"/>
    <d v="2023-11-17T00:00:00"/>
    <n v="1"/>
    <m/>
    <m/>
    <n v="0"/>
    <n v="7"/>
    <m/>
    <m/>
    <m/>
    <m/>
    <n v="200"/>
    <m/>
  </r>
  <r>
    <n v="285"/>
    <s v="FMSV2023110037"/>
    <d v="2023-11-17T00:00:00"/>
    <d v="2023-11-17T00:00:00"/>
    <d v="2023-11-27T00:00:00"/>
    <n v="7"/>
    <s v="QC"/>
    <s v="Approval"/>
    <x v="7"/>
    <x v="3"/>
    <m/>
    <s v="Hoanle"/>
    <x v="0"/>
    <x v="91"/>
    <x v="4"/>
    <s v="1B084K198"/>
    <d v="2016-05-13T00:00:00"/>
    <x v="0"/>
    <m/>
    <s v="Minor"/>
    <s v="FSB"/>
    <d v="2023-11-17T00:00:00"/>
    <d v="2023-11-17T00:00:00"/>
    <d v="2023-11-17T00:00:00"/>
    <n v="1"/>
    <m/>
    <m/>
    <n v="0"/>
    <n v="7"/>
    <m/>
    <m/>
    <m/>
    <m/>
    <n v="200"/>
    <m/>
  </r>
  <r>
    <n v="286"/>
    <s v="FMSV2023110040"/>
    <d v="2023-11-20T00:00:00"/>
    <d v="2023-11-23T00:00:00"/>
    <d v="2023-11-24T00:00:00"/>
    <n v="2"/>
    <s v="QC"/>
    <s v="Approval"/>
    <x v="7"/>
    <x v="3"/>
    <m/>
    <s v="Thang"/>
    <x v="0"/>
    <x v="2"/>
    <x v="26"/>
    <s v="1G403K227"/>
    <d v="2017-05-24T00:00:00"/>
    <x v="0"/>
    <m/>
    <s v="Minor"/>
    <s v="OSA"/>
    <d v="2023-11-23T00:00:00"/>
    <d v="2023-11-23T00:00:00"/>
    <d v="2023-11-23T00:00:00"/>
    <n v="1"/>
    <m/>
    <m/>
    <n v="0"/>
    <n v="2"/>
    <m/>
    <m/>
    <m/>
    <m/>
    <n v="200"/>
    <m/>
  </r>
  <r>
    <n v="287"/>
    <s v="FMSV2023110041"/>
    <d v="2023-11-20T00:00:00"/>
    <d v="2023-11-24T00:00:00"/>
    <d v="2023-11-27T00:00:00"/>
    <n v="2"/>
    <s v="QC"/>
    <s v="Approval"/>
    <x v="7"/>
    <x v="3"/>
    <m/>
    <s v="Hoanle"/>
    <x v="0"/>
    <x v="2"/>
    <x v="0"/>
    <s v="1C730K119"/>
    <d v="2017-05-24T00:00:00"/>
    <x v="0"/>
    <m/>
    <s v="Minor"/>
    <s v="BSA, CLN"/>
    <d v="2023-11-24T00:00:00"/>
    <d v="2023-11-24T00:00:00"/>
    <d v="2023-11-27T00:00:00"/>
    <n v="2"/>
    <m/>
    <m/>
    <n v="0"/>
    <n v="1"/>
    <m/>
    <m/>
    <m/>
    <m/>
    <n v="200"/>
    <m/>
  </r>
  <r>
    <n v="288"/>
    <s v="FMSV2023110042"/>
    <d v="2023-11-20T00:00:00"/>
    <d v="2023-11-27T00:00:00"/>
    <d v="2023-12-01T00:00:00"/>
    <n v="5"/>
    <s v="QC"/>
    <s v="Approval"/>
    <x v="7"/>
    <x v="3"/>
    <m/>
    <s v="Hoanle"/>
    <x v="0"/>
    <x v="2"/>
    <x v="0"/>
    <s v="1C730K144"/>
    <d v="2017-09-22T00:00:00"/>
    <x v="0"/>
    <s v="noise on image when bending"/>
    <s v="Minor"/>
    <s v="DRY, BSA"/>
    <d v="2023-11-27T00:00:00"/>
    <d v="2023-11-27T00:00:00"/>
    <d v="2023-11-27T00:00:00"/>
    <n v="1"/>
    <m/>
    <m/>
    <n v="0"/>
    <n v="5"/>
    <m/>
    <m/>
    <m/>
    <m/>
    <n v="200"/>
    <m/>
  </r>
  <r>
    <n v="289"/>
    <s v="FMSV2023110043"/>
    <d v="2023-11-20T00:00:00"/>
    <d v="2023-11-27T00:00:00"/>
    <d v="2023-12-01T00:00:00"/>
    <n v="5"/>
    <s v="QC"/>
    <s v="Approval"/>
    <x v="7"/>
    <x v="3"/>
    <m/>
    <s v="Hoanle"/>
    <x v="0"/>
    <x v="2"/>
    <x v="0"/>
    <s v="1C730K104"/>
    <d v="2017-05-24T00:00:00"/>
    <x v="0"/>
    <m/>
    <s v="Minor"/>
    <s v="CLN, BSA"/>
    <d v="2023-11-27T00:00:00"/>
    <d v="2023-11-27T00:00:00"/>
    <d v="2023-11-27T00:00:00"/>
    <n v="1"/>
    <m/>
    <m/>
    <n v="0"/>
    <n v="5"/>
    <m/>
    <m/>
    <m/>
    <m/>
    <n v="200"/>
    <m/>
  </r>
  <r>
    <n v="290"/>
    <s v="FMSV2023110044"/>
    <d v="2023-11-20T00:00:00"/>
    <d v="2023-11-23T00:00:00"/>
    <d v="2023-11-27T00:00:00"/>
    <n v="3"/>
    <s v="QC"/>
    <s v="Approval"/>
    <x v="7"/>
    <x v="3"/>
    <m/>
    <s v="Hoanle"/>
    <x v="0"/>
    <x v="2"/>
    <x v="1"/>
    <s v="1C728K175"/>
    <d v="2017-01-09T00:00:00"/>
    <x v="0"/>
    <m/>
    <s v="Minor"/>
    <s v="BSA"/>
    <d v="2023-11-23T00:00:00"/>
    <d v="2023-11-23T00:00:00"/>
    <d v="2023-11-24T00:00:00"/>
    <n v="2"/>
    <m/>
    <m/>
    <n v="0"/>
    <n v="2"/>
    <m/>
    <m/>
    <m/>
    <m/>
    <n v="200"/>
    <m/>
  </r>
  <r>
    <n v="291"/>
    <s v="FMSV2023110073"/>
    <d v="2023-11-30T00:00:00"/>
    <m/>
    <m/>
    <n v="0"/>
    <s v="QC"/>
    <s v="Transfer"/>
    <x v="7"/>
    <x v="6"/>
    <m/>
    <m/>
    <x v="1"/>
    <x v="3"/>
    <x v="12"/>
    <s v="KG391K792"/>
    <d v="2023-10-30T00:00:00"/>
    <x v="0"/>
    <m/>
    <s v="Return"/>
    <s v="O"/>
    <d v="2023-12-12T00:00:00"/>
    <d v="2023-12-12T00:00:00"/>
    <d v="2023-12-12T00:00:00"/>
    <n v="1"/>
    <m/>
    <m/>
    <n v="0"/>
    <n v="0"/>
    <m/>
    <s v="WTY-FFVN-2311058"/>
    <s v="FTYO/QA approved replacement_x000d__x000a_Returned this scope for FTYO investigation (Dec-2023)"/>
    <s v="SGA3"/>
    <n v="350"/>
    <m/>
  </r>
  <r>
    <n v="292"/>
    <s v="FMSV2023120011"/>
    <d v="2023-12-08T00:00:00"/>
    <d v="2023-12-08T00:00:00"/>
    <d v="2023-12-11T00:00:00"/>
    <n v="2"/>
    <s v="QC"/>
    <s v="Approval"/>
    <x v="7"/>
    <x v="3"/>
    <m/>
    <s v="Thang"/>
    <x v="0"/>
    <x v="3"/>
    <x v="12"/>
    <s v="KG391K781"/>
    <d v="2023-10-30T00:00:00"/>
    <x v="0"/>
    <m/>
    <s v="Minor"/>
    <s v="VCA"/>
    <d v="2023-12-08T00:00:00"/>
    <d v="2023-12-08T00:00:00"/>
    <d v="2023-12-08T00:00:00"/>
    <n v="1"/>
    <m/>
    <m/>
    <n v="0"/>
    <n v="2"/>
    <m/>
    <m/>
    <m/>
    <m/>
    <n v="200"/>
    <m/>
  </r>
  <r>
    <n v="293"/>
    <s v="FMSV2023120022"/>
    <d v="2023-12-15T00:00:00"/>
    <d v="2023-12-21T00:00:00"/>
    <d v="2023-12-22T00:00:00"/>
    <n v="2"/>
    <s v="QC"/>
    <s v="Approval"/>
    <x v="7"/>
    <x v="3"/>
    <m/>
    <s v="Thong"/>
    <x v="1"/>
    <x v="0"/>
    <x v="16"/>
    <s v="1G412K194"/>
    <d v="2019-03-09T00:00:00"/>
    <x v="0"/>
    <s v="BSA LR loosen_x000d__x000a_FSA snaked by FCT"/>
    <s v="Minor"/>
    <s v="OSA, O"/>
    <d v="2023-12-18T00:00:00"/>
    <d v="2023-12-18T00:00:00"/>
    <d v="2023-12-18T00:00:00"/>
    <n v="1"/>
    <m/>
    <m/>
    <n v="0"/>
    <n v="5"/>
    <m/>
    <m/>
    <m/>
    <s v="SGB1"/>
    <n v="200"/>
    <m/>
  </r>
  <r>
    <n v="294"/>
    <s v="FMSV2023120023"/>
    <d v="2023-12-15T00:00:00"/>
    <d v="2023-12-18T00:00:00"/>
    <d v="2023-12-19T00:00:00"/>
    <n v="2"/>
    <s v="QC"/>
    <s v="Approval"/>
    <x v="7"/>
    <x v="3"/>
    <m/>
    <s v="Thong"/>
    <x v="1"/>
    <x v="0"/>
    <x v="1"/>
    <s v="7C728K101"/>
    <d v="2022-06-01T00:00:00"/>
    <x v="0"/>
    <s v="CHA scratched"/>
    <s v="Minor"/>
    <s v="CHA"/>
    <d v="2023-12-18T00:00:00"/>
    <d v="2023-12-18T00:00:00"/>
    <d v="2023-12-18T00:00:00"/>
    <n v="1"/>
    <m/>
    <m/>
    <n v="0"/>
    <n v="2"/>
    <m/>
    <m/>
    <s v="Demo Thien Hanh"/>
    <m/>
    <n v="200"/>
    <m/>
  </r>
  <r>
    <n v="295"/>
    <s v="FMSV2023120037"/>
    <d v="2023-12-22T00:00:00"/>
    <m/>
    <m/>
    <n v="0"/>
    <s v="QC"/>
    <s v="Inspection"/>
    <x v="7"/>
    <x v="3"/>
    <m/>
    <m/>
    <x v="1"/>
    <x v="0"/>
    <x v="54"/>
    <s v="5U047K007"/>
    <d v="2019-06-05T00:00:00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 Trang conference"/>
    <s v="SGA3"/>
    <n v="350"/>
    <m/>
  </r>
  <r>
    <n v="296"/>
    <s v="FMSV2023120039"/>
    <d v="2023-12-22T00:00:00"/>
    <m/>
    <m/>
    <n v="0"/>
    <s v="QC"/>
    <s v="Inspection"/>
    <x v="7"/>
    <x v="3"/>
    <m/>
    <m/>
    <x v="1"/>
    <x v="0"/>
    <x v="29"/>
    <s v="2G399K001"/>
    <d v="2018-11-28T00:00:00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trang"/>
    <s v="SGA3"/>
    <n v="350"/>
    <m/>
  </r>
  <r>
    <n v="297"/>
    <s v="FMSV2023120051"/>
    <d v="2023-12-28T00:00:00"/>
    <d v="2023-12-28T00:00:00"/>
    <d v="2023-12-28T00:00:00"/>
    <n v="1"/>
    <s v="QC"/>
    <s v="Approval"/>
    <x v="7"/>
    <x v="3"/>
    <m/>
    <s v="Thong"/>
    <x v="2"/>
    <x v="0"/>
    <x v="37"/>
    <s v="1C694K023"/>
    <d v="2019-05-24T00:00:00"/>
    <x v="0"/>
    <s v="OSA leaked"/>
    <s v="Minor"/>
    <s v="O"/>
    <d v="2023-12-28T00:00:00"/>
    <d v="2023-12-28T00:00:00"/>
    <d v="2023-12-28T00:00:00"/>
    <n v="1"/>
    <m/>
    <m/>
    <n v="0"/>
    <n v="1"/>
    <m/>
    <m/>
    <m/>
    <m/>
    <n v="350"/>
    <m/>
  </r>
  <r>
    <n v="298"/>
    <s v="FMSV2023080002"/>
    <d v="2023-08-01T00:00:00"/>
    <d v="2023-12-11T00:00:00"/>
    <d v="2023-12-22T00:00:00"/>
    <n v="10"/>
    <s v="Shipped"/>
    <s v="Approval"/>
    <x v="8"/>
    <x v="3"/>
    <m/>
    <s v="Minh"/>
    <x v="0"/>
    <x v="3"/>
    <x v="2"/>
    <s v="3V567K036"/>
    <d v="2019-01-01T00:00:00"/>
    <x v="0"/>
    <s v="Main PCB failure"/>
    <s v="Other"/>
    <s v="PCB"/>
    <d v="2023-10-10T00:00:00"/>
    <d v="2023-08-09T00:00:00"/>
    <d v="2023-08-10T00:00:00"/>
    <n v="2"/>
    <d v="2023-08-10T00:00:00"/>
    <d v="2023-12-06T00:00:00"/>
    <n v="85"/>
    <n v="97"/>
    <d v="2023-12-27T00:00:00"/>
    <s v="WTY-FFVN-2308028R"/>
    <m/>
    <m/>
    <n v="200"/>
    <m/>
  </r>
  <r>
    <n v="299"/>
    <s v="FMSV2023080008"/>
    <d v="2023-08-03T00:00:00"/>
    <d v="2023-12-11T00:00:00"/>
    <d v="2023-12-22T00:00:00"/>
    <n v="10"/>
    <s v="Shipped"/>
    <s v="Approval"/>
    <x v="8"/>
    <x v="5"/>
    <m/>
    <s v="Thang"/>
    <x v="0"/>
    <x v="92"/>
    <x v="8"/>
    <s v="LG361K344"/>
    <d v="2023-03-21T00:00:00"/>
    <x v="0"/>
    <s v="1. CHA lens cracked_x000d__x000a_2. BSA broken_x000d__x000a_3. VCA flexible section scratched_x000d__x000a_"/>
    <s v="Major"/>
    <s v="CHA, BSA, VCA"/>
    <d v="2023-08-08T00:00:00"/>
    <d v="2023-08-09T00:00:00"/>
    <d v="2023-08-10T00:00:00"/>
    <n v="2"/>
    <d v="2023-08-10T00:00:00"/>
    <d v="2023-09-09T00:00:00"/>
    <n v="22"/>
    <n v="97"/>
    <d v="2023-12-28T00:00:00"/>
    <s v="WTY-FFVN-2308031"/>
    <s v="PO114 - CHA, NOZ"/>
    <m/>
    <n v="500"/>
    <m/>
  </r>
  <r>
    <n v="300"/>
    <s v="FMSV2023080057"/>
    <d v="2023-08-22T00:00:00"/>
    <d v="2023-12-19T00:00:00"/>
    <d v="2023-12-29T00:00:00"/>
    <n v="9"/>
    <s v="Shipped"/>
    <s v="Approval"/>
    <x v="8"/>
    <x v="3"/>
    <m/>
    <s v="Hoang"/>
    <x v="1"/>
    <x v="21"/>
    <x v="28"/>
    <s v="2G202K019"/>
    <d v="2018-07-23T00:00:00"/>
    <x v="0"/>
    <s v="1. FCT consider_x000d__x000a_2. BSA Deformed_x000d__x000a_3. FSB Cracked_x000d__x000a_"/>
    <s v="Major"/>
    <s v="FSB, BSA"/>
    <d v="2023-08-24T00:00:00"/>
    <d v="2023-08-24T00:00:00"/>
    <d v="2023-10-31T00:00:00"/>
    <n v="49"/>
    <d v="2023-10-16T00:00:00"/>
    <m/>
    <n v="0"/>
    <n v="44"/>
    <d v="2023-12-29T00:00:00"/>
    <m/>
    <s v="PO113"/>
    <s v="SGD1"/>
    <n v="400"/>
    <n v="72000000"/>
  </r>
  <r>
    <n v="301"/>
    <s v="FMSV2023090038"/>
    <d v="2023-09-18T00:00:00"/>
    <d v="2023-12-22T00:00:00"/>
    <d v="2023-12-27T00:00:00"/>
    <n v="4"/>
    <s v="Shipped"/>
    <s v="Approval"/>
    <x v="8"/>
    <x v="3"/>
    <m/>
    <s v="Minh"/>
    <x v="0"/>
    <x v="55"/>
    <x v="7"/>
    <s v="9G402K358"/>
    <d v="2022-01-30T00:00:00"/>
    <x v="0"/>
    <s v="1. FSA deformed_x000d__x000a_2. FCT restricted"/>
    <s v="Major"/>
    <s v="FSA, FCT"/>
    <d v="2023-09-18T00:00:00"/>
    <d v="2023-09-20T00:00:00"/>
    <d v="2023-10-31T00:00:00"/>
    <n v="30"/>
    <m/>
    <m/>
    <n v="0"/>
    <n v="42"/>
    <d v="2023-12-27T00:00:00"/>
    <m/>
    <m/>
    <m/>
    <n v="450"/>
    <n v="38000000"/>
  </r>
  <r>
    <n v="302"/>
    <s v="FMSV2023110008"/>
    <d v="2023-11-03T00:00:00"/>
    <d v="2023-12-12T00:00:00"/>
    <d v="2023-12-29T00:00:00"/>
    <n v="14"/>
    <s v="Shipped"/>
    <s v="Approval"/>
    <x v="8"/>
    <x v="6"/>
    <m/>
    <s v="Hoanle"/>
    <x v="0"/>
    <x v="79"/>
    <x v="0"/>
    <s v="8C730K015"/>
    <d v="2023-08-21T00:00:00"/>
    <x v="0"/>
    <s v="RBS broken"/>
    <s v="Minor"/>
    <s v="RBS"/>
    <d v="2023-11-08T00:00:00"/>
    <d v="2023-11-17T00:00:00"/>
    <d v="2023-12-12T00:00:00"/>
    <n v="18"/>
    <m/>
    <m/>
    <n v="0"/>
    <n v="14"/>
    <d v="2023-12-29T00:00:00"/>
    <m/>
    <s v="RBS leaked -&gt; Drying scope by air dryer"/>
    <m/>
    <n v="200"/>
    <n v="6000000"/>
  </r>
  <r>
    <n v="303"/>
    <s v="FMSV2023110023"/>
    <d v="2023-11-15T00:00:00"/>
    <d v="2023-11-23T00:00:00"/>
    <d v="2023-11-27T00:00:00"/>
    <n v="3"/>
    <s v="Shipped"/>
    <s v="Approval"/>
    <x v="8"/>
    <x v="3"/>
    <m/>
    <s v="Hoanle"/>
    <x v="0"/>
    <x v="16"/>
    <x v="11"/>
    <s v="6C692K197"/>
    <d v="2021-11-20T00:00:00"/>
    <x v="0"/>
    <m/>
    <s v="Minor"/>
    <s v="DRY"/>
    <d v="2023-11-23T00:00:00"/>
    <d v="2023-11-23T00:00:00"/>
    <d v="2023-11-27T00:00:00"/>
    <n v="3"/>
    <m/>
    <m/>
    <n v="0"/>
    <n v="1"/>
    <d v="2024-01-02T00:00:00"/>
    <m/>
    <s v="Treated by Air dryer system 20/11/23 - OK"/>
    <m/>
    <n v="200"/>
    <s v="Minor"/>
  </r>
  <r>
    <n v="304"/>
    <s v="FMSV2023110030"/>
    <d v="2023-11-15T00:00:00"/>
    <d v="2023-11-21T00:00:00"/>
    <d v="2023-11-24T00:00:00"/>
    <n v="4"/>
    <s v="Shipped"/>
    <s v="Approval"/>
    <x v="8"/>
    <x v="3"/>
    <m/>
    <s v="Thang"/>
    <x v="0"/>
    <x v="16"/>
    <x v="12"/>
    <s v="8G391K433"/>
    <d v="2021-11-20T00:00:00"/>
    <x v="0"/>
    <s v="Image is foggy due to LG lens glue damage."/>
    <s v="Minor"/>
    <s v="DRY, WGA/WGB"/>
    <d v="2023-11-21T00:00:00"/>
    <d v="2023-11-21T00:00:00"/>
    <d v="2023-11-21T00:00:00"/>
    <n v="1"/>
    <m/>
    <m/>
    <n v="0"/>
    <n v="4"/>
    <d v="2024-01-02T00:00:00"/>
    <m/>
    <m/>
    <m/>
    <n v="200"/>
    <s v="Minor"/>
  </r>
  <r>
    <n v="305"/>
    <s v="FMSV2023110034"/>
    <d v="2023-11-16T00:00:00"/>
    <d v="2023-11-20T00:00:00"/>
    <d v="2023-11-27T00:00:00"/>
    <n v="6"/>
    <s v="Shipped"/>
    <s v="Approval"/>
    <x v="8"/>
    <x v="3"/>
    <m/>
    <s v="Thang"/>
    <x v="0"/>
    <x v="93"/>
    <x v="8"/>
    <s v="LG361K425"/>
    <d v="2023-06-28T00:00:00"/>
    <x v="0"/>
    <s v="VCA cable broken"/>
    <s v="Minor"/>
    <s v="VCA, BSA"/>
    <d v="2023-11-16T00:00:00"/>
    <d v="2023-11-16T00:00:00"/>
    <d v="2023-11-20T00:00:00"/>
    <n v="3"/>
    <m/>
    <m/>
    <n v="0"/>
    <n v="6"/>
    <d v="2023-12-25T00:00:00"/>
    <m/>
    <m/>
    <m/>
    <n v="200"/>
    <m/>
  </r>
  <r>
    <n v="306"/>
    <s v="FMSV2023120012"/>
    <d v="2023-12-08T00:00:00"/>
    <d v="2023-12-13T00:00:00"/>
    <d v="2023-12-27T00:00:00"/>
    <n v="11"/>
    <s v="Shipped"/>
    <s v="Approval"/>
    <x v="8"/>
    <x v="3"/>
    <m/>
    <s v="Minh"/>
    <x v="0"/>
    <x v="0"/>
    <x v="21"/>
    <s v="2G348K613"/>
    <d v="2019-09-04T00:00:00"/>
    <x v="0"/>
    <m/>
    <s v="Maintain"/>
    <s v="CLN"/>
    <d v="2023-12-13T00:00:00"/>
    <d v="2023-12-13T00:00:00"/>
    <d v="2023-12-13T00:00:00"/>
    <n v="1"/>
    <m/>
    <m/>
    <n v="0"/>
    <n v="11"/>
    <d v="2023-12-27T00:00:00"/>
    <m/>
    <m/>
    <m/>
    <n v="350"/>
    <m/>
  </r>
  <r>
    <n v="307"/>
    <s v="FMSV2023120013"/>
    <d v="2023-12-08T00:00:00"/>
    <d v="2023-12-20T00:00:00"/>
    <d v="2023-12-22T00:00:00"/>
    <n v="3"/>
    <s v="Shipped"/>
    <s v="Approval"/>
    <x v="8"/>
    <x v="3"/>
    <m/>
    <s v="Minh"/>
    <x v="0"/>
    <x v="3"/>
    <x v="9"/>
    <s v="2S094K486"/>
    <d v="2016-05-18T00:00:00"/>
    <x v="0"/>
    <m/>
    <s v="Other"/>
    <s v="O"/>
    <d v="2023-12-20T00:00:00"/>
    <d v="2023-12-20T00:00:00"/>
    <d v="2023-12-20T00:00:00"/>
    <n v="1"/>
    <m/>
    <m/>
    <n v="0"/>
    <n v="3"/>
    <d v="2023-12-28T00:00:00"/>
    <m/>
    <s v="Following"/>
    <m/>
    <n v="200"/>
    <m/>
  </r>
  <r>
    <n v="308"/>
    <s v="FMSV2023120027"/>
    <d v="2023-12-18T00:00:00"/>
    <m/>
    <m/>
    <n v="0"/>
    <s v="Shipped"/>
    <s v="Cancel"/>
    <x v="8"/>
    <x v="6"/>
    <m/>
    <m/>
    <x v="0"/>
    <x v="94"/>
    <x v="8"/>
    <s v="9G361K564"/>
    <d v="2021-05-27T00:00:00"/>
    <x v="0"/>
    <m/>
    <s v="Return"/>
    <s v="FCT, CHA, BSA, DEC"/>
    <d v="2023-12-21T00:00:00"/>
    <d v="2023-12-26T00:00:00"/>
    <d v="2024-01-03T00:00:00"/>
    <n v="7"/>
    <m/>
    <m/>
    <n v="0"/>
    <n v="0"/>
    <d v="2024-01-03T00:00:00"/>
    <m/>
    <s v="Treated by Air dryer system - 19/12/2023 - failed"/>
    <m/>
    <n v="5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3:B44" firstHeaderRow="1" firstDataRow="1" firstDataCol="1"/>
  <pivotFields count="35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showAll="0">
      <items count="15">
        <item h="1" x="0"/>
        <item h="1" x="1"/>
        <item h="1" x="2"/>
        <item x="3"/>
        <item h="1" m="1" x="11"/>
        <item h="1" x="4"/>
        <item h="1" m="1" x="13"/>
        <item h="1" x="5"/>
        <item h="1" x="6"/>
        <item h="1" x="7"/>
        <item h="1" x="8"/>
        <item h="1" m="1" x="10"/>
        <item h="1" m="1" x="9"/>
        <item h="1" m="1" x="12"/>
        <item t="default"/>
      </items>
    </pivotField>
    <pivotField showAll="0"/>
    <pivotField showAll="0"/>
    <pivotField showAll="0"/>
    <pivotField showAll="0"/>
    <pivotField axis="axisRow" dataField="1" showAll="0">
      <items count="99">
        <item x="60"/>
        <item x="26"/>
        <item x="38"/>
        <item x="87"/>
        <item x="31"/>
        <item x="16"/>
        <item x="71"/>
        <item x="58"/>
        <item x="44"/>
        <item x="32"/>
        <item x="33"/>
        <item x="34"/>
        <item x="63"/>
        <item x="62"/>
        <item x="75"/>
        <item x="4"/>
        <item x="56"/>
        <item x="68"/>
        <item x="20"/>
        <item x="1"/>
        <item x="0"/>
        <item x="37"/>
        <item x="43"/>
        <item x="91"/>
        <item x="39"/>
        <item x="41"/>
        <item x="3"/>
        <item x="83"/>
        <item x="49"/>
        <item x="6"/>
        <item x="69"/>
        <item x="13"/>
        <item x="82"/>
        <item x="21"/>
        <item x="7"/>
        <item x="2"/>
        <item x="72"/>
        <item x="48"/>
        <item x="79"/>
        <item x="66"/>
        <item x="10"/>
        <item x="59"/>
        <item x="57"/>
        <item x="9"/>
        <item x="45"/>
        <item x="35"/>
        <item x="25"/>
        <item x="77"/>
        <item x="74"/>
        <item x="81"/>
        <item x="24"/>
        <item x="47"/>
        <item x="40"/>
        <item x="22"/>
        <item x="23"/>
        <item x="36"/>
        <item x="12"/>
        <item x="89"/>
        <item x="15"/>
        <item x="64"/>
        <item x="93"/>
        <item x="50"/>
        <item x="76"/>
        <item x="14"/>
        <item x="46"/>
        <item x="55"/>
        <item x="17"/>
        <item x="92"/>
        <item x="5"/>
        <item x="27"/>
        <item x="30"/>
        <item x="11"/>
        <item x="61"/>
        <item x="67"/>
        <item x="18"/>
        <item x="52"/>
        <item x="65"/>
        <item x="19"/>
        <item x="42"/>
        <item x="29"/>
        <item x="8"/>
        <item x="73"/>
        <item x="28"/>
        <item x="70"/>
        <item x="90"/>
        <item m="1" x="95"/>
        <item x="51"/>
        <item x="84"/>
        <item x="78"/>
        <item x="85"/>
        <item x="88"/>
        <item x="94"/>
        <item x="80"/>
        <item x="53"/>
        <item x="54"/>
        <item x="86"/>
        <item m="1" x="97"/>
        <item m="1" x="9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</pivotFields>
  <rowFields count="2">
    <field x="8"/>
    <field x="13"/>
  </rowFields>
  <rowItems count="41">
    <i>
      <x v="3"/>
    </i>
    <i r="1">
      <x/>
    </i>
    <i r="1">
      <x v="5"/>
    </i>
    <i r="1">
      <x v="6"/>
    </i>
    <i r="1">
      <x v="7"/>
    </i>
    <i r="1">
      <x v="8"/>
    </i>
    <i r="1">
      <x v="12"/>
    </i>
    <i r="1">
      <x v="13"/>
    </i>
    <i r="1">
      <x v="14"/>
    </i>
    <i r="1">
      <x v="16"/>
    </i>
    <i r="1">
      <x v="17"/>
    </i>
    <i r="1">
      <x v="19"/>
    </i>
    <i r="1">
      <x v="20"/>
    </i>
    <i r="1">
      <x v="26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1"/>
    </i>
    <i r="1">
      <x v="42"/>
    </i>
    <i r="1">
      <x v="47"/>
    </i>
    <i r="1">
      <x v="48"/>
    </i>
    <i r="1">
      <x v="50"/>
    </i>
    <i r="1">
      <x v="53"/>
    </i>
    <i r="1">
      <x v="59"/>
    </i>
    <i r="1">
      <x v="62"/>
    </i>
    <i r="1">
      <x v="70"/>
    </i>
    <i r="1">
      <x v="72"/>
    </i>
    <i r="1">
      <x v="73"/>
    </i>
    <i r="1">
      <x v="75"/>
    </i>
    <i r="1">
      <x v="76"/>
    </i>
    <i r="1">
      <x v="78"/>
    </i>
    <i r="1">
      <x v="80"/>
    </i>
    <i r="1">
      <x v="81"/>
    </i>
    <i r="1">
      <x v="83"/>
    </i>
    <i r="1">
      <x v="88"/>
    </i>
    <i r="1">
      <x v="92"/>
    </i>
    <i t="grand">
      <x/>
    </i>
  </rowItems>
  <colItems count="1">
    <i/>
  </colItems>
  <dataFields count="1">
    <dataField name="Count of Customer Name" fld="13" subtotal="count" baseField="0" baseItem="0"/>
  </dataFields>
  <formats count="10">
    <format dxfId="58">
      <pivotArea collapsedLevelsAreSubtotals="1" fieldPosition="0">
        <references count="2">
          <reference field="8" count="0" selected="0"/>
          <reference field="13" count="1">
            <x v="5"/>
          </reference>
        </references>
      </pivotArea>
    </format>
    <format dxfId="57">
      <pivotArea dataOnly="0" labelOnly="1" fieldPosition="0">
        <references count="2">
          <reference field="8" count="0" selected="0"/>
          <reference field="13" count="1">
            <x v="5"/>
          </reference>
        </references>
      </pivotArea>
    </format>
    <format dxfId="56">
      <pivotArea collapsedLevelsAreSubtotals="1" fieldPosition="0">
        <references count="2">
          <reference field="8" count="0" selected="0"/>
          <reference field="13" count="1">
            <x v="50"/>
          </reference>
        </references>
      </pivotArea>
    </format>
    <format dxfId="55">
      <pivotArea dataOnly="0" labelOnly="1" fieldPosition="0">
        <references count="2">
          <reference field="8" count="0" selected="0"/>
          <reference field="13" count="1">
            <x v="50"/>
          </reference>
        </references>
      </pivotArea>
    </format>
    <format dxfId="54">
      <pivotArea collapsedLevelsAreSubtotals="1" fieldPosition="0">
        <references count="2">
          <reference field="8" count="0" selected="0"/>
          <reference field="13" count="1">
            <x v="75"/>
          </reference>
        </references>
      </pivotArea>
    </format>
    <format dxfId="53">
      <pivotArea dataOnly="0" labelOnly="1" fieldPosition="0">
        <references count="2">
          <reference field="8" count="0" selected="0"/>
          <reference field="13" count="1">
            <x v="75"/>
          </reference>
        </references>
      </pivotArea>
    </format>
    <format dxfId="52">
      <pivotArea collapsedLevelsAreSubtotals="1" fieldPosition="0">
        <references count="2">
          <reference field="8" count="0" selected="0"/>
          <reference field="13" count="1">
            <x v="37"/>
          </reference>
        </references>
      </pivotArea>
    </format>
    <format dxfId="51">
      <pivotArea dataOnly="0" labelOnly="1" fieldPosition="0">
        <references count="2">
          <reference field="8" count="0" selected="0"/>
          <reference field="13" count="1">
            <x v="37"/>
          </reference>
        </references>
      </pivotArea>
    </format>
    <format dxfId="50">
      <pivotArea collapsedLevelsAreSubtotals="1" fieldPosition="0">
        <references count="2">
          <reference field="8" count="0" selected="0"/>
          <reference field="13" count="1">
            <x v="80"/>
          </reference>
        </references>
      </pivotArea>
    </format>
    <format dxfId="49">
      <pivotArea dataOnly="0" labelOnly="1" fieldPosition="0">
        <references count="2">
          <reference field="8" count="0" selected="0"/>
          <reference field="13" count="1">
            <x v="8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3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E24:F71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99">
        <item x="60"/>
        <item x="26"/>
        <item x="38"/>
        <item x="87"/>
        <item x="31"/>
        <item x="16"/>
        <item x="71"/>
        <item x="58"/>
        <item x="44"/>
        <item x="32"/>
        <item x="33"/>
        <item x="51"/>
        <item x="34"/>
        <item x="54"/>
        <item m="1" x="97"/>
        <item x="63"/>
        <item x="85"/>
        <item x="62"/>
        <item x="75"/>
        <item x="4"/>
        <item x="56"/>
        <item m="1" x="96"/>
        <item x="68"/>
        <item x="20"/>
        <item x="86"/>
        <item x="1"/>
        <item x="0"/>
        <item x="37"/>
        <item x="43"/>
        <item x="91"/>
        <item x="39"/>
        <item x="41"/>
        <item x="3"/>
        <item x="83"/>
        <item x="49"/>
        <item x="6"/>
        <item x="69"/>
        <item x="13"/>
        <item x="82"/>
        <item x="21"/>
        <item x="7"/>
        <item x="2"/>
        <item x="72"/>
        <item x="48"/>
        <item x="88"/>
        <item x="79"/>
        <item x="66"/>
        <item x="10"/>
        <item x="59"/>
        <item x="57"/>
        <item x="9"/>
        <item x="45"/>
        <item x="35"/>
        <item x="25"/>
        <item x="77"/>
        <item x="53"/>
        <item x="74"/>
        <item x="81"/>
        <item x="24"/>
        <item x="47"/>
        <item x="40"/>
        <item x="84"/>
        <item x="22"/>
        <item x="23"/>
        <item x="36"/>
        <item x="12"/>
        <item x="89"/>
        <item x="15"/>
        <item x="64"/>
        <item x="93"/>
        <item x="50"/>
        <item x="76"/>
        <item x="14"/>
        <item x="46"/>
        <item x="55"/>
        <item x="94"/>
        <item x="17"/>
        <item x="92"/>
        <item x="5"/>
        <item x="27"/>
        <item x="30"/>
        <item x="11"/>
        <item x="80"/>
        <item x="61"/>
        <item x="67"/>
        <item x="18"/>
        <item x="52"/>
        <item x="65"/>
        <item x="19"/>
        <item x="78"/>
        <item x="42"/>
        <item x="29"/>
        <item x="8"/>
        <item x="73"/>
        <item x="28"/>
        <item x="70"/>
        <item x="90"/>
        <item m="1" x="95"/>
        <item t="default"/>
      </items>
    </pivotField>
    <pivotField showAll="0"/>
    <pivotField showAll="0"/>
    <pivotField showAll="0"/>
    <pivotField axis="axisRow" showAll="0" sortType="ascending">
      <items count="8">
        <item x="4"/>
        <item x="2"/>
        <item x="3"/>
        <item x="5"/>
        <item x="1"/>
        <item h="1"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7"/>
    <field x="13"/>
  </rowFields>
  <rowItems count="47">
    <i>
      <x/>
    </i>
    <i r="1">
      <x v="42"/>
    </i>
    <i r="1">
      <x v="43"/>
    </i>
    <i r="1">
      <x v="58"/>
    </i>
    <i r="1">
      <x v="86"/>
    </i>
    <i r="1">
      <x v="92"/>
    </i>
    <i>
      <x v="1"/>
    </i>
    <i r="1">
      <x v="17"/>
    </i>
    <i r="1">
      <x v="20"/>
    </i>
    <i r="1">
      <x v="32"/>
    </i>
    <i r="1">
      <x v="37"/>
    </i>
    <i r="1">
      <x v="41"/>
    </i>
    <i r="1">
      <x v="46"/>
    </i>
    <i r="1">
      <x v="48"/>
    </i>
    <i r="1">
      <x v="49"/>
    </i>
    <i r="1">
      <x v="56"/>
    </i>
    <i r="1">
      <x v="57"/>
    </i>
    <i r="1">
      <x v="83"/>
    </i>
    <i r="1">
      <x v="87"/>
    </i>
    <i r="1">
      <x v="90"/>
    </i>
    <i r="1">
      <x v="92"/>
    </i>
    <i r="1">
      <x v="93"/>
    </i>
    <i>
      <x v="2"/>
    </i>
    <i r="1">
      <x v="5"/>
    </i>
    <i r="1">
      <x v="6"/>
    </i>
    <i>
      <x v="3"/>
    </i>
    <i r="1">
      <x/>
    </i>
    <i r="1">
      <x v="7"/>
    </i>
    <i r="1">
      <x v="15"/>
    </i>
    <i r="1">
      <x v="16"/>
    </i>
    <i r="1">
      <x v="18"/>
    </i>
    <i r="1">
      <x v="22"/>
    </i>
    <i r="1">
      <x v="32"/>
    </i>
    <i r="1">
      <x v="36"/>
    </i>
    <i r="1">
      <x v="54"/>
    </i>
    <i r="1">
      <x v="58"/>
    </i>
    <i r="1">
      <x v="62"/>
    </i>
    <i r="1">
      <x v="68"/>
    </i>
    <i r="1">
      <x v="71"/>
    </i>
    <i r="1">
      <x v="80"/>
    </i>
    <i r="1">
      <x v="84"/>
    </i>
    <i r="1">
      <x v="89"/>
    </i>
    <i r="1">
      <x v="95"/>
    </i>
    <i>
      <x v="4"/>
    </i>
    <i r="1">
      <x v="25"/>
    </i>
    <i r="1">
      <x v="26"/>
    </i>
    <i t="grand">
      <x/>
    </i>
  </rowItems>
  <colItems count="1">
    <i/>
  </colItems>
  <dataFields count="1">
    <dataField name="Count of Customer Name" fld="13" subtotal="count" baseField="0" baseItem="0"/>
  </dataFields>
  <formats count="6">
    <format dxfId="64">
      <pivotArea collapsedLevelsAreSubtotals="1" fieldPosition="0">
        <references count="2">
          <reference field="13" count="1">
            <x v="95"/>
          </reference>
          <reference field="17" count="1" selected="0">
            <x v="3"/>
          </reference>
        </references>
      </pivotArea>
    </format>
    <format dxfId="63">
      <pivotArea dataOnly="0" labelOnly="1" fieldPosition="0">
        <references count="2">
          <reference field="13" count="1">
            <x v="95"/>
          </reference>
          <reference field="17" count="1" selected="0">
            <x v="3"/>
          </reference>
        </references>
      </pivotArea>
    </format>
    <format dxfId="62">
      <pivotArea collapsedLevelsAreSubtotals="1" fieldPosition="0">
        <references count="2">
          <reference field="13" count="1">
            <x v="80"/>
          </reference>
          <reference field="17" count="1" selected="0">
            <x v="3"/>
          </reference>
        </references>
      </pivotArea>
    </format>
    <format dxfId="61">
      <pivotArea dataOnly="0" labelOnly="1" fieldPosition="0">
        <references count="2">
          <reference field="13" count="1">
            <x v="80"/>
          </reference>
          <reference field="17" count="1" selected="0">
            <x v="3"/>
          </reference>
        </references>
      </pivotArea>
    </format>
    <format dxfId="60">
      <pivotArea collapsedLevelsAreSubtotals="1" fieldPosition="0">
        <references count="2">
          <reference field="13" count="1">
            <x v="62"/>
          </reference>
          <reference field="17" count="1" selected="0">
            <x v="3"/>
          </reference>
        </references>
      </pivotArea>
    </format>
    <format dxfId="59">
      <pivotArea dataOnly="0" labelOnly="1" fieldPosition="0">
        <references count="2">
          <reference field="13" count="1">
            <x v="62"/>
          </reference>
          <reference field="17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4FD2B-87B8-4260-92E9-9DB55DAD03F9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5:I7" firstHeaderRow="1" firstDataRow="2" firstDataCol="1" rowPageCount="3" colPageCount="1"/>
  <pivotFields count="35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Col" showAll="0">
      <items count="15">
        <item h="1" x="0"/>
        <item x="1"/>
        <item x="2"/>
        <item x="3"/>
        <item m="1" x="11"/>
        <item x="4"/>
        <item m="1" x="13"/>
        <item x="5"/>
        <item x="6"/>
        <item x="7"/>
        <item h="1" x="8"/>
        <item h="1" m="1" x="12"/>
        <item h="1" m="1" x="10"/>
        <item h="1" m="1" x="9"/>
        <item t="default"/>
      </items>
    </pivotField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99">
        <item x="60"/>
        <item x="26"/>
        <item x="38"/>
        <item x="87"/>
        <item x="31"/>
        <item x="16"/>
        <item x="71"/>
        <item x="58"/>
        <item x="44"/>
        <item x="32"/>
        <item x="33"/>
        <item x="51"/>
        <item x="34"/>
        <item x="54"/>
        <item x="63"/>
        <item x="85"/>
        <item x="62"/>
        <item x="75"/>
        <item x="4"/>
        <item x="56"/>
        <item x="68"/>
        <item x="20"/>
        <item x="1"/>
        <item x="0"/>
        <item x="37"/>
        <item x="43"/>
        <item x="91"/>
        <item x="39"/>
        <item x="41"/>
        <item x="3"/>
        <item x="83"/>
        <item x="49"/>
        <item x="6"/>
        <item x="69"/>
        <item x="13"/>
        <item x="82"/>
        <item x="21"/>
        <item x="7"/>
        <item x="2"/>
        <item x="72"/>
        <item x="48"/>
        <item x="88"/>
        <item x="79"/>
        <item x="66"/>
        <item x="10"/>
        <item x="59"/>
        <item x="57"/>
        <item x="9"/>
        <item x="45"/>
        <item x="35"/>
        <item x="25"/>
        <item x="77"/>
        <item x="53"/>
        <item x="74"/>
        <item x="81"/>
        <item x="24"/>
        <item x="47"/>
        <item x="40"/>
        <item x="84"/>
        <item x="22"/>
        <item x="23"/>
        <item x="36"/>
        <item x="12"/>
        <item x="89"/>
        <item x="15"/>
        <item x="64"/>
        <item x="93"/>
        <item x="50"/>
        <item x="76"/>
        <item x="14"/>
        <item x="46"/>
        <item x="55"/>
        <item x="94"/>
        <item x="17"/>
        <item x="92"/>
        <item x="5"/>
        <item x="27"/>
        <item x="30"/>
        <item x="11"/>
        <item x="80"/>
        <item x="61"/>
        <item x="67"/>
        <item x="18"/>
        <item x="52"/>
        <item x="65"/>
        <item x="19"/>
        <item x="78"/>
        <item x="42"/>
        <item x="29"/>
        <item x="8"/>
        <item x="73"/>
        <item x="28"/>
        <item x="70"/>
        <item x="90"/>
        <item m="1" x="95"/>
        <item x="86"/>
        <item m="1" x="97"/>
        <item m="1" x="96"/>
        <item t="default"/>
      </items>
    </pivotField>
    <pivotField axis="axisPage" dataField="1" showAll="0">
      <items count="57">
        <item x="13"/>
        <item x="43"/>
        <item x="3"/>
        <item x="22"/>
        <item x="4"/>
        <item x="33"/>
        <item x="48"/>
        <item x="25"/>
        <item x="23"/>
        <item x="34"/>
        <item x="49"/>
        <item x="5"/>
        <item x="15"/>
        <item x="17"/>
        <item x="47"/>
        <item x="41"/>
        <item x="46"/>
        <item x="42"/>
        <item x="11"/>
        <item x="35"/>
        <item x="20"/>
        <item x="37"/>
        <item x="18"/>
        <item x="1"/>
        <item x="30"/>
        <item x="0"/>
        <item x="14"/>
        <item x="10"/>
        <item x="27"/>
        <item x="44"/>
        <item x="28"/>
        <item x="53"/>
        <item x="19"/>
        <item x="31"/>
        <item x="52"/>
        <item x="8"/>
        <item x="38"/>
        <item x="54"/>
        <item x="21"/>
        <item x="12"/>
        <item x="32"/>
        <item x="16"/>
        <item x="29"/>
        <item x="7"/>
        <item x="26"/>
        <item x="51"/>
        <item x="6"/>
        <item x="24"/>
        <item x="50"/>
        <item x="45"/>
        <item x="36"/>
        <item x="40"/>
        <item x="2"/>
        <item x="39"/>
        <item x="9"/>
        <item m="1" x="5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8"/>
  </colFields>
  <colItems count="8">
    <i>
      <x v="1"/>
    </i>
    <i>
      <x v="2"/>
    </i>
    <i>
      <x v="3"/>
    </i>
    <i>
      <x v="5"/>
    </i>
    <i>
      <x v="7"/>
    </i>
    <i>
      <x v="8"/>
    </i>
    <i>
      <x v="9"/>
    </i>
    <i t="grand">
      <x/>
    </i>
  </colItems>
  <pageFields count="3">
    <pageField fld="13" hier="-1"/>
    <pageField fld="12" hier="-1"/>
    <pageField fld="14" hier="-1"/>
  </pageFields>
  <dataFields count="1">
    <dataField name="Count of MODEL" fld="14" subtotal="count" baseField="0" baseItem="0"/>
  </dataFields>
  <chartFormats count="38">
    <chartFormat chart="0" format="0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8" count="1" selected="0">
            <x v="5"/>
          </reference>
        </references>
      </pivotArea>
    </chartFormat>
    <chartFormat chart="0" format="5" series="1">
      <pivotArea type="data" outline="0" fieldPosition="0">
        <references count="1">
          <reference field="8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8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8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8" count="1" selected="0">
            <x v="1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3" firstHeaderRow="1" firstDataRow="1" firstDataCol="1" rowPageCount="1" colPageCount="1"/>
  <pivotFields count="35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dataField="1" multipleItemSelectionAllowed="1" showAll="0" sortType="ascending">
      <items count="15">
        <item h="1" x="0"/>
        <item x="1"/>
        <item x="2"/>
        <item x="3"/>
        <item m="1" x="11"/>
        <item x="4"/>
        <item m="1" x="13"/>
        <item x="5"/>
        <item x="6"/>
        <item h="1" x="7"/>
        <item h="1" x="8"/>
        <item h="1" m="1" x="12"/>
        <item h="1" m="1" x="10"/>
        <item m="1" x="9"/>
        <item t="default"/>
      </items>
    </pivotField>
    <pivotField axis="axisRow" showAll="0">
      <items count="12">
        <item x="0"/>
        <item x="6"/>
        <item x="4"/>
        <item x="1"/>
        <item x="5"/>
        <item x="8"/>
        <item x="2"/>
        <item x="3"/>
        <item x="7"/>
        <item m="1" x="10"/>
        <item x="9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</pivotFields>
  <rowFields count="2">
    <field x="8"/>
    <field x="9"/>
  </rowFields>
  <rowItems count="19">
    <i>
      <x v="1"/>
    </i>
    <i r="1">
      <x v="7"/>
    </i>
    <i>
      <x v="2"/>
    </i>
    <i r="1">
      <x v="1"/>
    </i>
    <i r="1">
      <x v="5"/>
    </i>
    <i r="1">
      <x v="7"/>
    </i>
    <i>
      <x v="3"/>
    </i>
    <i r="1">
      <x/>
    </i>
    <i r="1">
      <x v="1"/>
    </i>
    <i r="1">
      <x v="7"/>
    </i>
    <i r="1">
      <x v="10"/>
    </i>
    <i>
      <x v="5"/>
    </i>
    <i r="1">
      <x v="2"/>
    </i>
    <i>
      <x v="7"/>
    </i>
    <i r="1">
      <x v="4"/>
    </i>
    <i>
      <x v="8"/>
    </i>
    <i r="1">
      <x v="2"/>
    </i>
    <i r="1">
      <x v="4"/>
    </i>
    <i t="grand">
      <x/>
    </i>
  </rowItems>
  <colItems count="1">
    <i/>
  </colItems>
  <pageFields count="1">
    <pageField fld="12" item="1" hier="-1"/>
  </pageFields>
  <dataFields count="1">
    <dataField name="Count of STATUS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AI511" totalsRowShown="0" headerRowDxfId="41" headerRowBorderDxfId="40" tableBorderDxfId="39">
  <autoFilter ref="A3:AI511" xr:uid="{00000000-0009-0000-0100-000001000000}">
    <filterColumn colId="8">
      <filters>
        <filter val="1] RECEIVE"/>
        <filter val="2] INSPECTION"/>
        <filter val="3] PARTS SELECTION"/>
        <filter val="4A] Waiting for Parts"/>
        <filter val="4C] Approved Repair"/>
        <filter val="5] REPAIR"/>
      </filters>
    </filterColumn>
  </autoFilter>
  <tableColumns count="35">
    <tableColumn id="1" xr3:uid="{00000000-0010-0000-0000-000001000000}" name="No#" dataDxfId="38">
      <calculatedColumnFormula>IF(Table1[[#This Row],[STATUS]]="0] CLOSED","",COUNTIF($I$4:I4,"&lt;&gt;0] CLOSED"))</calculatedColumnFormula>
    </tableColumn>
    <tableColumn id="2" xr3:uid="{00000000-0010-0000-0000-000002000000}" name="ExFM RMA#"/>
    <tableColumn id="3" xr3:uid="{00000000-0010-0000-0000-000003000000}" name="Receive" dataDxfId="37"/>
    <tableColumn id="4" xr3:uid="{00000000-0010-0000-0000-000004000000}" name="Start Date" dataDxfId="36"/>
    <tableColumn id="5" xr3:uid="{00000000-0010-0000-0000-000005000000}" name="End Date" dataDxfId="35"/>
    <tableColumn id="6" xr3:uid="{00000000-0010-0000-0000-000006000000}" name="Repair TAT" dataDxfId="34">
      <calculatedColumnFormula>IF(OR(Table1[[#This Row],[Start Date]]="",Table1[[#This Row],[End Date]]=""),0,NETWORKDAYS(Table1[[#This Row],[Start Date]],Table1[[#This Row],[End Date]]))</calculatedColumnFormula>
    </tableColumn>
    <tableColumn id="7" xr3:uid="{00000000-0010-0000-0000-000007000000}" name="Repair Status"/>
    <tableColumn id="8" xr3:uid="{00000000-0010-0000-0000-000008000000}" name="Approval"/>
    <tableColumn id="9" xr3:uid="{00000000-0010-0000-0000-000009000000}" name="STATUS"/>
    <tableColumn id="26" xr3:uid="{00000000-0010-0000-0000-00001A000000}" name="Status Info"/>
    <tableColumn id="27" xr3:uid="{00000000-0010-0000-0000-00001B000000}" name="Due Date" dataDxfId="33"/>
    <tableColumn id="10" xr3:uid="{00000000-0010-0000-0000-00000A000000}" name="Repairer"/>
    <tableColumn id="25" xr3:uid="{00000000-0010-0000-0000-000019000000}" name="Location"/>
    <tableColumn id="11" xr3:uid="{00000000-0010-0000-0000-00000B000000}" name="Customer Name"/>
    <tableColumn id="12" xr3:uid="{00000000-0010-0000-0000-00000C000000}" name="MODEL"/>
    <tableColumn id="13" xr3:uid="{00000000-0010-0000-0000-00000D000000}" name="SN"/>
    <tableColumn id="32" xr3:uid="{64382F31-9360-4164-A0D8-5F45BFC0941F}" name="Date Installed"/>
    <tableColumn id="31" xr3:uid="{00000000-0010-0000-0000-00001F000000}" name="Information from customer" dataDxfId="32"/>
    <tableColumn id="14" xr3:uid="{00000000-0010-0000-0000-00000E000000}" name="Problem Descript." dataDxfId="31"/>
    <tableColumn id="24" xr3:uid="{00000000-0010-0000-0000-000018000000}" name="Repair Size" dataDxfId="30"/>
    <tableColumn id="15" xr3:uid="{00000000-0010-0000-0000-00000F000000}" name="Issue"/>
    <tableColumn id="28" xr3:uid="{00000000-0010-0000-0000-00001C000000}" name="Inspect Date"/>
    <tableColumn id="16" xr3:uid="{00000000-0010-0000-0000-000010000000}" name="Quote Date" dataDxfId="29"/>
    <tableColumn id="17" xr3:uid="{00000000-0010-0000-0000-000011000000}" name="Confirm Date" dataDxfId="28"/>
    <tableColumn id="18" xr3:uid="{00000000-0010-0000-0000-000012000000}" name="PO TAT" dataDxfId="27">
      <calculatedColumnFormula>IF(OR(Table1[[#This Row],[Quote Date]]="",Table1[[#This Row],[Confirm Date]]=""),0,NETWORKDAYS(Table1[[#This Row],[Quote Date]],Table1[[#This Row],[Confirm Date]]))</calculatedColumnFormula>
    </tableColumn>
    <tableColumn id="19" xr3:uid="{00000000-0010-0000-0000-000013000000}" name="Part Order Date" dataDxfId="26"/>
    <tableColumn id="20" xr3:uid="{00000000-0010-0000-0000-000014000000}" name="Part Receive Date" dataDxfId="25"/>
    <tableColumn id="21" xr3:uid="{00000000-0010-0000-0000-000015000000}" name="Parts TAT" dataDxfId="24">
      <calculatedColumnFormula>IF(OR(Table1[[#This Row],[Part Order Date]]="",Table1[[#This Row],[Part Receive Date]]=""),0,NETWORKDAYS(Table1[[#This Row],[Part Order Date]],Table1[[#This Row],[Part Receive Date]]))</calculatedColumnFormula>
    </tableColumn>
    <tableColumn id="22" xr3:uid="{00000000-0010-0000-0000-000016000000}" name="Total TAT" dataDxfId="23">
      <calculatedColumnFormula>IF(OR(Table1[[#This Row],[Confirm Date]]="",Table1[[#This Row],[End Date]]=""),0,NETWORKDAYS(Table1[[#This Row],[Confirm Date]],Table1[[#This Row],[End Date]]))</calculatedColumnFormula>
    </tableColumn>
    <tableColumn id="23" xr3:uid="{00000000-0010-0000-0000-000017000000}" name="Shipped" dataDxfId="22"/>
    <tableColumn id="29" xr3:uid="{00000000-0010-0000-0000-00001D000000}" name="Other ID" dataDxfId="21"/>
    <tableColumn id="30" xr3:uid="{00000000-0010-0000-0000-00001E000000}" name="Internal Note" dataDxfId="20"/>
    <tableColumn id="35" xr3:uid="{68D4933E-117C-4F11-B7AE-E288460ED636}" name="Storage" dataDxfId="19"/>
    <tableColumn id="33" xr3:uid="{00000000-0010-0000-0000-000021000000}" name="Service Fee"/>
    <tableColumn id="34" xr3:uid="{2A87C1CD-CC0A-4602-BDE1-0EFF5663DFFD}" name="Quote Price (VND)" dataDxfId="18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J8" dT="2023-12-26T01:53:58.76" personId="{29677A21-8221-48BC-B40F-4547816875E9}" id="{A3CEEDDB-AC81-4ABC-A1EE-608177301DB6}">
    <text>Bach Mai Hs: suspend for consider service package 2024
Hoang Long: just confirm xx items -&gt; holding new quotation</text>
  </threadedComment>
  <threadedComment ref="GJ10" dT="2023-12-26T01:56:09.19" personId="{29677A21-8221-48BC-B40F-4547816875E9}" id="{4BCE75E8-B26F-4418-B157-2CC79AE5E400}">
    <text>New PO 116: 7 scopes and stock-up common parts 600 series for KOL
PO115: 10 items ETD within this week
WTY parts: 9 items - 50, 52, 53, 55, 56, 57, 60, 61, 62</text>
  </threadedComment>
  <threadedComment ref="GJ27" dT="2023-12-26T01:53:58.76" personId="{29677A21-8221-48BC-B40F-4547816875E9}" id="{E85077AE-C51E-49CB-8241-A03FA5D5176C}">
    <text>Bach Mai Hs: suspend for consider service package 2024
Hoang Long: just confirm xx items -&gt; holding new quotation</text>
  </threadedComment>
  <threadedComment ref="GJ29" dT="2023-12-26T01:56:09.19" personId="{29677A21-8221-48BC-B40F-4547816875E9}" id="{C95AAA6E-CECF-4320-83B5-9EF4760FEFAD}">
    <text>New PO 116: 7 scopes and stock-up common parts 600 series for KOL
PO115: 10 items ETD within this week
WTY parts: 9 items - 50, 52, 53, 55, 56, 57, 60, 61, 62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GO59"/>
  <sheetViews>
    <sheetView tabSelected="1" topLeftCell="FY5" zoomScaleNormal="100" workbookViewId="0">
      <selection activeCell="GK23" sqref="GK23"/>
    </sheetView>
  </sheetViews>
  <sheetFormatPr defaultColWidth="9.140625" defaultRowHeight="12.75"/>
  <cols>
    <col min="1" max="1" width="7.28515625" style="27" bestFit="1" customWidth="1"/>
    <col min="2" max="2" width="29.42578125" style="32" customWidth="1"/>
    <col min="3" max="6" width="7.140625" style="32" bestFit="1" customWidth="1"/>
    <col min="7" max="11" width="6.42578125" style="32" bestFit="1" customWidth="1"/>
    <col min="12" max="15" width="5.85546875" style="32" bestFit="1" customWidth="1"/>
    <col min="16" max="31" width="6.85546875" style="32" bestFit="1" customWidth="1"/>
    <col min="32" max="32" width="6.85546875" style="32" customWidth="1"/>
    <col min="33" max="47" width="6.85546875" style="32" bestFit="1" customWidth="1"/>
    <col min="48" max="48" width="6.85546875" style="32" customWidth="1"/>
    <col min="49" max="53" width="6.85546875" style="32" bestFit="1" customWidth="1"/>
    <col min="54" max="62" width="6.85546875" style="32" customWidth="1"/>
    <col min="63" max="66" width="7.28515625" style="32" customWidth="1"/>
    <col min="67" max="175" width="9.140625" style="32"/>
    <col min="176" max="176" width="9.140625" style="32" customWidth="1"/>
    <col min="177" max="16384" width="9.140625" style="32"/>
  </cols>
  <sheetData>
    <row r="1" spans="1:197" s="25" customFormat="1" ht="24.75" customHeight="1">
      <c r="A1" s="23" t="s">
        <v>1486</v>
      </c>
      <c r="B1" s="23" t="s">
        <v>1487</v>
      </c>
      <c r="C1" s="24"/>
      <c r="D1" s="24"/>
      <c r="E1" s="24"/>
      <c r="EN1" s="26" t="s">
        <v>1488</v>
      </c>
    </row>
    <row r="2" spans="1:197" ht="15" customHeight="1">
      <c r="B2" s="28" t="s">
        <v>1489</v>
      </c>
      <c r="C2" s="148" t="s">
        <v>1490</v>
      </c>
      <c r="D2" s="149"/>
      <c r="E2" s="149"/>
      <c r="F2" s="150"/>
      <c r="G2" s="147" t="s">
        <v>1491</v>
      </c>
      <c r="H2" s="147"/>
      <c r="I2" s="147"/>
      <c r="J2" s="147"/>
      <c r="K2" s="147"/>
      <c r="L2" s="147" t="s">
        <v>1492</v>
      </c>
      <c r="M2" s="147"/>
      <c r="N2" s="147"/>
      <c r="O2" s="147"/>
      <c r="P2" s="147" t="s">
        <v>1493</v>
      </c>
      <c r="Q2" s="147"/>
      <c r="R2" s="147"/>
      <c r="S2" s="147"/>
      <c r="T2" s="147"/>
      <c r="U2" s="147" t="s">
        <v>1494</v>
      </c>
      <c r="V2" s="147"/>
      <c r="W2" s="147"/>
      <c r="X2" s="147"/>
      <c r="Y2" s="147" t="s">
        <v>1495</v>
      </c>
      <c r="Z2" s="147"/>
      <c r="AA2" s="147"/>
      <c r="AB2" s="147"/>
      <c r="AC2" s="147" t="s">
        <v>1496</v>
      </c>
      <c r="AD2" s="147"/>
      <c r="AE2" s="147"/>
      <c r="AF2" s="147"/>
      <c r="AG2" s="147"/>
      <c r="AH2" s="147" t="s">
        <v>1497</v>
      </c>
      <c r="AI2" s="147"/>
      <c r="AJ2" s="147"/>
      <c r="AK2" s="147"/>
      <c r="AL2" s="147" t="s">
        <v>1498</v>
      </c>
      <c r="AM2" s="147"/>
      <c r="AN2" s="147"/>
      <c r="AO2" s="147"/>
      <c r="AP2" s="147" t="s">
        <v>1499</v>
      </c>
      <c r="AQ2" s="147"/>
      <c r="AR2" s="147"/>
      <c r="AS2" s="147" t="s">
        <v>1500</v>
      </c>
      <c r="AT2" s="147"/>
      <c r="AU2" s="147"/>
      <c r="AV2" s="147"/>
      <c r="AW2" s="147"/>
      <c r="AX2" s="147" t="s">
        <v>1501</v>
      </c>
      <c r="AY2" s="147"/>
      <c r="AZ2" s="147"/>
      <c r="BA2" s="147"/>
      <c r="BB2" s="148" t="s">
        <v>1490</v>
      </c>
      <c r="BC2" s="149"/>
      <c r="BD2" s="149"/>
      <c r="BE2" s="149"/>
      <c r="BF2" s="150"/>
      <c r="BG2" s="148" t="s">
        <v>1502</v>
      </c>
      <c r="BH2" s="149"/>
      <c r="BI2" s="149"/>
      <c r="BJ2" s="149"/>
      <c r="BK2" s="148" t="s">
        <v>1492</v>
      </c>
      <c r="BL2" s="149"/>
      <c r="BM2" s="149"/>
      <c r="BN2" s="149"/>
      <c r="BO2" s="148" t="s">
        <v>1493</v>
      </c>
      <c r="BP2" s="149"/>
      <c r="BQ2" s="149"/>
      <c r="BR2" s="149"/>
      <c r="BS2" s="150"/>
      <c r="BT2" s="148" t="s">
        <v>1494</v>
      </c>
      <c r="BU2" s="149"/>
      <c r="BV2" s="149"/>
      <c r="BW2" s="150"/>
      <c r="BX2" s="148" t="s">
        <v>1495</v>
      </c>
      <c r="BY2" s="149"/>
      <c r="BZ2" s="149"/>
      <c r="CA2" s="150"/>
      <c r="CB2" s="147" t="s">
        <v>1496</v>
      </c>
      <c r="CC2" s="147"/>
      <c r="CD2" s="147"/>
      <c r="CE2" s="147"/>
      <c r="CF2" s="147"/>
      <c r="CG2" s="147" t="s">
        <v>1497</v>
      </c>
      <c r="CH2" s="147"/>
      <c r="CI2" s="147"/>
      <c r="CJ2" s="147"/>
      <c r="CK2" s="147" t="s">
        <v>1498</v>
      </c>
      <c r="CL2" s="147"/>
      <c r="CM2" s="147"/>
      <c r="CN2" s="147"/>
      <c r="CO2" s="147"/>
      <c r="CP2" s="147" t="s">
        <v>1499</v>
      </c>
      <c r="CQ2" s="147"/>
      <c r="CR2" s="147"/>
      <c r="CS2" s="147"/>
      <c r="CT2" s="147" t="s">
        <v>1500</v>
      </c>
      <c r="CU2" s="147"/>
      <c r="CV2" s="147"/>
      <c r="CW2" s="147"/>
      <c r="CX2" s="147" t="s">
        <v>1501</v>
      </c>
      <c r="CY2" s="147"/>
      <c r="CZ2" s="147"/>
      <c r="DA2" s="147"/>
      <c r="DB2" s="148" t="s">
        <v>1490</v>
      </c>
      <c r="DC2" s="149"/>
      <c r="DD2" s="149"/>
      <c r="DE2" s="149"/>
      <c r="DF2" s="150"/>
      <c r="DG2" s="148" t="s">
        <v>1491</v>
      </c>
      <c r="DH2" s="149"/>
      <c r="DI2" s="149"/>
      <c r="DJ2" s="149"/>
      <c r="DK2" s="148" t="s">
        <v>1492</v>
      </c>
      <c r="DL2" s="149"/>
      <c r="DM2" s="149"/>
      <c r="DN2" s="149"/>
      <c r="DO2" s="148" t="s">
        <v>1493</v>
      </c>
      <c r="DP2" s="149"/>
      <c r="DQ2" s="149"/>
      <c r="DR2" s="149"/>
      <c r="DS2" s="149"/>
      <c r="DT2" s="148" t="s">
        <v>1494</v>
      </c>
      <c r="DU2" s="149"/>
      <c r="DV2" s="149"/>
      <c r="DW2" s="149"/>
      <c r="DX2" s="148" t="s">
        <v>1495</v>
      </c>
      <c r="DY2" s="149"/>
      <c r="DZ2" s="149"/>
      <c r="EA2" s="149"/>
      <c r="EB2" s="150"/>
      <c r="EC2" s="148" t="s">
        <v>1496</v>
      </c>
      <c r="ED2" s="149"/>
      <c r="EE2" s="149"/>
      <c r="EF2" s="149"/>
      <c r="EG2" s="148" t="s">
        <v>1497</v>
      </c>
      <c r="EH2" s="149"/>
      <c r="EI2" s="149"/>
      <c r="EJ2" s="149"/>
      <c r="EK2" s="148" t="s">
        <v>1498</v>
      </c>
      <c r="EL2" s="149"/>
      <c r="EM2" s="149"/>
      <c r="EN2" s="149"/>
      <c r="EO2" s="149"/>
      <c r="EP2" s="148" t="s">
        <v>1499</v>
      </c>
      <c r="EQ2" s="149"/>
      <c r="ER2" s="149"/>
      <c r="ES2" s="149"/>
      <c r="ET2" s="148" t="s">
        <v>1500</v>
      </c>
      <c r="EU2" s="149"/>
      <c r="EV2" s="149"/>
      <c r="EW2" s="149"/>
      <c r="EX2" s="148" t="s">
        <v>1501</v>
      </c>
      <c r="EY2" s="149"/>
      <c r="EZ2" s="149"/>
      <c r="FA2" s="149"/>
      <c r="FB2" s="147" t="s">
        <v>1490</v>
      </c>
      <c r="FC2" s="147"/>
      <c r="FD2" s="147"/>
      <c r="FE2" s="147"/>
      <c r="FF2" s="147"/>
      <c r="FG2" s="147" t="s">
        <v>1502</v>
      </c>
      <c r="FH2" s="147"/>
      <c r="FI2" s="147"/>
      <c r="FJ2" s="147"/>
      <c r="FK2" s="147" t="s">
        <v>1503</v>
      </c>
      <c r="FL2" s="147"/>
      <c r="FM2" s="147"/>
      <c r="FN2" s="147"/>
      <c r="FO2" s="147"/>
      <c r="FP2" s="147" t="s">
        <v>1504</v>
      </c>
      <c r="FQ2" s="147"/>
      <c r="FR2" s="147"/>
      <c r="FS2" s="147"/>
      <c r="FT2" s="147" t="s">
        <v>1505</v>
      </c>
      <c r="FU2" s="147"/>
      <c r="FV2" s="147"/>
      <c r="FW2" s="148"/>
      <c r="FX2" s="29" t="s">
        <v>1564</v>
      </c>
      <c r="FY2" s="30"/>
      <c r="FZ2" s="30"/>
      <c r="GA2" s="30"/>
      <c r="GB2" s="31"/>
      <c r="GC2" s="29" t="s">
        <v>1565</v>
      </c>
      <c r="GD2" s="30"/>
      <c r="GE2" s="30"/>
      <c r="GF2" s="31"/>
      <c r="GG2" s="29" t="s">
        <v>2127</v>
      </c>
      <c r="GH2" s="30"/>
      <c r="GI2" s="30"/>
      <c r="GJ2" s="31"/>
      <c r="GK2" s="29"/>
      <c r="GL2" s="30"/>
      <c r="GM2" s="30" t="s">
        <v>2350</v>
      </c>
      <c r="GN2" s="30"/>
      <c r="GO2" s="31"/>
    </row>
    <row r="3" spans="1:197">
      <c r="A3" s="33"/>
      <c r="B3" s="34" t="s">
        <v>1506</v>
      </c>
      <c r="C3" s="35">
        <v>43955</v>
      </c>
      <c r="D3" s="35">
        <v>43962</v>
      </c>
      <c r="E3" s="35">
        <v>43969</v>
      </c>
      <c r="F3" s="35">
        <v>43976</v>
      </c>
      <c r="G3" s="35">
        <v>43983</v>
      </c>
      <c r="H3" s="35">
        <v>43990</v>
      </c>
      <c r="I3" s="35">
        <v>43997</v>
      </c>
      <c r="J3" s="35">
        <v>44004</v>
      </c>
      <c r="K3" s="35">
        <v>44011</v>
      </c>
      <c r="L3" s="35">
        <v>44018</v>
      </c>
      <c r="M3" s="35">
        <v>44025</v>
      </c>
      <c r="N3" s="35">
        <v>44032</v>
      </c>
      <c r="O3" s="35">
        <v>44039</v>
      </c>
      <c r="P3" s="35">
        <v>44046</v>
      </c>
      <c r="Q3" s="35">
        <v>44053</v>
      </c>
      <c r="R3" s="35">
        <v>44060</v>
      </c>
      <c r="S3" s="35">
        <v>44067</v>
      </c>
      <c r="T3" s="35">
        <v>44074</v>
      </c>
      <c r="U3" s="36">
        <v>44081</v>
      </c>
      <c r="V3" s="36">
        <v>44088</v>
      </c>
      <c r="W3" s="36">
        <v>44095</v>
      </c>
      <c r="X3" s="36">
        <v>44102</v>
      </c>
      <c r="Y3" s="36">
        <v>44109</v>
      </c>
      <c r="Z3" s="36">
        <v>44116</v>
      </c>
      <c r="AA3" s="36">
        <v>44123</v>
      </c>
      <c r="AB3" s="36">
        <v>44130</v>
      </c>
      <c r="AC3" s="36">
        <v>44137</v>
      </c>
      <c r="AD3" s="36">
        <v>44144</v>
      </c>
      <c r="AE3" s="36">
        <v>44151</v>
      </c>
      <c r="AF3" s="36">
        <v>44158</v>
      </c>
      <c r="AG3" s="36">
        <v>44165</v>
      </c>
      <c r="AH3" s="35">
        <v>44172</v>
      </c>
      <c r="AI3" s="35">
        <v>44179</v>
      </c>
      <c r="AJ3" s="35">
        <v>44186</v>
      </c>
      <c r="AK3" s="35">
        <v>44193</v>
      </c>
      <c r="AL3" s="35">
        <v>44200</v>
      </c>
      <c r="AM3" s="35">
        <v>44207</v>
      </c>
      <c r="AN3" s="35">
        <v>44214</v>
      </c>
      <c r="AO3" s="35">
        <v>44221</v>
      </c>
      <c r="AP3" s="35">
        <v>44228</v>
      </c>
      <c r="AQ3" s="35">
        <v>44235</v>
      </c>
      <c r="AR3" s="35">
        <v>44249</v>
      </c>
      <c r="AS3" s="36">
        <v>44256</v>
      </c>
      <c r="AT3" s="36">
        <v>44263</v>
      </c>
      <c r="AU3" s="36">
        <v>44270</v>
      </c>
      <c r="AV3" s="36">
        <v>44277</v>
      </c>
      <c r="AW3" s="36">
        <v>44284</v>
      </c>
      <c r="AX3" s="35">
        <v>43926</v>
      </c>
      <c r="AY3" s="35">
        <v>43933</v>
      </c>
      <c r="AZ3" s="35">
        <v>43940</v>
      </c>
      <c r="BA3" s="35">
        <v>43947</v>
      </c>
      <c r="BB3" s="35">
        <f>BA3+7</f>
        <v>43954</v>
      </c>
      <c r="BC3" s="35">
        <f t="shared" ref="BC3" si="0">BB3+7</f>
        <v>43961</v>
      </c>
      <c r="BD3" s="35">
        <f t="shared" ref="BD3" si="1">BC3+7</f>
        <v>43968</v>
      </c>
      <c r="BE3" s="35">
        <f t="shared" ref="BE3" si="2">BD3+7</f>
        <v>43975</v>
      </c>
      <c r="BF3" s="35">
        <f>BE3+7</f>
        <v>43982</v>
      </c>
      <c r="BG3" s="35">
        <f t="shared" ref="BG3" si="3">BF3+7</f>
        <v>43989</v>
      </c>
      <c r="BH3" s="35">
        <f t="shared" ref="BH3" si="4">BG3+7</f>
        <v>43996</v>
      </c>
      <c r="BI3" s="35">
        <f t="shared" ref="BI3" si="5">BH3+7</f>
        <v>44003</v>
      </c>
      <c r="BJ3" s="35">
        <f t="shared" ref="BJ3" si="6">BI3+7</f>
        <v>44010</v>
      </c>
      <c r="BK3" s="35">
        <v>44382</v>
      </c>
      <c r="BL3" s="35">
        <v>44389</v>
      </c>
      <c r="BM3" s="35">
        <v>44396</v>
      </c>
      <c r="BN3" s="35">
        <v>44403</v>
      </c>
      <c r="BO3" s="35">
        <v>44410</v>
      </c>
      <c r="BP3" s="35">
        <v>44417</v>
      </c>
      <c r="BQ3" s="35">
        <v>44424</v>
      </c>
      <c r="BR3" s="35">
        <v>44431</v>
      </c>
      <c r="BS3" s="35">
        <v>44438</v>
      </c>
      <c r="BT3" s="35">
        <v>44445</v>
      </c>
      <c r="BU3" s="35">
        <v>44452</v>
      </c>
      <c r="BV3" s="35">
        <v>44459</v>
      </c>
      <c r="BW3" s="35">
        <v>44466</v>
      </c>
      <c r="BX3" s="35">
        <v>44473</v>
      </c>
      <c r="BY3" s="35">
        <v>44480</v>
      </c>
      <c r="BZ3" s="35">
        <v>44487</v>
      </c>
      <c r="CA3" s="35">
        <v>44494</v>
      </c>
      <c r="CB3" s="35">
        <v>44501</v>
      </c>
      <c r="CC3" s="35">
        <v>44508</v>
      </c>
      <c r="CD3" s="35">
        <v>44515</v>
      </c>
      <c r="CE3" s="35">
        <v>44522</v>
      </c>
      <c r="CF3" s="35">
        <v>44529</v>
      </c>
      <c r="CG3" s="35">
        <v>44536</v>
      </c>
      <c r="CH3" s="35">
        <v>44543</v>
      </c>
      <c r="CI3" s="35">
        <v>44550</v>
      </c>
      <c r="CJ3" s="35">
        <v>44557</v>
      </c>
      <c r="CK3" s="35">
        <v>44564</v>
      </c>
      <c r="CL3" s="35">
        <v>44571</v>
      </c>
      <c r="CM3" s="35">
        <v>44578</v>
      </c>
      <c r="CN3" s="35">
        <v>44585</v>
      </c>
      <c r="CO3" s="35">
        <v>44592</v>
      </c>
      <c r="CP3" s="35">
        <v>44599</v>
      </c>
      <c r="CQ3" s="35">
        <v>44606</v>
      </c>
      <c r="CR3" s="35">
        <v>44613</v>
      </c>
      <c r="CS3" s="35">
        <v>44620</v>
      </c>
      <c r="CT3" s="35">
        <v>44627</v>
      </c>
      <c r="CU3" s="35">
        <v>44634</v>
      </c>
      <c r="CV3" s="35">
        <v>44641</v>
      </c>
      <c r="CW3" s="35">
        <v>44648</v>
      </c>
      <c r="CX3" s="35">
        <v>44655</v>
      </c>
      <c r="CY3" s="35">
        <v>44662</v>
      </c>
      <c r="CZ3" s="35">
        <v>44669</v>
      </c>
      <c r="DA3" s="35">
        <v>44676</v>
      </c>
      <c r="DB3" s="35">
        <v>44683</v>
      </c>
      <c r="DC3" s="35">
        <v>44690</v>
      </c>
      <c r="DD3" s="35">
        <v>44697</v>
      </c>
      <c r="DE3" s="35">
        <v>44704</v>
      </c>
      <c r="DF3" s="35">
        <v>44711</v>
      </c>
      <c r="DG3" s="35">
        <v>44718</v>
      </c>
      <c r="DH3" s="35">
        <v>44725</v>
      </c>
      <c r="DI3" s="35">
        <v>44732</v>
      </c>
      <c r="DJ3" s="35">
        <v>44739</v>
      </c>
      <c r="DK3" s="35">
        <v>44746</v>
      </c>
      <c r="DL3" s="35">
        <v>44753</v>
      </c>
      <c r="DM3" s="35">
        <v>44760</v>
      </c>
      <c r="DN3" s="35">
        <v>44767</v>
      </c>
      <c r="DO3" s="35">
        <v>44774</v>
      </c>
      <c r="DP3" s="35">
        <v>44781</v>
      </c>
      <c r="DQ3" s="35">
        <v>44788</v>
      </c>
      <c r="DR3" s="35">
        <v>44795</v>
      </c>
      <c r="DS3" s="35">
        <v>44802</v>
      </c>
      <c r="DT3" s="35">
        <v>44809</v>
      </c>
      <c r="DU3" s="35">
        <v>44816</v>
      </c>
      <c r="DV3" s="35">
        <v>44823</v>
      </c>
      <c r="DW3" s="35">
        <v>44830</v>
      </c>
      <c r="DX3" s="35">
        <v>44837</v>
      </c>
      <c r="DY3" s="35">
        <v>44844</v>
      </c>
      <c r="DZ3" s="35">
        <v>44851</v>
      </c>
      <c r="EA3" s="35">
        <v>44858</v>
      </c>
      <c r="EB3" s="35">
        <v>44865</v>
      </c>
      <c r="EC3" s="35">
        <v>44872</v>
      </c>
      <c r="ED3" s="35">
        <v>44879</v>
      </c>
      <c r="EE3" s="35">
        <v>44886</v>
      </c>
      <c r="EF3" s="35">
        <v>44893</v>
      </c>
      <c r="EG3" s="35">
        <v>44900</v>
      </c>
      <c r="EH3" s="35">
        <v>44907</v>
      </c>
      <c r="EI3" s="35">
        <v>44914</v>
      </c>
      <c r="EJ3" s="35">
        <v>44921</v>
      </c>
      <c r="EK3" s="35">
        <v>44928</v>
      </c>
      <c r="EL3" s="35">
        <v>44935</v>
      </c>
      <c r="EM3" s="35">
        <v>44942</v>
      </c>
      <c r="EN3" s="35">
        <v>44949</v>
      </c>
      <c r="EO3" s="35">
        <v>44956</v>
      </c>
      <c r="EP3" s="35">
        <v>44963</v>
      </c>
      <c r="EQ3" s="35">
        <v>44970</v>
      </c>
      <c r="ER3" s="35">
        <v>44977</v>
      </c>
      <c r="ES3" s="35">
        <v>44984</v>
      </c>
      <c r="ET3" s="35">
        <v>44991</v>
      </c>
      <c r="EU3" s="35">
        <v>44998</v>
      </c>
      <c r="EV3" s="35">
        <v>45005</v>
      </c>
      <c r="EW3" s="35">
        <v>45012</v>
      </c>
      <c r="EX3" s="35">
        <v>45019</v>
      </c>
      <c r="EY3" s="35">
        <v>45026</v>
      </c>
      <c r="EZ3" s="35">
        <v>45033</v>
      </c>
      <c r="FA3" s="35">
        <v>45040</v>
      </c>
      <c r="FB3" s="35">
        <v>45047</v>
      </c>
      <c r="FC3" s="35">
        <v>45054</v>
      </c>
      <c r="FD3" s="35">
        <v>45061</v>
      </c>
      <c r="FE3" s="35">
        <v>45068</v>
      </c>
      <c r="FF3" s="35">
        <v>45075</v>
      </c>
      <c r="FG3" s="35">
        <v>45082</v>
      </c>
      <c r="FH3" s="35">
        <v>45089</v>
      </c>
      <c r="FI3" s="35">
        <v>45096</v>
      </c>
      <c r="FJ3" s="35">
        <v>45103</v>
      </c>
      <c r="FK3" s="35">
        <v>45110</v>
      </c>
      <c r="FL3" s="35">
        <v>45117</v>
      </c>
      <c r="FM3" s="35">
        <v>45124</v>
      </c>
      <c r="FN3" s="35">
        <v>45131</v>
      </c>
      <c r="FO3" s="35">
        <v>45138</v>
      </c>
      <c r="FP3" s="35">
        <v>45145</v>
      </c>
      <c r="FQ3" s="35">
        <v>45152</v>
      </c>
      <c r="FR3" s="35">
        <v>45159</v>
      </c>
      <c r="FS3" s="35">
        <v>45166</v>
      </c>
      <c r="FT3" s="35">
        <v>45173</v>
      </c>
      <c r="FU3" s="35">
        <v>45180</v>
      </c>
      <c r="FV3" s="35">
        <v>45187</v>
      </c>
      <c r="FW3" s="35">
        <v>45194</v>
      </c>
      <c r="FX3" s="37">
        <v>45201</v>
      </c>
      <c r="FY3" s="37">
        <v>45208</v>
      </c>
      <c r="FZ3" s="37">
        <v>45215</v>
      </c>
      <c r="GA3" s="37">
        <v>45222</v>
      </c>
      <c r="GB3" s="37">
        <v>45229</v>
      </c>
      <c r="GC3" s="37">
        <v>45236</v>
      </c>
      <c r="GD3" s="37">
        <v>45243</v>
      </c>
      <c r="GE3" s="37">
        <v>45250</v>
      </c>
      <c r="GF3" s="37">
        <v>45257</v>
      </c>
      <c r="GG3" s="37">
        <v>45264</v>
      </c>
      <c r="GH3" s="37">
        <v>45271</v>
      </c>
      <c r="GI3" s="37">
        <v>45278</v>
      </c>
      <c r="GJ3" s="37">
        <v>45285</v>
      </c>
      <c r="GK3" s="37">
        <v>45292</v>
      </c>
      <c r="GL3" s="37">
        <v>45299</v>
      </c>
      <c r="GM3" s="37">
        <v>45306</v>
      </c>
      <c r="GN3" s="37">
        <v>45313</v>
      </c>
      <c r="GO3" s="37">
        <v>45320</v>
      </c>
    </row>
    <row r="4" spans="1:197" ht="18" customHeight="1">
      <c r="A4" s="23" t="s">
        <v>2315</v>
      </c>
      <c r="B4" s="38" t="s">
        <v>1507</v>
      </c>
      <c r="C4" s="38">
        <v>74</v>
      </c>
      <c r="D4" s="39">
        <v>79</v>
      </c>
      <c r="E4" s="39">
        <v>68</v>
      </c>
      <c r="F4" s="39">
        <v>78</v>
      </c>
      <c r="G4" s="39">
        <v>77</v>
      </c>
      <c r="H4" s="39">
        <v>83</v>
      </c>
      <c r="I4" s="39">
        <v>74</v>
      </c>
      <c r="J4" s="39">
        <v>80</v>
      </c>
      <c r="K4" s="39">
        <v>90</v>
      </c>
      <c r="L4" s="39">
        <v>91</v>
      </c>
      <c r="M4" s="39">
        <v>76</v>
      </c>
      <c r="N4" s="40">
        <v>84</v>
      </c>
      <c r="O4" s="40">
        <v>98</v>
      </c>
      <c r="P4" s="40">
        <v>86</v>
      </c>
      <c r="Q4" s="40">
        <v>81</v>
      </c>
      <c r="R4" s="40">
        <v>92</v>
      </c>
      <c r="S4" s="40">
        <v>82</v>
      </c>
      <c r="T4" s="40">
        <v>90</v>
      </c>
      <c r="U4" s="40">
        <v>91</v>
      </c>
      <c r="V4" s="40">
        <v>82</v>
      </c>
      <c r="W4" s="40">
        <v>91</v>
      </c>
      <c r="X4" s="40">
        <v>94</v>
      </c>
      <c r="Y4" s="40">
        <v>95</v>
      </c>
      <c r="Z4" s="40">
        <v>83</v>
      </c>
      <c r="AA4" s="40">
        <v>84</v>
      </c>
      <c r="AB4" s="40">
        <v>85</v>
      </c>
      <c r="AC4" s="40">
        <v>94</v>
      </c>
      <c r="AD4" s="40">
        <v>111</v>
      </c>
      <c r="AE4" s="40">
        <v>106</v>
      </c>
      <c r="AF4" s="40">
        <v>107</v>
      </c>
      <c r="AG4" s="40">
        <v>116</v>
      </c>
      <c r="AH4" s="40">
        <v>121</v>
      </c>
      <c r="AI4" s="40">
        <v>121</v>
      </c>
      <c r="AJ4" s="40">
        <v>115</v>
      </c>
      <c r="AK4" s="40">
        <v>116</v>
      </c>
      <c r="AL4" s="40">
        <v>124</v>
      </c>
      <c r="AM4" s="40">
        <v>117</v>
      </c>
      <c r="AN4" s="40">
        <v>106</v>
      </c>
      <c r="AO4" s="40">
        <v>107</v>
      </c>
      <c r="AP4" s="40">
        <v>106</v>
      </c>
      <c r="AQ4" s="40">
        <v>103</v>
      </c>
      <c r="AR4" s="40">
        <v>90</v>
      </c>
      <c r="AS4" s="40">
        <v>93</v>
      </c>
      <c r="AT4" s="40">
        <v>102</v>
      </c>
      <c r="AU4" s="40">
        <v>110</v>
      </c>
      <c r="AV4" s="40">
        <v>78</v>
      </c>
      <c r="AW4" s="40">
        <v>83</v>
      </c>
      <c r="AX4" s="40">
        <v>67</v>
      </c>
      <c r="AY4" s="40">
        <v>72</v>
      </c>
      <c r="AZ4" s="40">
        <v>78</v>
      </c>
      <c r="BA4" s="40">
        <v>79</v>
      </c>
      <c r="BB4" s="40">
        <v>90</v>
      </c>
      <c r="BC4" s="40">
        <v>88</v>
      </c>
      <c r="BD4" s="40">
        <v>73</v>
      </c>
      <c r="BE4" s="40">
        <v>71</v>
      </c>
      <c r="BF4" s="40">
        <v>69</v>
      </c>
      <c r="BG4" s="40">
        <v>69</v>
      </c>
      <c r="BH4" s="40">
        <v>73</v>
      </c>
      <c r="BI4" s="40">
        <v>79</v>
      </c>
      <c r="BJ4" s="40">
        <v>66</v>
      </c>
      <c r="BK4" s="40">
        <v>42</v>
      </c>
      <c r="BL4" s="40">
        <v>48</v>
      </c>
      <c r="BM4" s="40">
        <v>50</v>
      </c>
      <c r="BN4" s="40">
        <v>46</v>
      </c>
      <c r="BO4" s="40">
        <v>42</v>
      </c>
      <c r="BP4" s="40">
        <v>40</v>
      </c>
      <c r="BQ4" s="40">
        <v>39</v>
      </c>
      <c r="BR4" s="40">
        <v>39</v>
      </c>
      <c r="BS4" s="38">
        <v>41</v>
      </c>
      <c r="BT4" s="38">
        <f t="shared" ref="BT4:EE6" si="7">BT23+BT42</f>
        <v>64</v>
      </c>
      <c r="BU4" s="38">
        <f t="shared" si="7"/>
        <v>69</v>
      </c>
      <c r="BV4" s="38">
        <f t="shared" si="7"/>
        <v>43</v>
      </c>
      <c r="BW4" s="38">
        <f t="shared" si="7"/>
        <v>46</v>
      </c>
      <c r="BX4" s="38">
        <f t="shared" si="7"/>
        <v>47</v>
      </c>
      <c r="BY4" s="38">
        <f t="shared" si="7"/>
        <v>54</v>
      </c>
      <c r="BZ4" s="38">
        <f t="shared" si="7"/>
        <v>55</v>
      </c>
      <c r="CA4" s="38">
        <f t="shared" si="7"/>
        <v>59</v>
      </c>
      <c r="CB4" s="38">
        <f t="shared" si="7"/>
        <v>68</v>
      </c>
      <c r="CC4" s="38">
        <f t="shared" si="7"/>
        <v>53</v>
      </c>
      <c r="CD4" s="38">
        <f t="shared" si="7"/>
        <v>62</v>
      </c>
      <c r="CE4" s="38">
        <f t="shared" si="7"/>
        <v>66</v>
      </c>
      <c r="CF4" s="38">
        <f t="shared" si="7"/>
        <v>64</v>
      </c>
      <c r="CG4" s="38">
        <f t="shared" si="7"/>
        <v>67</v>
      </c>
      <c r="CH4" s="38">
        <f t="shared" si="7"/>
        <v>63</v>
      </c>
      <c r="CI4" s="38">
        <f t="shared" si="7"/>
        <v>71</v>
      </c>
      <c r="CJ4" s="38">
        <f t="shared" si="7"/>
        <v>73</v>
      </c>
      <c r="CK4" s="38">
        <f t="shared" si="7"/>
        <v>77</v>
      </c>
      <c r="CL4" s="38">
        <f t="shared" si="7"/>
        <v>80</v>
      </c>
      <c r="CM4" s="38">
        <f t="shared" si="7"/>
        <v>70</v>
      </c>
      <c r="CN4" s="38">
        <f t="shared" si="7"/>
        <v>63</v>
      </c>
      <c r="CO4" s="38">
        <f t="shared" si="7"/>
        <v>63</v>
      </c>
      <c r="CP4" s="38">
        <f t="shared" si="7"/>
        <v>63</v>
      </c>
      <c r="CQ4" s="38">
        <f t="shared" si="7"/>
        <v>63</v>
      </c>
      <c r="CR4" s="38">
        <f t="shared" si="7"/>
        <v>66</v>
      </c>
      <c r="CS4" s="38">
        <f t="shared" si="7"/>
        <v>69</v>
      </c>
      <c r="CT4" s="38">
        <f t="shared" si="7"/>
        <v>55</v>
      </c>
      <c r="CU4" s="38">
        <f t="shared" si="7"/>
        <v>56</v>
      </c>
      <c r="CV4" s="38">
        <f t="shared" si="7"/>
        <v>63</v>
      </c>
      <c r="CW4" s="38">
        <f t="shared" si="7"/>
        <v>65</v>
      </c>
      <c r="CX4" s="38">
        <f t="shared" si="7"/>
        <v>47</v>
      </c>
      <c r="CY4" s="38">
        <f t="shared" si="7"/>
        <v>50</v>
      </c>
      <c r="CZ4" s="38">
        <f t="shared" si="7"/>
        <v>61</v>
      </c>
      <c r="DA4" s="38">
        <f t="shared" si="7"/>
        <v>68</v>
      </c>
      <c r="DB4" s="38">
        <f t="shared" si="7"/>
        <v>77</v>
      </c>
      <c r="DC4" s="38">
        <f t="shared" si="7"/>
        <v>81</v>
      </c>
      <c r="DD4" s="38">
        <f t="shared" si="7"/>
        <v>87</v>
      </c>
      <c r="DE4" s="38">
        <f t="shared" si="7"/>
        <v>83</v>
      </c>
      <c r="DF4" s="38">
        <f t="shared" si="7"/>
        <v>87</v>
      </c>
      <c r="DG4" s="38">
        <f t="shared" si="7"/>
        <v>97</v>
      </c>
      <c r="DH4" s="38">
        <f t="shared" si="7"/>
        <v>87</v>
      </c>
      <c r="DI4" s="38">
        <f t="shared" si="7"/>
        <v>92</v>
      </c>
      <c r="DJ4" s="38">
        <f t="shared" si="7"/>
        <v>101</v>
      </c>
      <c r="DK4" s="38">
        <f t="shared" si="7"/>
        <v>106</v>
      </c>
      <c r="DL4" s="38">
        <f t="shared" si="7"/>
        <v>111</v>
      </c>
      <c r="DM4" s="38">
        <f t="shared" si="7"/>
        <v>94</v>
      </c>
      <c r="DN4" s="38">
        <f t="shared" si="7"/>
        <v>91</v>
      </c>
      <c r="DO4" s="38">
        <f t="shared" si="7"/>
        <v>95</v>
      </c>
      <c r="DP4" s="38">
        <f t="shared" si="7"/>
        <v>81</v>
      </c>
      <c r="DQ4" s="38">
        <f t="shared" si="7"/>
        <v>73</v>
      </c>
      <c r="DR4" s="38">
        <f t="shared" si="7"/>
        <v>83</v>
      </c>
      <c r="DS4" s="38">
        <f t="shared" si="7"/>
        <v>83</v>
      </c>
      <c r="DT4" s="38">
        <f t="shared" si="7"/>
        <v>89</v>
      </c>
      <c r="DU4" s="38">
        <f t="shared" si="7"/>
        <v>94</v>
      </c>
      <c r="DV4" s="38">
        <f t="shared" si="7"/>
        <v>92</v>
      </c>
      <c r="DW4" s="38">
        <f t="shared" si="7"/>
        <v>88</v>
      </c>
      <c r="DX4" s="38">
        <f t="shared" si="7"/>
        <v>79</v>
      </c>
      <c r="DY4" s="38">
        <f t="shared" si="7"/>
        <v>86</v>
      </c>
      <c r="DZ4" s="38">
        <f t="shared" si="7"/>
        <v>88</v>
      </c>
      <c r="EA4" s="38">
        <f t="shared" si="7"/>
        <v>89</v>
      </c>
      <c r="EB4" s="38">
        <f t="shared" si="7"/>
        <v>95</v>
      </c>
      <c r="EC4" s="38">
        <f t="shared" si="7"/>
        <v>93</v>
      </c>
      <c r="ED4" s="38">
        <f t="shared" si="7"/>
        <v>97</v>
      </c>
      <c r="EE4" s="38">
        <f t="shared" si="7"/>
        <v>107</v>
      </c>
      <c r="EF4" s="38">
        <f t="shared" ref="EF4:GI6" si="8">EF23+EF42</f>
        <v>96</v>
      </c>
      <c r="EG4" s="38">
        <f t="shared" si="8"/>
        <v>109</v>
      </c>
      <c r="EH4" s="38">
        <f t="shared" si="8"/>
        <v>120</v>
      </c>
      <c r="EI4" s="38">
        <f t="shared" si="8"/>
        <v>145</v>
      </c>
      <c r="EJ4" s="38">
        <f t="shared" si="8"/>
        <v>146</v>
      </c>
      <c r="EK4" s="38">
        <f t="shared" si="8"/>
        <v>133</v>
      </c>
      <c r="EL4" s="38">
        <f t="shared" si="8"/>
        <v>136</v>
      </c>
      <c r="EM4" s="38">
        <f t="shared" si="8"/>
        <v>126</v>
      </c>
      <c r="EN4" s="38">
        <f t="shared" si="8"/>
        <v>0</v>
      </c>
      <c r="EO4" s="38">
        <f t="shared" si="8"/>
        <v>126</v>
      </c>
      <c r="EP4" s="38">
        <f t="shared" si="8"/>
        <v>138</v>
      </c>
      <c r="EQ4" s="38">
        <f t="shared" si="8"/>
        <v>131</v>
      </c>
      <c r="ER4" s="38">
        <f t="shared" si="8"/>
        <v>130</v>
      </c>
      <c r="ES4" s="38">
        <f t="shared" si="8"/>
        <v>132</v>
      </c>
      <c r="ET4" s="38">
        <f t="shared" si="8"/>
        <v>139</v>
      </c>
      <c r="EU4" s="38">
        <f t="shared" si="8"/>
        <v>103</v>
      </c>
      <c r="EV4" s="38">
        <f t="shared" si="8"/>
        <v>115</v>
      </c>
      <c r="EW4" s="38">
        <f t="shared" si="8"/>
        <v>136</v>
      </c>
      <c r="EX4" s="38">
        <f t="shared" si="8"/>
        <v>147</v>
      </c>
      <c r="EY4" s="38">
        <f t="shared" si="8"/>
        <v>95</v>
      </c>
      <c r="EZ4" s="38">
        <f t="shared" si="8"/>
        <v>105</v>
      </c>
      <c r="FA4" s="38">
        <f t="shared" si="8"/>
        <v>100</v>
      </c>
      <c r="FB4" s="38">
        <f t="shared" si="8"/>
        <v>104</v>
      </c>
      <c r="FC4" s="38">
        <f t="shared" si="8"/>
        <v>112</v>
      </c>
      <c r="FD4" s="38">
        <f t="shared" si="8"/>
        <v>129</v>
      </c>
      <c r="FE4" s="38">
        <f t="shared" si="8"/>
        <v>118</v>
      </c>
      <c r="FF4" s="38">
        <f t="shared" si="8"/>
        <v>130</v>
      </c>
      <c r="FG4" s="38">
        <f t="shared" si="8"/>
        <v>132</v>
      </c>
      <c r="FH4" s="38">
        <f t="shared" si="8"/>
        <v>130</v>
      </c>
      <c r="FI4" s="38">
        <f t="shared" si="8"/>
        <v>129</v>
      </c>
      <c r="FJ4" s="38">
        <f t="shared" si="8"/>
        <v>138</v>
      </c>
      <c r="FK4" s="38">
        <f t="shared" si="8"/>
        <v>126</v>
      </c>
      <c r="FL4" s="38">
        <f t="shared" si="8"/>
        <v>109</v>
      </c>
      <c r="FM4" s="38">
        <f t="shared" si="8"/>
        <v>126</v>
      </c>
      <c r="FN4" s="38">
        <f t="shared" si="8"/>
        <v>130</v>
      </c>
      <c r="FO4" s="38">
        <f t="shared" si="8"/>
        <v>137</v>
      </c>
      <c r="FP4" s="38">
        <f t="shared" si="8"/>
        <v>149</v>
      </c>
      <c r="FQ4" s="38">
        <f t="shared" si="8"/>
        <v>159</v>
      </c>
      <c r="FR4" s="38">
        <f t="shared" si="8"/>
        <v>175</v>
      </c>
      <c r="FS4" s="38">
        <f t="shared" si="8"/>
        <v>189</v>
      </c>
      <c r="FT4" s="38">
        <f t="shared" si="8"/>
        <v>173</v>
      </c>
      <c r="FU4" s="38">
        <f t="shared" si="8"/>
        <v>90</v>
      </c>
      <c r="FV4" s="38">
        <f t="shared" si="8"/>
        <v>87</v>
      </c>
      <c r="FW4" s="38">
        <f t="shared" si="8"/>
        <v>101</v>
      </c>
      <c r="FX4" s="38">
        <f t="shared" si="8"/>
        <v>315</v>
      </c>
      <c r="FY4" s="38">
        <f t="shared" si="8"/>
        <v>320</v>
      </c>
      <c r="FZ4" s="38">
        <f t="shared" si="8"/>
        <v>312</v>
      </c>
      <c r="GA4" s="38">
        <f t="shared" si="8"/>
        <v>312</v>
      </c>
      <c r="GB4" s="38">
        <f t="shared" si="8"/>
        <v>316</v>
      </c>
      <c r="GC4" s="38">
        <f t="shared" si="8"/>
        <v>316</v>
      </c>
      <c r="GD4" s="38">
        <f t="shared" si="8"/>
        <v>307</v>
      </c>
      <c r="GE4" s="38">
        <f t="shared" si="8"/>
        <v>307</v>
      </c>
      <c r="GF4" s="38">
        <f t="shared" si="8"/>
        <v>249</v>
      </c>
      <c r="GG4" s="38">
        <f t="shared" si="8"/>
        <v>262</v>
      </c>
      <c r="GH4" s="38">
        <f t="shared" si="8"/>
        <v>258</v>
      </c>
      <c r="GI4" s="38">
        <f t="shared" si="8"/>
        <v>257</v>
      </c>
      <c r="GJ4" s="38">
        <f>GJ23+GJ42</f>
        <v>265</v>
      </c>
      <c r="GK4" s="38">
        <v>262</v>
      </c>
      <c r="GL4" s="38"/>
      <c r="GM4" s="38"/>
      <c r="GN4" s="38"/>
      <c r="GO4" s="38"/>
    </row>
    <row r="5" spans="1:197" s="43" customFormat="1" ht="18" customHeight="1">
      <c r="A5" s="144" t="s">
        <v>1508</v>
      </c>
      <c r="B5" s="41" t="s">
        <v>1509</v>
      </c>
      <c r="C5" s="42">
        <v>8</v>
      </c>
      <c r="D5" s="42">
        <v>14</v>
      </c>
      <c r="E5" s="42">
        <v>15</v>
      </c>
      <c r="F5" s="42">
        <v>24</v>
      </c>
      <c r="G5" s="42">
        <v>10</v>
      </c>
      <c r="H5" s="42">
        <v>10</v>
      </c>
      <c r="I5" s="42">
        <v>13</v>
      </c>
      <c r="J5" s="42">
        <v>15</v>
      </c>
      <c r="K5" s="42">
        <v>22</v>
      </c>
      <c r="L5" s="42">
        <v>17</v>
      </c>
      <c r="M5" s="42">
        <v>14</v>
      </c>
      <c r="N5" s="42">
        <v>14</v>
      </c>
      <c r="O5" s="42">
        <v>17</v>
      </c>
      <c r="P5" s="42">
        <v>13</v>
      </c>
      <c r="Q5" s="42">
        <v>7</v>
      </c>
      <c r="R5" s="42">
        <v>20</v>
      </c>
      <c r="S5" s="42">
        <v>10</v>
      </c>
      <c r="T5" s="42">
        <v>15</v>
      </c>
      <c r="U5" s="42">
        <v>15</v>
      </c>
      <c r="V5" s="42">
        <v>14</v>
      </c>
      <c r="W5" s="42">
        <v>18</v>
      </c>
      <c r="X5" s="42">
        <v>13</v>
      </c>
      <c r="Y5" s="42">
        <v>12</v>
      </c>
      <c r="Z5" s="42">
        <v>24</v>
      </c>
      <c r="AA5" s="42">
        <v>18</v>
      </c>
      <c r="AB5" s="42">
        <v>12</v>
      </c>
      <c r="AC5" s="42">
        <v>21</v>
      </c>
      <c r="AD5" s="42">
        <v>37</v>
      </c>
      <c r="AE5" s="42">
        <v>14</v>
      </c>
      <c r="AF5" s="42">
        <v>12</v>
      </c>
      <c r="AG5" s="42">
        <v>23</v>
      </c>
      <c r="AH5" s="42">
        <v>11</v>
      </c>
      <c r="AI5" s="42">
        <v>18</v>
      </c>
      <c r="AJ5" s="42">
        <v>16</v>
      </c>
      <c r="AK5" s="42">
        <v>20</v>
      </c>
      <c r="AL5" s="42">
        <v>20</v>
      </c>
      <c r="AM5" s="42">
        <v>13</v>
      </c>
      <c r="AN5" s="42">
        <v>13</v>
      </c>
      <c r="AO5" s="42">
        <v>12</v>
      </c>
      <c r="AP5" s="42">
        <v>10</v>
      </c>
      <c r="AQ5" s="42">
        <v>15</v>
      </c>
      <c r="AR5" s="42">
        <v>3</v>
      </c>
      <c r="AS5" s="42">
        <v>18</v>
      </c>
      <c r="AT5" s="42">
        <v>8</v>
      </c>
      <c r="AU5" s="42">
        <v>32</v>
      </c>
      <c r="AV5" s="42">
        <v>21</v>
      </c>
      <c r="AW5" s="42">
        <v>24</v>
      </c>
      <c r="AX5" s="42">
        <v>8</v>
      </c>
      <c r="AY5" s="42">
        <v>33</v>
      </c>
      <c r="AZ5" s="42">
        <v>18</v>
      </c>
      <c r="BA5" s="42">
        <v>22</v>
      </c>
      <c r="BB5" s="42">
        <v>21</v>
      </c>
      <c r="BC5" s="42">
        <v>14</v>
      </c>
      <c r="BD5" s="42">
        <v>6</v>
      </c>
      <c r="BE5" s="42">
        <v>8</v>
      </c>
      <c r="BF5" s="42">
        <v>12</v>
      </c>
      <c r="BG5" s="42">
        <v>9</v>
      </c>
      <c r="BH5" s="42">
        <v>12</v>
      </c>
      <c r="BI5" s="42">
        <v>15</v>
      </c>
      <c r="BJ5" s="42">
        <v>6</v>
      </c>
      <c r="BK5" s="42">
        <v>11</v>
      </c>
      <c r="BL5" s="42">
        <v>13</v>
      </c>
      <c r="BM5" s="42">
        <v>11</v>
      </c>
      <c r="BN5" s="42">
        <v>3</v>
      </c>
      <c r="BO5" s="42">
        <v>5</v>
      </c>
      <c r="BP5" s="42">
        <v>1</v>
      </c>
      <c r="BQ5" s="42">
        <v>0</v>
      </c>
      <c r="BR5" s="42">
        <v>0</v>
      </c>
      <c r="BS5" s="42">
        <v>2</v>
      </c>
      <c r="BT5" s="42">
        <f t="shared" si="7"/>
        <v>8</v>
      </c>
      <c r="BU5" s="42">
        <f t="shared" si="7"/>
        <v>11</v>
      </c>
      <c r="BV5" s="42">
        <f t="shared" si="7"/>
        <v>14</v>
      </c>
      <c r="BW5" s="42">
        <f t="shared" si="7"/>
        <v>8</v>
      </c>
      <c r="BX5" s="42">
        <f t="shared" si="7"/>
        <v>12</v>
      </c>
      <c r="BY5" s="42">
        <f t="shared" si="7"/>
        <v>15</v>
      </c>
      <c r="BZ5" s="42">
        <f t="shared" si="7"/>
        <v>15</v>
      </c>
      <c r="CA5" s="42">
        <f t="shared" si="7"/>
        <v>9</v>
      </c>
      <c r="CB5" s="42">
        <f t="shared" si="7"/>
        <v>15</v>
      </c>
      <c r="CC5" s="42">
        <f t="shared" si="7"/>
        <v>26</v>
      </c>
      <c r="CD5" s="42">
        <f t="shared" si="7"/>
        <v>25</v>
      </c>
      <c r="CE5" s="42">
        <f t="shared" si="7"/>
        <v>24</v>
      </c>
      <c r="CF5" s="42">
        <f t="shared" si="7"/>
        <v>15</v>
      </c>
      <c r="CG5" s="42">
        <f t="shared" si="7"/>
        <v>13</v>
      </c>
      <c r="CH5" s="42">
        <f t="shared" si="7"/>
        <v>3</v>
      </c>
      <c r="CI5" s="42">
        <f t="shared" si="7"/>
        <v>20</v>
      </c>
      <c r="CJ5" s="42">
        <f t="shared" si="7"/>
        <v>29</v>
      </c>
      <c r="CK5" s="42">
        <f t="shared" si="7"/>
        <v>20</v>
      </c>
      <c r="CL5" s="42">
        <f t="shared" si="7"/>
        <v>13</v>
      </c>
      <c r="CM5" s="42">
        <f t="shared" si="7"/>
        <v>12</v>
      </c>
      <c r="CN5" s="42">
        <f t="shared" si="7"/>
        <v>6</v>
      </c>
      <c r="CO5" s="42">
        <f t="shared" si="7"/>
        <v>8</v>
      </c>
      <c r="CP5" s="42">
        <f t="shared" si="7"/>
        <v>0</v>
      </c>
      <c r="CQ5" s="42">
        <f t="shared" si="7"/>
        <v>12</v>
      </c>
      <c r="CR5" s="42">
        <f t="shared" si="7"/>
        <v>12</v>
      </c>
      <c r="CS5" s="42">
        <f t="shared" si="7"/>
        <v>13</v>
      </c>
      <c r="CT5" s="42">
        <f t="shared" si="7"/>
        <v>13</v>
      </c>
      <c r="CU5" s="42">
        <f t="shared" si="7"/>
        <v>5</v>
      </c>
      <c r="CV5" s="42">
        <f t="shared" si="7"/>
        <v>19</v>
      </c>
      <c r="CW5" s="42">
        <f t="shared" si="7"/>
        <v>18</v>
      </c>
      <c r="CX5" s="42">
        <f t="shared" si="7"/>
        <v>11</v>
      </c>
      <c r="CY5" s="42">
        <f t="shared" si="7"/>
        <v>16</v>
      </c>
      <c r="CZ5" s="42">
        <f t="shared" si="7"/>
        <v>23</v>
      </c>
      <c r="DA5" s="42">
        <f t="shared" si="7"/>
        <v>25</v>
      </c>
      <c r="DB5" s="42">
        <f t="shared" si="7"/>
        <v>20</v>
      </c>
      <c r="DC5" s="42">
        <f t="shared" si="7"/>
        <v>16</v>
      </c>
      <c r="DD5" s="42">
        <f t="shared" si="7"/>
        <v>19</v>
      </c>
      <c r="DE5" s="42">
        <f t="shared" si="7"/>
        <v>12</v>
      </c>
      <c r="DF5" s="42">
        <f t="shared" si="7"/>
        <v>21</v>
      </c>
      <c r="DG5" s="42">
        <f t="shared" si="7"/>
        <v>22</v>
      </c>
      <c r="DH5" s="42">
        <f t="shared" si="7"/>
        <v>20</v>
      </c>
      <c r="DI5" s="42">
        <f t="shared" si="7"/>
        <v>17</v>
      </c>
      <c r="DJ5" s="42">
        <f t="shared" si="7"/>
        <v>21</v>
      </c>
      <c r="DK5" s="42">
        <f t="shared" si="7"/>
        <v>18</v>
      </c>
      <c r="DL5" s="42">
        <f t="shared" si="7"/>
        <v>22</v>
      </c>
      <c r="DM5" s="42">
        <f t="shared" si="7"/>
        <v>14</v>
      </c>
      <c r="DN5" s="42">
        <f t="shared" si="7"/>
        <v>15</v>
      </c>
      <c r="DO5" s="42">
        <f t="shared" si="7"/>
        <v>18</v>
      </c>
      <c r="DP5" s="42">
        <f t="shared" si="7"/>
        <v>13</v>
      </c>
      <c r="DQ5" s="42">
        <f t="shared" si="7"/>
        <v>10</v>
      </c>
      <c r="DR5" s="42">
        <f t="shared" si="7"/>
        <v>16</v>
      </c>
      <c r="DS5" s="42">
        <f t="shared" si="7"/>
        <v>17</v>
      </c>
      <c r="DT5" s="42">
        <f t="shared" si="7"/>
        <v>15</v>
      </c>
      <c r="DU5" s="42">
        <f t="shared" si="7"/>
        <v>20</v>
      </c>
      <c r="DV5" s="42">
        <f t="shared" si="7"/>
        <v>14</v>
      </c>
      <c r="DW5" s="42">
        <f t="shared" si="7"/>
        <v>18</v>
      </c>
      <c r="DX5" s="42">
        <f t="shared" si="7"/>
        <v>16</v>
      </c>
      <c r="DY5" s="42">
        <f t="shared" si="7"/>
        <v>27</v>
      </c>
      <c r="DZ5" s="42">
        <f t="shared" si="7"/>
        <v>21</v>
      </c>
      <c r="EA5" s="42">
        <f t="shared" si="7"/>
        <v>12</v>
      </c>
      <c r="EB5" s="42">
        <f t="shared" si="7"/>
        <v>22</v>
      </c>
      <c r="EC5" s="42">
        <f t="shared" si="7"/>
        <v>17</v>
      </c>
      <c r="ED5" s="42">
        <f t="shared" si="7"/>
        <v>21</v>
      </c>
      <c r="EE5" s="42">
        <f t="shared" si="7"/>
        <v>22</v>
      </c>
      <c r="EF5" s="42">
        <f t="shared" si="8"/>
        <v>4</v>
      </c>
      <c r="EG5" s="42">
        <f t="shared" si="8"/>
        <v>17</v>
      </c>
      <c r="EH5" s="42">
        <f t="shared" si="8"/>
        <v>22</v>
      </c>
      <c r="EI5" s="42">
        <f t="shared" si="8"/>
        <v>43</v>
      </c>
      <c r="EJ5" s="42">
        <f t="shared" si="8"/>
        <v>21</v>
      </c>
      <c r="EK5" s="42">
        <f t="shared" si="8"/>
        <v>15</v>
      </c>
      <c r="EL5" s="42">
        <f t="shared" si="8"/>
        <v>18</v>
      </c>
      <c r="EM5" s="42">
        <f t="shared" si="8"/>
        <v>9</v>
      </c>
      <c r="EN5" s="42">
        <f t="shared" si="8"/>
        <v>0</v>
      </c>
      <c r="EO5" s="42">
        <f t="shared" si="8"/>
        <v>4</v>
      </c>
      <c r="EP5" s="42">
        <f t="shared" si="8"/>
        <v>22</v>
      </c>
      <c r="EQ5" s="42">
        <f t="shared" si="8"/>
        <v>14</v>
      </c>
      <c r="ER5" s="42">
        <f t="shared" si="8"/>
        <v>10</v>
      </c>
      <c r="ES5" s="42">
        <f t="shared" si="8"/>
        <v>17</v>
      </c>
      <c r="ET5" s="42">
        <f t="shared" si="8"/>
        <v>17</v>
      </c>
      <c r="EU5" s="42">
        <f t="shared" si="8"/>
        <v>10</v>
      </c>
      <c r="EV5" s="42">
        <f t="shared" si="8"/>
        <v>16</v>
      </c>
      <c r="EW5" s="42">
        <f t="shared" si="8"/>
        <v>28</v>
      </c>
      <c r="EX5" s="42">
        <f t="shared" si="8"/>
        <v>21</v>
      </c>
      <c r="EY5" s="42">
        <f t="shared" si="8"/>
        <v>21</v>
      </c>
      <c r="EZ5" s="42">
        <f t="shared" si="8"/>
        <v>24</v>
      </c>
      <c r="FA5" s="42">
        <f t="shared" si="8"/>
        <v>13</v>
      </c>
      <c r="FB5" s="42">
        <f t="shared" si="8"/>
        <v>17</v>
      </c>
      <c r="FC5" s="42">
        <f t="shared" si="8"/>
        <v>23</v>
      </c>
      <c r="FD5" s="42">
        <f t="shared" si="8"/>
        <v>23</v>
      </c>
      <c r="FE5" s="42">
        <f t="shared" si="8"/>
        <v>7</v>
      </c>
      <c r="FF5" s="42">
        <f t="shared" si="8"/>
        <v>29</v>
      </c>
      <c r="FG5" s="42">
        <f t="shared" si="8"/>
        <v>21</v>
      </c>
      <c r="FH5" s="42">
        <f t="shared" si="8"/>
        <v>14</v>
      </c>
      <c r="FI5" s="42">
        <f t="shared" si="8"/>
        <v>16</v>
      </c>
      <c r="FJ5" s="42">
        <f t="shared" si="8"/>
        <v>26</v>
      </c>
      <c r="FK5" s="42">
        <f t="shared" si="8"/>
        <v>8</v>
      </c>
      <c r="FL5" s="42">
        <f t="shared" si="8"/>
        <v>12</v>
      </c>
      <c r="FM5" s="42">
        <f t="shared" si="8"/>
        <v>27</v>
      </c>
      <c r="FN5" s="42">
        <f t="shared" si="8"/>
        <v>16</v>
      </c>
      <c r="FO5" s="42">
        <f t="shared" si="8"/>
        <v>18</v>
      </c>
      <c r="FP5" s="42">
        <f t="shared" si="8"/>
        <v>22</v>
      </c>
      <c r="FQ5" s="42">
        <f t="shared" si="8"/>
        <v>28</v>
      </c>
      <c r="FR5" s="42">
        <f t="shared" si="8"/>
        <v>23</v>
      </c>
      <c r="FS5" s="42">
        <f t="shared" si="8"/>
        <v>26</v>
      </c>
      <c r="FT5" s="42">
        <f t="shared" si="8"/>
        <v>7</v>
      </c>
      <c r="FU5" s="42">
        <f t="shared" si="8"/>
        <v>18</v>
      </c>
      <c r="FV5" s="42">
        <f t="shared" si="8"/>
        <v>10</v>
      </c>
      <c r="FW5" s="42">
        <f t="shared" si="8"/>
        <v>24</v>
      </c>
      <c r="FX5" s="42">
        <f t="shared" si="8"/>
        <v>227</v>
      </c>
      <c r="FY5" s="42">
        <f t="shared" si="8"/>
        <v>18</v>
      </c>
      <c r="FZ5" s="42">
        <f t="shared" si="8"/>
        <v>5</v>
      </c>
      <c r="GA5" s="42">
        <f t="shared" si="8"/>
        <v>10</v>
      </c>
      <c r="GB5" s="42">
        <f t="shared" si="8"/>
        <v>6</v>
      </c>
      <c r="GC5" s="42">
        <f t="shared" si="8"/>
        <v>10</v>
      </c>
      <c r="GD5" s="42">
        <f t="shared" si="8"/>
        <v>9</v>
      </c>
      <c r="GE5" s="42">
        <f t="shared" si="8"/>
        <v>21</v>
      </c>
      <c r="GF5" s="42">
        <f t="shared" si="8"/>
        <v>28</v>
      </c>
      <c r="GG5" s="42">
        <f t="shared" si="8"/>
        <v>11</v>
      </c>
      <c r="GH5" s="42">
        <f t="shared" si="8"/>
        <v>13</v>
      </c>
      <c r="GI5" s="42">
        <f t="shared" si="8"/>
        <v>10</v>
      </c>
      <c r="GJ5" s="42">
        <f t="shared" ref="GJ5:GO21" si="9">GJ24+GJ43</f>
        <v>16</v>
      </c>
      <c r="GK5" s="42">
        <v>8</v>
      </c>
      <c r="GL5" s="42"/>
      <c r="GM5" s="42"/>
      <c r="GN5" s="42"/>
      <c r="GO5" s="42"/>
    </row>
    <row r="6" spans="1:197" s="43" customFormat="1" ht="18" customHeight="1">
      <c r="A6" s="145"/>
      <c r="B6" s="44" t="s">
        <v>1510</v>
      </c>
      <c r="C6" s="45">
        <v>10</v>
      </c>
      <c r="D6" s="45">
        <v>9</v>
      </c>
      <c r="E6" s="45">
        <v>13</v>
      </c>
      <c r="F6" s="45">
        <v>14</v>
      </c>
      <c r="G6" s="45">
        <v>11</v>
      </c>
      <c r="H6" s="45">
        <v>12</v>
      </c>
      <c r="I6" s="45">
        <v>1</v>
      </c>
      <c r="J6" s="45">
        <v>0</v>
      </c>
      <c r="K6" s="45">
        <v>2</v>
      </c>
      <c r="L6" s="45">
        <v>0</v>
      </c>
      <c r="M6" s="45">
        <v>0</v>
      </c>
      <c r="N6" s="45">
        <v>2</v>
      </c>
      <c r="O6" s="45">
        <v>12</v>
      </c>
      <c r="P6" s="45">
        <v>1</v>
      </c>
      <c r="Q6" s="45">
        <v>1</v>
      </c>
      <c r="R6" s="45">
        <v>6</v>
      </c>
      <c r="S6" s="45">
        <v>0</v>
      </c>
      <c r="T6" s="45">
        <v>1</v>
      </c>
      <c r="U6" s="45">
        <v>2</v>
      </c>
      <c r="V6" s="45">
        <v>1</v>
      </c>
      <c r="W6" s="45">
        <v>0</v>
      </c>
      <c r="X6" s="45">
        <v>1</v>
      </c>
      <c r="Y6" s="45">
        <v>4</v>
      </c>
      <c r="Z6" s="45">
        <v>11</v>
      </c>
      <c r="AA6" s="45">
        <v>0</v>
      </c>
      <c r="AB6" s="45">
        <v>0</v>
      </c>
      <c r="AC6" s="45">
        <v>0</v>
      </c>
      <c r="AD6" s="45">
        <v>20</v>
      </c>
      <c r="AE6" s="45">
        <v>0</v>
      </c>
      <c r="AF6" s="45">
        <v>1</v>
      </c>
      <c r="AG6" s="45">
        <v>0</v>
      </c>
      <c r="AH6" s="45">
        <v>3</v>
      </c>
      <c r="AI6" s="45">
        <v>15</v>
      </c>
      <c r="AJ6" s="45">
        <v>1</v>
      </c>
      <c r="AK6" s="45">
        <v>5</v>
      </c>
      <c r="AL6" s="45">
        <v>2</v>
      </c>
      <c r="AM6" s="45">
        <v>18</v>
      </c>
      <c r="AN6" s="45">
        <v>2</v>
      </c>
      <c r="AO6" s="45">
        <v>3</v>
      </c>
      <c r="AP6" s="45">
        <v>3</v>
      </c>
      <c r="AQ6" s="45">
        <v>14</v>
      </c>
      <c r="AR6" s="45">
        <v>0</v>
      </c>
      <c r="AS6" s="45">
        <v>0</v>
      </c>
      <c r="AT6" s="45">
        <v>0</v>
      </c>
      <c r="AU6" s="45">
        <v>34</v>
      </c>
      <c r="AV6" s="45">
        <v>0</v>
      </c>
      <c r="AW6" s="45">
        <v>24</v>
      </c>
      <c r="AX6" s="45">
        <v>0</v>
      </c>
      <c r="AY6" s="45">
        <v>0</v>
      </c>
      <c r="AZ6" s="45">
        <v>2</v>
      </c>
      <c r="BA6" s="45">
        <v>2</v>
      </c>
      <c r="BB6" s="45">
        <v>3</v>
      </c>
      <c r="BC6" s="45">
        <v>13</v>
      </c>
      <c r="BD6" s="45">
        <v>0</v>
      </c>
      <c r="BE6" s="45">
        <v>1</v>
      </c>
      <c r="BF6" s="45">
        <v>0</v>
      </c>
      <c r="BG6" s="45">
        <v>1</v>
      </c>
      <c r="BH6" s="45">
        <v>1</v>
      </c>
      <c r="BI6" s="45">
        <v>16</v>
      </c>
      <c r="BJ6" s="45">
        <v>6</v>
      </c>
      <c r="BK6" s="45">
        <v>8</v>
      </c>
      <c r="BL6" s="45">
        <v>7</v>
      </c>
      <c r="BM6" s="45">
        <v>11</v>
      </c>
      <c r="BN6" s="45">
        <v>5</v>
      </c>
      <c r="BO6" s="45">
        <v>9</v>
      </c>
      <c r="BP6" s="45">
        <v>3</v>
      </c>
      <c r="BQ6" s="45">
        <v>1</v>
      </c>
      <c r="BR6" s="45">
        <v>0</v>
      </c>
      <c r="BS6" s="45">
        <v>0</v>
      </c>
      <c r="BT6" s="45">
        <f t="shared" si="7"/>
        <v>1</v>
      </c>
      <c r="BU6" s="45">
        <f t="shared" si="7"/>
        <v>6</v>
      </c>
      <c r="BV6" s="45">
        <f t="shared" si="7"/>
        <v>40</v>
      </c>
      <c r="BW6" s="45">
        <f t="shared" si="7"/>
        <v>5</v>
      </c>
      <c r="BX6" s="45">
        <f t="shared" si="7"/>
        <v>11</v>
      </c>
      <c r="BY6" s="45">
        <f t="shared" si="7"/>
        <v>8</v>
      </c>
      <c r="BZ6" s="45">
        <f t="shared" si="7"/>
        <v>14</v>
      </c>
      <c r="CA6" s="45">
        <f t="shared" si="7"/>
        <v>5</v>
      </c>
      <c r="CB6" s="45">
        <f t="shared" si="7"/>
        <v>6</v>
      </c>
      <c r="CC6" s="45">
        <f t="shared" si="7"/>
        <v>41</v>
      </c>
      <c r="CD6" s="45">
        <f t="shared" si="7"/>
        <v>14</v>
      </c>
      <c r="CE6" s="45">
        <f t="shared" si="7"/>
        <v>14</v>
      </c>
      <c r="CF6" s="45">
        <f t="shared" si="7"/>
        <v>21</v>
      </c>
      <c r="CG6" s="45">
        <f t="shared" si="7"/>
        <v>10</v>
      </c>
      <c r="CH6" s="45">
        <f t="shared" si="7"/>
        <v>7</v>
      </c>
      <c r="CI6" s="45">
        <f t="shared" si="7"/>
        <v>11</v>
      </c>
      <c r="CJ6" s="45">
        <f t="shared" si="7"/>
        <v>27</v>
      </c>
      <c r="CK6" s="45">
        <f t="shared" si="7"/>
        <v>7</v>
      </c>
      <c r="CL6" s="45">
        <f t="shared" si="7"/>
        <v>0</v>
      </c>
      <c r="CM6" s="45">
        <f t="shared" si="7"/>
        <v>22</v>
      </c>
      <c r="CN6" s="45">
        <f t="shared" si="7"/>
        <v>11</v>
      </c>
      <c r="CO6" s="45">
        <f t="shared" si="7"/>
        <v>8</v>
      </c>
      <c r="CP6" s="45">
        <f t="shared" si="7"/>
        <v>0</v>
      </c>
      <c r="CQ6" s="45">
        <f t="shared" si="7"/>
        <v>12</v>
      </c>
      <c r="CR6" s="45">
        <f t="shared" si="7"/>
        <v>9</v>
      </c>
      <c r="CS6" s="45">
        <f t="shared" si="7"/>
        <v>9</v>
      </c>
      <c r="CT6" s="45">
        <f t="shared" si="7"/>
        <v>30</v>
      </c>
      <c r="CU6" s="45">
        <f t="shared" si="7"/>
        <v>4</v>
      </c>
      <c r="CV6" s="45">
        <f t="shared" si="7"/>
        <v>12</v>
      </c>
      <c r="CW6" s="45">
        <f t="shared" si="7"/>
        <v>16</v>
      </c>
      <c r="CX6" s="45">
        <f t="shared" si="7"/>
        <v>27</v>
      </c>
      <c r="CY6" s="45">
        <f t="shared" si="7"/>
        <v>17</v>
      </c>
      <c r="CZ6" s="45">
        <f t="shared" si="7"/>
        <v>12</v>
      </c>
      <c r="DA6" s="45">
        <f t="shared" si="7"/>
        <v>18</v>
      </c>
      <c r="DB6" s="45">
        <f t="shared" si="7"/>
        <v>10</v>
      </c>
      <c r="DC6" s="45">
        <f t="shared" si="7"/>
        <v>12</v>
      </c>
      <c r="DD6" s="45">
        <f t="shared" si="7"/>
        <v>13</v>
      </c>
      <c r="DE6" s="45">
        <f t="shared" si="7"/>
        <v>14</v>
      </c>
      <c r="DF6" s="45">
        <f t="shared" si="7"/>
        <v>17</v>
      </c>
      <c r="DG6" s="45">
        <f t="shared" si="7"/>
        <v>10</v>
      </c>
      <c r="DH6" s="45">
        <f t="shared" si="7"/>
        <v>31</v>
      </c>
      <c r="DI6" s="45">
        <f t="shared" si="7"/>
        <v>11</v>
      </c>
      <c r="DJ6" s="45">
        <f t="shared" si="7"/>
        <v>13</v>
      </c>
      <c r="DK6" s="45">
        <f t="shared" si="7"/>
        <v>12</v>
      </c>
      <c r="DL6" s="45">
        <f t="shared" si="7"/>
        <v>17</v>
      </c>
      <c r="DM6" s="45">
        <f t="shared" si="7"/>
        <v>31</v>
      </c>
      <c r="DN6" s="45">
        <f t="shared" si="7"/>
        <v>12</v>
      </c>
      <c r="DO6" s="45">
        <f t="shared" si="7"/>
        <v>14</v>
      </c>
      <c r="DP6" s="45">
        <f t="shared" si="7"/>
        <v>27</v>
      </c>
      <c r="DQ6" s="45">
        <f t="shared" si="7"/>
        <v>18</v>
      </c>
      <c r="DR6" s="45">
        <f t="shared" si="7"/>
        <v>6</v>
      </c>
      <c r="DS6" s="45">
        <f t="shared" si="7"/>
        <v>11</v>
      </c>
      <c r="DT6" s="45">
        <f t="shared" si="7"/>
        <v>8</v>
      </c>
      <c r="DU6" s="45">
        <f t="shared" si="7"/>
        <v>11</v>
      </c>
      <c r="DV6" s="45">
        <f t="shared" si="7"/>
        <v>16</v>
      </c>
      <c r="DW6" s="45">
        <f t="shared" si="7"/>
        <v>22</v>
      </c>
      <c r="DX6" s="45">
        <f t="shared" si="7"/>
        <v>14</v>
      </c>
      <c r="DY6" s="45">
        <f t="shared" si="7"/>
        <v>20</v>
      </c>
      <c r="DZ6" s="45">
        <f t="shared" si="7"/>
        <v>18</v>
      </c>
      <c r="EA6" s="45">
        <f t="shared" si="7"/>
        <v>11</v>
      </c>
      <c r="EB6" s="45">
        <f t="shared" si="7"/>
        <v>11</v>
      </c>
      <c r="EC6" s="45">
        <f t="shared" si="7"/>
        <v>13</v>
      </c>
      <c r="ED6" s="45">
        <f t="shared" si="7"/>
        <v>14</v>
      </c>
      <c r="EE6" s="45">
        <f t="shared" si="7"/>
        <v>12</v>
      </c>
      <c r="EF6" s="45">
        <f t="shared" si="8"/>
        <v>14</v>
      </c>
      <c r="EG6" s="45">
        <f t="shared" si="8"/>
        <v>4</v>
      </c>
      <c r="EH6" s="45">
        <f t="shared" si="8"/>
        <v>11</v>
      </c>
      <c r="EI6" s="45">
        <f t="shared" si="8"/>
        <v>18</v>
      </c>
      <c r="EJ6" s="45">
        <f t="shared" si="8"/>
        <v>11</v>
      </c>
      <c r="EK6" s="45">
        <f t="shared" si="8"/>
        <v>28</v>
      </c>
      <c r="EL6" s="45">
        <f t="shared" si="8"/>
        <v>15</v>
      </c>
      <c r="EM6" s="45">
        <f t="shared" si="8"/>
        <v>19</v>
      </c>
      <c r="EN6" s="45">
        <f t="shared" si="8"/>
        <v>0</v>
      </c>
      <c r="EO6" s="45">
        <f t="shared" si="8"/>
        <v>4</v>
      </c>
      <c r="EP6" s="45">
        <f t="shared" si="8"/>
        <v>10</v>
      </c>
      <c r="EQ6" s="45">
        <f t="shared" si="8"/>
        <v>21</v>
      </c>
      <c r="ER6" s="45">
        <f t="shared" si="8"/>
        <v>11</v>
      </c>
      <c r="ES6" s="45">
        <f t="shared" si="8"/>
        <v>15</v>
      </c>
      <c r="ET6" s="45">
        <f t="shared" si="8"/>
        <v>10</v>
      </c>
      <c r="EU6" s="45">
        <f t="shared" si="8"/>
        <v>46</v>
      </c>
      <c r="EV6" s="45">
        <f t="shared" si="8"/>
        <v>3</v>
      </c>
      <c r="EW6" s="45">
        <f t="shared" si="8"/>
        <v>7</v>
      </c>
      <c r="EX6" s="45">
        <f t="shared" si="8"/>
        <v>10</v>
      </c>
      <c r="EY6" s="45">
        <f t="shared" si="8"/>
        <v>73</v>
      </c>
      <c r="EZ6" s="45">
        <f t="shared" si="8"/>
        <v>13</v>
      </c>
      <c r="FA6" s="45">
        <f t="shared" si="8"/>
        <v>18</v>
      </c>
      <c r="FB6" s="45">
        <f t="shared" si="8"/>
        <v>13</v>
      </c>
      <c r="FC6" s="45">
        <f t="shared" si="8"/>
        <v>15</v>
      </c>
      <c r="FD6" s="45">
        <f t="shared" si="8"/>
        <v>6</v>
      </c>
      <c r="FE6" s="45">
        <f t="shared" si="8"/>
        <v>18</v>
      </c>
      <c r="FF6" s="45">
        <f t="shared" si="8"/>
        <v>16</v>
      </c>
      <c r="FG6" s="45">
        <f t="shared" si="8"/>
        <v>19</v>
      </c>
      <c r="FH6" s="45">
        <f t="shared" si="8"/>
        <v>16</v>
      </c>
      <c r="FI6" s="45">
        <f t="shared" si="8"/>
        <v>17</v>
      </c>
      <c r="FJ6" s="45">
        <f t="shared" si="8"/>
        <v>16</v>
      </c>
      <c r="FK6" s="45">
        <f t="shared" si="8"/>
        <v>19</v>
      </c>
      <c r="FL6" s="45">
        <f t="shared" si="8"/>
        <v>29</v>
      </c>
      <c r="FM6" s="45">
        <f t="shared" si="8"/>
        <v>10</v>
      </c>
      <c r="FN6" s="45">
        <f t="shared" si="8"/>
        <v>12</v>
      </c>
      <c r="FO6" s="45">
        <f t="shared" si="8"/>
        <v>11</v>
      </c>
      <c r="FP6" s="45">
        <f t="shared" si="8"/>
        <v>10</v>
      </c>
      <c r="FQ6" s="45">
        <f t="shared" si="8"/>
        <v>18</v>
      </c>
      <c r="FR6" s="45">
        <f t="shared" si="8"/>
        <v>7</v>
      </c>
      <c r="FS6" s="45">
        <f t="shared" si="8"/>
        <v>11</v>
      </c>
      <c r="FT6" s="45">
        <f t="shared" si="8"/>
        <v>23</v>
      </c>
      <c r="FU6" s="45">
        <f t="shared" si="8"/>
        <v>101</v>
      </c>
      <c r="FV6" s="45">
        <f t="shared" si="8"/>
        <v>13</v>
      </c>
      <c r="FW6" s="45">
        <f t="shared" si="8"/>
        <v>9</v>
      </c>
      <c r="FX6" s="45">
        <f t="shared" si="8"/>
        <v>13</v>
      </c>
      <c r="FY6" s="45">
        <f t="shared" si="8"/>
        <v>8</v>
      </c>
      <c r="FZ6" s="45">
        <f t="shared" si="8"/>
        <v>10</v>
      </c>
      <c r="GA6" s="45">
        <f t="shared" si="8"/>
        <v>10</v>
      </c>
      <c r="GB6" s="45">
        <f t="shared" si="8"/>
        <v>22</v>
      </c>
      <c r="GC6" s="45">
        <f t="shared" si="8"/>
        <v>10</v>
      </c>
      <c r="GD6" s="45">
        <f t="shared" si="8"/>
        <v>18</v>
      </c>
      <c r="GE6" s="45">
        <f t="shared" si="8"/>
        <v>21</v>
      </c>
      <c r="GF6" s="45">
        <f t="shared" si="8"/>
        <v>76</v>
      </c>
      <c r="GG6" s="45">
        <f t="shared" si="8"/>
        <v>4</v>
      </c>
      <c r="GH6" s="45">
        <f t="shared" si="8"/>
        <v>15</v>
      </c>
      <c r="GI6" s="45">
        <f t="shared" si="8"/>
        <v>16</v>
      </c>
      <c r="GJ6" s="45">
        <f t="shared" si="9"/>
        <v>11</v>
      </c>
      <c r="GK6" s="45">
        <v>17</v>
      </c>
      <c r="GL6" s="45"/>
      <c r="GM6" s="45"/>
      <c r="GN6" s="45"/>
      <c r="GO6" s="45"/>
    </row>
    <row r="7" spans="1:197" s="43" customFormat="1" ht="12.75" customHeight="1">
      <c r="A7" s="145"/>
      <c r="B7" s="46" t="s">
        <v>1511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  <c r="FF7" s="47"/>
      <c r="FG7" s="47"/>
      <c r="FH7" s="47"/>
      <c r="FI7" s="47"/>
      <c r="FJ7" s="47"/>
      <c r="FK7" s="47"/>
      <c r="FL7" s="47"/>
      <c r="FM7" s="47"/>
      <c r="FN7" s="47"/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</row>
    <row r="8" spans="1:197" ht="12.75" customHeight="1">
      <c r="A8" s="145"/>
      <c r="B8" s="48" t="s">
        <v>1512</v>
      </c>
      <c r="C8" s="48">
        <v>20</v>
      </c>
      <c r="D8" s="48">
        <v>21</v>
      </c>
      <c r="E8" s="49">
        <v>15</v>
      </c>
      <c r="F8" s="49">
        <v>32</v>
      </c>
      <c r="G8" s="49">
        <v>32</v>
      </c>
      <c r="H8" s="49">
        <v>36</v>
      </c>
      <c r="I8" s="49">
        <v>35</v>
      </c>
      <c r="J8" s="49">
        <v>37</v>
      </c>
      <c r="K8" s="49">
        <v>41</v>
      </c>
      <c r="L8" s="49">
        <v>27</v>
      </c>
      <c r="M8" s="49">
        <v>26</v>
      </c>
      <c r="N8" s="49">
        <v>30</v>
      </c>
      <c r="O8" s="49">
        <v>42</v>
      </c>
      <c r="P8" s="49">
        <v>31</v>
      </c>
      <c r="Q8" s="49">
        <v>32</v>
      </c>
      <c r="R8" s="49">
        <v>37</v>
      </c>
      <c r="S8" s="49">
        <v>27</v>
      </c>
      <c r="T8" s="49">
        <v>39</v>
      </c>
      <c r="U8" s="49">
        <v>40</v>
      </c>
      <c r="V8" s="49">
        <v>24</v>
      </c>
      <c r="W8" s="49">
        <v>24</v>
      </c>
      <c r="X8" s="49">
        <v>28</v>
      </c>
      <c r="Y8" s="49">
        <v>31</v>
      </c>
      <c r="Z8" s="49">
        <v>35</v>
      </c>
      <c r="AA8" s="49">
        <v>33</v>
      </c>
      <c r="AB8" s="49">
        <v>35</v>
      </c>
      <c r="AC8" s="49">
        <v>40</v>
      </c>
      <c r="AD8" s="49">
        <v>60</v>
      </c>
      <c r="AE8" s="49">
        <v>37</v>
      </c>
      <c r="AF8" s="49">
        <v>38</v>
      </c>
      <c r="AG8" s="49">
        <v>38</v>
      </c>
      <c r="AH8" s="49">
        <v>36</v>
      </c>
      <c r="AI8" s="49">
        <v>33</v>
      </c>
      <c r="AJ8" s="49">
        <v>37</v>
      </c>
      <c r="AK8" s="49">
        <v>32</v>
      </c>
      <c r="AL8" s="49">
        <v>36</v>
      </c>
      <c r="AM8" s="49">
        <v>26</v>
      </c>
      <c r="AN8" s="49">
        <v>30</v>
      </c>
      <c r="AO8" s="49">
        <v>25</v>
      </c>
      <c r="AP8" s="49">
        <v>23</v>
      </c>
      <c r="AQ8" s="49">
        <v>32</v>
      </c>
      <c r="AR8" s="49">
        <v>25</v>
      </c>
      <c r="AS8" s="49">
        <v>23</v>
      </c>
      <c r="AT8" s="49">
        <v>33</v>
      </c>
      <c r="AU8" s="49">
        <v>34</v>
      </c>
      <c r="AV8" s="49">
        <v>22</v>
      </c>
      <c r="AW8" s="49">
        <v>27</v>
      </c>
      <c r="AX8" s="49">
        <v>31</v>
      </c>
      <c r="AY8" s="49">
        <v>35</v>
      </c>
      <c r="AZ8" s="49">
        <v>23</v>
      </c>
      <c r="BA8" s="49">
        <v>22</v>
      </c>
      <c r="BB8" s="49">
        <v>30</v>
      </c>
      <c r="BC8" s="49">
        <v>25</v>
      </c>
      <c r="BD8" s="49">
        <v>18</v>
      </c>
      <c r="BE8" s="49">
        <v>15</v>
      </c>
      <c r="BF8" s="49">
        <v>15</v>
      </c>
      <c r="BG8" s="50">
        <v>17</v>
      </c>
      <c r="BH8" s="49">
        <v>25</v>
      </c>
      <c r="BI8" s="49">
        <v>26</v>
      </c>
      <c r="BJ8" s="49">
        <v>8</v>
      </c>
      <c r="BK8" s="50">
        <v>7</v>
      </c>
      <c r="BL8" s="49">
        <v>13</v>
      </c>
      <c r="BM8" s="49">
        <v>15</v>
      </c>
      <c r="BN8" s="49">
        <v>4</v>
      </c>
      <c r="BO8" s="50">
        <v>3</v>
      </c>
      <c r="BP8" s="49">
        <v>3</v>
      </c>
      <c r="BQ8" s="49">
        <v>2</v>
      </c>
      <c r="BR8" s="49">
        <v>2</v>
      </c>
      <c r="BS8" s="48">
        <v>4</v>
      </c>
      <c r="BT8" s="49">
        <f t="shared" ref="BT8:EE11" si="10">BT27+BT46</f>
        <v>13</v>
      </c>
      <c r="BU8" s="49">
        <f t="shared" si="10"/>
        <v>8</v>
      </c>
      <c r="BV8" s="49">
        <f t="shared" si="10"/>
        <v>8</v>
      </c>
      <c r="BW8" s="49">
        <f t="shared" si="10"/>
        <v>9</v>
      </c>
      <c r="BX8" s="49">
        <f t="shared" si="10"/>
        <v>8</v>
      </c>
      <c r="BY8" s="49">
        <f t="shared" si="10"/>
        <v>12</v>
      </c>
      <c r="BZ8" s="49">
        <f t="shared" si="10"/>
        <v>18</v>
      </c>
      <c r="CA8" s="49">
        <f t="shared" si="10"/>
        <v>11</v>
      </c>
      <c r="CB8" s="49">
        <f t="shared" si="10"/>
        <v>7</v>
      </c>
      <c r="CC8" s="49">
        <f t="shared" si="10"/>
        <v>13</v>
      </c>
      <c r="CD8" s="49">
        <f t="shared" si="10"/>
        <v>20</v>
      </c>
      <c r="CE8" s="49">
        <f t="shared" si="10"/>
        <v>19</v>
      </c>
      <c r="CF8" s="49">
        <f t="shared" si="10"/>
        <v>10</v>
      </c>
      <c r="CG8" s="49">
        <f t="shared" si="10"/>
        <v>13</v>
      </c>
      <c r="CH8" s="49">
        <f t="shared" si="10"/>
        <v>6</v>
      </c>
      <c r="CI8" s="49">
        <f t="shared" si="10"/>
        <v>8</v>
      </c>
      <c r="CJ8" s="49">
        <f t="shared" si="10"/>
        <v>11</v>
      </c>
      <c r="CK8" s="49">
        <f t="shared" si="10"/>
        <v>18</v>
      </c>
      <c r="CL8" s="49">
        <f t="shared" si="10"/>
        <v>19</v>
      </c>
      <c r="CM8" s="49">
        <f t="shared" si="10"/>
        <v>10</v>
      </c>
      <c r="CN8" s="49">
        <f t="shared" si="10"/>
        <v>6</v>
      </c>
      <c r="CO8" s="49">
        <f t="shared" si="10"/>
        <v>4</v>
      </c>
      <c r="CP8" s="49">
        <f t="shared" si="10"/>
        <v>4</v>
      </c>
      <c r="CQ8" s="49">
        <f t="shared" si="10"/>
        <v>4</v>
      </c>
      <c r="CR8" s="49">
        <f t="shared" si="10"/>
        <v>12</v>
      </c>
      <c r="CS8" s="49">
        <f t="shared" si="10"/>
        <v>6</v>
      </c>
      <c r="CT8" s="49">
        <f t="shared" si="10"/>
        <v>11</v>
      </c>
      <c r="CU8" s="49">
        <f t="shared" si="10"/>
        <v>3</v>
      </c>
      <c r="CV8" s="49">
        <f t="shared" si="10"/>
        <v>7</v>
      </c>
      <c r="CW8" s="49">
        <f t="shared" si="10"/>
        <v>8</v>
      </c>
      <c r="CX8" s="49">
        <f t="shared" si="10"/>
        <v>8</v>
      </c>
      <c r="CY8" s="49">
        <f t="shared" si="10"/>
        <v>11</v>
      </c>
      <c r="CZ8" s="49">
        <f t="shared" si="10"/>
        <v>16</v>
      </c>
      <c r="DA8" s="49">
        <f t="shared" si="10"/>
        <v>23</v>
      </c>
      <c r="DB8" s="49">
        <f t="shared" si="10"/>
        <v>22</v>
      </c>
      <c r="DC8" s="49">
        <f t="shared" si="10"/>
        <v>20</v>
      </c>
      <c r="DD8" s="49">
        <f t="shared" si="10"/>
        <v>23</v>
      </c>
      <c r="DE8" s="49">
        <f t="shared" si="10"/>
        <v>14</v>
      </c>
      <c r="DF8" s="49">
        <f t="shared" si="10"/>
        <v>18</v>
      </c>
      <c r="DG8" s="49">
        <f t="shared" si="10"/>
        <v>22</v>
      </c>
      <c r="DH8" s="49">
        <f t="shared" si="10"/>
        <v>31</v>
      </c>
      <c r="DI8" s="49">
        <f t="shared" si="10"/>
        <v>12</v>
      </c>
      <c r="DJ8" s="49">
        <f t="shared" si="10"/>
        <v>26</v>
      </c>
      <c r="DK8" s="49">
        <f t="shared" si="10"/>
        <v>29</v>
      </c>
      <c r="DL8" s="49">
        <f t="shared" si="10"/>
        <v>30</v>
      </c>
      <c r="DM8" s="49">
        <f t="shared" si="10"/>
        <v>13</v>
      </c>
      <c r="DN8" s="49">
        <f t="shared" si="10"/>
        <v>19</v>
      </c>
      <c r="DO8" s="49">
        <f t="shared" si="10"/>
        <v>14</v>
      </c>
      <c r="DP8" s="49">
        <f t="shared" si="10"/>
        <v>19</v>
      </c>
      <c r="DQ8" s="49">
        <f t="shared" si="10"/>
        <v>4</v>
      </c>
      <c r="DR8" s="49">
        <f t="shared" si="10"/>
        <v>13</v>
      </c>
      <c r="DS8" s="49">
        <f t="shared" si="10"/>
        <v>14</v>
      </c>
      <c r="DT8" s="49">
        <f t="shared" si="10"/>
        <v>17</v>
      </c>
      <c r="DU8" s="49">
        <f t="shared" si="10"/>
        <v>24</v>
      </c>
      <c r="DV8" s="49">
        <f t="shared" si="10"/>
        <v>21</v>
      </c>
      <c r="DW8" s="49">
        <f t="shared" si="10"/>
        <v>16</v>
      </c>
      <c r="DX8" s="49">
        <f t="shared" si="10"/>
        <v>16</v>
      </c>
      <c r="DY8" s="49">
        <f t="shared" si="10"/>
        <v>27</v>
      </c>
      <c r="DZ8" s="49">
        <f t="shared" si="10"/>
        <v>29</v>
      </c>
      <c r="EA8" s="49">
        <f t="shared" si="10"/>
        <v>9</v>
      </c>
      <c r="EB8" s="49">
        <f t="shared" si="10"/>
        <v>16</v>
      </c>
      <c r="EC8" s="49">
        <f t="shared" si="10"/>
        <v>15</v>
      </c>
      <c r="ED8" s="49">
        <f t="shared" si="10"/>
        <v>19</v>
      </c>
      <c r="EE8" s="49">
        <f t="shared" si="10"/>
        <v>28</v>
      </c>
      <c r="EF8" s="49">
        <f t="shared" ref="EF8:GI10" si="11">EF27+EF46</f>
        <v>15</v>
      </c>
      <c r="EG8" s="49">
        <f t="shared" si="11"/>
        <v>29</v>
      </c>
      <c r="EH8" s="49">
        <f t="shared" si="11"/>
        <v>41</v>
      </c>
      <c r="EI8" s="49">
        <f t="shared" si="11"/>
        <v>39</v>
      </c>
      <c r="EJ8" s="49">
        <f t="shared" si="11"/>
        <v>49</v>
      </c>
      <c r="EK8" s="49">
        <f t="shared" si="11"/>
        <v>46</v>
      </c>
      <c r="EL8" s="49">
        <f t="shared" si="11"/>
        <v>32</v>
      </c>
      <c r="EM8" s="49">
        <f t="shared" si="11"/>
        <v>21</v>
      </c>
      <c r="EN8" s="49">
        <f t="shared" si="11"/>
        <v>0</v>
      </c>
      <c r="EO8" s="49">
        <f t="shared" si="11"/>
        <v>17</v>
      </c>
      <c r="EP8" s="49">
        <f t="shared" si="11"/>
        <v>9</v>
      </c>
      <c r="EQ8" s="49">
        <f t="shared" si="11"/>
        <v>15</v>
      </c>
      <c r="ER8" s="49">
        <f t="shared" si="11"/>
        <v>7</v>
      </c>
      <c r="ES8" s="49">
        <f t="shared" si="11"/>
        <v>10</v>
      </c>
      <c r="ET8" s="49">
        <f t="shared" si="11"/>
        <v>12</v>
      </c>
      <c r="EU8" s="49">
        <f t="shared" si="11"/>
        <v>12</v>
      </c>
      <c r="EV8" s="49">
        <f t="shared" si="11"/>
        <v>19</v>
      </c>
      <c r="EW8" s="49">
        <f t="shared" si="11"/>
        <v>28</v>
      </c>
      <c r="EX8" s="49">
        <f t="shared" si="11"/>
        <v>25</v>
      </c>
      <c r="EY8" s="49">
        <f t="shared" si="11"/>
        <v>23</v>
      </c>
      <c r="EZ8" s="49">
        <f t="shared" si="11"/>
        <v>26</v>
      </c>
      <c r="FA8" s="49">
        <f t="shared" si="11"/>
        <v>21</v>
      </c>
      <c r="FB8" s="49">
        <f t="shared" si="11"/>
        <v>27</v>
      </c>
      <c r="FC8" s="49">
        <f t="shared" si="11"/>
        <v>20</v>
      </c>
      <c r="FD8" s="49">
        <f t="shared" si="11"/>
        <v>27</v>
      </c>
      <c r="FE8" s="49">
        <f t="shared" si="11"/>
        <v>29</v>
      </c>
      <c r="FF8" s="49">
        <f t="shared" si="11"/>
        <v>37</v>
      </c>
      <c r="FG8" s="49">
        <f t="shared" si="11"/>
        <v>44</v>
      </c>
      <c r="FH8" s="49">
        <f t="shared" si="11"/>
        <v>21</v>
      </c>
      <c r="FI8" s="49">
        <f t="shared" si="11"/>
        <v>26</v>
      </c>
      <c r="FJ8" s="49">
        <f t="shared" si="11"/>
        <v>27</v>
      </c>
      <c r="FK8" s="49">
        <f t="shared" si="11"/>
        <v>21</v>
      </c>
      <c r="FL8" s="49">
        <f t="shared" si="11"/>
        <v>21</v>
      </c>
      <c r="FM8" s="49">
        <f t="shared" si="11"/>
        <v>26</v>
      </c>
      <c r="FN8" s="49">
        <f t="shared" si="11"/>
        <v>26</v>
      </c>
      <c r="FO8" s="49">
        <f t="shared" si="11"/>
        <v>32</v>
      </c>
      <c r="FP8" s="49">
        <f t="shared" si="11"/>
        <v>39</v>
      </c>
      <c r="FQ8" s="49">
        <f t="shared" si="11"/>
        <v>45</v>
      </c>
      <c r="FR8" s="49">
        <f t="shared" si="11"/>
        <v>45</v>
      </c>
      <c r="FS8" s="49">
        <f t="shared" si="11"/>
        <v>46</v>
      </c>
      <c r="FT8" s="49">
        <f t="shared" si="11"/>
        <v>30</v>
      </c>
      <c r="FU8" s="49">
        <f t="shared" si="11"/>
        <v>17</v>
      </c>
      <c r="FV8" s="49">
        <f t="shared" si="11"/>
        <v>6</v>
      </c>
      <c r="FW8" s="49">
        <f t="shared" si="11"/>
        <v>20</v>
      </c>
      <c r="FX8" s="49">
        <f t="shared" si="11"/>
        <v>8</v>
      </c>
      <c r="FY8" s="49">
        <f t="shared" si="11"/>
        <v>6</v>
      </c>
      <c r="FZ8" s="49">
        <f t="shared" si="11"/>
        <v>4</v>
      </c>
      <c r="GA8" s="49">
        <f t="shared" si="11"/>
        <v>3</v>
      </c>
      <c r="GB8" s="49">
        <f t="shared" si="11"/>
        <v>9</v>
      </c>
      <c r="GC8" s="49">
        <f t="shared" si="11"/>
        <v>11</v>
      </c>
      <c r="GD8" s="49">
        <f t="shared" si="11"/>
        <v>12</v>
      </c>
      <c r="GE8" s="49">
        <f t="shared" si="11"/>
        <v>22</v>
      </c>
      <c r="GF8" s="49">
        <f t="shared" si="11"/>
        <v>35</v>
      </c>
      <c r="GG8" s="49">
        <f t="shared" si="11"/>
        <v>35</v>
      </c>
      <c r="GH8" s="49">
        <f t="shared" si="11"/>
        <v>26</v>
      </c>
      <c r="GI8" s="49">
        <f t="shared" si="11"/>
        <v>29</v>
      </c>
      <c r="GJ8" s="49">
        <f t="shared" si="9"/>
        <v>31</v>
      </c>
      <c r="GK8" s="49">
        <v>29</v>
      </c>
      <c r="GL8" s="49"/>
      <c r="GM8" s="49"/>
      <c r="GN8" s="49"/>
      <c r="GO8" s="49"/>
    </row>
    <row r="9" spans="1:197" ht="12.75" customHeight="1">
      <c r="A9" s="145"/>
      <c r="B9" s="48" t="s">
        <v>1513</v>
      </c>
      <c r="C9" s="48">
        <v>34</v>
      </c>
      <c r="D9" s="48">
        <v>31</v>
      </c>
      <c r="E9" s="49">
        <v>34</v>
      </c>
      <c r="F9" s="49">
        <v>34</v>
      </c>
      <c r="G9" s="49">
        <v>34</v>
      </c>
      <c r="H9" s="49">
        <v>22</v>
      </c>
      <c r="I9" s="49">
        <v>31</v>
      </c>
      <c r="J9" s="49">
        <v>32</v>
      </c>
      <c r="K9" s="49">
        <v>39</v>
      </c>
      <c r="L9" s="49">
        <v>37</v>
      </c>
      <c r="M9" s="49">
        <v>37</v>
      </c>
      <c r="N9" s="49">
        <v>39</v>
      </c>
      <c r="O9" s="49">
        <v>37</v>
      </c>
      <c r="P9" s="49">
        <v>30</v>
      </c>
      <c r="Q9" s="49">
        <v>36</v>
      </c>
      <c r="R9" s="49">
        <v>39</v>
      </c>
      <c r="S9" s="49">
        <v>38</v>
      </c>
      <c r="T9" s="49">
        <v>34</v>
      </c>
      <c r="U9" s="49">
        <v>26</v>
      </c>
      <c r="V9" s="49">
        <v>35</v>
      </c>
      <c r="W9" s="49">
        <v>42</v>
      </c>
      <c r="X9" s="49">
        <v>42</v>
      </c>
      <c r="Y9" s="49">
        <v>32</v>
      </c>
      <c r="Z9" s="49">
        <v>39</v>
      </c>
      <c r="AA9" s="49">
        <v>40</v>
      </c>
      <c r="AB9" s="49">
        <v>42</v>
      </c>
      <c r="AC9" s="49">
        <v>46</v>
      </c>
      <c r="AD9" s="49">
        <v>41</v>
      </c>
      <c r="AE9" s="49">
        <v>58</v>
      </c>
      <c r="AF9" s="49">
        <v>60</v>
      </c>
      <c r="AG9" s="49">
        <v>70</v>
      </c>
      <c r="AH9" s="49">
        <v>71</v>
      </c>
      <c r="AI9" s="49">
        <v>60</v>
      </c>
      <c r="AJ9" s="49">
        <v>50</v>
      </c>
      <c r="AK9" s="49">
        <v>56</v>
      </c>
      <c r="AL9" s="49">
        <v>56</v>
      </c>
      <c r="AM9" s="49">
        <v>49</v>
      </c>
      <c r="AN9" s="49">
        <v>49</v>
      </c>
      <c r="AO9" s="49">
        <v>54</v>
      </c>
      <c r="AP9" s="49">
        <v>56</v>
      </c>
      <c r="AQ9" s="49">
        <v>49</v>
      </c>
      <c r="AR9" s="49">
        <v>52</v>
      </c>
      <c r="AS9" s="49">
        <v>54</v>
      </c>
      <c r="AT9" s="49">
        <v>55</v>
      </c>
      <c r="AU9" s="49">
        <v>33</v>
      </c>
      <c r="AV9" s="49">
        <v>39</v>
      </c>
      <c r="AW9" s="49">
        <v>27</v>
      </c>
      <c r="AX9" s="49">
        <v>27</v>
      </c>
      <c r="AY9" s="49">
        <v>27</v>
      </c>
      <c r="AZ9" s="49">
        <v>35</v>
      </c>
      <c r="BA9" s="49">
        <v>38</v>
      </c>
      <c r="BB9" s="49">
        <v>38</v>
      </c>
      <c r="BC9" s="49">
        <v>28</v>
      </c>
      <c r="BD9" s="49">
        <v>33</v>
      </c>
      <c r="BE9" s="49">
        <v>35</v>
      </c>
      <c r="BF9" s="49">
        <v>39</v>
      </c>
      <c r="BG9" s="50">
        <v>34</v>
      </c>
      <c r="BH9" s="49">
        <v>32</v>
      </c>
      <c r="BI9" s="49">
        <v>25</v>
      </c>
      <c r="BJ9" s="49">
        <v>39</v>
      </c>
      <c r="BK9" s="50">
        <v>25</v>
      </c>
      <c r="BL9" s="49">
        <v>26</v>
      </c>
      <c r="BM9" s="49">
        <v>27</v>
      </c>
      <c r="BN9" s="49">
        <v>29</v>
      </c>
      <c r="BO9" s="50">
        <v>30</v>
      </c>
      <c r="BP9" s="49">
        <v>31</v>
      </c>
      <c r="BQ9" s="49">
        <v>31</v>
      </c>
      <c r="BR9" s="49">
        <v>31</v>
      </c>
      <c r="BS9" s="48">
        <v>31</v>
      </c>
      <c r="BT9" s="49">
        <f t="shared" si="10"/>
        <v>44</v>
      </c>
      <c r="BU9" s="49">
        <f t="shared" si="10"/>
        <v>31</v>
      </c>
      <c r="BV9" s="49">
        <f t="shared" si="10"/>
        <v>32</v>
      </c>
      <c r="BW9" s="49">
        <f t="shared" si="10"/>
        <v>30</v>
      </c>
      <c r="BX9" s="49">
        <f t="shared" si="10"/>
        <v>32</v>
      </c>
      <c r="BY9" s="49">
        <f t="shared" si="10"/>
        <v>30</v>
      </c>
      <c r="BZ9" s="49">
        <f t="shared" si="10"/>
        <v>29</v>
      </c>
      <c r="CA9" s="49">
        <f t="shared" si="10"/>
        <v>38</v>
      </c>
      <c r="CB9" s="49">
        <f t="shared" si="10"/>
        <v>25</v>
      </c>
      <c r="CC9" s="49">
        <f t="shared" si="10"/>
        <v>27</v>
      </c>
      <c r="CD9" s="49">
        <f t="shared" si="10"/>
        <v>28</v>
      </c>
      <c r="CE9" s="49">
        <f t="shared" si="10"/>
        <v>34</v>
      </c>
      <c r="CF9" s="49">
        <f t="shared" si="10"/>
        <v>37</v>
      </c>
      <c r="CG9" s="49">
        <f t="shared" si="10"/>
        <v>38</v>
      </c>
      <c r="CH9" s="49">
        <f t="shared" si="10"/>
        <v>43</v>
      </c>
      <c r="CI9" s="49">
        <f t="shared" si="10"/>
        <v>46</v>
      </c>
      <c r="CJ9" s="49">
        <f t="shared" si="10"/>
        <v>41</v>
      </c>
      <c r="CK9" s="49">
        <f t="shared" si="10"/>
        <v>39</v>
      </c>
      <c r="CL9" s="49">
        <f t="shared" si="10"/>
        <v>31</v>
      </c>
      <c r="CM9" s="49">
        <f t="shared" si="10"/>
        <v>40</v>
      </c>
      <c r="CN9" s="49">
        <f t="shared" si="10"/>
        <v>42</v>
      </c>
      <c r="CO9" s="49">
        <f t="shared" si="10"/>
        <v>41</v>
      </c>
      <c r="CP9" s="49">
        <f t="shared" si="10"/>
        <v>41</v>
      </c>
      <c r="CQ9" s="49">
        <f t="shared" si="10"/>
        <v>47</v>
      </c>
      <c r="CR9" s="49">
        <f t="shared" si="10"/>
        <v>44</v>
      </c>
      <c r="CS9" s="49">
        <f t="shared" si="10"/>
        <v>31</v>
      </c>
      <c r="CT9" s="49">
        <f t="shared" si="10"/>
        <v>38</v>
      </c>
      <c r="CU9" s="49">
        <f t="shared" si="10"/>
        <v>47</v>
      </c>
      <c r="CV9" s="49">
        <f t="shared" si="10"/>
        <v>48</v>
      </c>
      <c r="CW9" s="49">
        <f t="shared" si="10"/>
        <v>36</v>
      </c>
      <c r="CX9" s="49">
        <f t="shared" si="10"/>
        <v>31</v>
      </c>
      <c r="CY9" s="49">
        <f t="shared" si="10"/>
        <v>38</v>
      </c>
      <c r="CZ9" s="49">
        <f t="shared" si="10"/>
        <v>33</v>
      </c>
      <c r="DA9" s="49">
        <f t="shared" si="10"/>
        <v>38</v>
      </c>
      <c r="DB9" s="49">
        <f t="shared" si="10"/>
        <v>47</v>
      </c>
      <c r="DC9" s="49">
        <f t="shared" si="10"/>
        <v>51</v>
      </c>
      <c r="DD9" s="49">
        <f t="shared" si="10"/>
        <v>57</v>
      </c>
      <c r="DE9" s="49">
        <f t="shared" si="10"/>
        <v>57</v>
      </c>
      <c r="DF9" s="49">
        <f t="shared" si="10"/>
        <v>57</v>
      </c>
      <c r="DG9" s="49">
        <f t="shared" si="10"/>
        <v>44</v>
      </c>
      <c r="DH9" s="49">
        <f t="shared" si="10"/>
        <v>42</v>
      </c>
      <c r="DI9" s="49">
        <f t="shared" si="10"/>
        <v>61</v>
      </c>
      <c r="DJ9" s="49">
        <f t="shared" si="10"/>
        <v>61</v>
      </c>
      <c r="DK9" s="49">
        <f t="shared" si="10"/>
        <v>59</v>
      </c>
      <c r="DL9" s="49">
        <f t="shared" si="10"/>
        <v>53</v>
      </c>
      <c r="DM9" s="49">
        <f t="shared" si="10"/>
        <v>62</v>
      </c>
      <c r="DN9" s="49">
        <f t="shared" si="10"/>
        <v>62</v>
      </c>
      <c r="DO9" s="49">
        <f t="shared" si="10"/>
        <v>57</v>
      </c>
      <c r="DP9" s="49">
        <f t="shared" si="10"/>
        <v>52</v>
      </c>
      <c r="DQ9" s="49">
        <f t="shared" si="10"/>
        <v>58</v>
      </c>
      <c r="DR9" s="49">
        <f t="shared" si="10"/>
        <v>55</v>
      </c>
      <c r="DS9" s="49">
        <f t="shared" si="10"/>
        <v>58</v>
      </c>
      <c r="DT9" s="49">
        <f t="shared" si="10"/>
        <v>60</v>
      </c>
      <c r="DU9" s="49">
        <f t="shared" si="10"/>
        <v>50</v>
      </c>
      <c r="DV9" s="49">
        <f t="shared" si="10"/>
        <v>44</v>
      </c>
      <c r="DW9" s="49">
        <f t="shared" si="10"/>
        <v>47</v>
      </c>
      <c r="DX9" s="49">
        <f t="shared" si="10"/>
        <v>43</v>
      </c>
      <c r="DY9" s="49">
        <f t="shared" si="10"/>
        <v>38</v>
      </c>
      <c r="DZ9" s="49">
        <f t="shared" si="10"/>
        <v>41</v>
      </c>
      <c r="EA9" s="49">
        <f t="shared" si="10"/>
        <v>58</v>
      </c>
      <c r="EB9" s="49">
        <f t="shared" si="10"/>
        <v>61</v>
      </c>
      <c r="EC9" s="49">
        <f t="shared" si="10"/>
        <v>65</v>
      </c>
      <c r="ED9" s="49">
        <f t="shared" si="10"/>
        <v>65</v>
      </c>
      <c r="EE9" s="49">
        <f t="shared" si="10"/>
        <v>53</v>
      </c>
      <c r="EF9" s="49">
        <f t="shared" si="11"/>
        <v>64</v>
      </c>
      <c r="EG9" s="49">
        <f t="shared" si="11"/>
        <v>61</v>
      </c>
      <c r="EH9" s="49">
        <f t="shared" si="11"/>
        <v>56</v>
      </c>
      <c r="EI9" s="49">
        <f t="shared" si="11"/>
        <v>84</v>
      </c>
      <c r="EJ9" s="49">
        <f t="shared" si="11"/>
        <v>74</v>
      </c>
      <c r="EK9" s="49">
        <f t="shared" si="11"/>
        <v>74</v>
      </c>
      <c r="EL9" s="49">
        <f t="shared" si="11"/>
        <v>85</v>
      </c>
      <c r="EM9" s="49">
        <f t="shared" si="11"/>
        <v>97</v>
      </c>
      <c r="EN9" s="49">
        <f t="shared" si="11"/>
        <v>0</v>
      </c>
      <c r="EO9" s="49">
        <f t="shared" si="11"/>
        <v>101</v>
      </c>
      <c r="EP9" s="49">
        <f t="shared" si="11"/>
        <v>105</v>
      </c>
      <c r="EQ9" s="49">
        <f t="shared" si="11"/>
        <v>101</v>
      </c>
      <c r="ER9" s="49">
        <f t="shared" si="11"/>
        <v>105</v>
      </c>
      <c r="ES9" s="49">
        <f t="shared" si="11"/>
        <v>103</v>
      </c>
      <c r="ET9" s="49">
        <f t="shared" si="11"/>
        <v>77</v>
      </c>
      <c r="EU9" s="49">
        <f t="shared" si="11"/>
        <v>77</v>
      </c>
      <c r="EV9" s="49">
        <f t="shared" si="11"/>
        <v>81</v>
      </c>
      <c r="EW9" s="49">
        <f t="shared" si="11"/>
        <v>88</v>
      </c>
      <c r="EX9" s="49">
        <f t="shared" si="11"/>
        <v>44</v>
      </c>
      <c r="EY9" s="49">
        <f t="shared" si="11"/>
        <v>47</v>
      </c>
      <c r="EZ9" s="49">
        <f t="shared" si="11"/>
        <v>55</v>
      </c>
      <c r="FA9" s="49">
        <f t="shared" si="11"/>
        <v>58</v>
      </c>
      <c r="FB9" s="49">
        <f t="shared" si="11"/>
        <v>60</v>
      </c>
      <c r="FC9" s="49">
        <f t="shared" si="11"/>
        <v>70</v>
      </c>
      <c r="FD9" s="49">
        <f t="shared" si="11"/>
        <v>68</v>
      </c>
      <c r="FE9" s="49">
        <f t="shared" si="11"/>
        <v>68</v>
      </c>
      <c r="FF9" s="49">
        <f t="shared" si="11"/>
        <v>67</v>
      </c>
      <c r="FG9" s="49">
        <f t="shared" si="11"/>
        <v>67</v>
      </c>
      <c r="FH9" s="49">
        <f t="shared" si="11"/>
        <v>77</v>
      </c>
      <c r="FI9" s="49">
        <f t="shared" si="11"/>
        <v>72</v>
      </c>
      <c r="FJ9" s="49">
        <f t="shared" si="11"/>
        <v>76</v>
      </c>
      <c r="FK9" s="49">
        <f t="shared" si="11"/>
        <v>60</v>
      </c>
      <c r="FL9" s="49">
        <f t="shared" si="11"/>
        <v>66</v>
      </c>
      <c r="FM9" s="49">
        <f t="shared" si="11"/>
        <v>83</v>
      </c>
      <c r="FN9" s="49">
        <f t="shared" si="11"/>
        <v>85</v>
      </c>
      <c r="FO9" s="49">
        <f t="shared" si="11"/>
        <v>87</v>
      </c>
      <c r="FP9" s="49">
        <f t="shared" si="11"/>
        <v>83</v>
      </c>
      <c r="FQ9" s="49">
        <f t="shared" si="11"/>
        <v>94</v>
      </c>
      <c r="FR9" s="49">
        <f t="shared" si="11"/>
        <v>98</v>
      </c>
      <c r="FS9" s="49">
        <f t="shared" si="11"/>
        <v>100</v>
      </c>
      <c r="FT9" s="49">
        <f t="shared" si="11"/>
        <v>105</v>
      </c>
      <c r="FU9" s="49">
        <f t="shared" si="11"/>
        <v>37</v>
      </c>
      <c r="FV9" s="49">
        <f t="shared" si="11"/>
        <v>44</v>
      </c>
      <c r="FW9" s="49">
        <f t="shared" si="11"/>
        <v>41</v>
      </c>
      <c r="FX9" s="49">
        <f t="shared" si="11"/>
        <v>267</v>
      </c>
      <c r="FY9" s="49">
        <f t="shared" si="11"/>
        <v>261</v>
      </c>
      <c r="FZ9" s="49">
        <f t="shared" si="11"/>
        <v>261</v>
      </c>
      <c r="GA9" s="49">
        <f t="shared" si="11"/>
        <v>308</v>
      </c>
      <c r="GB9" s="49">
        <f t="shared" si="11"/>
        <v>266</v>
      </c>
      <c r="GC9" s="49">
        <f t="shared" si="11"/>
        <v>259</v>
      </c>
      <c r="GD9" s="49">
        <f t="shared" si="11"/>
        <v>241</v>
      </c>
      <c r="GE9" s="49">
        <f t="shared" si="11"/>
        <v>235</v>
      </c>
      <c r="GF9" s="49">
        <f t="shared" si="11"/>
        <v>205</v>
      </c>
      <c r="GG9" s="49">
        <f t="shared" si="11"/>
        <v>183</v>
      </c>
      <c r="GH9" s="49">
        <f t="shared" si="11"/>
        <v>180</v>
      </c>
      <c r="GI9" s="49">
        <f t="shared" si="11"/>
        <v>181</v>
      </c>
      <c r="GJ9" s="49">
        <f t="shared" si="9"/>
        <v>183</v>
      </c>
      <c r="GK9" s="49">
        <v>190</v>
      </c>
      <c r="GL9" s="49"/>
      <c r="GM9" s="49"/>
      <c r="GN9" s="49"/>
      <c r="GO9" s="49"/>
    </row>
    <row r="10" spans="1:197" ht="12.75" customHeight="1">
      <c r="A10" s="145"/>
      <c r="B10" s="48" t="s">
        <v>1514</v>
      </c>
      <c r="C10" s="48">
        <v>10</v>
      </c>
      <c r="D10" s="48">
        <v>8</v>
      </c>
      <c r="E10" s="49">
        <v>9</v>
      </c>
      <c r="F10" s="49">
        <v>10</v>
      </c>
      <c r="G10" s="49">
        <v>11</v>
      </c>
      <c r="H10" s="49">
        <v>11</v>
      </c>
      <c r="I10" s="49">
        <v>8</v>
      </c>
      <c r="J10" s="49">
        <v>11</v>
      </c>
      <c r="K10" s="49">
        <v>8</v>
      </c>
      <c r="L10" s="49">
        <v>9</v>
      </c>
      <c r="M10" s="49">
        <v>12</v>
      </c>
      <c r="N10" s="49">
        <v>8</v>
      </c>
      <c r="O10" s="49">
        <v>9</v>
      </c>
      <c r="P10" s="49">
        <v>8</v>
      </c>
      <c r="Q10" s="49">
        <v>9</v>
      </c>
      <c r="R10" s="49">
        <v>12</v>
      </c>
      <c r="S10" s="49">
        <v>16</v>
      </c>
      <c r="T10" s="49">
        <v>14</v>
      </c>
      <c r="U10" s="49">
        <v>15</v>
      </c>
      <c r="V10" s="49">
        <v>19</v>
      </c>
      <c r="W10" s="49">
        <v>22</v>
      </c>
      <c r="X10" s="49">
        <v>22</v>
      </c>
      <c r="Y10" s="49">
        <v>14</v>
      </c>
      <c r="Z10" s="49">
        <v>9</v>
      </c>
      <c r="AA10" s="49">
        <v>9</v>
      </c>
      <c r="AB10" s="49">
        <v>5</v>
      </c>
      <c r="AC10" s="49">
        <v>4</v>
      </c>
      <c r="AD10" s="49">
        <v>5</v>
      </c>
      <c r="AE10" s="49">
        <v>8</v>
      </c>
      <c r="AF10" s="49">
        <v>8</v>
      </c>
      <c r="AG10" s="49">
        <v>8</v>
      </c>
      <c r="AH10" s="49">
        <v>13</v>
      </c>
      <c r="AI10" s="49">
        <v>14</v>
      </c>
      <c r="AJ10" s="49">
        <v>27</v>
      </c>
      <c r="AK10" s="49">
        <v>24</v>
      </c>
      <c r="AL10" s="49">
        <v>27</v>
      </c>
      <c r="AM10" s="49">
        <v>25</v>
      </c>
      <c r="AN10" s="49">
        <v>25</v>
      </c>
      <c r="AO10" s="49">
        <v>25</v>
      </c>
      <c r="AP10" s="49">
        <v>24</v>
      </c>
      <c r="AQ10" s="49">
        <v>22</v>
      </c>
      <c r="AR10" s="49">
        <v>13</v>
      </c>
      <c r="AS10" s="49">
        <v>16</v>
      </c>
      <c r="AT10" s="49">
        <v>14</v>
      </c>
      <c r="AU10" s="49">
        <v>6</v>
      </c>
      <c r="AV10" s="49">
        <v>13</v>
      </c>
      <c r="AW10" s="49">
        <v>3</v>
      </c>
      <c r="AX10" s="49">
        <v>3</v>
      </c>
      <c r="AY10" s="49">
        <v>6</v>
      </c>
      <c r="AZ10" s="49">
        <v>6</v>
      </c>
      <c r="BA10" s="49">
        <v>12</v>
      </c>
      <c r="BB10" s="49">
        <v>13</v>
      </c>
      <c r="BC10" s="49">
        <v>13</v>
      </c>
      <c r="BD10" s="49">
        <v>14</v>
      </c>
      <c r="BE10" s="49">
        <v>12</v>
      </c>
      <c r="BF10" s="49">
        <v>9</v>
      </c>
      <c r="BG10" s="50">
        <v>10</v>
      </c>
      <c r="BH10" s="49">
        <v>10</v>
      </c>
      <c r="BI10" s="49">
        <v>11</v>
      </c>
      <c r="BJ10" s="49">
        <v>12</v>
      </c>
      <c r="BK10" s="50">
        <v>6</v>
      </c>
      <c r="BL10" s="49">
        <v>6</v>
      </c>
      <c r="BM10" s="49">
        <v>6</v>
      </c>
      <c r="BN10" s="49">
        <v>6</v>
      </c>
      <c r="BO10" s="50">
        <v>6</v>
      </c>
      <c r="BP10" s="49">
        <v>6</v>
      </c>
      <c r="BQ10" s="49">
        <v>6</v>
      </c>
      <c r="BR10" s="49">
        <v>6</v>
      </c>
      <c r="BS10" s="48">
        <v>6</v>
      </c>
      <c r="BT10" s="49">
        <f t="shared" si="10"/>
        <v>7</v>
      </c>
      <c r="BU10" s="49">
        <f t="shared" si="10"/>
        <v>4</v>
      </c>
      <c r="BV10" s="49">
        <f t="shared" si="10"/>
        <v>3</v>
      </c>
      <c r="BW10" s="49">
        <f t="shared" si="10"/>
        <v>3</v>
      </c>
      <c r="BX10" s="49">
        <f t="shared" si="10"/>
        <v>5</v>
      </c>
      <c r="BY10" s="49">
        <f t="shared" si="10"/>
        <v>7</v>
      </c>
      <c r="BZ10" s="49">
        <f t="shared" si="10"/>
        <v>7</v>
      </c>
      <c r="CA10" s="49">
        <f t="shared" si="10"/>
        <v>9</v>
      </c>
      <c r="CB10" s="49">
        <f t="shared" si="10"/>
        <v>9</v>
      </c>
      <c r="CC10" s="49">
        <f t="shared" si="10"/>
        <v>9</v>
      </c>
      <c r="CD10" s="49">
        <f t="shared" si="10"/>
        <v>7</v>
      </c>
      <c r="CE10" s="49">
        <f t="shared" si="10"/>
        <v>6</v>
      </c>
      <c r="CF10" s="49">
        <f t="shared" si="10"/>
        <v>8</v>
      </c>
      <c r="CG10" s="49">
        <f t="shared" si="10"/>
        <v>10</v>
      </c>
      <c r="CH10" s="49">
        <f t="shared" si="10"/>
        <v>12</v>
      </c>
      <c r="CI10" s="49">
        <f t="shared" si="10"/>
        <v>15</v>
      </c>
      <c r="CJ10" s="49">
        <f t="shared" si="10"/>
        <v>16</v>
      </c>
      <c r="CK10" s="49">
        <f t="shared" si="10"/>
        <v>17</v>
      </c>
      <c r="CL10" s="49">
        <f t="shared" si="10"/>
        <v>11</v>
      </c>
      <c r="CM10" s="49">
        <f t="shared" si="10"/>
        <v>9</v>
      </c>
      <c r="CN10" s="49">
        <f t="shared" si="10"/>
        <v>9</v>
      </c>
      <c r="CO10" s="49">
        <f t="shared" si="10"/>
        <v>6</v>
      </c>
      <c r="CP10" s="49">
        <f t="shared" si="10"/>
        <v>6</v>
      </c>
      <c r="CQ10" s="49">
        <f t="shared" si="10"/>
        <v>7</v>
      </c>
      <c r="CR10" s="49">
        <f t="shared" si="10"/>
        <v>8</v>
      </c>
      <c r="CS10" s="49">
        <f t="shared" si="10"/>
        <v>5</v>
      </c>
      <c r="CT10" s="49">
        <f t="shared" si="10"/>
        <v>5</v>
      </c>
      <c r="CU10" s="49">
        <f t="shared" si="10"/>
        <v>5</v>
      </c>
      <c r="CV10" s="49">
        <f t="shared" si="10"/>
        <v>5</v>
      </c>
      <c r="CW10" s="49">
        <f t="shared" si="10"/>
        <v>1</v>
      </c>
      <c r="CX10" s="49">
        <f t="shared" si="10"/>
        <v>3</v>
      </c>
      <c r="CY10" s="49">
        <f t="shared" si="10"/>
        <v>1</v>
      </c>
      <c r="CZ10" s="49">
        <f t="shared" si="10"/>
        <v>3</v>
      </c>
      <c r="DA10" s="49">
        <f t="shared" si="10"/>
        <v>4</v>
      </c>
      <c r="DB10" s="49">
        <f t="shared" si="10"/>
        <v>3</v>
      </c>
      <c r="DC10" s="49">
        <f t="shared" si="10"/>
        <v>3</v>
      </c>
      <c r="DD10" s="49">
        <f t="shared" si="10"/>
        <v>4</v>
      </c>
      <c r="DE10" s="49">
        <f t="shared" si="10"/>
        <v>4</v>
      </c>
      <c r="DF10" s="49">
        <f t="shared" si="10"/>
        <v>6</v>
      </c>
      <c r="DG10" s="49">
        <f t="shared" si="10"/>
        <v>6</v>
      </c>
      <c r="DH10" s="49">
        <f t="shared" si="10"/>
        <v>6</v>
      </c>
      <c r="DI10" s="49">
        <f t="shared" si="10"/>
        <v>11</v>
      </c>
      <c r="DJ10" s="49">
        <f t="shared" si="10"/>
        <v>10</v>
      </c>
      <c r="DK10" s="49">
        <f t="shared" si="10"/>
        <v>11</v>
      </c>
      <c r="DL10" s="49">
        <f t="shared" si="10"/>
        <v>10</v>
      </c>
      <c r="DM10" s="49">
        <f t="shared" si="10"/>
        <v>5</v>
      </c>
      <c r="DN10" s="49">
        <f t="shared" si="10"/>
        <v>3</v>
      </c>
      <c r="DO10" s="49">
        <f t="shared" si="10"/>
        <v>4</v>
      </c>
      <c r="DP10" s="49">
        <f t="shared" si="10"/>
        <v>3</v>
      </c>
      <c r="DQ10" s="49">
        <f t="shared" si="10"/>
        <v>7</v>
      </c>
      <c r="DR10" s="49">
        <f t="shared" si="10"/>
        <v>11</v>
      </c>
      <c r="DS10" s="49">
        <f t="shared" si="10"/>
        <v>9</v>
      </c>
      <c r="DT10" s="49">
        <f t="shared" si="10"/>
        <v>10</v>
      </c>
      <c r="DU10" s="49">
        <f t="shared" si="10"/>
        <v>12</v>
      </c>
      <c r="DV10" s="49">
        <f t="shared" si="10"/>
        <v>12</v>
      </c>
      <c r="DW10" s="49">
        <f t="shared" si="10"/>
        <v>9</v>
      </c>
      <c r="DX10" s="49">
        <f t="shared" si="10"/>
        <v>10</v>
      </c>
      <c r="DY10" s="49">
        <f t="shared" si="10"/>
        <v>15</v>
      </c>
      <c r="DZ10" s="49">
        <f t="shared" si="10"/>
        <v>15</v>
      </c>
      <c r="EA10" s="49">
        <f t="shared" si="10"/>
        <v>14</v>
      </c>
      <c r="EB10" s="49">
        <f t="shared" si="10"/>
        <v>10</v>
      </c>
      <c r="EC10" s="49">
        <f t="shared" si="10"/>
        <v>9</v>
      </c>
      <c r="ED10" s="49">
        <f t="shared" si="10"/>
        <v>10</v>
      </c>
      <c r="EE10" s="49">
        <f t="shared" si="10"/>
        <v>14</v>
      </c>
      <c r="EF10" s="49">
        <f t="shared" si="11"/>
        <v>13</v>
      </c>
      <c r="EG10" s="49">
        <f t="shared" si="11"/>
        <v>11</v>
      </c>
      <c r="EH10" s="49">
        <f t="shared" si="11"/>
        <v>11</v>
      </c>
      <c r="EI10" s="49">
        <f t="shared" si="11"/>
        <v>12</v>
      </c>
      <c r="EJ10" s="49">
        <f t="shared" si="11"/>
        <v>10</v>
      </c>
      <c r="EK10" s="49">
        <f t="shared" si="11"/>
        <v>6</v>
      </c>
      <c r="EL10" s="49">
        <f t="shared" si="11"/>
        <v>7</v>
      </c>
      <c r="EM10" s="49">
        <f t="shared" si="11"/>
        <v>7</v>
      </c>
      <c r="EN10" s="49">
        <f t="shared" si="11"/>
        <v>0</v>
      </c>
      <c r="EO10" s="49">
        <f t="shared" si="11"/>
        <v>8</v>
      </c>
      <c r="EP10" s="49">
        <f t="shared" si="11"/>
        <v>10</v>
      </c>
      <c r="EQ10" s="49">
        <f t="shared" si="11"/>
        <v>13</v>
      </c>
      <c r="ER10" s="49">
        <f t="shared" si="11"/>
        <v>15</v>
      </c>
      <c r="ES10" s="49">
        <f t="shared" si="11"/>
        <v>16</v>
      </c>
      <c r="ET10" s="49">
        <f t="shared" si="11"/>
        <v>14</v>
      </c>
      <c r="EU10" s="49">
        <f t="shared" si="11"/>
        <v>13</v>
      </c>
      <c r="EV10" s="49">
        <f t="shared" si="11"/>
        <v>15</v>
      </c>
      <c r="EW10" s="49">
        <f t="shared" si="11"/>
        <v>19</v>
      </c>
      <c r="EX10" s="49">
        <f t="shared" si="11"/>
        <v>14</v>
      </c>
      <c r="EY10" s="49">
        <f t="shared" si="11"/>
        <v>19</v>
      </c>
      <c r="EZ10" s="49">
        <f t="shared" si="11"/>
        <v>15</v>
      </c>
      <c r="FA10" s="49">
        <f t="shared" si="11"/>
        <v>15</v>
      </c>
      <c r="FB10" s="49">
        <f t="shared" si="11"/>
        <v>15</v>
      </c>
      <c r="FC10" s="49">
        <f t="shared" si="11"/>
        <v>17</v>
      </c>
      <c r="FD10" s="49">
        <f t="shared" si="11"/>
        <v>15</v>
      </c>
      <c r="FE10" s="49">
        <f t="shared" si="11"/>
        <v>13</v>
      </c>
      <c r="FF10" s="49">
        <f t="shared" si="11"/>
        <v>14</v>
      </c>
      <c r="FG10" s="49">
        <f t="shared" si="11"/>
        <v>12</v>
      </c>
      <c r="FH10" s="49">
        <f t="shared" si="11"/>
        <v>24</v>
      </c>
      <c r="FI10" s="49">
        <f t="shared" si="11"/>
        <v>24</v>
      </c>
      <c r="FJ10" s="49">
        <f t="shared" si="11"/>
        <v>22</v>
      </c>
      <c r="FK10" s="49">
        <f t="shared" si="11"/>
        <v>20</v>
      </c>
      <c r="FL10" s="49">
        <f t="shared" si="11"/>
        <v>18</v>
      </c>
      <c r="FM10" s="49">
        <f t="shared" si="11"/>
        <v>14</v>
      </c>
      <c r="FN10" s="49">
        <f t="shared" si="11"/>
        <v>11</v>
      </c>
      <c r="FO10" s="49">
        <f t="shared" si="11"/>
        <v>13</v>
      </c>
      <c r="FP10" s="49">
        <f t="shared" si="11"/>
        <v>13</v>
      </c>
      <c r="FQ10" s="49">
        <f t="shared" si="11"/>
        <v>13</v>
      </c>
      <c r="FR10" s="49">
        <f t="shared" si="11"/>
        <v>24</v>
      </c>
      <c r="FS10" s="49">
        <f t="shared" si="11"/>
        <v>22</v>
      </c>
      <c r="FT10" s="49">
        <f t="shared" si="11"/>
        <v>28</v>
      </c>
      <c r="FU10" s="49">
        <f t="shared" si="11"/>
        <v>25</v>
      </c>
      <c r="FV10" s="49">
        <f t="shared" si="11"/>
        <v>31</v>
      </c>
      <c r="FW10" s="49">
        <f t="shared" si="11"/>
        <v>32</v>
      </c>
      <c r="FX10" s="49">
        <f t="shared" si="11"/>
        <v>32</v>
      </c>
      <c r="FY10" s="49">
        <f t="shared" si="11"/>
        <v>40</v>
      </c>
      <c r="FZ10" s="49">
        <f t="shared" si="11"/>
        <v>39</v>
      </c>
      <c r="GA10" s="49">
        <f t="shared" si="11"/>
        <v>39</v>
      </c>
      <c r="GB10" s="49">
        <f t="shared" si="11"/>
        <v>16</v>
      </c>
      <c r="GC10" s="49">
        <f t="shared" si="11"/>
        <v>22</v>
      </c>
      <c r="GD10" s="49">
        <f t="shared" si="11"/>
        <v>40</v>
      </c>
      <c r="GE10" s="49">
        <f t="shared" si="11"/>
        <v>34</v>
      </c>
      <c r="GF10" s="49">
        <f t="shared" si="11"/>
        <v>62</v>
      </c>
      <c r="GG10" s="49">
        <f t="shared" si="11"/>
        <v>41</v>
      </c>
      <c r="GH10" s="49">
        <f t="shared" si="11"/>
        <v>31</v>
      </c>
      <c r="GI10" s="49">
        <f t="shared" si="11"/>
        <v>30</v>
      </c>
      <c r="GJ10" s="49">
        <f t="shared" si="9"/>
        <v>31</v>
      </c>
      <c r="GK10" s="49">
        <v>21</v>
      </c>
      <c r="GL10" s="49"/>
      <c r="GM10" s="49"/>
      <c r="GN10" s="49"/>
      <c r="GO10" s="49"/>
    </row>
    <row r="11" spans="1:197" ht="12.75" customHeight="1">
      <c r="A11" s="145"/>
      <c r="B11" s="48" t="s">
        <v>1515</v>
      </c>
      <c r="C11" s="48">
        <v>2</v>
      </c>
      <c r="D11" s="48">
        <v>1</v>
      </c>
      <c r="E11" s="49">
        <v>1</v>
      </c>
      <c r="F11" s="49">
        <v>1</v>
      </c>
      <c r="G11" s="49">
        <v>0</v>
      </c>
      <c r="H11" s="49">
        <v>0</v>
      </c>
      <c r="I11" s="49">
        <v>0</v>
      </c>
      <c r="J11" s="49">
        <v>0</v>
      </c>
      <c r="K11" s="49">
        <v>0</v>
      </c>
      <c r="L11" s="49">
        <v>1</v>
      </c>
      <c r="M11" s="49">
        <v>1</v>
      </c>
      <c r="N11" s="49">
        <v>1</v>
      </c>
      <c r="O11" s="49">
        <v>1</v>
      </c>
      <c r="P11" s="49">
        <v>1</v>
      </c>
      <c r="Q11" s="49">
        <v>1</v>
      </c>
      <c r="R11" s="49">
        <v>1</v>
      </c>
      <c r="S11" s="49">
        <v>1</v>
      </c>
      <c r="T11" s="49">
        <v>2</v>
      </c>
      <c r="U11" s="49">
        <v>1</v>
      </c>
      <c r="V11" s="49">
        <v>1</v>
      </c>
      <c r="W11" s="49">
        <v>1</v>
      </c>
      <c r="X11" s="49">
        <v>1</v>
      </c>
      <c r="Y11" s="49">
        <v>0</v>
      </c>
      <c r="Z11" s="49">
        <v>0</v>
      </c>
      <c r="AA11" s="49">
        <v>0</v>
      </c>
      <c r="AB11" s="49">
        <v>0</v>
      </c>
      <c r="AC11" s="49">
        <v>0</v>
      </c>
      <c r="AD11" s="49">
        <v>0</v>
      </c>
      <c r="AE11" s="49">
        <v>0</v>
      </c>
      <c r="AF11" s="49">
        <v>0</v>
      </c>
      <c r="AG11" s="49">
        <v>0</v>
      </c>
      <c r="AH11" s="49">
        <v>0</v>
      </c>
      <c r="AI11" s="49">
        <v>0</v>
      </c>
      <c r="AJ11" s="49">
        <v>0</v>
      </c>
      <c r="AK11" s="49">
        <v>0</v>
      </c>
      <c r="AL11" s="49">
        <v>0</v>
      </c>
      <c r="AM11" s="49">
        <v>0</v>
      </c>
      <c r="AN11" s="49">
        <v>0</v>
      </c>
      <c r="AO11" s="49">
        <v>0</v>
      </c>
      <c r="AP11" s="49">
        <v>0</v>
      </c>
      <c r="AQ11" s="49">
        <v>0</v>
      </c>
      <c r="AR11" s="49">
        <v>0</v>
      </c>
      <c r="AS11" s="49">
        <v>0</v>
      </c>
      <c r="AT11" s="49">
        <v>0</v>
      </c>
      <c r="AU11" s="49">
        <v>1</v>
      </c>
      <c r="AV11" s="49">
        <v>1</v>
      </c>
      <c r="AW11" s="49">
        <v>1</v>
      </c>
      <c r="AX11" s="49">
        <v>1</v>
      </c>
      <c r="AY11" s="49">
        <v>0</v>
      </c>
      <c r="AZ11" s="49">
        <v>1</v>
      </c>
      <c r="BA11" s="49">
        <v>1</v>
      </c>
      <c r="BB11" s="49">
        <v>1</v>
      </c>
      <c r="BC11" s="49">
        <v>1</v>
      </c>
      <c r="BD11" s="49">
        <v>1</v>
      </c>
      <c r="BE11" s="49">
        <v>1</v>
      </c>
      <c r="BF11" s="49">
        <v>1</v>
      </c>
      <c r="BG11" s="49">
        <v>0</v>
      </c>
      <c r="BH11" s="49">
        <v>0</v>
      </c>
      <c r="BI11" s="49">
        <v>0</v>
      </c>
      <c r="BJ11" s="49">
        <v>0</v>
      </c>
      <c r="BK11" s="49">
        <v>0</v>
      </c>
      <c r="BL11" s="49">
        <v>0</v>
      </c>
      <c r="BM11" s="49">
        <v>0</v>
      </c>
      <c r="BN11" s="49">
        <v>0</v>
      </c>
      <c r="BO11" s="49">
        <v>0</v>
      </c>
      <c r="BP11" s="49">
        <v>0</v>
      </c>
      <c r="BQ11" s="49">
        <v>0</v>
      </c>
      <c r="BR11" s="49">
        <v>0</v>
      </c>
      <c r="BS11" s="48">
        <v>0</v>
      </c>
      <c r="BT11" s="49">
        <f t="shared" si="10"/>
        <v>0</v>
      </c>
      <c r="BU11" s="49">
        <f t="shared" si="10"/>
        <v>0</v>
      </c>
      <c r="BV11" s="49">
        <f t="shared" si="10"/>
        <v>0</v>
      </c>
      <c r="BW11" s="49">
        <f t="shared" si="10"/>
        <v>0</v>
      </c>
      <c r="BX11" s="49">
        <f t="shared" si="10"/>
        <v>0</v>
      </c>
      <c r="BY11" s="49">
        <f t="shared" si="10"/>
        <v>0</v>
      </c>
      <c r="BZ11" s="49">
        <f t="shared" si="10"/>
        <v>0</v>
      </c>
      <c r="CA11" s="49">
        <f t="shared" si="10"/>
        <v>0</v>
      </c>
      <c r="CB11" s="49">
        <f t="shared" si="10"/>
        <v>0</v>
      </c>
      <c r="CC11" s="49">
        <f t="shared" si="10"/>
        <v>0</v>
      </c>
      <c r="CD11" s="49">
        <f t="shared" si="10"/>
        <v>0</v>
      </c>
      <c r="CE11" s="49">
        <f t="shared" si="10"/>
        <v>0</v>
      </c>
      <c r="CF11" s="49">
        <f t="shared" si="10"/>
        <v>0</v>
      </c>
      <c r="CG11" s="49">
        <f t="shared" si="10"/>
        <v>0</v>
      </c>
      <c r="CH11" s="49">
        <f t="shared" si="10"/>
        <v>0</v>
      </c>
      <c r="CI11" s="49">
        <f t="shared" si="10"/>
        <v>0</v>
      </c>
      <c r="CJ11" s="49">
        <f t="shared" si="10"/>
        <v>0</v>
      </c>
      <c r="CK11" s="49">
        <f t="shared" si="10"/>
        <v>0</v>
      </c>
      <c r="CL11" s="49">
        <f t="shared" si="10"/>
        <v>0</v>
      </c>
      <c r="CM11" s="49">
        <f t="shared" si="10"/>
        <v>0</v>
      </c>
      <c r="CN11" s="49">
        <f t="shared" si="10"/>
        <v>0</v>
      </c>
      <c r="CO11" s="49">
        <f t="shared" si="10"/>
        <v>1</v>
      </c>
      <c r="CP11" s="49">
        <f t="shared" si="10"/>
        <v>1</v>
      </c>
      <c r="CQ11" s="49">
        <f t="shared" si="10"/>
        <v>1</v>
      </c>
      <c r="CR11" s="49">
        <f t="shared" si="10"/>
        <v>1</v>
      </c>
      <c r="CS11" s="49">
        <f t="shared" si="10"/>
        <v>0</v>
      </c>
      <c r="CT11" s="49">
        <f t="shared" si="10"/>
        <v>0</v>
      </c>
      <c r="CU11" s="49">
        <f t="shared" si="10"/>
        <v>0</v>
      </c>
      <c r="CV11" s="49">
        <f t="shared" si="10"/>
        <v>0</v>
      </c>
      <c r="CW11" s="49">
        <f t="shared" si="10"/>
        <v>0</v>
      </c>
      <c r="CX11" s="49">
        <f t="shared" si="10"/>
        <v>0</v>
      </c>
      <c r="CY11" s="49">
        <f t="shared" si="10"/>
        <v>0</v>
      </c>
      <c r="CZ11" s="49">
        <f t="shared" si="10"/>
        <v>0</v>
      </c>
      <c r="DA11" s="49">
        <f t="shared" si="10"/>
        <v>0</v>
      </c>
      <c r="DB11" s="49">
        <f t="shared" si="10"/>
        <v>0</v>
      </c>
      <c r="DC11" s="49">
        <f t="shared" si="10"/>
        <v>0</v>
      </c>
      <c r="DD11" s="49">
        <f t="shared" si="10"/>
        <v>0</v>
      </c>
      <c r="DE11" s="49">
        <f t="shared" si="10"/>
        <v>1</v>
      </c>
      <c r="DF11" s="49">
        <f t="shared" si="10"/>
        <v>1</v>
      </c>
      <c r="DG11" s="49">
        <f t="shared" si="10"/>
        <v>1</v>
      </c>
      <c r="DH11" s="49">
        <f t="shared" si="10"/>
        <v>1</v>
      </c>
      <c r="DI11" s="49">
        <f t="shared" si="10"/>
        <v>1</v>
      </c>
      <c r="DJ11" s="49">
        <f t="shared" si="10"/>
        <v>1</v>
      </c>
      <c r="DK11" s="49">
        <f t="shared" si="10"/>
        <v>1</v>
      </c>
      <c r="DL11" s="49">
        <f t="shared" si="10"/>
        <v>4</v>
      </c>
      <c r="DM11" s="49">
        <f t="shared" si="10"/>
        <v>4</v>
      </c>
      <c r="DN11" s="49">
        <f t="shared" si="10"/>
        <v>2</v>
      </c>
      <c r="DO11" s="49">
        <f t="shared" si="10"/>
        <v>0</v>
      </c>
      <c r="DP11" s="49">
        <f t="shared" si="10"/>
        <v>0</v>
      </c>
      <c r="DQ11" s="49">
        <f t="shared" si="10"/>
        <v>0</v>
      </c>
      <c r="DR11" s="49">
        <f t="shared" si="10"/>
        <v>0</v>
      </c>
      <c r="DS11" s="49">
        <f t="shared" si="10"/>
        <v>0</v>
      </c>
      <c r="DT11" s="49">
        <f t="shared" si="10"/>
        <v>0</v>
      </c>
      <c r="DU11" s="49">
        <f t="shared" si="10"/>
        <v>0</v>
      </c>
      <c r="DV11" s="49">
        <f t="shared" si="10"/>
        <v>0</v>
      </c>
      <c r="DW11" s="49">
        <f t="shared" si="10"/>
        <v>1</v>
      </c>
      <c r="DX11" s="49">
        <f t="shared" si="10"/>
        <v>0</v>
      </c>
      <c r="DY11" s="49">
        <f t="shared" si="10"/>
        <v>1</v>
      </c>
      <c r="DZ11" s="49">
        <f t="shared" si="10"/>
        <v>1</v>
      </c>
      <c r="EA11" s="49">
        <f t="shared" si="10"/>
        <v>1</v>
      </c>
      <c r="EB11" s="49">
        <f t="shared" si="10"/>
        <v>0</v>
      </c>
      <c r="EC11" s="49">
        <f t="shared" si="10"/>
        <v>0</v>
      </c>
      <c r="ED11" s="49">
        <f t="shared" si="10"/>
        <v>0</v>
      </c>
      <c r="EE11" s="49">
        <f t="shared" ref="EE11:GI14" si="12">EE30+EE49</f>
        <v>2</v>
      </c>
      <c r="EF11" s="49">
        <f t="shared" si="12"/>
        <v>1</v>
      </c>
      <c r="EG11" s="49">
        <f t="shared" si="12"/>
        <v>1</v>
      </c>
      <c r="EH11" s="49">
        <f t="shared" si="12"/>
        <v>1</v>
      </c>
      <c r="EI11" s="49">
        <f t="shared" si="12"/>
        <v>1</v>
      </c>
      <c r="EJ11" s="49">
        <f t="shared" si="12"/>
        <v>1</v>
      </c>
      <c r="EK11" s="49">
        <f t="shared" si="12"/>
        <v>1</v>
      </c>
      <c r="EL11" s="49">
        <f t="shared" si="12"/>
        <v>1</v>
      </c>
      <c r="EM11" s="49">
        <f t="shared" si="12"/>
        <v>1</v>
      </c>
      <c r="EN11" s="49">
        <f t="shared" si="12"/>
        <v>0</v>
      </c>
      <c r="EO11" s="49">
        <f t="shared" si="12"/>
        <v>0</v>
      </c>
      <c r="EP11" s="49">
        <f t="shared" si="12"/>
        <v>0</v>
      </c>
      <c r="EQ11" s="49">
        <f t="shared" si="12"/>
        <v>0</v>
      </c>
      <c r="ER11" s="49">
        <f t="shared" si="12"/>
        <v>0</v>
      </c>
      <c r="ES11" s="49">
        <f t="shared" si="12"/>
        <v>0</v>
      </c>
      <c r="ET11" s="49">
        <f t="shared" si="12"/>
        <v>0</v>
      </c>
      <c r="EU11" s="49">
        <f t="shared" si="12"/>
        <v>0</v>
      </c>
      <c r="EV11" s="49">
        <f t="shared" si="12"/>
        <v>0</v>
      </c>
      <c r="EW11" s="49">
        <f t="shared" si="12"/>
        <v>0</v>
      </c>
      <c r="EX11" s="49">
        <f t="shared" si="12"/>
        <v>0</v>
      </c>
      <c r="EY11" s="49">
        <f t="shared" si="12"/>
        <v>3</v>
      </c>
      <c r="EZ11" s="49">
        <f t="shared" si="12"/>
        <v>3</v>
      </c>
      <c r="FA11" s="49">
        <f t="shared" si="12"/>
        <v>0</v>
      </c>
      <c r="FB11" s="49">
        <f t="shared" si="12"/>
        <v>0</v>
      </c>
      <c r="FC11" s="49">
        <f t="shared" si="12"/>
        <v>0</v>
      </c>
      <c r="FD11" s="49">
        <f t="shared" si="12"/>
        <v>0</v>
      </c>
      <c r="FE11" s="49">
        <f t="shared" si="12"/>
        <v>0</v>
      </c>
      <c r="FF11" s="49">
        <f t="shared" si="12"/>
        <v>4</v>
      </c>
      <c r="FG11" s="49">
        <f t="shared" si="12"/>
        <v>1</v>
      </c>
      <c r="FH11" s="49">
        <f t="shared" si="12"/>
        <v>1</v>
      </c>
      <c r="FI11" s="49">
        <f t="shared" si="12"/>
        <v>4</v>
      </c>
      <c r="FJ11" s="49">
        <f t="shared" si="12"/>
        <v>4</v>
      </c>
      <c r="FK11" s="49">
        <f t="shared" si="12"/>
        <v>3</v>
      </c>
      <c r="FL11" s="49">
        <f t="shared" si="12"/>
        <v>2</v>
      </c>
      <c r="FM11" s="49">
        <f t="shared" si="12"/>
        <v>1</v>
      </c>
      <c r="FN11" s="49">
        <f t="shared" si="12"/>
        <v>0</v>
      </c>
      <c r="FO11" s="49">
        <f t="shared" si="12"/>
        <v>0</v>
      </c>
      <c r="FP11" s="49">
        <f t="shared" si="12"/>
        <v>0</v>
      </c>
      <c r="FQ11" s="49">
        <f t="shared" si="12"/>
        <v>5</v>
      </c>
      <c r="FR11" s="49">
        <f t="shared" si="12"/>
        <v>5</v>
      </c>
      <c r="FS11" s="49">
        <f t="shared" si="12"/>
        <v>5</v>
      </c>
      <c r="FT11" s="49">
        <f t="shared" si="12"/>
        <v>5</v>
      </c>
      <c r="FU11" s="49">
        <f t="shared" si="12"/>
        <v>5</v>
      </c>
      <c r="FV11" s="49">
        <f t="shared" si="12"/>
        <v>5</v>
      </c>
      <c r="FW11" s="49">
        <f t="shared" si="12"/>
        <v>8</v>
      </c>
      <c r="FX11" s="49">
        <f t="shared" si="12"/>
        <v>8</v>
      </c>
      <c r="FY11" s="49">
        <f t="shared" si="12"/>
        <v>13</v>
      </c>
      <c r="FZ11" s="49">
        <f t="shared" si="12"/>
        <v>9</v>
      </c>
      <c r="GA11" s="49">
        <f t="shared" si="12"/>
        <v>9</v>
      </c>
      <c r="GB11" s="49">
        <f t="shared" si="12"/>
        <v>20</v>
      </c>
      <c r="GC11" s="49">
        <f t="shared" si="12"/>
        <v>15</v>
      </c>
      <c r="GD11" s="49">
        <f t="shared" si="12"/>
        <v>11</v>
      </c>
      <c r="GE11" s="49">
        <f t="shared" si="12"/>
        <v>6</v>
      </c>
      <c r="GF11" s="49">
        <f t="shared" si="12"/>
        <v>6</v>
      </c>
      <c r="GG11" s="49">
        <f t="shared" si="12"/>
        <v>3</v>
      </c>
      <c r="GH11" s="49">
        <f t="shared" si="12"/>
        <v>15</v>
      </c>
      <c r="GI11" s="49">
        <f t="shared" si="12"/>
        <v>6</v>
      </c>
      <c r="GJ11" s="49">
        <f t="shared" si="9"/>
        <v>5</v>
      </c>
      <c r="GK11" s="49">
        <v>14</v>
      </c>
      <c r="GL11" s="49"/>
      <c r="GM11" s="49"/>
      <c r="GN11" s="49"/>
      <c r="GO11" s="49"/>
    </row>
    <row r="12" spans="1:197" ht="12.75" customHeight="1">
      <c r="A12" s="145"/>
      <c r="B12" s="51" t="s">
        <v>1516</v>
      </c>
      <c r="C12" s="51">
        <v>8</v>
      </c>
      <c r="D12" s="51">
        <v>12</v>
      </c>
      <c r="E12" s="52">
        <v>9</v>
      </c>
      <c r="F12" s="52">
        <v>1</v>
      </c>
      <c r="G12" s="52">
        <v>0</v>
      </c>
      <c r="H12" s="52">
        <v>2</v>
      </c>
      <c r="I12" s="52">
        <v>0</v>
      </c>
      <c r="J12" s="52">
        <v>0</v>
      </c>
      <c r="K12" s="52">
        <v>2</v>
      </c>
      <c r="L12" s="52">
        <v>0</v>
      </c>
      <c r="M12" s="52">
        <v>0</v>
      </c>
      <c r="N12" s="52">
        <v>2</v>
      </c>
      <c r="O12" s="52">
        <v>1</v>
      </c>
      <c r="P12" s="52">
        <v>4</v>
      </c>
      <c r="Q12" s="52">
        <v>2</v>
      </c>
      <c r="R12" s="52">
        <v>1</v>
      </c>
      <c r="S12" s="52">
        <v>0</v>
      </c>
      <c r="T12" s="52">
        <v>1</v>
      </c>
      <c r="U12" s="52">
        <v>3</v>
      </c>
      <c r="V12" s="52">
        <v>2</v>
      </c>
      <c r="W12" s="52">
        <v>2</v>
      </c>
      <c r="X12" s="52">
        <v>1</v>
      </c>
      <c r="Y12" s="52">
        <v>0</v>
      </c>
      <c r="Z12" s="52">
        <v>0</v>
      </c>
      <c r="AA12" s="52">
        <v>2</v>
      </c>
      <c r="AB12" s="52">
        <v>2</v>
      </c>
      <c r="AC12" s="52">
        <v>4</v>
      </c>
      <c r="AD12" s="52">
        <v>0</v>
      </c>
      <c r="AE12" s="52">
        <v>2</v>
      </c>
      <c r="AF12" s="52">
        <v>1</v>
      </c>
      <c r="AG12" s="52">
        <v>0</v>
      </c>
      <c r="AH12" s="52">
        <v>0</v>
      </c>
      <c r="AI12" s="52">
        <v>1</v>
      </c>
      <c r="AJ12" s="52">
        <v>0</v>
      </c>
      <c r="AK12" s="52">
        <v>0</v>
      </c>
      <c r="AL12" s="52">
        <v>5</v>
      </c>
      <c r="AM12" s="52">
        <v>0</v>
      </c>
      <c r="AN12" s="52">
        <v>1</v>
      </c>
      <c r="AO12" s="52">
        <v>0</v>
      </c>
      <c r="AP12" s="52">
        <v>1</v>
      </c>
      <c r="AQ12" s="52">
        <v>0</v>
      </c>
      <c r="AR12" s="52">
        <v>0</v>
      </c>
      <c r="AS12" s="52">
        <v>1</v>
      </c>
      <c r="AT12" s="52">
        <v>2</v>
      </c>
      <c r="AU12" s="52">
        <v>4</v>
      </c>
      <c r="AV12" s="52">
        <v>3</v>
      </c>
      <c r="AW12" s="52">
        <v>1</v>
      </c>
      <c r="AX12" s="52">
        <v>5</v>
      </c>
      <c r="AY12" s="52">
        <v>4</v>
      </c>
      <c r="AZ12" s="52">
        <v>2</v>
      </c>
      <c r="BA12" s="52">
        <v>0</v>
      </c>
      <c r="BB12" s="52">
        <v>1</v>
      </c>
      <c r="BC12" s="52">
        <v>3</v>
      </c>
      <c r="BD12" s="52">
        <v>4</v>
      </c>
      <c r="BE12" s="52">
        <v>0</v>
      </c>
      <c r="BF12" s="52">
        <v>1</v>
      </c>
      <c r="BG12" s="52">
        <v>0</v>
      </c>
      <c r="BH12" s="52">
        <v>1</v>
      </c>
      <c r="BI12" s="52">
        <v>1</v>
      </c>
      <c r="BJ12" s="52">
        <v>0</v>
      </c>
      <c r="BK12" s="52">
        <v>0</v>
      </c>
      <c r="BL12" s="52">
        <v>1</v>
      </c>
      <c r="BM12" s="52">
        <v>0</v>
      </c>
      <c r="BN12" s="52">
        <v>1</v>
      </c>
      <c r="BO12" s="52">
        <v>0</v>
      </c>
      <c r="BP12" s="52">
        <v>0</v>
      </c>
      <c r="BQ12" s="52">
        <v>0</v>
      </c>
      <c r="BR12" s="52">
        <v>0</v>
      </c>
      <c r="BS12" s="51">
        <v>0</v>
      </c>
      <c r="BT12" s="52">
        <f t="shared" ref="BT12:EE14" si="13">BT31+BT50</f>
        <v>0</v>
      </c>
      <c r="BU12" s="52">
        <f t="shared" si="13"/>
        <v>0</v>
      </c>
      <c r="BV12" s="52">
        <f t="shared" si="13"/>
        <v>0</v>
      </c>
      <c r="BW12" s="52">
        <f t="shared" si="13"/>
        <v>2</v>
      </c>
      <c r="BX12" s="52">
        <f t="shared" si="13"/>
        <v>0</v>
      </c>
      <c r="BY12" s="52">
        <f t="shared" si="13"/>
        <v>1</v>
      </c>
      <c r="BZ12" s="52">
        <f t="shared" si="13"/>
        <v>0</v>
      </c>
      <c r="CA12" s="52">
        <f t="shared" si="13"/>
        <v>1</v>
      </c>
      <c r="CB12" s="52">
        <f t="shared" si="13"/>
        <v>2</v>
      </c>
      <c r="CC12" s="52">
        <f t="shared" si="13"/>
        <v>0</v>
      </c>
      <c r="CD12" s="52">
        <f t="shared" si="13"/>
        <v>1</v>
      </c>
      <c r="CE12" s="52">
        <f t="shared" si="13"/>
        <v>3</v>
      </c>
      <c r="CF12" s="52">
        <f t="shared" si="13"/>
        <v>1</v>
      </c>
      <c r="CG12" s="52">
        <f t="shared" si="13"/>
        <v>5</v>
      </c>
      <c r="CH12" s="52">
        <f t="shared" si="13"/>
        <v>0</v>
      </c>
      <c r="CI12" s="52">
        <f t="shared" si="13"/>
        <v>2</v>
      </c>
      <c r="CJ12" s="52">
        <f t="shared" si="13"/>
        <v>2</v>
      </c>
      <c r="CK12" s="52">
        <f t="shared" si="13"/>
        <v>0</v>
      </c>
      <c r="CL12" s="52">
        <f t="shared" si="13"/>
        <v>1</v>
      </c>
      <c r="CM12" s="52">
        <f t="shared" si="13"/>
        <v>5</v>
      </c>
      <c r="CN12" s="52">
        <f t="shared" si="13"/>
        <v>3</v>
      </c>
      <c r="CO12" s="52">
        <f t="shared" si="13"/>
        <v>2</v>
      </c>
      <c r="CP12" s="52">
        <f t="shared" si="13"/>
        <v>2</v>
      </c>
      <c r="CQ12" s="52">
        <f t="shared" si="13"/>
        <v>3</v>
      </c>
      <c r="CR12" s="52">
        <f t="shared" si="13"/>
        <v>1</v>
      </c>
      <c r="CS12" s="52">
        <f t="shared" si="13"/>
        <v>0</v>
      </c>
      <c r="CT12" s="52">
        <f t="shared" si="13"/>
        <v>1</v>
      </c>
      <c r="CU12" s="52">
        <f t="shared" si="13"/>
        <v>0</v>
      </c>
      <c r="CV12" s="52">
        <f t="shared" si="13"/>
        <v>0</v>
      </c>
      <c r="CW12" s="52">
        <f t="shared" si="13"/>
        <v>0</v>
      </c>
      <c r="CX12" s="52">
        <f t="shared" si="13"/>
        <v>0</v>
      </c>
      <c r="CY12" s="52">
        <f t="shared" si="13"/>
        <v>0</v>
      </c>
      <c r="CZ12" s="52">
        <f t="shared" si="13"/>
        <v>2</v>
      </c>
      <c r="DA12" s="52">
        <f t="shared" si="13"/>
        <v>1</v>
      </c>
      <c r="DB12" s="52">
        <f t="shared" si="13"/>
        <v>1</v>
      </c>
      <c r="DC12" s="52">
        <f t="shared" si="13"/>
        <v>0</v>
      </c>
      <c r="DD12" s="52">
        <f t="shared" si="13"/>
        <v>1</v>
      </c>
      <c r="DE12" s="52">
        <f t="shared" si="13"/>
        <v>4</v>
      </c>
      <c r="DF12" s="52">
        <f t="shared" si="13"/>
        <v>3</v>
      </c>
      <c r="DG12" s="52">
        <f t="shared" si="13"/>
        <v>2</v>
      </c>
      <c r="DH12" s="52">
        <f t="shared" si="13"/>
        <v>7</v>
      </c>
      <c r="DI12" s="52">
        <f t="shared" si="13"/>
        <v>5</v>
      </c>
      <c r="DJ12" s="52">
        <f t="shared" si="13"/>
        <v>1</v>
      </c>
      <c r="DK12" s="52">
        <f t="shared" si="13"/>
        <v>6</v>
      </c>
      <c r="DL12" s="52">
        <f t="shared" si="13"/>
        <v>1</v>
      </c>
      <c r="DM12" s="52">
        <f t="shared" si="13"/>
        <v>3</v>
      </c>
      <c r="DN12" s="52">
        <f t="shared" si="13"/>
        <v>4</v>
      </c>
      <c r="DO12" s="52">
        <f t="shared" si="13"/>
        <v>2</v>
      </c>
      <c r="DP12" s="52">
        <f t="shared" si="13"/>
        <v>2</v>
      </c>
      <c r="DQ12" s="52">
        <f t="shared" si="13"/>
        <v>1</v>
      </c>
      <c r="DR12" s="52">
        <f t="shared" si="13"/>
        <v>0</v>
      </c>
      <c r="DS12" s="52">
        <f t="shared" si="13"/>
        <v>1</v>
      </c>
      <c r="DT12" s="52">
        <f t="shared" si="13"/>
        <v>1</v>
      </c>
      <c r="DU12" s="52">
        <f t="shared" si="13"/>
        <v>3</v>
      </c>
      <c r="DV12" s="52">
        <f t="shared" si="13"/>
        <v>3</v>
      </c>
      <c r="DW12" s="52">
        <f t="shared" si="13"/>
        <v>3</v>
      </c>
      <c r="DX12" s="52">
        <f t="shared" si="13"/>
        <v>2</v>
      </c>
      <c r="DY12" s="52">
        <f t="shared" si="13"/>
        <v>0</v>
      </c>
      <c r="DZ12" s="52">
        <f t="shared" si="13"/>
        <v>2</v>
      </c>
      <c r="EA12" s="52">
        <f t="shared" si="13"/>
        <v>2</v>
      </c>
      <c r="EB12" s="52">
        <f t="shared" si="13"/>
        <v>2</v>
      </c>
      <c r="EC12" s="52">
        <f t="shared" si="13"/>
        <v>2</v>
      </c>
      <c r="ED12" s="52">
        <f t="shared" si="13"/>
        <v>1</v>
      </c>
      <c r="EE12" s="52">
        <f t="shared" si="13"/>
        <v>1</v>
      </c>
      <c r="EF12" s="52">
        <f t="shared" si="12"/>
        <v>0</v>
      </c>
      <c r="EG12" s="52">
        <f t="shared" si="12"/>
        <v>0</v>
      </c>
      <c r="EH12" s="52">
        <f t="shared" si="12"/>
        <v>3</v>
      </c>
      <c r="EI12" s="52">
        <f t="shared" si="12"/>
        <v>0</v>
      </c>
      <c r="EJ12" s="52">
        <f t="shared" si="12"/>
        <v>2</v>
      </c>
      <c r="EK12" s="52">
        <f t="shared" si="12"/>
        <v>2</v>
      </c>
      <c r="EL12" s="52">
        <f t="shared" si="12"/>
        <v>0</v>
      </c>
      <c r="EM12" s="52">
        <f t="shared" si="12"/>
        <v>0</v>
      </c>
      <c r="EN12" s="52">
        <f t="shared" si="12"/>
        <v>0</v>
      </c>
      <c r="EO12" s="52">
        <f t="shared" si="12"/>
        <v>0</v>
      </c>
      <c r="EP12" s="52">
        <f t="shared" si="12"/>
        <v>3</v>
      </c>
      <c r="EQ12" s="52">
        <f t="shared" si="12"/>
        <v>1</v>
      </c>
      <c r="ER12" s="52">
        <f t="shared" si="12"/>
        <v>2</v>
      </c>
      <c r="ES12" s="52">
        <f t="shared" si="12"/>
        <v>2</v>
      </c>
      <c r="ET12" s="52">
        <f t="shared" si="12"/>
        <v>0</v>
      </c>
      <c r="EU12" s="52">
        <f t="shared" si="12"/>
        <v>0</v>
      </c>
      <c r="EV12" s="52">
        <f t="shared" si="12"/>
        <v>0</v>
      </c>
      <c r="EW12" s="52">
        <f t="shared" si="12"/>
        <v>1</v>
      </c>
      <c r="EX12" s="52">
        <f t="shared" si="12"/>
        <v>6</v>
      </c>
      <c r="EY12" s="52">
        <f t="shared" si="12"/>
        <v>2</v>
      </c>
      <c r="EZ12" s="52">
        <f t="shared" si="12"/>
        <v>6</v>
      </c>
      <c r="FA12" s="52">
        <f t="shared" si="12"/>
        <v>6</v>
      </c>
      <c r="FB12" s="52">
        <f t="shared" si="12"/>
        <v>2</v>
      </c>
      <c r="FC12" s="52">
        <f t="shared" si="12"/>
        <v>4</v>
      </c>
      <c r="FD12" s="52">
        <f t="shared" si="12"/>
        <v>7</v>
      </c>
      <c r="FE12" s="52">
        <f t="shared" si="12"/>
        <v>7</v>
      </c>
      <c r="FF12" s="52">
        <f t="shared" si="12"/>
        <v>3</v>
      </c>
      <c r="FG12" s="52">
        <f t="shared" si="12"/>
        <v>8</v>
      </c>
      <c r="FH12" s="52">
        <f t="shared" si="12"/>
        <v>4</v>
      </c>
      <c r="FI12" s="52">
        <f t="shared" si="12"/>
        <v>1</v>
      </c>
      <c r="FJ12" s="52">
        <f t="shared" si="12"/>
        <v>6</v>
      </c>
      <c r="FK12" s="52">
        <f t="shared" si="12"/>
        <v>0</v>
      </c>
      <c r="FL12" s="52">
        <f t="shared" si="12"/>
        <v>1</v>
      </c>
      <c r="FM12" s="52">
        <f t="shared" si="12"/>
        <v>2</v>
      </c>
      <c r="FN12" s="52">
        <f t="shared" si="12"/>
        <v>2</v>
      </c>
      <c r="FO12" s="52">
        <f t="shared" si="12"/>
        <v>2</v>
      </c>
      <c r="FP12" s="52">
        <f t="shared" si="12"/>
        <v>0</v>
      </c>
      <c r="FQ12" s="52">
        <f t="shared" si="12"/>
        <v>0</v>
      </c>
      <c r="FR12" s="52">
        <f t="shared" si="12"/>
        <v>0</v>
      </c>
      <c r="FS12" s="52">
        <f t="shared" si="12"/>
        <v>11</v>
      </c>
      <c r="FT12" s="52">
        <f t="shared" si="12"/>
        <v>11</v>
      </c>
      <c r="FU12" s="52">
        <f t="shared" si="12"/>
        <v>6</v>
      </c>
      <c r="FV12" s="52">
        <f t="shared" si="12"/>
        <v>11</v>
      </c>
      <c r="FW12" s="52">
        <f t="shared" si="12"/>
        <v>6</v>
      </c>
      <c r="FX12" s="52">
        <f t="shared" si="12"/>
        <v>16</v>
      </c>
      <c r="FY12" s="52">
        <f t="shared" si="12"/>
        <v>11</v>
      </c>
      <c r="FZ12" s="52">
        <f t="shared" si="12"/>
        <v>8</v>
      </c>
      <c r="GA12" s="52">
        <f t="shared" si="12"/>
        <v>8</v>
      </c>
      <c r="GB12" s="52">
        <f t="shared" si="12"/>
        <v>17</v>
      </c>
      <c r="GC12" s="52">
        <f t="shared" si="12"/>
        <v>3</v>
      </c>
      <c r="GD12" s="52">
        <f t="shared" si="12"/>
        <v>15</v>
      </c>
      <c r="GE12" s="52">
        <f t="shared" si="12"/>
        <v>12</v>
      </c>
      <c r="GF12" s="52">
        <f t="shared" si="12"/>
        <v>20</v>
      </c>
      <c r="GG12" s="52">
        <f t="shared" si="12"/>
        <v>4</v>
      </c>
      <c r="GH12" s="52">
        <f t="shared" si="12"/>
        <v>11</v>
      </c>
      <c r="GI12" s="52">
        <f t="shared" si="12"/>
        <v>14</v>
      </c>
      <c r="GJ12" s="52">
        <f t="shared" si="9"/>
        <v>11</v>
      </c>
      <c r="GK12" s="52">
        <v>17</v>
      </c>
      <c r="GL12" s="52"/>
      <c r="GM12" s="52"/>
      <c r="GN12" s="52"/>
      <c r="GO12" s="52"/>
    </row>
    <row r="13" spans="1:197" ht="12.75" customHeight="1">
      <c r="A13" s="145"/>
      <c r="B13" s="48" t="s">
        <v>1517</v>
      </c>
      <c r="C13" s="48">
        <v>0</v>
      </c>
      <c r="D13" s="48">
        <v>6</v>
      </c>
      <c r="E13" s="49">
        <v>0</v>
      </c>
      <c r="F13" s="49">
        <v>0</v>
      </c>
      <c r="G13" s="49">
        <v>0</v>
      </c>
      <c r="H13" s="49">
        <v>12</v>
      </c>
      <c r="I13" s="49">
        <v>0</v>
      </c>
      <c r="J13" s="49">
        <v>0</v>
      </c>
      <c r="K13" s="49">
        <v>0</v>
      </c>
      <c r="L13" s="49">
        <v>17</v>
      </c>
      <c r="M13" s="49">
        <v>0</v>
      </c>
      <c r="N13" s="49">
        <v>0</v>
      </c>
      <c r="O13" s="49">
        <v>0</v>
      </c>
      <c r="P13" s="49">
        <v>8</v>
      </c>
      <c r="Q13" s="49">
        <v>1</v>
      </c>
      <c r="R13" s="49">
        <v>2</v>
      </c>
      <c r="S13" s="49">
        <v>0</v>
      </c>
      <c r="T13" s="49">
        <v>0</v>
      </c>
      <c r="U13" s="49">
        <v>6</v>
      </c>
      <c r="V13" s="49">
        <v>1</v>
      </c>
      <c r="W13" s="49">
        <v>0</v>
      </c>
      <c r="X13" s="49">
        <v>0</v>
      </c>
      <c r="Y13" s="49">
        <v>18</v>
      </c>
      <c r="Z13" s="49">
        <v>0</v>
      </c>
      <c r="AA13" s="49">
        <v>0</v>
      </c>
      <c r="AB13" s="49">
        <v>0</v>
      </c>
      <c r="AC13" s="49">
        <v>0</v>
      </c>
      <c r="AD13" s="49">
        <v>5</v>
      </c>
      <c r="AE13" s="49">
        <v>1</v>
      </c>
      <c r="AF13" s="49">
        <v>0</v>
      </c>
      <c r="AG13" s="49">
        <v>0</v>
      </c>
      <c r="AH13" s="49">
        <v>1</v>
      </c>
      <c r="AI13" s="49">
        <v>13</v>
      </c>
      <c r="AJ13" s="49">
        <v>1</v>
      </c>
      <c r="AK13" s="49">
        <v>4</v>
      </c>
      <c r="AL13" s="49">
        <v>0</v>
      </c>
      <c r="AM13" s="49">
        <v>17</v>
      </c>
      <c r="AN13" s="49">
        <v>1</v>
      </c>
      <c r="AO13" s="49">
        <v>3</v>
      </c>
      <c r="AP13" s="49">
        <v>2</v>
      </c>
      <c r="AQ13" s="49">
        <v>3</v>
      </c>
      <c r="AR13" s="49">
        <v>0</v>
      </c>
      <c r="AS13" s="49">
        <v>0</v>
      </c>
      <c r="AT13" s="49">
        <v>0</v>
      </c>
      <c r="AU13" s="49">
        <v>32</v>
      </c>
      <c r="AV13" s="49">
        <v>0</v>
      </c>
      <c r="AW13" s="49">
        <v>24</v>
      </c>
      <c r="AX13" s="49">
        <v>0</v>
      </c>
      <c r="AY13" s="49">
        <v>0</v>
      </c>
      <c r="AZ13" s="49">
        <v>2</v>
      </c>
      <c r="BA13" s="49">
        <v>2</v>
      </c>
      <c r="BB13" s="49">
        <v>3</v>
      </c>
      <c r="BC13" s="49">
        <v>13</v>
      </c>
      <c r="BD13" s="49">
        <v>0</v>
      </c>
      <c r="BE13" s="49">
        <v>1</v>
      </c>
      <c r="BF13" s="49">
        <v>0</v>
      </c>
      <c r="BG13" s="49">
        <v>1</v>
      </c>
      <c r="BH13" s="49">
        <v>1</v>
      </c>
      <c r="BI13" s="49">
        <v>16</v>
      </c>
      <c r="BJ13" s="49">
        <v>6</v>
      </c>
      <c r="BK13" s="49">
        <v>2</v>
      </c>
      <c r="BL13" s="49">
        <v>0</v>
      </c>
      <c r="BM13" s="49">
        <v>0</v>
      </c>
      <c r="BN13" s="49">
        <v>6</v>
      </c>
      <c r="BO13" s="49">
        <v>3</v>
      </c>
      <c r="BP13" s="49">
        <v>0</v>
      </c>
      <c r="BQ13" s="49">
        <v>0</v>
      </c>
      <c r="BR13" s="49">
        <v>0</v>
      </c>
      <c r="BS13" s="48">
        <v>0</v>
      </c>
      <c r="BT13" s="49">
        <f t="shared" si="13"/>
        <v>0</v>
      </c>
      <c r="BU13" s="49">
        <f t="shared" si="13"/>
        <v>26</v>
      </c>
      <c r="BV13" s="49">
        <f t="shared" si="13"/>
        <v>0</v>
      </c>
      <c r="BW13" s="49">
        <f t="shared" si="13"/>
        <v>0</v>
      </c>
      <c r="BX13" s="49">
        <f t="shared" si="13"/>
        <v>1</v>
      </c>
      <c r="BY13" s="49">
        <f t="shared" si="13"/>
        <v>0</v>
      </c>
      <c r="BZ13" s="49">
        <f t="shared" si="13"/>
        <v>1</v>
      </c>
      <c r="CA13" s="49">
        <f t="shared" si="13"/>
        <v>0</v>
      </c>
      <c r="CB13" s="49">
        <f t="shared" si="13"/>
        <v>25</v>
      </c>
      <c r="CC13" s="49">
        <f t="shared" si="13"/>
        <v>4</v>
      </c>
      <c r="CD13" s="49">
        <f t="shared" si="13"/>
        <v>4</v>
      </c>
      <c r="CE13" s="49">
        <f t="shared" si="13"/>
        <v>2</v>
      </c>
      <c r="CF13" s="49">
        <f t="shared" si="13"/>
        <v>5</v>
      </c>
      <c r="CG13" s="49">
        <f t="shared" si="13"/>
        <v>0</v>
      </c>
      <c r="CH13" s="49">
        <f t="shared" si="13"/>
        <v>1</v>
      </c>
      <c r="CI13" s="49">
        <f t="shared" si="13"/>
        <v>0</v>
      </c>
      <c r="CJ13" s="49">
        <f t="shared" si="13"/>
        <v>0</v>
      </c>
      <c r="CK13" s="49">
        <f t="shared" si="13"/>
        <v>0</v>
      </c>
      <c r="CL13" s="49">
        <f t="shared" si="13"/>
        <v>11</v>
      </c>
      <c r="CM13" s="49">
        <f t="shared" si="13"/>
        <v>2</v>
      </c>
      <c r="CN13" s="49">
        <f t="shared" si="13"/>
        <v>0</v>
      </c>
      <c r="CO13" s="49">
        <f t="shared" si="13"/>
        <v>9</v>
      </c>
      <c r="CP13" s="49">
        <f t="shared" si="13"/>
        <v>8</v>
      </c>
      <c r="CQ13" s="49">
        <f t="shared" si="13"/>
        <v>1</v>
      </c>
      <c r="CR13" s="49">
        <f t="shared" si="13"/>
        <v>0</v>
      </c>
      <c r="CS13" s="49">
        <f t="shared" si="13"/>
        <v>27</v>
      </c>
      <c r="CT13" s="49">
        <f t="shared" si="13"/>
        <v>0</v>
      </c>
      <c r="CU13" s="49">
        <f t="shared" si="13"/>
        <v>1</v>
      </c>
      <c r="CV13" s="49">
        <f t="shared" si="13"/>
        <v>3</v>
      </c>
      <c r="CW13" s="49">
        <f t="shared" si="13"/>
        <v>20</v>
      </c>
      <c r="CX13" s="49">
        <f t="shared" si="13"/>
        <v>5</v>
      </c>
      <c r="CY13" s="49">
        <f t="shared" si="13"/>
        <v>0</v>
      </c>
      <c r="CZ13" s="49">
        <f t="shared" si="13"/>
        <v>7</v>
      </c>
      <c r="DA13" s="49">
        <f t="shared" si="13"/>
        <v>2</v>
      </c>
      <c r="DB13" s="49">
        <f t="shared" si="13"/>
        <v>3</v>
      </c>
      <c r="DC13" s="49">
        <f t="shared" si="13"/>
        <v>5</v>
      </c>
      <c r="DD13" s="49">
        <f t="shared" si="13"/>
        <v>2</v>
      </c>
      <c r="DE13" s="49">
        <f t="shared" si="13"/>
        <v>3</v>
      </c>
      <c r="DF13" s="49">
        <f t="shared" si="13"/>
        <v>2</v>
      </c>
      <c r="DG13" s="49">
        <f t="shared" si="13"/>
        <v>22</v>
      </c>
      <c r="DH13" s="49">
        <f t="shared" si="13"/>
        <v>0</v>
      </c>
      <c r="DI13" s="49">
        <f t="shared" si="13"/>
        <v>2</v>
      </c>
      <c r="DJ13" s="49">
        <f t="shared" si="13"/>
        <v>3</v>
      </c>
      <c r="DK13" s="49">
        <f t="shared" si="13"/>
        <v>0</v>
      </c>
      <c r="DL13" s="49">
        <f t="shared" si="13"/>
        <v>13</v>
      </c>
      <c r="DM13" s="49">
        <f t="shared" si="13"/>
        <v>6</v>
      </c>
      <c r="DN13" s="49">
        <f t="shared" si="13"/>
        <v>1</v>
      </c>
      <c r="DO13" s="49">
        <f t="shared" si="13"/>
        <v>16</v>
      </c>
      <c r="DP13" s="49">
        <f t="shared" si="13"/>
        <v>4</v>
      </c>
      <c r="DQ13" s="49">
        <f t="shared" si="13"/>
        <v>2</v>
      </c>
      <c r="DR13" s="49">
        <f t="shared" si="13"/>
        <v>3</v>
      </c>
      <c r="DS13" s="49">
        <f t="shared" si="13"/>
        <v>1</v>
      </c>
      <c r="DT13" s="49">
        <f t="shared" si="13"/>
        <v>1</v>
      </c>
      <c r="DU13" s="49">
        <f t="shared" si="13"/>
        <v>5</v>
      </c>
      <c r="DV13" s="49">
        <f t="shared" si="13"/>
        <v>11</v>
      </c>
      <c r="DW13" s="49">
        <f t="shared" si="13"/>
        <v>12</v>
      </c>
      <c r="DX13" s="49">
        <f t="shared" si="13"/>
        <v>8</v>
      </c>
      <c r="DY13" s="49">
        <f t="shared" si="13"/>
        <v>5</v>
      </c>
      <c r="DZ13" s="49">
        <f t="shared" si="13"/>
        <v>0</v>
      </c>
      <c r="EA13" s="49">
        <f t="shared" si="13"/>
        <v>5</v>
      </c>
      <c r="EB13" s="49">
        <f t="shared" si="13"/>
        <v>6</v>
      </c>
      <c r="EC13" s="49">
        <f t="shared" si="13"/>
        <v>2</v>
      </c>
      <c r="ED13" s="49">
        <f t="shared" si="13"/>
        <v>2</v>
      </c>
      <c r="EE13" s="49">
        <f t="shared" si="13"/>
        <v>9</v>
      </c>
      <c r="EF13" s="49">
        <f t="shared" si="12"/>
        <v>3</v>
      </c>
      <c r="EG13" s="49">
        <f t="shared" si="12"/>
        <v>7</v>
      </c>
      <c r="EH13" s="49">
        <f t="shared" si="12"/>
        <v>8</v>
      </c>
      <c r="EI13" s="49">
        <f t="shared" si="12"/>
        <v>9</v>
      </c>
      <c r="EJ13" s="49">
        <f t="shared" si="12"/>
        <v>10</v>
      </c>
      <c r="EK13" s="49">
        <f t="shared" si="12"/>
        <v>4</v>
      </c>
      <c r="EL13" s="49">
        <f t="shared" si="12"/>
        <v>11</v>
      </c>
      <c r="EM13" s="49">
        <f t="shared" si="12"/>
        <v>0</v>
      </c>
      <c r="EN13" s="49">
        <f t="shared" si="12"/>
        <v>0</v>
      </c>
      <c r="EO13" s="49">
        <f t="shared" si="12"/>
        <v>0</v>
      </c>
      <c r="EP13" s="49">
        <f t="shared" si="12"/>
        <v>11</v>
      </c>
      <c r="EQ13" s="49">
        <f t="shared" si="12"/>
        <v>1</v>
      </c>
      <c r="ER13" s="49">
        <f t="shared" si="12"/>
        <v>1</v>
      </c>
      <c r="ES13" s="49">
        <f t="shared" si="12"/>
        <v>1</v>
      </c>
      <c r="ET13" s="49">
        <f t="shared" si="12"/>
        <v>36</v>
      </c>
      <c r="EU13" s="49">
        <f t="shared" si="12"/>
        <v>1</v>
      </c>
      <c r="EV13" s="49">
        <f t="shared" si="12"/>
        <v>0</v>
      </c>
      <c r="EW13" s="49">
        <f t="shared" si="12"/>
        <v>0</v>
      </c>
      <c r="EX13" s="49">
        <f t="shared" si="12"/>
        <v>58</v>
      </c>
      <c r="EY13" s="49">
        <f t="shared" si="12"/>
        <v>1</v>
      </c>
      <c r="EZ13" s="49">
        <f t="shared" si="12"/>
        <v>1</v>
      </c>
      <c r="FA13" s="49">
        <f t="shared" si="12"/>
        <v>0</v>
      </c>
      <c r="FB13" s="49">
        <f t="shared" si="12"/>
        <v>0</v>
      </c>
      <c r="FC13" s="49">
        <f t="shared" si="12"/>
        <v>1</v>
      </c>
      <c r="FD13" s="49">
        <f t="shared" si="12"/>
        <v>12</v>
      </c>
      <c r="FE13" s="49">
        <f t="shared" si="12"/>
        <v>1</v>
      </c>
      <c r="FF13" s="49">
        <f t="shared" si="12"/>
        <v>5</v>
      </c>
      <c r="FG13" s="49">
        <f t="shared" si="12"/>
        <v>0</v>
      </c>
      <c r="FH13" s="49">
        <f t="shared" si="12"/>
        <v>3</v>
      </c>
      <c r="FI13" s="49">
        <f t="shared" si="12"/>
        <v>2</v>
      </c>
      <c r="FJ13" s="49">
        <f t="shared" si="12"/>
        <v>3</v>
      </c>
      <c r="FK13" s="49">
        <f t="shared" si="12"/>
        <v>22</v>
      </c>
      <c r="FL13" s="49">
        <f t="shared" si="12"/>
        <v>1</v>
      </c>
      <c r="FM13" s="49">
        <f t="shared" si="12"/>
        <v>0</v>
      </c>
      <c r="FN13" s="49">
        <f t="shared" si="12"/>
        <v>1</v>
      </c>
      <c r="FO13" s="49">
        <f t="shared" si="12"/>
        <v>0</v>
      </c>
      <c r="FP13" s="49">
        <f t="shared" si="12"/>
        <v>8</v>
      </c>
      <c r="FQ13" s="49">
        <f t="shared" si="12"/>
        <v>0</v>
      </c>
      <c r="FR13" s="49">
        <f t="shared" si="12"/>
        <v>1</v>
      </c>
      <c r="FS13" s="49">
        <f t="shared" si="12"/>
        <v>12</v>
      </c>
      <c r="FT13" s="49">
        <f t="shared" si="12"/>
        <v>2</v>
      </c>
      <c r="FU13" s="49">
        <f t="shared" si="12"/>
        <v>0</v>
      </c>
      <c r="FV13" s="49">
        <f t="shared" si="12"/>
        <v>0</v>
      </c>
      <c r="FW13" s="49">
        <f t="shared" si="12"/>
        <v>3</v>
      </c>
      <c r="FX13" s="49">
        <f t="shared" si="12"/>
        <v>2</v>
      </c>
      <c r="FY13" s="49">
        <f t="shared" si="12"/>
        <v>1</v>
      </c>
      <c r="FZ13" s="49">
        <f t="shared" si="12"/>
        <v>1</v>
      </c>
      <c r="GA13" s="49">
        <f t="shared" si="12"/>
        <v>2</v>
      </c>
      <c r="GB13" s="49">
        <f t="shared" si="12"/>
        <v>5</v>
      </c>
      <c r="GC13" s="49">
        <f t="shared" si="12"/>
        <v>7</v>
      </c>
      <c r="GD13" s="49">
        <f t="shared" si="12"/>
        <v>3</v>
      </c>
      <c r="GE13" s="49">
        <f t="shared" si="12"/>
        <v>9</v>
      </c>
      <c r="GF13" s="49">
        <f t="shared" si="12"/>
        <v>56</v>
      </c>
      <c r="GG13" s="49">
        <f t="shared" si="12"/>
        <v>0</v>
      </c>
      <c r="GH13" s="49">
        <f t="shared" si="12"/>
        <v>4</v>
      </c>
      <c r="GI13" s="49">
        <f t="shared" si="12"/>
        <v>2</v>
      </c>
      <c r="GJ13" s="49">
        <f t="shared" si="9"/>
        <v>0</v>
      </c>
      <c r="GK13" s="49">
        <v>0</v>
      </c>
      <c r="GL13" s="49"/>
      <c r="GM13" s="49"/>
      <c r="GN13" s="49"/>
      <c r="GO13" s="49"/>
    </row>
    <row r="14" spans="1:197" s="43" customFormat="1" ht="12.75" customHeight="1">
      <c r="A14" s="146"/>
      <c r="B14" s="38" t="s">
        <v>1518</v>
      </c>
      <c r="C14" s="38">
        <f>SUM(C8:C13)</f>
        <v>74</v>
      </c>
      <c r="D14" s="38">
        <f>SUM(D8:D13)</f>
        <v>79</v>
      </c>
      <c r="E14" s="38">
        <f>SUM(E8:E13)</f>
        <v>68</v>
      </c>
      <c r="F14" s="38">
        <f>SUM(F8:F13)</f>
        <v>78</v>
      </c>
      <c r="G14" s="39">
        <v>77</v>
      </c>
      <c r="H14" s="39">
        <v>83</v>
      </c>
      <c r="I14" s="39">
        <v>74</v>
      </c>
      <c r="J14" s="39">
        <v>80</v>
      </c>
      <c r="K14" s="39">
        <v>90</v>
      </c>
      <c r="L14" s="39">
        <v>91</v>
      </c>
      <c r="M14" s="39">
        <v>76</v>
      </c>
      <c r="N14" s="39">
        <v>84</v>
      </c>
      <c r="O14" s="39">
        <v>98</v>
      </c>
      <c r="P14" s="39">
        <v>86</v>
      </c>
      <c r="Q14" s="39">
        <v>81</v>
      </c>
      <c r="R14" s="39">
        <v>92</v>
      </c>
      <c r="S14" s="39">
        <v>82</v>
      </c>
      <c r="T14" s="39">
        <v>90</v>
      </c>
      <c r="U14" s="39">
        <v>91</v>
      </c>
      <c r="V14" s="39">
        <v>82</v>
      </c>
      <c r="W14" s="39">
        <v>91</v>
      </c>
      <c r="X14" s="39">
        <v>94</v>
      </c>
      <c r="Y14" s="39">
        <v>95</v>
      </c>
      <c r="Z14" s="39">
        <v>83</v>
      </c>
      <c r="AA14" s="39">
        <v>84</v>
      </c>
      <c r="AB14" s="39">
        <v>84</v>
      </c>
      <c r="AC14" s="39">
        <v>94</v>
      </c>
      <c r="AD14" s="39">
        <v>111</v>
      </c>
      <c r="AE14" s="39">
        <v>106</v>
      </c>
      <c r="AF14" s="39">
        <v>107</v>
      </c>
      <c r="AG14" s="39">
        <v>116</v>
      </c>
      <c r="AH14" s="39">
        <v>121</v>
      </c>
      <c r="AI14" s="39">
        <v>121</v>
      </c>
      <c r="AJ14" s="39">
        <v>115</v>
      </c>
      <c r="AK14" s="39">
        <v>116</v>
      </c>
      <c r="AL14" s="39">
        <v>124</v>
      </c>
      <c r="AM14" s="39">
        <v>117</v>
      </c>
      <c r="AN14" s="39">
        <v>106</v>
      </c>
      <c r="AO14" s="39">
        <v>107</v>
      </c>
      <c r="AP14" s="39">
        <v>106</v>
      </c>
      <c r="AQ14" s="39">
        <v>103</v>
      </c>
      <c r="AR14" s="39">
        <v>90</v>
      </c>
      <c r="AS14" s="39">
        <v>93</v>
      </c>
      <c r="AT14" s="39">
        <v>102</v>
      </c>
      <c r="AU14" s="39">
        <v>110</v>
      </c>
      <c r="AV14" s="39">
        <v>78</v>
      </c>
      <c r="AW14" s="39">
        <v>83</v>
      </c>
      <c r="AX14" s="39">
        <v>67</v>
      </c>
      <c r="AY14" s="39">
        <v>72</v>
      </c>
      <c r="AZ14" s="39">
        <v>78</v>
      </c>
      <c r="BA14" s="39">
        <v>79</v>
      </c>
      <c r="BB14" s="39">
        <v>90</v>
      </c>
      <c r="BC14" s="39">
        <v>88</v>
      </c>
      <c r="BD14" s="39">
        <v>73</v>
      </c>
      <c r="BE14" s="39">
        <v>71</v>
      </c>
      <c r="BF14" s="39">
        <v>69</v>
      </c>
      <c r="BG14" s="39">
        <v>69</v>
      </c>
      <c r="BH14" s="39">
        <v>73</v>
      </c>
      <c r="BI14" s="39">
        <v>79</v>
      </c>
      <c r="BJ14" s="39">
        <v>66</v>
      </c>
      <c r="BK14" s="39">
        <v>42</v>
      </c>
      <c r="BL14" s="39">
        <v>48</v>
      </c>
      <c r="BM14" s="39">
        <v>50</v>
      </c>
      <c r="BN14" s="39">
        <v>46</v>
      </c>
      <c r="BO14" s="39">
        <v>42</v>
      </c>
      <c r="BP14" s="39">
        <v>40</v>
      </c>
      <c r="BQ14" s="39">
        <v>39</v>
      </c>
      <c r="BR14" s="39">
        <v>39</v>
      </c>
      <c r="BS14" s="38">
        <v>41</v>
      </c>
      <c r="BT14" s="39">
        <f t="shared" si="13"/>
        <v>64</v>
      </c>
      <c r="BU14" s="39">
        <f t="shared" si="13"/>
        <v>69</v>
      </c>
      <c r="BV14" s="39">
        <f t="shared" si="13"/>
        <v>43</v>
      </c>
      <c r="BW14" s="39">
        <f t="shared" si="13"/>
        <v>46</v>
      </c>
      <c r="BX14" s="39">
        <f t="shared" si="13"/>
        <v>47</v>
      </c>
      <c r="BY14" s="39">
        <f t="shared" si="13"/>
        <v>54</v>
      </c>
      <c r="BZ14" s="39">
        <f t="shared" si="13"/>
        <v>55</v>
      </c>
      <c r="CA14" s="39">
        <f t="shared" si="13"/>
        <v>59</v>
      </c>
      <c r="CB14" s="39">
        <f t="shared" si="13"/>
        <v>68</v>
      </c>
      <c r="CC14" s="39">
        <f t="shared" si="13"/>
        <v>53</v>
      </c>
      <c r="CD14" s="39">
        <f t="shared" si="13"/>
        <v>62</v>
      </c>
      <c r="CE14" s="39">
        <f t="shared" si="13"/>
        <v>66</v>
      </c>
      <c r="CF14" s="39">
        <f t="shared" si="13"/>
        <v>64</v>
      </c>
      <c r="CG14" s="39">
        <f t="shared" si="13"/>
        <v>67</v>
      </c>
      <c r="CH14" s="39">
        <f t="shared" si="13"/>
        <v>63</v>
      </c>
      <c r="CI14" s="39">
        <f t="shared" si="13"/>
        <v>71</v>
      </c>
      <c r="CJ14" s="39">
        <f t="shared" si="13"/>
        <v>73</v>
      </c>
      <c r="CK14" s="39">
        <f t="shared" si="13"/>
        <v>77</v>
      </c>
      <c r="CL14" s="39">
        <f t="shared" si="13"/>
        <v>80</v>
      </c>
      <c r="CM14" s="39">
        <f t="shared" si="13"/>
        <v>70</v>
      </c>
      <c r="CN14" s="39">
        <f t="shared" si="13"/>
        <v>63</v>
      </c>
      <c r="CO14" s="39">
        <f t="shared" si="13"/>
        <v>63</v>
      </c>
      <c r="CP14" s="39">
        <f t="shared" si="13"/>
        <v>63</v>
      </c>
      <c r="CQ14" s="39">
        <f t="shared" si="13"/>
        <v>63</v>
      </c>
      <c r="CR14" s="39">
        <f t="shared" si="13"/>
        <v>66</v>
      </c>
      <c r="CS14" s="39">
        <f t="shared" si="13"/>
        <v>69</v>
      </c>
      <c r="CT14" s="39">
        <f t="shared" si="13"/>
        <v>55</v>
      </c>
      <c r="CU14" s="39">
        <f t="shared" si="13"/>
        <v>56</v>
      </c>
      <c r="CV14" s="39">
        <f t="shared" si="13"/>
        <v>63</v>
      </c>
      <c r="CW14" s="39">
        <f t="shared" si="13"/>
        <v>65</v>
      </c>
      <c r="CX14" s="39">
        <f t="shared" si="13"/>
        <v>47</v>
      </c>
      <c r="CY14" s="39">
        <f t="shared" si="13"/>
        <v>50</v>
      </c>
      <c r="CZ14" s="39">
        <f t="shared" si="13"/>
        <v>61</v>
      </c>
      <c r="DA14" s="39">
        <f t="shared" si="13"/>
        <v>68</v>
      </c>
      <c r="DB14" s="39">
        <f t="shared" si="13"/>
        <v>77</v>
      </c>
      <c r="DC14" s="39">
        <f t="shared" si="13"/>
        <v>81</v>
      </c>
      <c r="DD14" s="39">
        <f t="shared" si="13"/>
        <v>87</v>
      </c>
      <c r="DE14" s="39">
        <f t="shared" si="13"/>
        <v>83</v>
      </c>
      <c r="DF14" s="39">
        <f t="shared" si="13"/>
        <v>87</v>
      </c>
      <c r="DG14" s="39">
        <f t="shared" si="13"/>
        <v>97</v>
      </c>
      <c r="DH14" s="39">
        <f t="shared" si="13"/>
        <v>87</v>
      </c>
      <c r="DI14" s="39">
        <f t="shared" si="13"/>
        <v>92</v>
      </c>
      <c r="DJ14" s="39">
        <f t="shared" si="13"/>
        <v>101</v>
      </c>
      <c r="DK14" s="39">
        <f t="shared" si="13"/>
        <v>106</v>
      </c>
      <c r="DL14" s="39">
        <f t="shared" si="13"/>
        <v>111</v>
      </c>
      <c r="DM14" s="39">
        <f t="shared" si="13"/>
        <v>94</v>
      </c>
      <c r="DN14" s="39">
        <f t="shared" si="13"/>
        <v>91</v>
      </c>
      <c r="DO14" s="39">
        <f t="shared" si="13"/>
        <v>95</v>
      </c>
      <c r="DP14" s="39">
        <f t="shared" si="13"/>
        <v>81</v>
      </c>
      <c r="DQ14" s="39">
        <f t="shared" si="13"/>
        <v>73</v>
      </c>
      <c r="DR14" s="39">
        <f t="shared" si="13"/>
        <v>83</v>
      </c>
      <c r="DS14" s="39">
        <f t="shared" si="13"/>
        <v>83</v>
      </c>
      <c r="DT14" s="39">
        <f t="shared" si="13"/>
        <v>89</v>
      </c>
      <c r="DU14" s="39">
        <f t="shared" si="13"/>
        <v>94</v>
      </c>
      <c r="DV14" s="39">
        <f t="shared" si="13"/>
        <v>92</v>
      </c>
      <c r="DW14" s="39">
        <f t="shared" si="13"/>
        <v>88</v>
      </c>
      <c r="DX14" s="39">
        <f t="shared" si="13"/>
        <v>79</v>
      </c>
      <c r="DY14" s="39">
        <f t="shared" si="13"/>
        <v>86</v>
      </c>
      <c r="DZ14" s="39">
        <f t="shared" si="13"/>
        <v>88</v>
      </c>
      <c r="EA14" s="39">
        <f t="shared" si="13"/>
        <v>89</v>
      </c>
      <c r="EB14" s="39">
        <f t="shared" si="13"/>
        <v>95</v>
      </c>
      <c r="EC14" s="39">
        <f t="shared" si="13"/>
        <v>93</v>
      </c>
      <c r="ED14" s="39">
        <f t="shared" si="13"/>
        <v>97</v>
      </c>
      <c r="EE14" s="39">
        <f t="shared" si="13"/>
        <v>107</v>
      </c>
      <c r="EF14" s="39">
        <f t="shared" si="12"/>
        <v>96</v>
      </c>
      <c r="EG14" s="39">
        <f t="shared" si="12"/>
        <v>109</v>
      </c>
      <c r="EH14" s="39">
        <f t="shared" si="12"/>
        <v>120</v>
      </c>
      <c r="EI14" s="39">
        <f t="shared" si="12"/>
        <v>145</v>
      </c>
      <c r="EJ14" s="39">
        <f t="shared" si="12"/>
        <v>146</v>
      </c>
      <c r="EK14" s="39">
        <f t="shared" si="12"/>
        <v>133</v>
      </c>
      <c r="EL14" s="39">
        <f t="shared" si="12"/>
        <v>136</v>
      </c>
      <c r="EM14" s="39">
        <f t="shared" si="12"/>
        <v>126</v>
      </c>
      <c r="EN14" s="39">
        <f t="shared" si="12"/>
        <v>0</v>
      </c>
      <c r="EO14" s="39">
        <f t="shared" si="12"/>
        <v>126</v>
      </c>
      <c r="EP14" s="39">
        <f t="shared" si="12"/>
        <v>138</v>
      </c>
      <c r="EQ14" s="39">
        <f t="shared" si="12"/>
        <v>131</v>
      </c>
      <c r="ER14" s="39">
        <f t="shared" si="12"/>
        <v>130</v>
      </c>
      <c r="ES14" s="39">
        <f t="shared" si="12"/>
        <v>132</v>
      </c>
      <c r="ET14" s="39">
        <f t="shared" si="12"/>
        <v>139</v>
      </c>
      <c r="EU14" s="39">
        <f t="shared" si="12"/>
        <v>103</v>
      </c>
      <c r="EV14" s="39">
        <f t="shared" si="12"/>
        <v>115</v>
      </c>
      <c r="EW14" s="39">
        <f t="shared" si="12"/>
        <v>136</v>
      </c>
      <c r="EX14" s="39">
        <f t="shared" si="12"/>
        <v>147</v>
      </c>
      <c r="EY14" s="39">
        <f t="shared" si="12"/>
        <v>95</v>
      </c>
      <c r="EZ14" s="39">
        <f t="shared" si="12"/>
        <v>105</v>
      </c>
      <c r="FA14" s="39">
        <f t="shared" si="12"/>
        <v>100</v>
      </c>
      <c r="FB14" s="39">
        <f t="shared" si="12"/>
        <v>104</v>
      </c>
      <c r="FC14" s="39">
        <f t="shared" si="12"/>
        <v>112</v>
      </c>
      <c r="FD14" s="39">
        <f t="shared" si="12"/>
        <v>129</v>
      </c>
      <c r="FE14" s="39">
        <f t="shared" si="12"/>
        <v>118</v>
      </c>
      <c r="FF14" s="39">
        <f t="shared" si="12"/>
        <v>130</v>
      </c>
      <c r="FG14" s="39">
        <f t="shared" si="12"/>
        <v>132</v>
      </c>
      <c r="FH14" s="39">
        <f t="shared" si="12"/>
        <v>130</v>
      </c>
      <c r="FI14" s="39">
        <f t="shared" si="12"/>
        <v>129</v>
      </c>
      <c r="FJ14" s="39">
        <f t="shared" si="12"/>
        <v>138</v>
      </c>
      <c r="FK14" s="39">
        <f t="shared" si="12"/>
        <v>126</v>
      </c>
      <c r="FL14" s="39">
        <f t="shared" si="12"/>
        <v>109</v>
      </c>
      <c r="FM14" s="39">
        <f t="shared" si="12"/>
        <v>126</v>
      </c>
      <c r="FN14" s="39">
        <f t="shared" si="12"/>
        <v>130</v>
      </c>
      <c r="FO14" s="39">
        <f t="shared" si="12"/>
        <v>147</v>
      </c>
      <c r="FP14" s="39">
        <f t="shared" si="12"/>
        <v>149</v>
      </c>
      <c r="FQ14" s="39">
        <f t="shared" si="12"/>
        <v>161</v>
      </c>
      <c r="FR14" s="39">
        <f t="shared" si="12"/>
        <v>175</v>
      </c>
      <c r="FS14" s="39">
        <f t="shared" si="12"/>
        <v>189</v>
      </c>
      <c r="FT14" s="39">
        <f t="shared" si="12"/>
        <v>173</v>
      </c>
      <c r="FU14" s="39">
        <f t="shared" si="12"/>
        <v>90</v>
      </c>
      <c r="FV14" s="39">
        <f t="shared" si="12"/>
        <v>86</v>
      </c>
      <c r="FW14" s="39">
        <f t="shared" si="12"/>
        <v>101</v>
      </c>
      <c r="FX14" s="39">
        <f t="shared" si="12"/>
        <v>315</v>
      </c>
      <c r="FY14" s="39">
        <f t="shared" si="12"/>
        <v>320</v>
      </c>
      <c r="FZ14" s="39">
        <f t="shared" si="12"/>
        <v>313</v>
      </c>
      <c r="GA14" s="39">
        <f t="shared" si="12"/>
        <v>62</v>
      </c>
      <c r="GB14" s="39">
        <f t="shared" si="12"/>
        <v>316</v>
      </c>
      <c r="GC14" s="39">
        <f t="shared" si="12"/>
        <v>316</v>
      </c>
      <c r="GD14" s="39">
        <f t="shared" si="12"/>
        <v>307</v>
      </c>
      <c r="GE14" s="39">
        <f t="shared" si="12"/>
        <v>307</v>
      </c>
      <c r="GF14" s="39">
        <f t="shared" si="12"/>
        <v>252</v>
      </c>
      <c r="GG14" s="39">
        <f t="shared" si="12"/>
        <v>267</v>
      </c>
      <c r="GH14" s="39">
        <f t="shared" si="12"/>
        <v>269</v>
      </c>
      <c r="GI14" s="39">
        <f t="shared" si="12"/>
        <v>260</v>
      </c>
      <c r="GJ14" s="39">
        <f t="shared" si="9"/>
        <v>265</v>
      </c>
      <c r="GK14" s="39">
        <v>262</v>
      </c>
      <c r="GL14" s="39"/>
      <c r="GM14" s="39"/>
      <c r="GN14" s="39"/>
      <c r="GO14" s="39"/>
    </row>
    <row r="15" spans="1:197" s="43" customFormat="1" ht="6" customHeight="1">
      <c r="A15" s="53"/>
      <c r="B15" s="54"/>
      <c r="C15" s="55"/>
      <c r="D15" s="55"/>
      <c r="E15" s="55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5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  <c r="DO15" s="56"/>
      <c r="DP15" s="56"/>
      <c r="DQ15" s="56"/>
      <c r="DR15" s="56"/>
      <c r="DS15" s="56"/>
      <c r="DT15" s="56"/>
      <c r="DU15" s="56"/>
      <c r="DV15" s="56"/>
      <c r="DW15" s="56"/>
      <c r="DX15" s="56"/>
      <c r="DY15" s="56"/>
      <c r="DZ15" s="56"/>
      <c r="EA15" s="56"/>
      <c r="EB15" s="56"/>
      <c r="EC15" s="56"/>
      <c r="ED15" s="56"/>
      <c r="EE15" s="56"/>
      <c r="EF15" s="56"/>
      <c r="EG15" s="56"/>
      <c r="EH15" s="56"/>
      <c r="EI15" s="56"/>
      <c r="EJ15" s="56"/>
      <c r="EK15" s="56"/>
      <c r="EL15" s="56"/>
      <c r="EM15" s="56"/>
      <c r="EN15" s="56"/>
      <c r="EO15" s="56"/>
      <c r="EP15" s="56"/>
      <c r="EQ15" s="56"/>
      <c r="ER15" s="56"/>
      <c r="ES15" s="56"/>
      <c r="ET15" s="56"/>
      <c r="EU15" s="56"/>
      <c r="EV15" s="56"/>
      <c r="EW15" s="56"/>
      <c r="EX15" s="56"/>
      <c r="EY15" s="56"/>
      <c r="EZ15" s="56"/>
      <c r="FA15" s="56"/>
      <c r="FB15" s="56"/>
      <c r="FC15" s="56"/>
      <c r="FD15" s="56"/>
      <c r="FE15" s="56"/>
      <c r="FF15" s="56"/>
      <c r="FG15" s="56"/>
      <c r="FH15" s="56"/>
      <c r="FI15" s="56"/>
      <c r="FJ15" s="56"/>
      <c r="FK15" s="56"/>
      <c r="FL15" s="56"/>
      <c r="FM15" s="56"/>
      <c r="FN15" s="56"/>
      <c r="FO15" s="56"/>
      <c r="FP15" s="56"/>
      <c r="FQ15" s="56"/>
      <c r="FR15" s="56"/>
      <c r="FS15" s="56"/>
      <c r="FT15" s="56"/>
      <c r="FU15" s="56"/>
      <c r="FV15" s="56"/>
      <c r="FW15" s="56"/>
      <c r="FX15" s="56"/>
      <c r="FY15" s="56"/>
      <c r="FZ15" s="56"/>
      <c r="GA15" s="56"/>
      <c r="GB15" s="56"/>
      <c r="GC15" s="56"/>
      <c r="GD15" s="56"/>
      <c r="GE15" s="56"/>
      <c r="GF15" s="56"/>
      <c r="GG15" s="56"/>
      <c r="GH15" s="56"/>
      <c r="GI15" s="56"/>
      <c r="GJ15" s="56"/>
      <c r="GK15" s="56"/>
      <c r="GL15" s="56"/>
      <c r="GM15" s="56"/>
      <c r="GN15" s="56"/>
      <c r="GO15" s="56"/>
    </row>
    <row r="16" spans="1:197" ht="12.75" customHeight="1">
      <c r="A16" s="57"/>
      <c r="B16" s="58" t="s">
        <v>1519</v>
      </c>
      <c r="C16" s="59">
        <v>4</v>
      </c>
      <c r="D16" s="59">
        <v>3</v>
      </c>
      <c r="E16" s="60">
        <v>5</v>
      </c>
      <c r="F16" s="60">
        <v>2</v>
      </c>
      <c r="G16" s="60">
        <v>0</v>
      </c>
      <c r="H16" s="60">
        <v>7</v>
      </c>
      <c r="I16" s="60">
        <v>2</v>
      </c>
      <c r="J16" s="60">
        <v>0</v>
      </c>
      <c r="K16" s="60">
        <v>2</v>
      </c>
      <c r="L16" s="60">
        <v>1</v>
      </c>
      <c r="M16" s="60">
        <v>5</v>
      </c>
      <c r="N16" s="60">
        <v>6</v>
      </c>
      <c r="O16" s="60">
        <v>3</v>
      </c>
      <c r="P16" s="60">
        <v>9</v>
      </c>
      <c r="Q16" s="60">
        <v>0</v>
      </c>
      <c r="R16" s="60">
        <v>5</v>
      </c>
      <c r="S16" s="60">
        <v>1</v>
      </c>
      <c r="T16" s="60">
        <v>6</v>
      </c>
      <c r="U16" s="60">
        <v>4</v>
      </c>
      <c r="V16" s="60">
        <v>1</v>
      </c>
      <c r="W16" s="60">
        <v>4</v>
      </c>
      <c r="X16" s="60">
        <v>0</v>
      </c>
      <c r="Y16" s="60">
        <v>0</v>
      </c>
      <c r="Z16" s="60">
        <v>9</v>
      </c>
      <c r="AA16" s="60">
        <v>7</v>
      </c>
      <c r="AB16" s="60">
        <v>8</v>
      </c>
      <c r="AC16" s="60">
        <v>4</v>
      </c>
      <c r="AD16" s="60">
        <v>0</v>
      </c>
      <c r="AE16" s="60">
        <v>4</v>
      </c>
      <c r="AF16" s="60">
        <v>5</v>
      </c>
      <c r="AG16" s="60">
        <v>5</v>
      </c>
      <c r="AH16" s="60">
        <v>3</v>
      </c>
      <c r="AI16" s="60">
        <v>1</v>
      </c>
      <c r="AJ16" s="60">
        <v>2</v>
      </c>
      <c r="AK16" s="60">
        <v>0</v>
      </c>
      <c r="AL16" s="60">
        <v>0</v>
      </c>
      <c r="AM16" s="60">
        <v>5</v>
      </c>
      <c r="AN16" s="60">
        <v>3</v>
      </c>
      <c r="AO16" s="60">
        <v>2</v>
      </c>
      <c r="AP16" s="60">
        <v>0</v>
      </c>
      <c r="AQ16" s="60">
        <v>0</v>
      </c>
      <c r="AR16" s="60">
        <v>9</v>
      </c>
      <c r="AS16" s="60">
        <v>3</v>
      </c>
      <c r="AT16" s="60">
        <v>5</v>
      </c>
      <c r="AU16" s="60">
        <v>3</v>
      </c>
      <c r="AV16" s="60">
        <v>3</v>
      </c>
      <c r="AW16" s="60">
        <v>5</v>
      </c>
      <c r="AX16" s="60">
        <v>3</v>
      </c>
      <c r="AY16" s="60">
        <v>1</v>
      </c>
      <c r="AZ16" s="60">
        <v>9</v>
      </c>
      <c r="BA16" s="60">
        <v>5</v>
      </c>
      <c r="BB16" s="60">
        <v>4</v>
      </c>
      <c r="BC16" s="60">
        <v>5</v>
      </c>
      <c r="BD16" s="60">
        <v>3</v>
      </c>
      <c r="BE16" s="60">
        <v>7</v>
      </c>
      <c r="BF16" s="60">
        <v>4</v>
      </c>
      <c r="BG16" s="60">
        <v>7</v>
      </c>
      <c r="BH16" s="60">
        <v>4</v>
      </c>
      <c r="BI16" s="60">
        <v>0</v>
      </c>
      <c r="BJ16" s="60">
        <v>1</v>
      </c>
      <c r="BK16" s="60">
        <v>2</v>
      </c>
      <c r="BL16" s="60">
        <v>2</v>
      </c>
      <c r="BM16" s="60">
        <v>2</v>
      </c>
      <c r="BN16" s="60">
        <v>0</v>
      </c>
      <c r="BO16" s="60">
        <v>0</v>
      </c>
      <c r="BP16" s="60">
        <v>0</v>
      </c>
      <c r="BQ16" s="60">
        <v>0</v>
      </c>
      <c r="BR16" s="60">
        <v>0</v>
      </c>
      <c r="BS16" s="59">
        <v>0</v>
      </c>
      <c r="BT16" s="60">
        <f t="shared" ref="BT16:EE16" si="14">BT35+BT54</f>
        <v>0</v>
      </c>
      <c r="BU16" s="60">
        <f t="shared" si="14"/>
        <v>0</v>
      </c>
      <c r="BV16" s="60">
        <f t="shared" si="14"/>
        <v>0</v>
      </c>
      <c r="BW16" s="60">
        <f t="shared" si="14"/>
        <v>2</v>
      </c>
      <c r="BX16" s="60">
        <f t="shared" si="14"/>
        <v>1</v>
      </c>
      <c r="BY16" s="60">
        <f t="shared" si="14"/>
        <v>4</v>
      </c>
      <c r="BZ16" s="60">
        <f t="shared" si="14"/>
        <v>0</v>
      </c>
      <c r="CA16" s="60">
        <f t="shared" si="14"/>
        <v>0</v>
      </c>
      <c r="CB16" s="60">
        <f t="shared" si="14"/>
        <v>0</v>
      </c>
      <c r="CC16" s="60">
        <f t="shared" si="14"/>
        <v>0</v>
      </c>
      <c r="CD16" s="60">
        <f t="shared" si="14"/>
        <v>4</v>
      </c>
      <c r="CE16" s="60">
        <f t="shared" si="14"/>
        <v>6</v>
      </c>
      <c r="CF16" s="60">
        <f t="shared" si="14"/>
        <v>4</v>
      </c>
      <c r="CG16" s="60">
        <f t="shared" si="14"/>
        <v>1</v>
      </c>
      <c r="CH16" s="60">
        <f t="shared" si="14"/>
        <v>1</v>
      </c>
      <c r="CI16" s="60">
        <f t="shared" si="14"/>
        <v>0</v>
      </c>
      <c r="CJ16" s="60">
        <f t="shared" si="14"/>
        <v>3</v>
      </c>
      <c r="CK16" s="60">
        <f t="shared" si="14"/>
        <v>3</v>
      </c>
      <c r="CL16" s="60">
        <f t="shared" si="14"/>
        <v>7</v>
      </c>
      <c r="CM16" s="60">
        <f t="shared" si="14"/>
        <v>4</v>
      </c>
      <c r="CN16" s="60">
        <f t="shared" si="14"/>
        <v>3</v>
      </c>
      <c r="CO16" s="60">
        <f t="shared" si="14"/>
        <v>0</v>
      </c>
      <c r="CP16" s="60">
        <f t="shared" si="14"/>
        <v>0</v>
      </c>
      <c r="CQ16" s="60">
        <f t="shared" si="14"/>
        <v>0</v>
      </c>
      <c r="CR16" s="60">
        <f t="shared" si="14"/>
        <v>0</v>
      </c>
      <c r="CS16" s="60">
        <f t="shared" si="14"/>
        <v>0</v>
      </c>
      <c r="CT16" s="60">
        <f t="shared" si="14"/>
        <v>0</v>
      </c>
      <c r="CU16" s="60">
        <f t="shared" si="14"/>
        <v>0</v>
      </c>
      <c r="CV16" s="60">
        <f t="shared" si="14"/>
        <v>0</v>
      </c>
      <c r="CW16" s="60">
        <f t="shared" si="14"/>
        <v>0</v>
      </c>
      <c r="CX16" s="60">
        <f t="shared" si="14"/>
        <v>0</v>
      </c>
      <c r="CY16" s="60">
        <f t="shared" si="14"/>
        <v>0</v>
      </c>
      <c r="CZ16" s="60">
        <f t="shared" si="14"/>
        <v>0</v>
      </c>
      <c r="DA16" s="60">
        <f t="shared" si="14"/>
        <v>0</v>
      </c>
      <c r="DB16" s="60">
        <f t="shared" si="14"/>
        <v>1</v>
      </c>
      <c r="DC16" s="60">
        <f t="shared" si="14"/>
        <v>2</v>
      </c>
      <c r="DD16" s="60">
        <f t="shared" si="14"/>
        <v>0</v>
      </c>
      <c r="DE16" s="60">
        <f t="shared" si="14"/>
        <v>0</v>
      </c>
      <c r="DF16" s="60">
        <f t="shared" si="14"/>
        <v>0</v>
      </c>
      <c r="DG16" s="60">
        <f t="shared" si="14"/>
        <v>0</v>
      </c>
      <c r="DH16" s="60">
        <f t="shared" si="14"/>
        <v>0</v>
      </c>
      <c r="DI16" s="60">
        <f t="shared" si="14"/>
        <v>0</v>
      </c>
      <c r="DJ16" s="60">
        <f t="shared" si="14"/>
        <v>0</v>
      </c>
      <c r="DK16" s="60">
        <f t="shared" si="14"/>
        <v>0</v>
      </c>
      <c r="DL16" s="60">
        <f t="shared" si="14"/>
        <v>0</v>
      </c>
      <c r="DM16" s="60">
        <f t="shared" si="14"/>
        <v>1</v>
      </c>
      <c r="DN16" s="60">
        <f t="shared" si="14"/>
        <v>0</v>
      </c>
      <c r="DO16" s="60">
        <f t="shared" si="14"/>
        <v>2</v>
      </c>
      <c r="DP16" s="60">
        <f t="shared" si="14"/>
        <v>1</v>
      </c>
      <c r="DQ16" s="60">
        <f t="shared" si="14"/>
        <v>1</v>
      </c>
      <c r="DR16" s="60">
        <f t="shared" si="14"/>
        <v>1</v>
      </c>
      <c r="DS16" s="60">
        <f t="shared" si="14"/>
        <v>0</v>
      </c>
      <c r="DT16" s="60">
        <f t="shared" si="14"/>
        <v>0</v>
      </c>
      <c r="DU16" s="60">
        <f t="shared" si="14"/>
        <v>0</v>
      </c>
      <c r="DV16" s="60">
        <f t="shared" si="14"/>
        <v>0</v>
      </c>
      <c r="DW16" s="60">
        <f t="shared" si="14"/>
        <v>0</v>
      </c>
      <c r="DX16" s="60">
        <f t="shared" si="14"/>
        <v>0</v>
      </c>
      <c r="DY16" s="60">
        <f t="shared" si="14"/>
        <v>0</v>
      </c>
      <c r="DZ16" s="60">
        <f t="shared" si="14"/>
        <v>0</v>
      </c>
      <c r="EA16" s="60">
        <f t="shared" si="14"/>
        <v>0</v>
      </c>
      <c r="EB16" s="60">
        <f t="shared" si="14"/>
        <v>0</v>
      </c>
      <c r="EC16" s="60">
        <f t="shared" si="14"/>
        <v>0</v>
      </c>
      <c r="ED16" s="60">
        <f t="shared" si="14"/>
        <v>0</v>
      </c>
      <c r="EE16" s="60">
        <f t="shared" si="14"/>
        <v>0</v>
      </c>
      <c r="EF16" s="60">
        <f t="shared" ref="EF16:GI16" si="15">EF35+EF54</f>
        <v>0</v>
      </c>
      <c r="EG16" s="60">
        <f t="shared" si="15"/>
        <v>0</v>
      </c>
      <c r="EH16" s="60">
        <f t="shared" si="15"/>
        <v>0</v>
      </c>
      <c r="EI16" s="60">
        <f t="shared" si="15"/>
        <v>0</v>
      </c>
      <c r="EJ16" s="60">
        <f t="shared" si="15"/>
        <v>0</v>
      </c>
      <c r="EK16" s="60">
        <f t="shared" si="15"/>
        <v>0</v>
      </c>
      <c r="EL16" s="60">
        <f t="shared" si="15"/>
        <v>0</v>
      </c>
      <c r="EM16" s="60">
        <f t="shared" si="15"/>
        <v>0</v>
      </c>
      <c r="EN16" s="60">
        <f t="shared" si="15"/>
        <v>0</v>
      </c>
      <c r="EO16" s="60">
        <f t="shared" si="15"/>
        <v>0</v>
      </c>
      <c r="EP16" s="60">
        <f t="shared" si="15"/>
        <v>0</v>
      </c>
      <c r="EQ16" s="60">
        <f t="shared" si="15"/>
        <v>0</v>
      </c>
      <c r="ER16" s="60">
        <f t="shared" si="15"/>
        <v>0</v>
      </c>
      <c r="ES16" s="60">
        <f t="shared" si="15"/>
        <v>0</v>
      </c>
      <c r="ET16" s="60">
        <f t="shared" si="15"/>
        <v>0</v>
      </c>
      <c r="EU16" s="60">
        <f t="shared" si="15"/>
        <v>0</v>
      </c>
      <c r="EV16" s="60">
        <f t="shared" si="15"/>
        <v>0</v>
      </c>
      <c r="EW16" s="60">
        <f t="shared" si="15"/>
        <v>0</v>
      </c>
      <c r="EX16" s="60">
        <f t="shared" si="15"/>
        <v>0</v>
      </c>
      <c r="EY16" s="60">
        <f t="shared" si="15"/>
        <v>0</v>
      </c>
      <c r="EZ16" s="60">
        <f t="shared" si="15"/>
        <v>0</v>
      </c>
      <c r="FA16" s="60">
        <f t="shared" si="15"/>
        <v>0</v>
      </c>
      <c r="FB16" s="60">
        <f t="shared" si="15"/>
        <v>0</v>
      </c>
      <c r="FC16" s="60">
        <f t="shared" si="15"/>
        <v>0</v>
      </c>
      <c r="FD16" s="60">
        <f t="shared" si="15"/>
        <v>0</v>
      </c>
      <c r="FE16" s="60">
        <f t="shared" si="15"/>
        <v>0</v>
      </c>
      <c r="FF16" s="60">
        <f t="shared" si="15"/>
        <v>0</v>
      </c>
      <c r="FG16" s="60">
        <f t="shared" si="15"/>
        <v>0</v>
      </c>
      <c r="FH16" s="60">
        <f t="shared" si="15"/>
        <v>0</v>
      </c>
      <c r="FI16" s="60">
        <f t="shared" si="15"/>
        <v>0</v>
      </c>
      <c r="FJ16" s="60">
        <f t="shared" si="15"/>
        <v>0</v>
      </c>
      <c r="FK16" s="60">
        <f t="shared" si="15"/>
        <v>0</v>
      </c>
      <c r="FL16" s="60">
        <f t="shared" si="15"/>
        <v>0</v>
      </c>
      <c r="FM16" s="60">
        <f t="shared" si="15"/>
        <v>0</v>
      </c>
      <c r="FN16" s="60">
        <f t="shared" si="15"/>
        <v>5</v>
      </c>
      <c r="FO16" s="60">
        <f t="shared" si="15"/>
        <v>1</v>
      </c>
      <c r="FP16" s="60">
        <f t="shared" si="15"/>
        <v>4</v>
      </c>
      <c r="FQ16" s="60">
        <f t="shared" si="15"/>
        <v>1</v>
      </c>
      <c r="FR16" s="60">
        <f t="shared" si="15"/>
        <v>0</v>
      </c>
      <c r="FS16" s="60">
        <f t="shared" si="15"/>
        <v>4</v>
      </c>
      <c r="FT16" s="60">
        <f t="shared" si="15"/>
        <v>3</v>
      </c>
      <c r="FU16" s="60">
        <f t="shared" si="15"/>
        <v>4</v>
      </c>
      <c r="FV16" s="60">
        <f t="shared" si="15"/>
        <v>0</v>
      </c>
      <c r="FW16" s="60">
        <f t="shared" si="15"/>
        <v>0</v>
      </c>
      <c r="FX16" s="60">
        <f t="shared" si="15"/>
        <v>0</v>
      </c>
      <c r="FY16" s="60">
        <f t="shared" si="15"/>
        <v>0</v>
      </c>
      <c r="FZ16" s="60">
        <f t="shared" si="15"/>
        <v>5</v>
      </c>
      <c r="GA16" s="60">
        <f t="shared" si="15"/>
        <v>0</v>
      </c>
      <c r="GB16" s="60">
        <f t="shared" si="15"/>
        <v>2</v>
      </c>
      <c r="GC16" s="60">
        <f t="shared" si="15"/>
        <v>0</v>
      </c>
      <c r="GD16" s="60">
        <f t="shared" si="15"/>
        <v>11</v>
      </c>
      <c r="GE16" s="60">
        <f t="shared" si="15"/>
        <v>6</v>
      </c>
      <c r="GF16" s="60">
        <f t="shared" si="15"/>
        <v>6</v>
      </c>
      <c r="GG16" s="60">
        <f t="shared" si="15"/>
        <v>3</v>
      </c>
      <c r="GH16" s="60">
        <f t="shared" si="15"/>
        <v>16</v>
      </c>
      <c r="GI16" s="60">
        <f t="shared" si="15"/>
        <v>11</v>
      </c>
      <c r="GJ16" s="60">
        <f t="shared" si="9"/>
        <v>5</v>
      </c>
      <c r="GK16" s="60">
        <v>15</v>
      </c>
      <c r="GL16" s="60"/>
      <c r="GM16" s="60"/>
      <c r="GN16" s="60"/>
      <c r="GO16" s="60"/>
    </row>
    <row r="17" spans="1:197" ht="6.75" customHeight="1">
      <c r="A17" s="61"/>
      <c r="B17" s="62"/>
      <c r="C17" s="63"/>
      <c r="D17" s="63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5"/>
      <c r="Y17" s="64"/>
      <c r="Z17" s="64"/>
      <c r="AA17" s="64"/>
      <c r="AB17" s="65"/>
      <c r="AC17" s="64"/>
      <c r="AD17" s="64"/>
      <c r="AE17" s="64"/>
      <c r="AF17" s="64"/>
      <c r="AG17" s="65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5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3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  <c r="FE17" s="64"/>
      <c r="FF17" s="64"/>
      <c r="FG17" s="64"/>
      <c r="FH17" s="64"/>
      <c r="FI17" s="64"/>
      <c r="FJ17" s="64"/>
      <c r="FK17" s="64"/>
      <c r="FL17" s="64"/>
      <c r="FM17" s="64"/>
      <c r="FN17" s="64"/>
      <c r="FO17" s="64"/>
      <c r="FP17" s="64"/>
      <c r="FQ17" s="64"/>
      <c r="FR17" s="64"/>
      <c r="FS17" s="64"/>
      <c r="FT17" s="64"/>
      <c r="FU17" s="64"/>
      <c r="FV17" s="64"/>
      <c r="FW17" s="64"/>
      <c r="FX17" s="64"/>
      <c r="FY17" s="64"/>
      <c r="FZ17" s="64"/>
      <c r="GA17" s="64"/>
      <c r="GB17" s="64"/>
      <c r="GC17" s="64"/>
      <c r="GD17" s="64"/>
      <c r="GE17" s="64"/>
      <c r="GF17" s="64"/>
      <c r="GG17" s="64"/>
      <c r="GH17" s="64"/>
      <c r="GI17" s="64"/>
      <c r="GJ17" s="64"/>
      <c r="GK17" s="64"/>
      <c r="GL17" s="64"/>
      <c r="GM17" s="64"/>
      <c r="GN17" s="64"/>
      <c r="GO17" s="64"/>
    </row>
    <row r="18" spans="1:197" s="43" customFormat="1">
      <c r="A18" s="66"/>
      <c r="B18" s="66" t="s">
        <v>1520</v>
      </c>
      <c r="C18" s="67"/>
      <c r="D18" s="67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9"/>
      <c r="Y18" s="68"/>
      <c r="Z18" s="68"/>
      <c r="AA18" s="68"/>
      <c r="AB18" s="69"/>
      <c r="AC18" s="68"/>
      <c r="AD18" s="68"/>
      <c r="AE18" s="68"/>
      <c r="AF18" s="68"/>
      <c r="AG18" s="69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9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7"/>
      <c r="BT18" s="68"/>
      <c r="BU18" s="68"/>
      <c r="BV18" s="68"/>
      <c r="BW18" s="68"/>
      <c r="BX18" s="68"/>
      <c r="BY18" s="68"/>
      <c r="BZ18" s="68"/>
      <c r="CA18" s="68"/>
      <c r="CB18" s="68"/>
      <c r="CC18" s="68"/>
      <c r="CD18" s="68"/>
      <c r="CE18" s="68"/>
      <c r="CF18" s="68"/>
      <c r="CG18" s="68"/>
      <c r="CH18" s="68"/>
      <c r="CI18" s="68"/>
      <c r="CJ18" s="68"/>
      <c r="CK18" s="68"/>
      <c r="CL18" s="68"/>
      <c r="CM18" s="68"/>
      <c r="CN18" s="68"/>
      <c r="CO18" s="68"/>
      <c r="CP18" s="68"/>
      <c r="CQ18" s="68"/>
      <c r="CR18" s="68"/>
      <c r="CS18" s="68"/>
      <c r="CT18" s="68"/>
      <c r="CU18" s="68"/>
      <c r="CV18" s="68"/>
      <c r="CW18" s="68"/>
      <c r="CX18" s="68"/>
      <c r="CY18" s="68"/>
      <c r="CZ18" s="68"/>
      <c r="DA18" s="68"/>
      <c r="DB18" s="68"/>
      <c r="DC18" s="68"/>
      <c r="DD18" s="68"/>
      <c r="DE18" s="68"/>
      <c r="DF18" s="68"/>
      <c r="DG18" s="68"/>
      <c r="DH18" s="68"/>
      <c r="DI18" s="68"/>
      <c r="DJ18" s="68"/>
      <c r="DK18" s="68"/>
      <c r="DL18" s="68"/>
      <c r="DM18" s="68"/>
      <c r="DN18" s="68"/>
      <c r="DO18" s="68"/>
      <c r="DP18" s="68"/>
      <c r="DQ18" s="68"/>
      <c r="DR18" s="68"/>
      <c r="DS18" s="68"/>
      <c r="DT18" s="68"/>
      <c r="DU18" s="68"/>
      <c r="DV18" s="68"/>
      <c r="DW18" s="68"/>
      <c r="DX18" s="68"/>
      <c r="DY18" s="68"/>
      <c r="DZ18" s="68"/>
      <c r="EA18" s="68"/>
      <c r="EB18" s="68"/>
      <c r="EC18" s="68"/>
      <c r="ED18" s="68"/>
      <c r="EE18" s="68"/>
      <c r="EF18" s="68"/>
      <c r="EG18" s="68"/>
      <c r="EH18" s="68"/>
      <c r="EI18" s="68"/>
      <c r="EJ18" s="68"/>
      <c r="EK18" s="68"/>
      <c r="EL18" s="68"/>
      <c r="EM18" s="68"/>
      <c r="EN18" s="68"/>
      <c r="EO18" s="68"/>
      <c r="EP18" s="68"/>
      <c r="EQ18" s="68"/>
      <c r="ER18" s="68"/>
      <c r="ES18" s="68"/>
      <c r="ET18" s="68"/>
      <c r="EU18" s="68"/>
      <c r="EV18" s="68"/>
      <c r="EW18" s="68"/>
      <c r="EX18" s="68"/>
      <c r="EY18" s="68"/>
      <c r="EZ18" s="68"/>
      <c r="FA18" s="68"/>
      <c r="FB18" s="68"/>
      <c r="FC18" s="68"/>
      <c r="FD18" s="68"/>
      <c r="FE18" s="68"/>
      <c r="FF18" s="68"/>
      <c r="FG18" s="68"/>
      <c r="FH18" s="68"/>
      <c r="FI18" s="68"/>
      <c r="FJ18" s="68"/>
      <c r="FK18" s="68"/>
      <c r="FL18" s="68"/>
      <c r="FM18" s="68"/>
      <c r="FN18" s="68"/>
      <c r="FO18" s="68"/>
      <c r="FP18" s="68"/>
      <c r="FQ18" s="68"/>
      <c r="FR18" s="68"/>
      <c r="FS18" s="68"/>
      <c r="FT18" s="68"/>
      <c r="FU18" s="68"/>
      <c r="FV18" s="68"/>
      <c r="FW18" s="68"/>
      <c r="FX18" s="68"/>
      <c r="FY18" s="68"/>
      <c r="FZ18" s="68"/>
      <c r="GA18" s="68"/>
      <c r="GB18" s="68"/>
      <c r="GC18" s="68"/>
      <c r="GD18" s="68"/>
      <c r="GE18" s="68"/>
      <c r="GF18" s="68"/>
      <c r="GG18" s="68"/>
      <c r="GH18" s="68"/>
      <c r="GI18" s="68"/>
      <c r="GJ18" s="68"/>
      <c r="GK18" s="68"/>
      <c r="GL18" s="68"/>
      <c r="GM18" s="68"/>
      <c r="GN18" s="68"/>
      <c r="GO18" s="68"/>
    </row>
    <row r="19" spans="1:197" s="28" customFormat="1">
      <c r="A19" s="70"/>
      <c r="B19" s="70" t="s">
        <v>1521</v>
      </c>
      <c r="C19" s="71">
        <v>8</v>
      </c>
      <c r="D19" s="71">
        <v>8</v>
      </c>
      <c r="E19" s="71">
        <v>8</v>
      </c>
      <c r="F19" s="71">
        <v>8</v>
      </c>
      <c r="G19" s="71">
        <v>7</v>
      </c>
      <c r="H19" s="71">
        <v>7</v>
      </c>
      <c r="I19" s="71">
        <v>7</v>
      </c>
      <c r="J19" s="71">
        <v>7</v>
      </c>
      <c r="K19" s="71">
        <v>7</v>
      </c>
      <c r="L19" s="71">
        <v>7</v>
      </c>
      <c r="M19" s="71">
        <v>7</v>
      </c>
      <c r="N19" s="71">
        <v>7</v>
      </c>
      <c r="O19" s="71">
        <v>7</v>
      </c>
      <c r="P19" s="71">
        <v>7</v>
      </c>
      <c r="Q19" s="71">
        <v>7</v>
      </c>
      <c r="R19" s="71">
        <v>7</v>
      </c>
      <c r="S19" s="71">
        <v>7</v>
      </c>
      <c r="T19" s="71">
        <v>7</v>
      </c>
      <c r="U19" s="71">
        <v>7</v>
      </c>
      <c r="V19" s="71">
        <v>7</v>
      </c>
      <c r="W19" s="71">
        <v>7</v>
      </c>
      <c r="X19" s="71">
        <v>7</v>
      </c>
      <c r="Y19" s="71">
        <v>7</v>
      </c>
      <c r="Z19" s="71">
        <v>7</v>
      </c>
      <c r="AA19" s="71">
        <v>7</v>
      </c>
      <c r="AB19" s="71">
        <v>7</v>
      </c>
      <c r="AC19" s="71">
        <v>7</v>
      </c>
      <c r="AD19" s="71">
        <v>7</v>
      </c>
      <c r="AE19" s="71">
        <v>7</v>
      </c>
      <c r="AF19" s="71">
        <v>7</v>
      </c>
      <c r="AG19" s="71">
        <v>7</v>
      </c>
      <c r="AH19" s="71">
        <v>7</v>
      </c>
      <c r="AI19" s="71">
        <v>7</v>
      </c>
      <c r="AJ19" s="71">
        <v>7</v>
      </c>
      <c r="AK19" s="71">
        <v>7</v>
      </c>
      <c r="AL19" s="71">
        <v>7</v>
      </c>
      <c r="AM19" s="71">
        <v>7</v>
      </c>
      <c r="AN19" s="71">
        <v>7</v>
      </c>
      <c r="AO19" s="71">
        <v>7</v>
      </c>
      <c r="AP19" s="71">
        <v>7</v>
      </c>
      <c r="AQ19" s="71">
        <v>7</v>
      </c>
      <c r="AR19" s="71">
        <v>7</v>
      </c>
      <c r="AS19" s="71">
        <v>7</v>
      </c>
      <c r="AT19" s="71">
        <v>7</v>
      </c>
      <c r="AU19" s="71">
        <v>7</v>
      </c>
      <c r="AV19" s="71">
        <v>7</v>
      </c>
      <c r="AW19" s="71">
        <v>7</v>
      </c>
      <c r="AX19" s="71">
        <v>7</v>
      </c>
      <c r="AY19" s="71">
        <v>7</v>
      </c>
      <c r="AZ19" s="71">
        <v>7</v>
      </c>
      <c r="BA19" s="71">
        <v>7</v>
      </c>
      <c r="BB19" s="71">
        <v>7</v>
      </c>
      <c r="BC19" s="71">
        <v>7</v>
      </c>
      <c r="BD19" s="71">
        <v>7</v>
      </c>
      <c r="BE19" s="71">
        <v>7</v>
      </c>
      <c r="BF19" s="71">
        <v>7</v>
      </c>
      <c r="BG19" s="71">
        <v>7</v>
      </c>
      <c r="BH19" s="71">
        <v>7</v>
      </c>
      <c r="BI19" s="71">
        <v>7</v>
      </c>
      <c r="BJ19" s="71">
        <v>7</v>
      </c>
      <c r="BK19" s="71">
        <v>4</v>
      </c>
      <c r="BL19" s="71">
        <v>4</v>
      </c>
      <c r="BM19" s="71">
        <v>4</v>
      </c>
      <c r="BN19" s="71">
        <v>4</v>
      </c>
      <c r="BO19" s="71">
        <v>4</v>
      </c>
      <c r="BP19" s="71">
        <v>4</v>
      </c>
      <c r="BQ19" s="71">
        <v>4</v>
      </c>
      <c r="BR19" s="71">
        <v>4</v>
      </c>
      <c r="BS19" s="71">
        <v>4</v>
      </c>
      <c r="BT19" s="71">
        <f t="shared" ref="BT19:EE21" si="16">BT38+BT57</f>
        <v>7</v>
      </c>
      <c r="BU19" s="71">
        <f t="shared" si="16"/>
        <v>7</v>
      </c>
      <c r="BV19" s="71">
        <f t="shared" si="16"/>
        <v>7</v>
      </c>
      <c r="BW19" s="71">
        <f t="shared" si="16"/>
        <v>7</v>
      </c>
      <c r="BX19" s="71">
        <f t="shared" si="16"/>
        <v>7</v>
      </c>
      <c r="BY19" s="71">
        <f t="shared" si="16"/>
        <v>7</v>
      </c>
      <c r="BZ19" s="71">
        <f t="shared" si="16"/>
        <v>7</v>
      </c>
      <c r="CA19" s="71">
        <f t="shared" si="16"/>
        <v>7</v>
      </c>
      <c r="CB19" s="71">
        <f t="shared" si="16"/>
        <v>7</v>
      </c>
      <c r="CC19" s="71">
        <f t="shared" si="16"/>
        <v>7</v>
      </c>
      <c r="CD19" s="71">
        <f t="shared" si="16"/>
        <v>7</v>
      </c>
      <c r="CE19" s="71">
        <f t="shared" si="16"/>
        <v>7</v>
      </c>
      <c r="CF19" s="71">
        <f t="shared" si="16"/>
        <v>7</v>
      </c>
      <c r="CG19" s="71">
        <f t="shared" si="16"/>
        <v>7</v>
      </c>
      <c r="CH19" s="71">
        <f t="shared" si="16"/>
        <v>7</v>
      </c>
      <c r="CI19" s="71">
        <f t="shared" si="16"/>
        <v>7</v>
      </c>
      <c r="CJ19" s="71">
        <f t="shared" si="16"/>
        <v>7</v>
      </c>
      <c r="CK19" s="71">
        <f t="shared" si="16"/>
        <v>7</v>
      </c>
      <c r="CL19" s="71">
        <f t="shared" si="16"/>
        <v>7</v>
      </c>
      <c r="CM19" s="71">
        <f t="shared" si="16"/>
        <v>7</v>
      </c>
      <c r="CN19" s="71">
        <f t="shared" si="16"/>
        <v>7</v>
      </c>
      <c r="CO19" s="71">
        <f t="shared" si="16"/>
        <v>7</v>
      </c>
      <c r="CP19" s="71">
        <f t="shared" si="16"/>
        <v>7</v>
      </c>
      <c r="CQ19" s="71">
        <f t="shared" si="16"/>
        <v>7</v>
      </c>
      <c r="CR19" s="71">
        <f t="shared" si="16"/>
        <v>7</v>
      </c>
      <c r="CS19" s="71">
        <f t="shared" si="16"/>
        <v>7</v>
      </c>
      <c r="CT19" s="71">
        <f t="shared" si="16"/>
        <v>7</v>
      </c>
      <c r="CU19" s="71">
        <f t="shared" si="16"/>
        <v>7</v>
      </c>
      <c r="CV19" s="71">
        <f t="shared" si="16"/>
        <v>7</v>
      </c>
      <c r="CW19" s="71">
        <f t="shared" si="16"/>
        <v>7</v>
      </c>
      <c r="CX19" s="71">
        <f t="shared" si="16"/>
        <v>7</v>
      </c>
      <c r="CY19" s="71">
        <f t="shared" si="16"/>
        <v>7</v>
      </c>
      <c r="CZ19" s="71">
        <f t="shared" si="16"/>
        <v>6</v>
      </c>
      <c r="DA19" s="71">
        <f t="shared" si="16"/>
        <v>6</v>
      </c>
      <c r="DB19" s="71">
        <f t="shared" si="16"/>
        <v>6</v>
      </c>
      <c r="DC19" s="71">
        <f t="shared" si="16"/>
        <v>6</v>
      </c>
      <c r="DD19" s="71">
        <f t="shared" si="16"/>
        <v>6</v>
      </c>
      <c r="DE19" s="71">
        <f t="shared" si="16"/>
        <v>6</v>
      </c>
      <c r="DF19" s="71">
        <f t="shared" si="16"/>
        <v>6</v>
      </c>
      <c r="DG19" s="71">
        <f t="shared" si="16"/>
        <v>6</v>
      </c>
      <c r="DH19" s="71">
        <f t="shared" si="16"/>
        <v>6</v>
      </c>
      <c r="DI19" s="71">
        <f t="shared" si="16"/>
        <v>6</v>
      </c>
      <c r="DJ19" s="71">
        <f t="shared" si="16"/>
        <v>6</v>
      </c>
      <c r="DK19" s="71">
        <f t="shared" si="16"/>
        <v>6</v>
      </c>
      <c r="DL19" s="71">
        <f t="shared" si="16"/>
        <v>6</v>
      </c>
      <c r="DM19" s="71">
        <f t="shared" si="16"/>
        <v>6</v>
      </c>
      <c r="DN19" s="71">
        <f t="shared" si="16"/>
        <v>6</v>
      </c>
      <c r="DO19" s="71">
        <f t="shared" si="16"/>
        <v>6</v>
      </c>
      <c r="DP19" s="71">
        <f t="shared" si="16"/>
        <v>6</v>
      </c>
      <c r="DQ19" s="71">
        <f t="shared" si="16"/>
        <v>6</v>
      </c>
      <c r="DR19" s="71">
        <f t="shared" si="16"/>
        <v>6</v>
      </c>
      <c r="DS19" s="71">
        <f t="shared" si="16"/>
        <v>6</v>
      </c>
      <c r="DT19" s="71">
        <f t="shared" si="16"/>
        <v>6</v>
      </c>
      <c r="DU19" s="71">
        <f t="shared" si="16"/>
        <v>6</v>
      </c>
      <c r="DV19" s="71">
        <f t="shared" si="16"/>
        <v>6</v>
      </c>
      <c r="DW19" s="71">
        <f t="shared" si="16"/>
        <v>6</v>
      </c>
      <c r="DX19" s="71">
        <f t="shared" si="16"/>
        <v>6</v>
      </c>
      <c r="DY19" s="71">
        <f t="shared" si="16"/>
        <v>6</v>
      </c>
      <c r="DZ19" s="71">
        <f t="shared" si="16"/>
        <v>6</v>
      </c>
      <c r="EA19" s="71">
        <f t="shared" si="16"/>
        <v>6</v>
      </c>
      <c r="EB19" s="71">
        <f t="shared" si="16"/>
        <v>6</v>
      </c>
      <c r="EC19" s="71">
        <f t="shared" si="16"/>
        <v>6</v>
      </c>
      <c r="ED19" s="71">
        <f t="shared" si="16"/>
        <v>6</v>
      </c>
      <c r="EE19" s="71">
        <f t="shared" si="16"/>
        <v>6</v>
      </c>
      <c r="EF19" s="71">
        <f t="shared" ref="EF19:GI21" si="17">EF38+EF57</f>
        <v>6</v>
      </c>
      <c r="EG19" s="71">
        <f t="shared" si="17"/>
        <v>6</v>
      </c>
      <c r="EH19" s="71">
        <f t="shared" si="17"/>
        <v>6</v>
      </c>
      <c r="EI19" s="71">
        <f t="shared" si="17"/>
        <v>6</v>
      </c>
      <c r="EJ19" s="71">
        <f t="shared" si="17"/>
        <v>6</v>
      </c>
      <c r="EK19" s="71">
        <f t="shared" si="17"/>
        <v>6</v>
      </c>
      <c r="EL19" s="71">
        <f t="shared" si="17"/>
        <v>6</v>
      </c>
      <c r="EM19" s="71">
        <f t="shared" si="17"/>
        <v>6</v>
      </c>
      <c r="EN19" s="71">
        <f t="shared" si="17"/>
        <v>0</v>
      </c>
      <c r="EO19" s="71">
        <f t="shared" si="17"/>
        <v>6</v>
      </c>
      <c r="EP19" s="71">
        <f t="shared" si="17"/>
        <v>6</v>
      </c>
      <c r="EQ19" s="71">
        <f t="shared" si="17"/>
        <v>6</v>
      </c>
      <c r="ER19" s="71">
        <f t="shared" si="17"/>
        <v>6</v>
      </c>
      <c r="ES19" s="71">
        <f t="shared" si="17"/>
        <v>6</v>
      </c>
      <c r="ET19" s="71">
        <f t="shared" si="17"/>
        <v>6</v>
      </c>
      <c r="EU19" s="71">
        <f t="shared" si="17"/>
        <v>6</v>
      </c>
      <c r="EV19" s="71">
        <f t="shared" si="17"/>
        <v>6</v>
      </c>
      <c r="EW19" s="71">
        <f t="shared" si="17"/>
        <v>6</v>
      </c>
      <c r="EX19" s="71">
        <f t="shared" si="17"/>
        <v>6</v>
      </c>
      <c r="EY19" s="71">
        <f t="shared" si="17"/>
        <v>6</v>
      </c>
      <c r="EZ19" s="71">
        <f t="shared" si="17"/>
        <v>6</v>
      </c>
      <c r="FA19" s="71">
        <f t="shared" si="17"/>
        <v>6</v>
      </c>
      <c r="FB19" s="71">
        <f t="shared" si="17"/>
        <v>6</v>
      </c>
      <c r="FC19" s="71">
        <f t="shared" si="17"/>
        <v>6</v>
      </c>
      <c r="FD19" s="71">
        <f t="shared" si="17"/>
        <v>6</v>
      </c>
      <c r="FE19" s="71">
        <f t="shared" si="17"/>
        <v>6</v>
      </c>
      <c r="FF19" s="71">
        <f t="shared" si="17"/>
        <v>6</v>
      </c>
      <c r="FG19" s="71">
        <f t="shared" si="17"/>
        <v>6</v>
      </c>
      <c r="FH19" s="71">
        <f t="shared" si="17"/>
        <v>6</v>
      </c>
      <c r="FI19" s="71">
        <f t="shared" si="17"/>
        <v>6</v>
      </c>
      <c r="FJ19" s="71">
        <f t="shared" si="17"/>
        <v>6</v>
      </c>
      <c r="FK19" s="71">
        <f t="shared" si="17"/>
        <v>6</v>
      </c>
      <c r="FL19" s="71">
        <f t="shared" si="17"/>
        <v>6</v>
      </c>
      <c r="FM19" s="71">
        <f t="shared" si="17"/>
        <v>6</v>
      </c>
      <c r="FN19" s="71">
        <f t="shared" si="17"/>
        <v>6</v>
      </c>
      <c r="FO19" s="71">
        <f t="shared" si="17"/>
        <v>6</v>
      </c>
      <c r="FP19" s="71">
        <f t="shared" si="17"/>
        <v>6</v>
      </c>
      <c r="FQ19" s="71">
        <f t="shared" si="17"/>
        <v>6</v>
      </c>
      <c r="FR19" s="71">
        <f t="shared" si="17"/>
        <v>6</v>
      </c>
      <c r="FS19" s="71">
        <f t="shared" si="17"/>
        <v>6</v>
      </c>
      <c r="FT19" s="71">
        <f t="shared" si="17"/>
        <v>6</v>
      </c>
      <c r="FU19" s="71">
        <f t="shared" si="17"/>
        <v>6</v>
      </c>
      <c r="FV19" s="71">
        <f t="shared" si="17"/>
        <v>6</v>
      </c>
      <c r="FW19" s="71">
        <f t="shared" si="17"/>
        <v>6</v>
      </c>
      <c r="FX19" s="71">
        <f t="shared" si="17"/>
        <v>6</v>
      </c>
      <c r="FY19" s="71">
        <f t="shared" si="17"/>
        <v>6</v>
      </c>
      <c r="FZ19" s="71">
        <f t="shared" si="17"/>
        <v>6</v>
      </c>
      <c r="GA19" s="71">
        <f t="shared" si="17"/>
        <v>3</v>
      </c>
      <c r="GB19" s="71">
        <f t="shared" si="17"/>
        <v>6</v>
      </c>
      <c r="GC19" s="71">
        <f t="shared" si="17"/>
        <v>6</v>
      </c>
      <c r="GD19" s="71">
        <f t="shared" si="17"/>
        <v>6</v>
      </c>
      <c r="GE19" s="71">
        <f t="shared" si="17"/>
        <v>6</v>
      </c>
      <c r="GF19" s="71">
        <f t="shared" si="17"/>
        <v>0</v>
      </c>
      <c r="GG19" s="71">
        <f t="shared" si="17"/>
        <v>6</v>
      </c>
      <c r="GH19" s="71">
        <f t="shared" si="17"/>
        <v>6</v>
      </c>
      <c r="GI19" s="71">
        <f t="shared" si="17"/>
        <v>6</v>
      </c>
      <c r="GJ19" s="71">
        <f t="shared" si="9"/>
        <v>6</v>
      </c>
      <c r="GK19" s="71">
        <f t="shared" si="9"/>
        <v>6</v>
      </c>
      <c r="GL19" s="71">
        <f t="shared" si="9"/>
        <v>6</v>
      </c>
      <c r="GM19" s="71">
        <f t="shared" si="9"/>
        <v>6</v>
      </c>
      <c r="GN19" s="71">
        <f t="shared" si="9"/>
        <v>6</v>
      </c>
      <c r="GO19" s="71">
        <f t="shared" si="9"/>
        <v>6</v>
      </c>
    </row>
    <row r="20" spans="1:197">
      <c r="A20" s="70"/>
      <c r="B20" s="70" t="s">
        <v>1522</v>
      </c>
      <c r="C20" s="70">
        <v>4</v>
      </c>
      <c r="D20" s="70">
        <v>4</v>
      </c>
      <c r="E20" s="70">
        <v>4</v>
      </c>
      <c r="F20" s="70">
        <v>4</v>
      </c>
      <c r="G20" s="70">
        <v>4</v>
      </c>
      <c r="H20" s="70">
        <v>4</v>
      </c>
      <c r="I20" s="70">
        <v>4</v>
      </c>
      <c r="J20" s="70">
        <v>4</v>
      </c>
      <c r="K20" s="70">
        <v>4</v>
      </c>
      <c r="L20" s="70">
        <v>4</v>
      </c>
      <c r="M20" s="70">
        <v>4</v>
      </c>
      <c r="N20" s="70">
        <v>4</v>
      </c>
      <c r="O20" s="70">
        <v>4</v>
      </c>
      <c r="P20" s="70">
        <v>4</v>
      </c>
      <c r="Q20" s="70">
        <v>4</v>
      </c>
      <c r="R20" s="70">
        <v>4</v>
      </c>
      <c r="S20" s="70">
        <v>4</v>
      </c>
      <c r="T20" s="70">
        <v>4</v>
      </c>
      <c r="U20" s="70">
        <v>4</v>
      </c>
      <c r="V20" s="70">
        <v>4</v>
      </c>
      <c r="W20" s="70">
        <v>4</v>
      </c>
      <c r="X20" s="70">
        <v>4</v>
      </c>
      <c r="Y20" s="70">
        <v>4</v>
      </c>
      <c r="Z20" s="70">
        <v>4</v>
      </c>
      <c r="AA20" s="70">
        <v>4</v>
      </c>
      <c r="AB20" s="70">
        <v>4</v>
      </c>
      <c r="AC20" s="70">
        <v>4</v>
      </c>
      <c r="AD20" s="70">
        <v>4</v>
      </c>
      <c r="AE20" s="70">
        <v>4</v>
      </c>
      <c r="AF20" s="70">
        <v>2</v>
      </c>
      <c r="AG20" s="70">
        <v>2</v>
      </c>
      <c r="AH20" s="70">
        <v>2</v>
      </c>
      <c r="AI20" s="70">
        <v>2</v>
      </c>
      <c r="AJ20" s="70">
        <v>2</v>
      </c>
      <c r="AK20" s="70">
        <v>2</v>
      </c>
      <c r="AL20" s="70">
        <v>2</v>
      </c>
      <c r="AM20" s="70">
        <v>2</v>
      </c>
      <c r="AN20" s="70">
        <v>2</v>
      </c>
      <c r="AO20" s="70">
        <v>2</v>
      </c>
      <c r="AP20" s="70">
        <v>2</v>
      </c>
      <c r="AQ20" s="70">
        <v>2</v>
      </c>
      <c r="AR20" s="70">
        <v>2</v>
      </c>
      <c r="AS20" s="70">
        <v>2</v>
      </c>
      <c r="AT20" s="70">
        <v>2</v>
      </c>
      <c r="AU20" s="70">
        <v>2</v>
      </c>
      <c r="AV20" s="70">
        <v>2</v>
      </c>
      <c r="AW20" s="70">
        <v>2</v>
      </c>
      <c r="AX20" s="70">
        <v>2</v>
      </c>
      <c r="AY20" s="70">
        <v>2</v>
      </c>
      <c r="AZ20" s="70">
        <v>2</v>
      </c>
      <c r="BA20" s="70">
        <v>2</v>
      </c>
      <c r="BB20" s="70">
        <v>2</v>
      </c>
      <c r="BC20" s="70">
        <v>2</v>
      </c>
      <c r="BD20" s="70">
        <v>2</v>
      </c>
      <c r="BE20" s="70">
        <v>2</v>
      </c>
      <c r="BF20" s="70">
        <v>2</v>
      </c>
      <c r="BG20" s="70">
        <v>2</v>
      </c>
      <c r="BH20" s="70">
        <v>2</v>
      </c>
      <c r="BI20" s="70">
        <v>2</v>
      </c>
      <c r="BJ20" s="70">
        <v>2</v>
      </c>
      <c r="BK20" s="70">
        <v>1</v>
      </c>
      <c r="BL20" s="70">
        <v>1</v>
      </c>
      <c r="BM20" s="70">
        <v>1</v>
      </c>
      <c r="BN20" s="70">
        <v>1</v>
      </c>
      <c r="BO20" s="70">
        <v>1</v>
      </c>
      <c r="BP20" s="70">
        <v>1</v>
      </c>
      <c r="BQ20" s="70">
        <v>1</v>
      </c>
      <c r="BR20" s="70">
        <v>1</v>
      </c>
      <c r="BS20" s="70">
        <v>1</v>
      </c>
      <c r="BT20" s="70">
        <f t="shared" si="16"/>
        <v>2</v>
      </c>
      <c r="BU20" s="70">
        <f t="shared" si="16"/>
        <v>2</v>
      </c>
      <c r="BV20" s="70">
        <f t="shared" si="16"/>
        <v>2</v>
      </c>
      <c r="BW20" s="70">
        <f t="shared" si="16"/>
        <v>2</v>
      </c>
      <c r="BX20" s="70">
        <f t="shared" si="16"/>
        <v>2</v>
      </c>
      <c r="BY20" s="70">
        <f t="shared" si="16"/>
        <v>2</v>
      </c>
      <c r="BZ20" s="70">
        <f t="shared" si="16"/>
        <v>2</v>
      </c>
      <c r="CA20" s="70">
        <f t="shared" si="16"/>
        <v>2</v>
      </c>
      <c r="CB20" s="70">
        <f t="shared" si="16"/>
        <v>2</v>
      </c>
      <c r="CC20" s="70">
        <f t="shared" si="16"/>
        <v>2</v>
      </c>
      <c r="CD20" s="70">
        <f t="shared" si="16"/>
        <v>2</v>
      </c>
      <c r="CE20" s="70">
        <f t="shared" si="16"/>
        <v>2</v>
      </c>
      <c r="CF20" s="70">
        <f t="shared" si="16"/>
        <v>2</v>
      </c>
      <c r="CG20" s="70">
        <f t="shared" si="16"/>
        <v>2</v>
      </c>
      <c r="CH20" s="70">
        <f t="shared" si="16"/>
        <v>2</v>
      </c>
      <c r="CI20" s="70">
        <f t="shared" si="16"/>
        <v>2</v>
      </c>
      <c r="CJ20" s="70">
        <f t="shared" si="16"/>
        <v>2</v>
      </c>
      <c r="CK20" s="70">
        <f t="shared" si="16"/>
        <v>2</v>
      </c>
      <c r="CL20" s="70">
        <f t="shared" si="16"/>
        <v>2</v>
      </c>
      <c r="CM20" s="70">
        <f t="shared" si="16"/>
        <v>2</v>
      </c>
      <c r="CN20" s="70">
        <f t="shared" si="16"/>
        <v>2</v>
      </c>
      <c r="CO20" s="70">
        <f t="shared" si="16"/>
        <v>2</v>
      </c>
      <c r="CP20" s="70">
        <f t="shared" si="16"/>
        <v>2</v>
      </c>
      <c r="CQ20" s="70">
        <f t="shared" si="16"/>
        <v>2</v>
      </c>
      <c r="CR20" s="70">
        <f t="shared" si="16"/>
        <v>2</v>
      </c>
      <c r="CS20" s="70">
        <f t="shared" si="16"/>
        <v>2</v>
      </c>
      <c r="CT20" s="70">
        <f t="shared" si="16"/>
        <v>2</v>
      </c>
      <c r="CU20" s="70">
        <f t="shared" si="16"/>
        <v>2</v>
      </c>
      <c r="CV20" s="70">
        <f t="shared" si="16"/>
        <v>2</v>
      </c>
      <c r="CW20" s="70">
        <f t="shared" si="16"/>
        <v>2</v>
      </c>
      <c r="CX20" s="70">
        <f t="shared" si="16"/>
        <v>2</v>
      </c>
      <c r="CY20" s="70">
        <f t="shared" si="16"/>
        <v>2</v>
      </c>
      <c r="CZ20" s="70">
        <f t="shared" si="16"/>
        <v>3</v>
      </c>
      <c r="DA20" s="70">
        <f t="shared" si="16"/>
        <v>3</v>
      </c>
      <c r="DB20" s="70">
        <f t="shared" si="16"/>
        <v>3</v>
      </c>
      <c r="DC20" s="70">
        <f t="shared" si="16"/>
        <v>3</v>
      </c>
      <c r="DD20" s="70">
        <f t="shared" si="16"/>
        <v>3</v>
      </c>
      <c r="DE20" s="70">
        <f t="shared" si="16"/>
        <v>3</v>
      </c>
      <c r="DF20" s="70">
        <f t="shared" si="16"/>
        <v>3</v>
      </c>
      <c r="DG20" s="70">
        <f t="shared" si="16"/>
        <v>3</v>
      </c>
      <c r="DH20" s="70">
        <f t="shared" si="16"/>
        <v>3</v>
      </c>
      <c r="DI20" s="70">
        <f t="shared" si="16"/>
        <v>3</v>
      </c>
      <c r="DJ20" s="70">
        <f t="shared" si="16"/>
        <v>3</v>
      </c>
      <c r="DK20" s="70">
        <f t="shared" si="16"/>
        <v>3</v>
      </c>
      <c r="DL20" s="70">
        <f t="shared" si="16"/>
        <v>3</v>
      </c>
      <c r="DM20" s="70">
        <f t="shared" si="16"/>
        <v>3</v>
      </c>
      <c r="DN20" s="70">
        <f t="shared" si="16"/>
        <v>3</v>
      </c>
      <c r="DO20" s="70">
        <f t="shared" si="16"/>
        <v>3</v>
      </c>
      <c r="DP20" s="70">
        <f t="shared" si="16"/>
        <v>3</v>
      </c>
      <c r="DQ20" s="70">
        <f t="shared" si="16"/>
        <v>3</v>
      </c>
      <c r="DR20" s="70">
        <f t="shared" si="16"/>
        <v>3</v>
      </c>
      <c r="DS20" s="70">
        <f t="shared" si="16"/>
        <v>3</v>
      </c>
      <c r="DT20" s="70">
        <f t="shared" si="16"/>
        <v>3</v>
      </c>
      <c r="DU20" s="70">
        <f t="shared" si="16"/>
        <v>3</v>
      </c>
      <c r="DV20" s="70">
        <f t="shared" si="16"/>
        <v>3</v>
      </c>
      <c r="DW20" s="70">
        <f t="shared" si="16"/>
        <v>3</v>
      </c>
      <c r="DX20" s="70">
        <f t="shared" si="16"/>
        <v>3</v>
      </c>
      <c r="DY20" s="70">
        <f t="shared" si="16"/>
        <v>3</v>
      </c>
      <c r="DZ20" s="70">
        <f t="shared" si="16"/>
        <v>3</v>
      </c>
      <c r="EA20" s="70">
        <f t="shared" si="16"/>
        <v>3</v>
      </c>
      <c r="EB20" s="70">
        <f t="shared" si="16"/>
        <v>3</v>
      </c>
      <c r="EC20" s="70">
        <f t="shared" si="16"/>
        <v>3</v>
      </c>
      <c r="ED20" s="70">
        <f t="shared" si="16"/>
        <v>3</v>
      </c>
      <c r="EE20" s="70">
        <f t="shared" si="16"/>
        <v>3</v>
      </c>
      <c r="EF20" s="70">
        <f t="shared" si="17"/>
        <v>3</v>
      </c>
      <c r="EG20" s="70">
        <f t="shared" si="17"/>
        <v>3</v>
      </c>
      <c r="EH20" s="70">
        <f t="shared" si="17"/>
        <v>3</v>
      </c>
      <c r="EI20" s="70">
        <f t="shared" si="17"/>
        <v>3</v>
      </c>
      <c r="EJ20" s="70">
        <f t="shared" si="17"/>
        <v>3</v>
      </c>
      <c r="EK20" s="70">
        <f t="shared" si="17"/>
        <v>3</v>
      </c>
      <c r="EL20" s="70">
        <f t="shared" si="17"/>
        <v>3</v>
      </c>
      <c r="EM20" s="70">
        <f t="shared" si="17"/>
        <v>3</v>
      </c>
      <c r="EN20" s="70">
        <f t="shared" si="17"/>
        <v>0</v>
      </c>
      <c r="EO20" s="70">
        <f t="shared" si="17"/>
        <v>3</v>
      </c>
      <c r="EP20" s="70">
        <f t="shared" si="17"/>
        <v>3</v>
      </c>
      <c r="EQ20" s="70">
        <f t="shared" si="17"/>
        <v>3</v>
      </c>
      <c r="ER20" s="70">
        <f t="shared" si="17"/>
        <v>3</v>
      </c>
      <c r="ES20" s="70">
        <f t="shared" si="17"/>
        <v>3</v>
      </c>
      <c r="ET20" s="70">
        <f t="shared" si="17"/>
        <v>3</v>
      </c>
      <c r="EU20" s="70">
        <f t="shared" si="17"/>
        <v>3</v>
      </c>
      <c r="EV20" s="70">
        <f t="shared" si="17"/>
        <v>3</v>
      </c>
      <c r="EW20" s="70">
        <f t="shared" si="17"/>
        <v>3</v>
      </c>
      <c r="EX20" s="70">
        <f t="shared" si="17"/>
        <v>3</v>
      </c>
      <c r="EY20" s="70">
        <f t="shared" si="17"/>
        <v>3</v>
      </c>
      <c r="EZ20" s="70">
        <f t="shared" si="17"/>
        <v>3</v>
      </c>
      <c r="FA20" s="70">
        <f t="shared" si="17"/>
        <v>3</v>
      </c>
      <c r="FB20" s="70">
        <f t="shared" si="17"/>
        <v>3</v>
      </c>
      <c r="FC20" s="70">
        <f t="shared" si="17"/>
        <v>3</v>
      </c>
      <c r="FD20" s="70">
        <f t="shared" si="17"/>
        <v>3</v>
      </c>
      <c r="FE20" s="70">
        <f t="shared" si="17"/>
        <v>3</v>
      </c>
      <c r="FF20" s="70">
        <f t="shared" si="17"/>
        <v>3</v>
      </c>
      <c r="FG20" s="70">
        <f t="shared" si="17"/>
        <v>3</v>
      </c>
      <c r="FH20" s="70">
        <f t="shared" si="17"/>
        <v>3</v>
      </c>
      <c r="FI20" s="70">
        <f t="shared" si="17"/>
        <v>3</v>
      </c>
      <c r="FJ20" s="70">
        <f t="shared" si="17"/>
        <v>3</v>
      </c>
      <c r="FK20" s="70">
        <f t="shared" si="17"/>
        <v>3</v>
      </c>
      <c r="FL20" s="70">
        <f t="shared" si="17"/>
        <v>3</v>
      </c>
      <c r="FM20" s="70">
        <f t="shared" si="17"/>
        <v>3</v>
      </c>
      <c r="FN20" s="70">
        <f t="shared" si="17"/>
        <v>3</v>
      </c>
      <c r="FO20" s="70">
        <f t="shared" si="17"/>
        <v>3</v>
      </c>
      <c r="FP20" s="70">
        <f t="shared" si="17"/>
        <v>3</v>
      </c>
      <c r="FQ20" s="70">
        <f t="shared" si="17"/>
        <v>3</v>
      </c>
      <c r="FR20" s="70">
        <f t="shared" si="17"/>
        <v>3</v>
      </c>
      <c r="FS20" s="70">
        <f t="shared" si="17"/>
        <v>3</v>
      </c>
      <c r="FT20" s="70">
        <f t="shared" si="17"/>
        <v>3</v>
      </c>
      <c r="FU20" s="70">
        <f t="shared" si="17"/>
        <v>3</v>
      </c>
      <c r="FV20" s="70">
        <f t="shared" si="17"/>
        <v>3</v>
      </c>
      <c r="FW20" s="70">
        <f t="shared" si="17"/>
        <v>4</v>
      </c>
      <c r="FX20" s="70">
        <f t="shared" si="17"/>
        <v>4</v>
      </c>
      <c r="FY20" s="70">
        <f t="shared" si="17"/>
        <v>4</v>
      </c>
      <c r="FZ20" s="70">
        <f t="shared" si="17"/>
        <v>4</v>
      </c>
      <c r="GA20" s="70">
        <f t="shared" si="17"/>
        <v>2</v>
      </c>
      <c r="GB20" s="70">
        <f t="shared" si="17"/>
        <v>4</v>
      </c>
      <c r="GC20" s="70">
        <f t="shared" si="17"/>
        <v>4</v>
      </c>
      <c r="GD20" s="70">
        <f t="shared" si="17"/>
        <v>4</v>
      </c>
      <c r="GE20" s="70">
        <f t="shared" si="17"/>
        <v>4</v>
      </c>
      <c r="GF20" s="70">
        <f t="shared" si="17"/>
        <v>0</v>
      </c>
      <c r="GG20" s="70">
        <f t="shared" si="17"/>
        <v>4</v>
      </c>
      <c r="GH20" s="70">
        <f t="shared" si="17"/>
        <v>4</v>
      </c>
      <c r="GI20" s="70">
        <f t="shared" si="17"/>
        <v>4</v>
      </c>
      <c r="GJ20" s="70">
        <f t="shared" si="9"/>
        <v>4</v>
      </c>
      <c r="GK20" s="70">
        <f t="shared" si="9"/>
        <v>4</v>
      </c>
      <c r="GL20" s="70">
        <f t="shared" si="9"/>
        <v>4</v>
      </c>
      <c r="GM20" s="70">
        <f t="shared" si="9"/>
        <v>4</v>
      </c>
      <c r="GN20" s="70">
        <f t="shared" si="9"/>
        <v>4</v>
      </c>
      <c r="GO20" s="70">
        <f t="shared" si="9"/>
        <v>4</v>
      </c>
    </row>
    <row r="21" spans="1:197">
      <c r="A21" s="72"/>
      <c r="B21" s="70" t="s">
        <v>1523</v>
      </c>
      <c r="C21" s="70">
        <v>0</v>
      </c>
      <c r="D21" s="70">
        <v>0</v>
      </c>
      <c r="E21" s="70">
        <v>0</v>
      </c>
      <c r="F21" s="70">
        <v>0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</v>
      </c>
      <c r="U21" s="73">
        <v>0</v>
      </c>
      <c r="V21" s="73">
        <v>0</v>
      </c>
      <c r="W21" s="73">
        <v>0</v>
      </c>
      <c r="X21" s="73">
        <v>0</v>
      </c>
      <c r="Y21" s="73">
        <v>0</v>
      </c>
      <c r="Z21" s="73">
        <v>0</v>
      </c>
      <c r="AA21" s="73">
        <v>0</v>
      </c>
      <c r="AB21" s="73">
        <v>0</v>
      </c>
      <c r="AC21" s="73">
        <v>0</v>
      </c>
      <c r="AD21" s="73">
        <v>0</v>
      </c>
      <c r="AE21" s="73">
        <v>0</v>
      </c>
      <c r="AF21" s="73">
        <v>0</v>
      </c>
      <c r="AG21" s="73">
        <v>0</v>
      </c>
      <c r="AH21" s="73">
        <v>0</v>
      </c>
      <c r="AI21" s="73">
        <v>0</v>
      </c>
      <c r="AJ21" s="73">
        <v>0</v>
      </c>
      <c r="AK21" s="73">
        <v>0</v>
      </c>
      <c r="AL21" s="73">
        <v>0</v>
      </c>
      <c r="AM21" s="73">
        <v>0</v>
      </c>
      <c r="AN21" s="73">
        <v>0</v>
      </c>
      <c r="AO21" s="73">
        <v>0</v>
      </c>
      <c r="AP21" s="73">
        <v>0</v>
      </c>
      <c r="AQ21" s="73">
        <v>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0">
        <v>0</v>
      </c>
      <c r="BT21" s="73">
        <f t="shared" si="16"/>
        <v>0</v>
      </c>
      <c r="BU21" s="73">
        <f t="shared" si="16"/>
        <v>0</v>
      </c>
      <c r="BV21" s="73">
        <f t="shared" si="16"/>
        <v>0</v>
      </c>
      <c r="BW21" s="73">
        <f t="shared" si="16"/>
        <v>0</v>
      </c>
      <c r="BX21" s="73">
        <f t="shared" si="16"/>
        <v>0</v>
      </c>
      <c r="BY21" s="73">
        <f t="shared" si="16"/>
        <v>0</v>
      </c>
      <c r="BZ21" s="73">
        <f t="shared" si="16"/>
        <v>0</v>
      </c>
      <c r="CA21" s="73">
        <f t="shared" si="16"/>
        <v>0</v>
      </c>
      <c r="CB21" s="73">
        <f t="shared" si="16"/>
        <v>0</v>
      </c>
      <c r="CC21" s="73">
        <f t="shared" si="16"/>
        <v>0</v>
      </c>
      <c r="CD21" s="73">
        <f t="shared" si="16"/>
        <v>0</v>
      </c>
      <c r="CE21" s="73">
        <f t="shared" si="16"/>
        <v>0</v>
      </c>
      <c r="CF21" s="73">
        <f t="shared" si="16"/>
        <v>0</v>
      </c>
      <c r="CG21" s="73">
        <f t="shared" si="16"/>
        <v>0</v>
      </c>
      <c r="CH21" s="73">
        <f t="shared" si="16"/>
        <v>0</v>
      </c>
      <c r="CI21" s="73">
        <f t="shared" si="16"/>
        <v>0</v>
      </c>
      <c r="CJ21" s="73">
        <f t="shared" si="16"/>
        <v>0</v>
      </c>
      <c r="CK21" s="73">
        <f t="shared" si="16"/>
        <v>0</v>
      </c>
      <c r="CL21" s="73">
        <f t="shared" si="16"/>
        <v>0</v>
      </c>
      <c r="CM21" s="73">
        <f t="shared" si="16"/>
        <v>0</v>
      </c>
      <c r="CN21" s="73">
        <f t="shared" si="16"/>
        <v>0</v>
      </c>
      <c r="CO21" s="73">
        <f t="shared" si="16"/>
        <v>0</v>
      </c>
      <c r="CP21" s="73">
        <f t="shared" si="16"/>
        <v>0</v>
      </c>
      <c r="CQ21" s="73">
        <f t="shared" si="16"/>
        <v>0</v>
      </c>
      <c r="CR21" s="73">
        <f t="shared" si="16"/>
        <v>0</v>
      </c>
      <c r="CS21" s="73">
        <f t="shared" si="16"/>
        <v>0</v>
      </c>
      <c r="CT21" s="73">
        <f t="shared" si="16"/>
        <v>0</v>
      </c>
      <c r="CU21" s="73">
        <f t="shared" si="16"/>
        <v>0</v>
      </c>
      <c r="CV21" s="73">
        <f t="shared" si="16"/>
        <v>0</v>
      </c>
      <c r="CW21" s="73">
        <f t="shared" si="16"/>
        <v>0</v>
      </c>
      <c r="CX21" s="73">
        <f t="shared" si="16"/>
        <v>0</v>
      </c>
      <c r="CY21" s="73">
        <f t="shared" si="16"/>
        <v>0</v>
      </c>
      <c r="CZ21" s="73">
        <f t="shared" si="16"/>
        <v>0</v>
      </c>
      <c r="DA21" s="73">
        <f t="shared" si="16"/>
        <v>0</v>
      </c>
      <c r="DB21" s="73">
        <f t="shared" si="16"/>
        <v>0</v>
      </c>
      <c r="DC21" s="73">
        <f t="shared" si="16"/>
        <v>0</v>
      </c>
      <c r="DD21" s="73">
        <f t="shared" si="16"/>
        <v>0</v>
      </c>
      <c r="DE21" s="73">
        <f t="shared" si="16"/>
        <v>0</v>
      </c>
      <c r="DF21" s="73">
        <f t="shared" si="16"/>
        <v>0</v>
      </c>
      <c r="DG21" s="73">
        <f t="shared" si="16"/>
        <v>0</v>
      </c>
      <c r="DH21" s="73">
        <f t="shared" si="16"/>
        <v>0</v>
      </c>
      <c r="DI21" s="73">
        <f t="shared" si="16"/>
        <v>0</v>
      </c>
      <c r="DJ21" s="73">
        <f t="shared" si="16"/>
        <v>0</v>
      </c>
      <c r="DK21" s="73">
        <f t="shared" si="16"/>
        <v>0</v>
      </c>
      <c r="DL21" s="73">
        <f t="shared" si="16"/>
        <v>0</v>
      </c>
      <c r="DM21" s="73">
        <f t="shared" si="16"/>
        <v>0</v>
      </c>
      <c r="DN21" s="73">
        <f t="shared" si="16"/>
        <v>0</v>
      </c>
      <c r="DO21" s="73">
        <f t="shared" si="16"/>
        <v>0</v>
      </c>
      <c r="DP21" s="73">
        <f t="shared" si="16"/>
        <v>0</v>
      </c>
      <c r="DQ21" s="73">
        <f t="shared" si="16"/>
        <v>0</v>
      </c>
      <c r="DR21" s="73">
        <f t="shared" si="16"/>
        <v>0</v>
      </c>
      <c r="DS21" s="73">
        <f t="shared" si="16"/>
        <v>0</v>
      </c>
      <c r="DT21" s="73">
        <f t="shared" si="16"/>
        <v>0</v>
      </c>
      <c r="DU21" s="73">
        <f t="shared" si="16"/>
        <v>0</v>
      </c>
      <c r="DV21" s="73">
        <f t="shared" si="16"/>
        <v>0</v>
      </c>
      <c r="DW21" s="73">
        <f t="shared" si="16"/>
        <v>0</v>
      </c>
      <c r="DX21" s="73">
        <f t="shared" si="16"/>
        <v>0</v>
      </c>
      <c r="DY21" s="73">
        <f t="shared" si="16"/>
        <v>0</v>
      </c>
      <c r="DZ21" s="73">
        <f t="shared" si="16"/>
        <v>0</v>
      </c>
      <c r="EA21" s="73">
        <f t="shared" si="16"/>
        <v>0</v>
      </c>
      <c r="EB21" s="73">
        <f t="shared" si="16"/>
        <v>0</v>
      </c>
      <c r="EC21" s="73">
        <f t="shared" si="16"/>
        <v>0</v>
      </c>
      <c r="ED21" s="73">
        <f t="shared" si="16"/>
        <v>0</v>
      </c>
      <c r="EE21" s="73">
        <f t="shared" si="16"/>
        <v>0</v>
      </c>
      <c r="EF21" s="73">
        <f t="shared" si="17"/>
        <v>0</v>
      </c>
      <c r="EG21" s="73">
        <f t="shared" si="17"/>
        <v>0</v>
      </c>
      <c r="EH21" s="73">
        <f t="shared" si="17"/>
        <v>0</v>
      </c>
      <c r="EI21" s="73">
        <f t="shared" si="17"/>
        <v>0</v>
      </c>
      <c r="EJ21" s="73">
        <f t="shared" si="17"/>
        <v>0</v>
      </c>
      <c r="EK21" s="73">
        <f t="shared" si="17"/>
        <v>0</v>
      </c>
      <c r="EL21" s="73">
        <f t="shared" si="17"/>
        <v>0</v>
      </c>
      <c r="EM21" s="73">
        <f t="shared" si="17"/>
        <v>0</v>
      </c>
      <c r="EN21" s="73">
        <f t="shared" si="17"/>
        <v>0</v>
      </c>
      <c r="EO21" s="73">
        <f t="shared" si="17"/>
        <v>0</v>
      </c>
      <c r="EP21" s="73">
        <f t="shared" si="17"/>
        <v>0</v>
      </c>
      <c r="EQ21" s="73">
        <f t="shared" si="17"/>
        <v>0</v>
      </c>
      <c r="ER21" s="73">
        <f t="shared" si="17"/>
        <v>0</v>
      </c>
      <c r="ES21" s="73">
        <f t="shared" si="17"/>
        <v>0</v>
      </c>
      <c r="ET21" s="73">
        <f t="shared" si="17"/>
        <v>0</v>
      </c>
      <c r="EU21" s="73">
        <f t="shared" si="17"/>
        <v>0</v>
      </c>
      <c r="EV21" s="73">
        <f t="shared" si="17"/>
        <v>0</v>
      </c>
      <c r="EW21" s="73">
        <f t="shared" si="17"/>
        <v>0</v>
      </c>
      <c r="EX21" s="73">
        <f t="shared" si="17"/>
        <v>0</v>
      </c>
      <c r="EY21" s="73">
        <f t="shared" si="17"/>
        <v>0</v>
      </c>
      <c r="EZ21" s="73">
        <f t="shared" si="17"/>
        <v>0</v>
      </c>
      <c r="FA21" s="73">
        <f t="shared" si="17"/>
        <v>0</v>
      </c>
      <c r="FB21" s="73">
        <f t="shared" si="17"/>
        <v>0</v>
      </c>
      <c r="FC21" s="73">
        <f t="shared" si="17"/>
        <v>0</v>
      </c>
      <c r="FD21" s="73">
        <f t="shared" si="17"/>
        <v>0</v>
      </c>
      <c r="FE21" s="73">
        <f t="shared" si="17"/>
        <v>0</v>
      </c>
      <c r="FF21" s="73">
        <f t="shared" si="17"/>
        <v>0</v>
      </c>
      <c r="FG21" s="73">
        <f t="shared" si="17"/>
        <v>0</v>
      </c>
      <c r="FH21" s="73">
        <f t="shared" si="17"/>
        <v>0</v>
      </c>
      <c r="FI21" s="73">
        <f t="shared" si="17"/>
        <v>0</v>
      </c>
      <c r="FJ21" s="73">
        <f t="shared" si="17"/>
        <v>0</v>
      </c>
      <c r="FK21" s="73">
        <f t="shared" si="17"/>
        <v>0</v>
      </c>
      <c r="FL21" s="73">
        <f t="shared" si="17"/>
        <v>0</v>
      </c>
      <c r="FM21" s="73">
        <f t="shared" si="17"/>
        <v>0</v>
      </c>
      <c r="FN21" s="73">
        <f t="shared" si="17"/>
        <v>0</v>
      </c>
      <c r="FO21" s="73">
        <f t="shared" si="17"/>
        <v>0</v>
      </c>
      <c r="FP21" s="73">
        <f t="shared" si="17"/>
        <v>0</v>
      </c>
      <c r="FQ21" s="73">
        <f t="shared" si="17"/>
        <v>0</v>
      </c>
      <c r="FR21" s="73">
        <f t="shared" si="17"/>
        <v>0</v>
      </c>
      <c r="FS21" s="73">
        <f t="shared" si="17"/>
        <v>0</v>
      </c>
      <c r="FT21" s="73">
        <f t="shared" si="17"/>
        <v>0</v>
      </c>
      <c r="FU21" s="73">
        <f t="shared" si="17"/>
        <v>0</v>
      </c>
      <c r="FV21" s="73">
        <f t="shared" si="17"/>
        <v>0</v>
      </c>
      <c r="FW21" s="73">
        <f t="shared" si="17"/>
        <v>0</v>
      </c>
      <c r="FX21" s="73">
        <f t="shared" si="17"/>
        <v>0</v>
      </c>
      <c r="FY21" s="73">
        <f t="shared" si="17"/>
        <v>0</v>
      </c>
      <c r="FZ21" s="73">
        <f t="shared" si="17"/>
        <v>0</v>
      </c>
      <c r="GA21" s="73">
        <f t="shared" si="17"/>
        <v>0</v>
      </c>
      <c r="GB21" s="73">
        <f t="shared" si="17"/>
        <v>0</v>
      </c>
      <c r="GC21" s="73">
        <f t="shared" si="17"/>
        <v>0</v>
      </c>
      <c r="GD21" s="73">
        <f t="shared" si="17"/>
        <v>0</v>
      </c>
      <c r="GE21" s="73">
        <f t="shared" si="17"/>
        <v>0</v>
      </c>
      <c r="GF21" s="73">
        <f t="shared" si="17"/>
        <v>0</v>
      </c>
      <c r="GG21" s="73">
        <f t="shared" si="17"/>
        <v>0</v>
      </c>
      <c r="GH21" s="73">
        <f t="shared" si="17"/>
        <v>0</v>
      </c>
      <c r="GI21" s="73">
        <f t="shared" si="17"/>
        <v>0</v>
      </c>
      <c r="GJ21" s="73">
        <f t="shared" si="9"/>
        <v>0</v>
      </c>
      <c r="GK21" s="73">
        <f t="shared" si="9"/>
        <v>0</v>
      </c>
      <c r="GL21" s="73">
        <f t="shared" si="9"/>
        <v>0</v>
      </c>
      <c r="GM21" s="73">
        <f t="shared" si="9"/>
        <v>0</v>
      </c>
      <c r="GN21" s="73">
        <f t="shared" si="9"/>
        <v>0</v>
      </c>
      <c r="GO21" s="73">
        <f t="shared" si="9"/>
        <v>0</v>
      </c>
    </row>
    <row r="22" spans="1:197">
      <c r="B22" s="28"/>
      <c r="C22" s="28"/>
      <c r="D22" s="28"/>
      <c r="BS22" s="28"/>
      <c r="CO22" s="28"/>
      <c r="CP22" s="28"/>
      <c r="CS22" s="28"/>
      <c r="CT22" s="28"/>
      <c r="CX22" s="28"/>
      <c r="DB22" s="28"/>
      <c r="DG22" s="28"/>
      <c r="DK22" s="28"/>
      <c r="DO22" s="28"/>
      <c r="DT22" s="28"/>
      <c r="DX22" s="28"/>
      <c r="EC22" s="28"/>
      <c r="EG22" s="28"/>
      <c r="EK22" s="28"/>
      <c r="EP22" s="28"/>
      <c r="ET22" s="28"/>
      <c r="EX22" s="28"/>
      <c r="FB22" s="28"/>
      <c r="FG22" s="28"/>
      <c r="FK22" s="28"/>
      <c r="FP22" s="28"/>
      <c r="FT22" s="28"/>
    </row>
    <row r="23" spans="1:197" ht="18" customHeight="1">
      <c r="A23" s="23" t="s">
        <v>1343</v>
      </c>
      <c r="B23" s="38" t="s">
        <v>1507</v>
      </c>
      <c r="C23" s="38">
        <v>74</v>
      </c>
      <c r="D23" s="39">
        <v>79</v>
      </c>
      <c r="E23" s="39">
        <v>68</v>
      </c>
      <c r="F23" s="39">
        <v>78</v>
      </c>
      <c r="G23" s="39">
        <v>77</v>
      </c>
      <c r="H23" s="39">
        <v>83</v>
      </c>
      <c r="I23" s="39">
        <v>74</v>
      </c>
      <c r="J23" s="39">
        <v>80</v>
      </c>
      <c r="K23" s="39">
        <v>90</v>
      </c>
      <c r="L23" s="39">
        <v>91</v>
      </c>
      <c r="M23" s="39">
        <v>76</v>
      </c>
      <c r="N23" s="40">
        <v>84</v>
      </c>
      <c r="O23" s="40">
        <v>98</v>
      </c>
      <c r="P23" s="40">
        <v>86</v>
      </c>
      <c r="Q23" s="40">
        <v>81</v>
      </c>
      <c r="R23" s="40">
        <v>92</v>
      </c>
      <c r="S23" s="40">
        <v>82</v>
      </c>
      <c r="T23" s="40">
        <v>90</v>
      </c>
      <c r="U23" s="40">
        <v>91</v>
      </c>
      <c r="V23" s="40">
        <v>82</v>
      </c>
      <c r="W23" s="40">
        <v>91</v>
      </c>
      <c r="X23" s="40">
        <v>94</v>
      </c>
      <c r="Y23" s="40">
        <v>95</v>
      </c>
      <c r="Z23" s="40">
        <v>83</v>
      </c>
      <c r="AA23" s="40">
        <v>84</v>
      </c>
      <c r="AB23" s="40">
        <v>85</v>
      </c>
      <c r="AC23" s="40">
        <v>94</v>
      </c>
      <c r="AD23" s="40">
        <v>111</v>
      </c>
      <c r="AE23" s="40">
        <v>106</v>
      </c>
      <c r="AF23" s="40">
        <v>107</v>
      </c>
      <c r="AG23" s="40">
        <v>116</v>
      </c>
      <c r="AH23" s="40">
        <v>121</v>
      </c>
      <c r="AI23" s="40">
        <v>121</v>
      </c>
      <c r="AJ23" s="40">
        <v>115</v>
      </c>
      <c r="AK23" s="40">
        <v>116</v>
      </c>
      <c r="AL23" s="40">
        <v>124</v>
      </c>
      <c r="AM23" s="40">
        <v>117</v>
      </c>
      <c r="AN23" s="40">
        <v>106</v>
      </c>
      <c r="AO23" s="40">
        <v>107</v>
      </c>
      <c r="AP23" s="40">
        <v>106</v>
      </c>
      <c r="AQ23" s="40">
        <v>103</v>
      </c>
      <c r="AR23" s="40">
        <v>90</v>
      </c>
      <c r="AS23" s="40">
        <v>93</v>
      </c>
      <c r="AT23" s="40">
        <v>102</v>
      </c>
      <c r="AU23" s="40">
        <v>110</v>
      </c>
      <c r="AV23" s="40">
        <v>78</v>
      </c>
      <c r="AW23" s="40">
        <v>83</v>
      </c>
      <c r="AX23" s="40">
        <v>67</v>
      </c>
      <c r="AY23" s="40">
        <v>72</v>
      </c>
      <c r="AZ23" s="40">
        <v>78</v>
      </c>
      <c r="BA23" s="40">
        <v>79</v>
      </c>
      <c r="BB23" s="40">
        <v>90</v>
      </c>
      <c r="BC23" s="40">
        <v>88</v>
      </c>
      <c r="BD23" s="40">
        <v>73</v>
      </c>
      <c r="BE23" s="40">
        <v>71</v>
      </c>
      <c r="BF23" s="40">
        <v>69</v>
      </c>
      <c r="BG23" s="40">
        <v>69</v>
      </c>
      <c r="BH23" s="40">
        <v>73</v>
      </c>
      <c r="BI23" s="40">
        <v>79</v>
      </c>
      <c r="BJ23" s="40">
        <v>66</v>
      </c>
      <c r="BK23" s="40">
        <v>42</v>
      </c>
      <c r="BL23" s="40">
        <v>48</v>
      </c>
      <c r="BM23" s="40">
        <v>50</v>
      </c>
      <c r="BN23" s="40">
        <v>46</v>
      </c>
      <c r="BO23" s="40">
        <v>42</v>
      </c>
      <c r="BP23" s="40">
        <v>40</v>
      </c>
      <c r="BQ23" s="40">
        <v>39</v>
      </c>
      <c r="BR23" s="40">
        <v>39</v>
      </c>
      <c r="BS23" s="38">
        <v>41</v>
      </c>
      <c r="BT23" s="40">
        <v>48</v>
      </c>
      <c r="BU23" s="40">
        <v>53</v>
      </c>
      <c r="BV23" s="40">
        <v>40</v>
      </c>
      <c r="BW23" s="40">
        <v>43</v>
      </c>
      <c r="BX23" s="40">
        <v>45</v>
      </c>
      <c r="BY23" s="40">
        <v>48</v>
      </c>
      <c r="BZ23" s="40">
        <v>48</v>
      </c>
      <c r="CA23" s="40">
        <v>51</v>
      </c>
      <c r="CB23" s="40">
        <v>56</v>
      </c>
      <c r="CC23" s="40">
        <v>40</v>
      </c>
      <c r="CD23" s="40">
        <v>50</v>
      </c>
      <c r="CE23" s="40">
        <v>55</v>
      </c>
      <c r="CF23" s="40">
        <v>51</v>
      </c>
      <c r="CG23" s="40">
        <v>51</v>
      </c>
      <c r="CH23" s="40">
        <v>48</v>
      </c>
      <c r="CI23" s="40">
        <v>52</v>
      </c>
      <c r="CJ23" s="40">
        <v>54</v>
      </c>
      <c r="CK23" s="40">
        <v>58</v>
      </c>
      <c r="CL23" s="40">
        <v>58</v>
      </c>
      <c r="CM23" s="40">
        <v>47</v>
      </c>
      <c r="CN23" s="40">
        <v>46</v>
      </c>
      <c r="CO23" s="38">
        <v>47</v>
      </c>
      <c r="CP23" s="38">
        <v>47</v>
      </c>
      <c r="CQ23" s="40">
        <v>43</v>
      </c>
      <c r="CR23" s="40">
        <v>46</v>
      </c>
      <c r="CS23" s="38">
        <v>49</v>
      </c>
      <c r="CT23" s="38">
        <v>37</v>
      </c>
      <c r="CU23" s="40">
        <v>35</v>
      </c>
      <c r="CV23" s="40">
        <v>42</v>
      </c>
      <c r="CW23" s="38">
        <v>41</v>
      </c>
      <c r="CX23" s="38">
        <v>28</v>
      </c>
      <c r="CY23" s="38">
        <v>31</v>
      </c>
      <c r="CZ23" s="38">
        <v>37</v>
      </c>
      <c r="DA23" s="38">
        <v>37</v>
      </c>
      <c r="DB23" s="38">
        <v>42</v>
      </c>
      <c r="DC23" s="38">
        <v>48</v>
      </c>
      <c r="DD23" s="38">
        <v>53</v>
      </c>
      <c r="DE23" s="38">
        <v>49</v>
      </c>
      <c r="DF23" s="38">
        <v>52</v>
      </c>
      <c r="DG23" s="38">
        <v>58</v>
      </c>
      <c r="DH23" s="38">
        <v>55</v>
      </c>
      <c r="DI23" s="38">
        <v>59</v>
      </c>
      <c r="DJ23" s="38">
        <v>64</v>
      </c>
      <c r="DK23" s="38">
        <v>63</v>
      </c>
      <c r="DL23" s="38">
        <v>76</v>
      </c>
      <c r="DM23" s="38">
        <v>59</v>
      </c>
      <c r="DN23" s="38">
        <v>51</v>
      </c>
      <c r="DO23" s="38">
        <v>57</v>
      </c>
      <c r="DP23" s="38">
        <v>54</v>
      </c>
      <c r="DQ23" s="38">
        <v>48</v>
      </c>
      <c r="DR23" s="38">
        <v>54</v>
      </c>
      <c r="DS23" s="38">
        <v>59</v>
      </c>
      <c r="DT23" s="38">
        <v>62</v>
      </c>
      <c r="DU23" s="38">
        <v>69</v>
      </c>
      <c r="DV23" s="38">
        <v>64</v>
      </c>
      <c r="DW23" s="38">
        <v>60</v>
      </c>
      <c r="DX23" s="38">
        <v>52</v>
      </c>
      <c r="DY23" s="38">
        <v>59</v>
      </c>
      <c r="DZ23" s="38">
        <v>59</v>
      </c>
      <c r="EA23" s="38">
        <v>57</v>
      </c>
      <c r="EB23" s="38">
        <v>58</v>
      </c>
      <c r="EC23" s="38">
        <v>57</v>
      </c>
      <c r="ED23" s="38">
        <v>55</v>
      </c>
      <c r="EE23" s="38">
        <v>71</v>
      </c>
      <c r="EF23" s="38">
        <v>59</v>
      </c>
      <c r="EG23" s="38">
        <v>70</v>
      </c>
      <c r="EH23" s="38">
        <v>76</v>
      </c>
      <c r="EI23" s="38">
        <v>99</v>
      </c>
      <c r="EJ23" s="38">
        <v>102</v>
      </c>
      <c r="EK23" s="38">
        <v>98</v>
      </c>
      <c r="EL23" s="38">
        <v>105</v>
      </c>
      <c r="EM23" s="38">
        <v>96</v>
      </c>
      <c r="EN23" s="38"/>
      <c r="EO23" s="38">
        <v>96</v>
      </c>
      <c r="EP23" s="38">
        <v>108</v>
      </c>
      <c r="EQ23" s="38">
        <v>107</v>
      </c>
      <c r="ER23" s="38">
        <v>104</v>
      </c>
      <c r="ES23" s="38">
        <v>105</v>
      </c>
      <c r="ET23" s="38">
        <v>115</v>
      </c>
      <c r="EU23" s="38">
        <v>82</v>
      </c>
      <c r="EV23" s="38">
        <v>92</v>
      </c>
      <c r="EW23" s="38">
        <v>101</v>
      </c>
      <c r="EX23" s="38">
        <v>104</v>
      </c>
      <c r="EY23" s="38">
        <v>63</v>
      </c>
      <c r="EZ23" s="38">
        <v>74</v>
      </c>
      <c r="FA23" s="38">
        <v>72</v>
      </c>
      <c r="FB23" s="38">
        <v>73</v>
      </c>
      <c r="FC23" s="38">
        <v>80</v>
      </c>
      <c r="FD23" s="38">
        <v>92</v>
      </c>
      <c r="FE23" s="38">
        <v>83</v>
      </c>
      <c r="FF23" s="38">
        <v>89</v>
      </c>
      <c r="FG23" s="38">
        <v>97</v>
      </c>
      <c r="FH23" s="38">
        <v>91</v>
      </c>
      <c r="FI23" s="38">
        <v>91</v>
      </c>
      <c r="FJ23" s="38">
        <v>103</v>
      </c>
      <c r="FK23" s="38">
        <v>95</v>
      </c>
      <c r="FL23" s="38">
        <v>80</v>
      </c>
      <c r="FM23" s="38">
        <v>101</v>
      </c>
      <c r="FN23" s="38">
        <v>103</v>
      </c>
      <c r="FO23" s="38">
        <v>112</v>
      </c>
      <c r="FP23" s="38">
        <v>119</v>
      </c>
      <c r="FQ23" s="38">
        <v>129</v>
      </c>
      <c r="FR23" s="38">
        <v>139</v>
      </c>
      <c r="FS23" s="38">
        <v>148</v>
      </c>
      <c r="FT23" s="38">
        <v>135</v>
      </c>
      <c r="FU23" s="38">
        <v>64</v>
      </c>
      <c r="FV23" s="38">
        <v>61</v>
      </c>
      <c r="FW23" s="38">
        <v>73</v>
      </c>
      <c r="FX23" s="38">
        <v>249</v>
      </c>
      <c r="FY23" s="38">
        <v>257</v>
      </c>
      <c r="FZ23" s="38">
        <v>250</v>
      </c>
      <c r="GA23" s="38">
        <v>250</v>
      </c>
      <c r="GB23" s="38">
        <v>257</v>
      </c>
      <c r="GC23" s="38">
        <v>254</v>
      </c>
      <c r="GD23" s="38">
        <v>253</v>
      </c>
      <c r="GE23" s="38">
        <v>256</v>
      </c>
      <c r="GF23" s="38">
        <v>204</v>
      </c>
      <c r="GG23" s="38">
        <v>212</v>
      </c>
      <c r="GH23" s="38">
        <v>216</v>
      </c>
      <c r="GI23" s="38">
        <v>213</v>
      </c>
      <c r="GJ23" s="38">
        <v>218</v>
      </c>
      <c r="GK23" s="38">
        <v>214</v>
      </c>
      <c r="GL23" s="38"/>
      <c r="GM23" s="38"/>
      <c r="GN23" s="38"/>
      <c r="GO23" s="38"/>
    </row>
    <row r="24" spans="1:197" s="43" customFormat="1" ht="18" customHeight="1">
      <c r="A24" s="144" t="s">
        <v>1508</v>
      </c>
      <c r="B24" s="41" t="s">
        <v>1509</v>
      </c>
      <c r="C24" s="42">
        <v>8</v>
      </c>
      <c r="D24" s="42">
        <v>14</v>
      </c>
      <c r="E24" s="42">
        <v>15</v>
      </c>
      <c r="F24" s="42">
        <v>24</v>
      </c>
      <c r="G24" s="42">
        <v>10</v>
      </c>
      <c r="H24" s="42">
        <v>10</v>
      </c>
      <c r="I24" s="42">
        <v>13</v>
      </c>
      <c r="J24" s="42">
        <v>15</v>
      </c>
      <c r="K24" s="42">
        <v>22</v>
      </c>
      <c r="L24" s="42">
        <v>17</v>
      </c>
      <c r="M24" s="42">
        <v>14</v>
      </c>
      <c r="N24" s="42">
        <v>14</v>
      </c>
      <c r="O24" s="42">
        <v>17</v>
      </c>
      <c r="P24" s="42">
        <v>13</v>
      </c>
      <c r="Q24" s="42">
        <v>7</v>
      </c>
      <c r="R24" s="42">
        <v>20</v>
      </c>
      <c r="S24" s="42">
        <v>10</v>
      </c>
      <c r="T24" s="42">
        <v>15</v>
      </c>
      <c r="U24" s="42">
        <v>15</v>
      </c>
      <c r="V24" s="42">
        <v>14</v>
      </c>
      <c r="W24" s="42">
        <v>18</v>
      </c>
      <c r="X24" s="42">
        <v>13</v>
      </c>
      <c r="Y24" s="42">
        <v>12</v>
      </c>
      <c r="Z24" s="42">
        <v>24</v>
      </c>
      <c r="AA24" s="42">
        <v>18</v>
      </c>
      <c r="AB24" s="42">
        <v>12</v>
      </c>
      <c r="AC24" s="42">
        <v>21</v>
      </c>
      <c r="AD24" s="42">
        <v>37</v>
      </c>
      <c r="AE24" s="42">
        <v>14</v>
      </c>
      <c r="AF24" s="42">
        <v>12</v>
      </c>
      <c r="AG24" s="42">
        <v>23</v>
      </c>
      <c r="AH24" s="42">
        <v>11</v>
      </c>
      <c r="AI24" s="42">
        <v>18</v>
      </c>
      <c r="AJ24" s="42">
        <v>16</v>
      </c>
      <c r="AK24" s="42">
        <v>20</v>
      </c>
      <c r="AL24" s="42">
        <v>20</v>
      </c>
      <c r="AM24" s="42">
        <v>13</v>
      </c>
      <c r="AN24" s="42">
        <v>13</v>
      </c>
      <c r="AO24" s="42">
        <v>12</v>
      </c>
      <c r="AP24" s="42">
        <v>10</v>
      </c>
      <c r="AQ24" s="42">
        <v>15</v>
      </c>
      <c r="AR24" s="42">
        <v>3</v>
      </c>
      <c r="AS24" s="42">
        <v>18</v>
      </c>
      <c r="AT24" s="42">
        <v>8</v>
      </c>
      <c r="AU24" s="42">
        <v>32</v>
      </c>
      <c r="AV24" s="42">
        <v>21</v>
      </c>
      <c r="AW24" s="42">
        <v>24</v>
      </c>
      <c r="AX24" s="42">
        <v>8</v>
      </c>
      <c r="AY24" s="42">
        <v>33</v>
      </c>
      <c r="AZ24" s="42">
        <v>18</v>
      </c>
      <c r="BA24" s="42">
        <v>22</v>
      </c>
      <c r="BB24" s="42">
        <v>21</v>
      </c>
      <c r="BC24" s="42">
        <v>14</v>
      </c>
      <c r="BD24" s="42">
        <v>6</v>
      </c>
      <c r="BE24" s="42">
        <v>8</v>
      </c>
      <c r="BF24" s="42">
        <v>12</v>
      </c>
      <c r="BG24" s="42">
        <v>9</v>
      </c>
      <c r="BH24" s="42">
        <v>12</v>
      </c>
      <c r="BI24" s="42">
        <v>15</v>
      </c>
      <c r="BJ24" s="42">
        <v>6</v>
      </c>
      <c r="BK24" s="42">
        <v>11</v>
      </c>
      <c r="BL24" s="42">
        <v>13</v>
      </c>
      <c r="BM24" s="42">
        <v>11</v>
      </c>
      <c r="BN24" s="42">
        <v>3</v>
      </c>
      <c r="BO24" s="42">
        <v>5</v>
      </c>
      <c r="BP24" s="42">
        <v>1</v>
      </c>
      <c r="BQ24" s="42">
        <v>0</v>
      </c>
      <c r="BR24" s="42">
        <v>0</v>
      </c>
      <c r="BS24" s="42">
        <v>2</v>
      </c>
      <c r="BT24" s="42">
        <v>8</v>
      </c>
      <c r="BU24" s="42">
        <v>11</v>
      </c>
      <c r="BV24" s="42">
        <v>14</v>
      </c>
      <c r="BW24" s="42">
        <v>8</v>
      </c>
      <c r="BX24" s="42">
        <v>12</v>
      </c>
      <c r="BY24" s="42">
        <v>10</v>
      </c>
      <c r="BZ24" s="42">
        <v>10</v>
      </c>
      <c r="CA24" s="42">
        <v>7</v>
      </c>
      <c r="CB24" s="42">
        <v>10</v>
      </c>
      <c r="CC24" s="42">
        <v>14</v>
      </c>
      <c r="CD24" s="42">
        <v>21</v>
      </c>
      <c r="CE24" s="42">
        <v>20</v>
      </c>
      <c r="CF24" s="42">
        <v>12</v>
      </c>
      <c r="CG24" s="42">
        <v>9</v>
      </c>
      <c r="CH24" s="42">
        <v>2</v>
      </c>
      <c r="CI24" s="42">
        <v>9</v>
      </c>
      <c r="CJ24" s="42">
        <v>13</v>
      </c>
      <c r="CK24" s="42">
        <v>13</v>
      </c>
      <c r="CL24" s="42">
        <v>2</v>
      </c>
      <c r="CM24" s="42">
        <v>7</v>
      </c>
      <c r="CN24" s="42">
        <v>3</v>
      </c>
      <c r="CO24" s="42">
        <v>6</v>
      </c>
      <c r="CP24" s="42">
        <v>0</v>
      </c>
      <c r="CQ24" s="42">
        <v>4</v>
      </c>
      <c r="CR24" s="42">
        <v>9</v>
      </c>
      <c r="CS24" s="42">
        <v>10</v>
      </c>
      <c r="CT24" s="42">
        <v>10</v>
      </c>
      <c r="CU24" s="42">
        <v>2</v>
      </c>
      <c r="CV24" s="42">
        <v>16</v>
      </c>
      <c r="CW24" s="42">
        <v>14</v>
      </c>
      <c r="CX24" s="42">
        <v>6</v>
      </c>
      <c r="CY24" s="42">
        <v>13</v>
      </c>
      <c r="CZ24" s="42">
        <v>12</v>
      </c>
      <c r="DA24" s="42">
        <v>9</v>
      </c>
      <c r="DB24" s="42">
        <v>9</v>
      </c>
      <c r="DC24" s="42">
        <v>14</v>
      </c>
      <c r="DD24" s="42">
        <v>14</v>
      </c>
      <c r="DE24" s="42">
        <v>6</v>
      </c>
      <c r="DF24" s="42">
        <v>13</v>
      </c>
      <c r="DG24" s="42">
        <v>17</v>
      </c>
      <c r="DH24" s="42">
        <v>15</v>
      </c>
      <c r="DI24" s="42">
        <v>14</v>
      </c>
      <c r="DJ24" s="42">
        <v>12</v>
      </c>
      <c r="DK24" s="42">
        <v>7</v>
      </c>
      <c r="DL24" s="42">
        <v>20</v>
      </c>
      <c r="DM24" s="42">
        <v>7</v>
      </c>
      <c r="DN24" s="42">
        <v>3</v>
      </c>
      <c r="DO24" s="42">
        <v>13</v>
      </c>
      <c r="DP24" s="42">
        <v>10</v>
      </c>
      <c r="DQ24" s="42">
        <v>5</v>
      </c>
      <c r="DR24" s="42">
        <v>9</v>
      </c>
      <c r="DS24" s="42">
        <v>15</v>
      </c>
      <c r="DT24" s="42">
        <v>10</v>
      </c>
      <c r="DU24" s="42">
        <v>11</v>
      </c>
      <c r="DV24" s="42">
        <v>2</v>
      </c>
      <c r="DW24" s="42">
        <v>11</v>
      </c>
      <c r="DX24" s="42">
        <v>12</v>
      </c>
      <c r="DY24" s="42">
        <v>18</v>
      </c>
      <c r="DZ24" s="42">
        <v>15</v>
      </c>
      <c r="EA24" s="42">
        <v>6</v>
      </c>
      <c r="EB24" s="42">
        <v>11</v>
      </c>
      <c r="EC24" s="42">
        <v>8</v>
      </c>
      <c r="ED24" s="42">
        <v>15</v>
      </c>
      <c r="EE24" s="42">
        <v>18</v>
      </c>
      <c r="EF24" s="42">
        <v>0</v>
      </c>
      <c r="EG24" s="42">
        <v>14</v>
      </c>
      <c r="EH24" s="42">
        <v>16</v>
      </c>
      <c r="EI24" s="42">
        <v>32</v>
      </c>
      <c r="EJ24" s="42">
        <v>15</v>
      </c>
      <c r="EK24" s="42">
        <v>11</v>
      </c>
      <c r="EL24" s="42">
        <v>12</v>
      </c>
      <c r="EM24" s="42">
        <v>7</v>
      </c>
      <c r="EN24" s="42"/>
      <c r="EO24" s="42">
        <v>2</v>
      </c>
      <c r="EP24" s="42">
        <v>21</v>
      </c>
      <c r="EQ24" s="42">
        <v>13</v>
      </c>
      <c r="ER24" s="42">
        <v>7</v>
      </c>
      <c r="ES24" s="42">
        <v>13</v>
      </c>
      <c r="ET24" s="42">
        <v>16</v>
      </c>
      <c r="EU24" s="42">
        <v>4</v>
      </c>
      <c r="EV24" s="42">
        <v>12</v>
      </c>
      <c r="EW24" s="42">
        <v>14</v>
      </c>
      <c r="EX24" s="42">
        <v>13</v>
      </c>
      <c r="EY24" s="42">
        <v>15</v>
      </c>
      <c r="EZ24" s="42">
        <v>20</v>
      </c>
      <c r="FA24" s="42">
        <v>13</v>
      </c>
      <c r="FB24" s="42">
        <v>12</v>
      </c>
      <c r="FC24" s="42">
        <v>20</v>
      </c>
      <c r="FD24" s="42">
        <v>15</v>
      </c>
      <c r="FE24" s="42">
        <v>4</v>
      </c>
      <c r="FF24" s="42">
        <v>17</v>
      </c>
      <c r="FG24" s="42">
        <v>19</v>
      </c>
      <c r="FH24" s="42">
        <v>6</v>
      </c>
      <c r="FI24" s="42">
        <v>10</v>
      </c>
      <c r="FJ24" s="42">
        <v>23</v>
      </c>
      <c r="FK24" s="42">
        <v>4</v>
      </c>
      <c r="FL24" s="42">
        <v>11</v>
      </c>
      <c r="FM24" s="42">
        <v>26</v>
      </c>
      <c r="FN24" s="42">
        <v>10</v>
      </c>
      <c r="FO24" s="42">
        <v>15</v>
      </c>
      <c r="FP24" s="42">
        <v>14</v>
      </c>
      <c r="FQ24" s="42">
        <v>20</v>
      </c>
      <c r="FR24" s="42">
        <v>15</v>
      </c>
      <c r="FS24" s="42">
        <v>20</v>
      </c>
      <c r="FT24" s="42">
        <v>6</v>
      </c>
      <c r="FU24" s="42">
        <v>10</v>
      </c>
      <c r="FV24" s="42">
        <v>8</v>
      </c>
      <c r="FW24" s="42">
        <v>19</v>
      </c>
      <c r="FX24" s="42">
        <f>8+177</f>
        <v>185</v>
      </c>
      <c r="FY24" s="42">
        <v>7</v>
      </c>
      <c r="FZ24" s="42">
        <v>1</v>
      </c>
      <c r="GA24" s="42">
        <v>9</v>
      </c>
      <c r="GB24" s="42">
        <v>3</v>
      </c>
      <c r="GC24" s="42">
        <v>5</v>
      </c>
      <c r="GD24" s="42">
        <v>6</v>
      </c>
      <c r="GE24" s="42">
        <v>16</v>
      </c>
      <c r="GF24" s="42">
        <v>26</v>
      </c>
      <c r="GG24" s="42">
        <v>6</v>
      </c>
      <c r="GH24" s="42">
        <v>10</v>
      </c>
      <c r="GI24" s="42">
        <v>4</v>
      </c>
      <c r="GJ24" s="42">
        <v>10</v>
      </c>
      <c r="GK24" s="42">
        <v>9</v>
      </c>
      <c r="GL24" s="42"/>
      <c r="GM24" s="42"/>
      <c r="GN24" s="42"/>
      <c r="GO24" s="42"/>
    </row>
    <row r="25" spans="1:197" s="43" customFormat="1" ht="18" customHeight="1">
      <c r="A25" s="145"/>
      <c r="B25" s="44" t="s">
        <v>1510</v>
      </c>
      <c r="C25" s="45">
        <v>10</v>
      </c>
      <c r="D25" s="45">
        <v>9</v>
      </c>
      <c r="E25" s="45">
        <v>13</v>
      </c>
      <c r="F25" s="45">
        <v>14</v>
      </c>
      <c r="G25" s="45">
        <v>11</v>
      </c>
      <c r="H25" s="45">
        <v>12</v>
      </c>
      <c r="I25" s="45">
        <v>1</v>
      </c>
      <c r="J25" s="45">
        <v>0</v>
      </c>
      <c r="K25" s="45">
        <v>2</v>
      </c>
      <c r="L25" s="45">
        <v>0</v>
      </c>
      <c r="M25" s="45">
        <v>0</v>
      </c>
      <c r="N25" s="45">
        <v>2</v>
      </c>
      <c r="O25" s="45">
        <v>12</v>
      </c>
      <c r="P25" s="45">
        <v>1</v>
      </c>
      <c r="Q25" s="45">
        <v>1</v>
      </c>
      <c r="R25" s="45">
        <v>6</v>
      </c>
      <c r="S25" s="45">
        <v>0</v>
      </c>
      <c r="T25" s="45">
        <v>1</v>
      </c>
      <c r="U25" s="45">
        <v>2</v>
      </c>
      <c r="V25" s="45">
        <v>1</v>
      </c>
      <c r="W25" s="45">
        <v>0</v>
      </c>
      <c r="X25" s="45">
        <v>1</v>
      </c>
      <c r="Y25" s="45">
        <v>4</v>
      </c>
      <c r="Z25" s="45">
        <v>11</v>
      </c>
      <c r="AA25" s="45">
        <v>0</v>
      </c>
      <c r="AB25" s="45">
        <v>0</v>
      </c>
      <c r="AC25" s="45">
        <v>0</v>
      </c>
      <c r="AD25" s="45">
        <v>20</v>
      </c>
      <c r="AE25" s="45">
        <v>0</v>
      </c>
      <c r="AF25" s="45">
        <v>1</v>
      </c>
      <c r="AG25" s="45">
        <v>0</v>
      </c>
      <c r="AH25" s="45">
        <v>3</v>
      </c>
      <c r="AI25" s="45">
        <v>15</v>
      </c>
      <c r="AJ25" s="45">
        <v>1</v>
      </c>
      <c r="AK25" s="45">
        <v>5</v>
      </c>
      <c r="AL25" s="45">
        <v>2</v>
      </c>
      <c r="AM25" s="45">
        <v>18</v>
      </c>
      <c r="AN25" s="45">
        <v>2</v>
      </c>
      <c r="AO25" s="45">
        <v>3</v>
      </c>
      <c r="AP25" s="45">
        <v>3</v>
      </c>
      <c r="AQ25" s="45">
        <v>14</v>
      </c>
      <c r="AR25" s="45">
        <v>0</v>
      </c>
      <c r="AS25" s="45">
        <v>0</v>
      </c>
      <c r="AT25" s="45">
        <v>0</v>
      </c>
      <c r="AU25" s="45">
        <v>34</v>
      </c>
      <c r="AV25" s="45">
        <v>0</v>
      </c>
      <c r="AW25" s="45">
        <v>24</v>
      </c>
      <c r="AX25" s="45">
        <v>0</v>
      </c>
      <c r="AY25" s="45">
        <v>0</v>
      </c>
      <c r="AZ25" s="45">
        <v>2</v>
      </c>
      <c r="BA25" s="45">
        <v>2</v>
      </c>
      <c r="BB25" s="45">
        <v>3</v>
      </c>
      <c r="BC25" s="45">
        <v>13</v>
      </c>
      <c r="BD25" s="45">
        <v>0</v>
      </c>
      <c r="BE25" s="45">
        <v>1</v>
      </c>
      <c r="BF25" s="45">
        <v>0</v>
      </c>
      <c r="BG25" s="45">
        <v>1</v>
      </c>
      <c r="BH25" s="45">
        <v>1</v>
      </c>
      <c r="BI25" s="45">
        <v>16</v>
      </c>
      <c r="BJ25" s="45">
        <v>6</v>
      </c>
      <c r="BK25" s="45">
        <v>8</v>
      </c>
      <c r="BL25" s="45">
        <v>7</v>
      </c>
      <c r="BM25" s="45">
        <v>11</v>
      </c>
      <c r="BN25" s="45">
        <v>5</v>
      </c>
      <c r="BO25" s="45">
        <v>9</v>
      </c>
      <c r="BP25" s="45">
        <v>3</v>
      </c>
      <c r="BQ25" s="45">
        <v>1</v>
      </c>
      <c r="BR25" s="45">
        <v>0</v>
      </c>
      <c r="BS25" s="45">
        <v>0</v>
      </c>
      <c r="BT25" s="45">
        <v>1</v>
      </c>
      <c r="BU25" s="45">
        <v>6</v>
      </c>
      <c r="BV25" s="45">
        <v>27</v>
      </c>
      <c r="BW25" s="45">
        <v>5</v>
      </c>
      <c r="BX25" s="45">
        <v>11</v>
      </c>
      <c r="BY25" s="45">
        <v>7</v>
      </c>
      <c r="BZ25" s="45">
        <v>10</v>
      </c>
      <c r="CA25" s="45">
        <v>4</v>
      </c>
      <c r="CB25" s="45">
        <v>5</v>
      </c>
      <c r="CC25" s="45">
        <v>30</v>
      </c>
      <c r="CD25" s="45">
        <v>11</v>
      </c>
      <c r="CE25" s="45">
        <v>12</v>
      </c>
      <c r="CF25" s="45">
        <v>16</v>
      </c>
      <c r="CG25" s="45">
        <v>9</v>
      </c>
      <c r="CH25" s="45">
        <v>3</v>
      </c>
      <c r="CI25" s="45">
        <v>5</v>
      </c>
      <c r="CJ25" s="45">
        <v>11</v>
      </c>
      <c r="CK25" s="45">
        <v>5</v>
      </c>
      <c r="CL25" s="45">
        <v>0</v>
      </c>
      <c r="CM25" s="45">
        <v>18</v>
      </c>
      <c r="CN25" s="45">
        <v>4</v>
      </c>
      <c r="CO25" s="45">
        <v>5</v>
      </c>
      <c r="CP25" s="45">
        <v>0</v>
      </c>
      <c r="CQ25" s="45">
        <v>8</v>
      </c>
      <c r="CR25" s="45">
        <v>6</v>
      </c>
      <c r="CS25" s="45">
        <v>7</v>
      </c>
      <c r="CT25" s="45">
        <v>25</v>
      </c>
      <c r="CU25" s="45">
        <v>4</v>
      </c>
      <c r="CV25" s="45">
        <v>9</v>
      </c>
      <c r="CW25" s="45">
        <v>15</v>
      </c>
      <c r="CX25" s="45">
        <v>18</v>
      </c>
      <c r="CY25" s="45">
        <v>11</v>
      </c>
      <c r="CZ25" s="45">
        <v>6</v>
      </c>
      <c r="DA25" s="45">
        <v>9</v>
      </c>
      <c r="DB25" s="45">
        <v>5</v>
      </c>
      <c r="DC25" s="45">
        <v>8</v>
      </c>
      <c r="DD25" s="45">
        <v>9</v>
      </c>
      <c r="DE25" s="45">
        <v>8</v>
      </c>
      <c r="DF25" s="45">
        <v>10</v>
      </c>
      <c r="DG25" s="45">
        <v>9</v>
      </c>
      <c r="DH25" s="45">
        <v>18</v>
      </c>
      <c r="DI25" s="45">
        <v>10</v>
      </c>
      <c r="DJ25" s="45">
        <v>8</v>
      </c>
      <c r="DK25" s="45">
        <v>7</v>
      </c>
      <c r="DL25" s="45">
        <v>7</v>
      </c>
      <c r="DM25" s="45">
        <v>24</v>
      </c>
      <c r="DN25" s="45">
        <v>5</v>
      </c>
      <c r="DO25" s="45">
        <v>7</v>
      </c>
      <c r="DP25" s="45">
        <v>13</v>
      </c>
      <c r="DQ25" s="45">
        <v>11</v>
      </c>
      <c r="DR25" s="45">
        <v>3</v>
      </c>
      <c r="DS25" s="45">
        <v>9</v>
      </c>
      <c r="DT25" s="45">
        <v>6</v>
      </c>
      <c r="DU25" s="45">
        <v>0</v>
      </c>
      <c r="DV25" s="45">
        <v>7</v>
      </c>
      <c r="DW25" s="45">
        <v>15</v>
      </c>
      <c r="DX25" s="45">
        <v>11</v>
      </c>
      <c r="DY25" s="45">
        <v>11</v>
      </c>
      <c r="DZ25" s="45">
        <v>15</v>
      </c>
      <c r="EA25" s="45">
        <v>8</v>
      </c>
      <c r="EB25" s="45">
        <v>7</v>
      </c>
      <c r="EC25" s="45">
        <v>4</v>
      </c>
      <c r="ED25" s="45">
        <v>14</v>
      </c>
      <c r="EE25" s="45">
        <v>2</v>
      </c>
      <c r="EF25" s="45">
        <v>11</v>
      </c>
      <c r="EG25" s="45">
        <v>3</v>
      </c>
      <c r="EH25" s="45">
        <v>10</v>
      </c>
      <c r="EI25" s="45">
        <v>9</v>
      </c>
      <c r="EJ25" s="45">
        <v>8</v>
      </c>
      <c r="EK25" s="45">
        <v>15</v>
      </c>
      <c r="EL25" s="45">
        <v>5</v>
      </c>
      <c r="EM25" s="45">
        <v>16</v>
      </c>
      <c r="EN25" s="45"/>
      <c r="EO25" s="45">
        <v>2</v>
      </c>
      <c r="EP25" s="45">
        <v>9</v>
      </c>
      <c r="EQ25" s="45">
        <v>14</v>
      </c>
      <c r="ER25" s="45">
        <v>9</v>
      </c>
      <c r="ES25" s="45">
        <v>12</v>
      </c>
      <c r="ET25" s="45">
        <v>6</v>
      </c>
      <c r="EU25" s="45">
        <v>37</v>
      </c>
      <c r="EV25" s="45">
        <v>1</v>
      </c>
      <c r="EW25" s="45">
        <v>5</v>
      </c>
      <c r="EX25" s="45">
        <v>10</v>
      </c>
      <c r="EY25" s="45">
        <v>56</v>
      </c>
      <c r="EZ25" s="45">
        <v>9</v>
      </c>
      <c r="FA25" s="45">
        <v>15</v>
      </c>
      <c r="FB25" s="45">
        <v>11</v>
      </c>
      <c r="FC25" s="45">
        <v>13</v>
      </c>
      <c r="FD25" s="45">
        <v>3</v>
      </c>
      <c r="FE25" s="45">
        <v>13</v>
      </c>
      <c r="FF25" s="45">
        <v>11</v>
      </c>
      <c r="FG25" s="45">
        <v>11</v>
      </c>
      <c r="FH25" s="45">
        <v>12</v>
      </c>
      <c r="FI25" s="45">
        <v>10</v>
      </c>
      <c r="FJ25" s="45">
        <v>11</v>
      </c>
      <c r="FK25" s="45">
        <v>12</v>
      </c>
      <c r="FL25" s="45">
        <v>26</v>
      </c>
      <c r="FM25" s="45">
        <v>5</v>
      </c>
      <c r="FN25" s="45">
        <v>7</v>
      </c>
      <c r="FO25" s="45">
        <v>6</v>
      </c>
      <c r="FP25" s="45">
        <v>7</v>
      </c>
      <c r="FQ25" s="45">
        <v>10</v>
      </c>
      <c r="FR25" s="45">
        <v>5</v>
      </c>
      <c r="FS25" s="45">
        <v>8</v>
      </c>
      <c r="FT25" s="45">
        <v>19</v>
      </c>
      <c r="FU25" s="45">
        <v>81</v>
      </c>
      <c r="FV25" s="45">
        <v>11</v>
      </c>
      <c r="FW25" s="45">
        <v>7</v>
      </c>
      <c r="FX25" s="45">
        <v>9</v>
      </c>
      <c r="FY25" s="45">
        <v>3</v>
      </c>
      <c r="FZ25" s="45">
        <v>5</v>
      </c>
      <c r="GA25" s="45">
        <v>9</v>
      </c>
      <c r="GB25" s="45">
        <v>11</v>
      </c>
      <c r="GC25" s="45">
        <v>5</v>
      </c>
      <c r="GD25" s="45">
        <v>7</v>
      </c>
      <c r="GE25" s="45">
        <v>14</v>
      </c>
      <c r="GF25" s="45">
        <v>73</v>
      </c>
      <c r="GG25" s="45">
        <v>4</v>
      </c>
      <c r="GH25" s="45">
        <v>6</v>
      </c>
      <c r="GI25" s="45">
        <v>12</v>
      </c>
      <c r="GJ25" s="45">
        <v>8</v>
      </c>
      <c r="GK25" s="45">
        <v>4</v>
      </c>
      <c r="GL25" s="45"/>
      <c r="GM25" s="45"/>
      <c r="GN25" s="45"/>
      <c r="GO25" s="45"/>
    </row>
    <row r="26" spans="1:197" s="43" customFormat="1" ht="12.75" customHeight="1">
      <c r="A26" s="145"/>
      <c r="B26" s="46" t="s">
        <v>1511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47"/>
      <c r="DP26" s="47"/>
      <c r="DQ26" s="47"/>
      <c r="DR26" s="47"/>
      <c r="DS26" s="47"/>
      <c r="DT26" s="47"/>
      <c r="DU26" s="47"/>
      <c r="DV26" s="47"/>
      <c r="DW26" s="47"/>
      <c r="DX26" s="47"/>
      <c r="DY26" s="47"/>
      <c r="DZ26" s="47"/>
      <c r="EA26" s="47"/>
      <c r="EB26" s="47"/>
      <c r="EC26" s="47"/>
      <c r="ED26" s="47"/>
      <c r="EE26" s="47"/>
      <c r="EF26" s="47"/>
      <c r="EG26" s="47"/>
      <c r="EH26" s="47"/>
      <c r="EI26" s="47"/>
      <c r="EJ26" s="47"/>
      <c r="EK26" s="47"/>
      <c r="EL26" s="47"/>
      <c r="EM26" s="47"/>
      <c r="EN26" s="47"/>
      <c r="EO26" s="47"/>
      <c r="EP26" s="47"/>
      <c r="EQ26" s="47"/>
      <c r="ER26" s="47"/>
      <c r="ES26" s="47"/>
      <c r="ET26" s="47"/>
      <c r="EU26" s="47"/>
      <c r="EV26" s="47"/>
      <c r="EW26" s="47"/>
      <c r="EX26" s="47"/>
      <c r="EY26" s="47"/>
      <c r="EZ26" s="47"/>
      <c r="FA26" s="47"/>
      <c r="FB26" s="47"/>
      <c r="FC26" s="47"/>
      <c r="FD26" s="47"/>
      <c r="FE26" s="47"/>
      <c r="FF26" s="47"/>
      <c r="FG26" s="47"/>
      <c r="FH26" s="47"/>
      <c r="FI26" s="47"/>
      <c r="FJ26" s="47"/>
      <c r="FK26" s="47"/>
      <c r="FL26" s="47"/>
      <c r="FM26" s="47"/>
      <c r="FN26" s="47"/>
      <c r="FO26" s="47"/>
      <c r="FP26" s="47"/>
      <c r="FQ26" s="47"/>
      <c r="FR26" s="47"/>
      <c r="FS26" s="47"/>
      <c r="FT26" s="47"/>
      <c r="FU26" s="47"/>
      <c r="FV26" s="47"/>
      <c r="FW26" s="47"/>
      <c r="FX26" s="47"/>
      <c r="FY26" s="47"/>
      <c r="FZ26" s="47"/>
      <c r="GA26" s="47"/>
      <c r="GB26" s="47"/>
      <c r="GC26" s="47"/>
      <c r="GD26" s="47"/>
      <c r="GE26" s="47"/>
      <c r="GF26" s="47"/>
      <c r="GG26" s="47"/>
      <c r="GH26" s="47"/>
      <c r="GI26" s="47"/>
      <c r="GJ26" s="47"/>
      <c r="GK26" s="47"/>
      <c r="GL26" s="47"/>
      <c r="GM26" s="47"/>
      <c r="GN26" s="47"/>
      <c r="GO26" s="47"/>
    </row>
    <row r="27" spans="1:197" ht="12.75" customHeight="1">
      <c r="A27" s="145"/>
      <c r="B27" s="48" t="s">
        <v>1512</v>
      </c>
      <c r="C27" s="48">
        <v>20</v>
      </c>
      <c r="D27" s="48">
        <v>21</v>
      </c>
      <c r="E27" s="49">
        <v>15</v>
      </c>
      <c r="F27" s="49">
        <v>32</v>
      </c>
      <c r="G27" s="49">
        <v>32</v>
      </c>
      <c r="H27" s="49">
        <v>36</v>
      </c>
      <c r="I27" s="49">
        <v>35</v>
      </c>
      <c r="J27" s="49">
        <v>37</v>
      </c>
      <c r="K27" s="49">
        <v>41</v>
      </c>
      <c r="L27" s="49">
        <v>27</v>
      </c>
      <c r="M27" s="49">
        <v>26</v>
      </c>
      <c r="N27" s="49">
        <v>30</v>
      </c>
      <c r="O27" s="49">
        <v>42</v>
      </c>
      <c r="P27" s="49">
        <v>31</v>
      </c>
      <c r="Q27" s="49">
        <v>32</v>
      </c>
      <c r="R27" s="49">
        <v>37</v>
      </c>
      <c r="S27" s="49">
        <v>27</v>
      </c>
      <c r="T27" s="49">
        <v>39</v>
      </c>
      <c r="U27" s="49">
        <v>40</v>
      </c>
      <c r="V27" s="49">
        <v>24</v>
      </c>
      <c r="W27" s="49">
        <v>24</v>
      </c>
      <c r="X27" s="49">
        <v>28</v>
      </c>
      <c r="Y27" s="49">
        <v>31</v>
      </c>
      <c r="Z27" s="49">
        <v>35</v>
      </c>
      <c r="AA27" s="49">
        <v>33</v>
      </c>
      <c r="AB27" s="49">
        <v>35</v>
      </c>
      <c r="AC27" s="49">
        <v>40</v>
      </c>
      <c r="AD27" s="49">
        <v>60</v>
      </c>
      <c r="AE27" s="49">
        <v>37</v>
      </c>
      <c r="AF27" s="49">
        <v>38</v>
      </c>
      <c r="AG27" s="49">
        <v>38</v>
      </c>
      <c r="AH27" s="49">
        <v>36</v>
      </c>
      <c r="AI27" s="49">
        <v>33</v>
      </c>
      <c r="AJ27" s="49">
        <v>37</v>
      </c>
      <c r="AK27" s="49">
        <v>32</v>
      </c>
      <c r="AL27" s="49">
        <v>36</v>
      </c>
      <c r="AM27" s="49">
        <v>26</v>
      </c>
      <c r="AN27" s="49">
        <v>30</v>
      </c>
      <c r="AO27" s="49">
        <v>25</v>
      </c>
      <c r="AP27" s="49">
        <v>23</v>
      </c>
      <c r="AQ27" s="49">
        <v>32</v>
      </c>
      <c r="AR27" s="49">
        <v>25</v>
      </c>
      <c r="AS27" s="49">
        <v>23</v>
      </c>
      <c r="AT27" s="49">
        <v>33</v>
      </c>
      <c r="AU27" s="49">
        <v>34</v>
      </c>
      <c r="AV27" s="49">
        <v>22</v>
      </c>
      <c r="AW27" s="49">
        <v>27</v>
      </c>
      <c r="AX27" s="49">
        <v>31</v>
      </c>
      <c r="AY27" s="49">
        <v>35</v>
      </c>
      <c r="AZ27" s="49">
        <v>23</v>
      </c>
      <c r="BA27" s="49">
        <v>22</v>
      </c>
      <c r="BB27" s="49">
        <v>30</v>
      </c>
      <c r="BC27" s="49">
        <v>25</v>
      </c>
      <c r="BD27" s="49">
        <v>18</v>
      </c>
      <c r="BE27" s="49">
        <v>15</v>
      </c>
      <c r="BF27" s="49">
        <v>15</v>
      </c>
      <c r="BG27" s="50">
        <v>17</v>
      </c>
      <c r="BH27" s="49">
        <v>25</v>
      </c>
      <c r="BI27" s="49">
        <v>26</v>
      </c>
      <c r="BJ27" s="49">
        <v>8</v>
      </c>
      <c r="BK27" s="50">
        <v>7</v>
      </c>
      <c r="BL27" s="49">
        <v>13</v>
      </c>
      <c r="BM27" s="49">
        <v>15</v>
      </c>
      <c r="BN27" s="49">
        <v>4</v>
      </c>
      <c r="BO27" s="50">
        <v>3</v>
      </c>
      <c r="BP27" s="49">
        <v>3</v>
      </c>
      <c r="BQ27" s="49">
        <v>2</v>
      </c>
      <c r="BR27" s="49">
        <v>2</v>
      </c>
      <c r="BS27" s="48">
        <v>4</v>
      </c>
      <c r="BT27" s="50">
        <v>8</v>
      </c>
      <c r="BU27" s="49">
        <v>7</v>
      </c>
      <c r="BV27" s="49">
        <v>7</v>
      </c>
      <c r="BW27" s="49">
        <v>8</v>
      </c>
      <c r="BX27" s="50">
        <v>8</v>
      </c>
      <c r="BY27" s="49">
        <v>11</v>
      </c>
      <c r="BZ27" s="49">
        <v>15</v>
      </c>
      <c r="CA27" s="49">
        <v>8</v>
      </c>
      <c r="CB27" s="50">
        <v>6</v>
      </c>
      <c r="CC27" s="49">
        <v>8</v>
      </c>
      <c r="CD27" s="49">
        <v>14</v>
      </c>
      <c r="CE27" s="49">
        <v>14</v>
      </c>
      <c r="CF27" s="49">
        <v>6</v>
      </c>
      <c r="CG27" s="50">
        <v>6</v>
      </c>
      <c r="CH27" s="49">
        <v>3</v>
      </c>
      <c r="CI27" s="49">
        <v>4</v>
      </c>
      <c r="CJ27" s="49">
        <v>7</v>
      </c>
      <c r="CK27" s="49">
        <v>11</v>
      </c>
      <c r="CL27" s="50">
        <v>10</v>
      </c>
      <c r="CM27" s="49">
        <v>5</v>
      </c>
      <c r="CN27" s="49">
        <v>5</v>
      </c>
      <c r="CO27" s="48">
        <v>4</v>
      </c>
      <c r="CP27" s="48">
        <v>4</v>
      </c>
      <c r="CQ27" s="50">
        <v>4</v>
      </c>
      <c r="CR27" s="49">
        <v>9</v>
      </c>
      <c r="CS27" s="48">
        <v>6</v>
      </c>
      <c r="CT27" s="48">
        <v>9</v>
      </c>
      <c r="CU27" s="50">
        <v>2</v>
      </c>
      <c r="CV27" s="49">
        <v>6</v>
      </c>
      <c r="CW27" s="49">
        <v>5</v>
      </c>
      <c r="CX27" s="48">
        <v>7</v>
      </c>
      <c r="CY27" s="50">
        <v>7</v>
      </c>
      <c r="CZ27" s="49">
        <v>11</v>
      </c>
      <c r="DA27" s="49">
        <v>11</v>
      </c>
      <c r="DB27" s="48">
        <v>11</v>
      </c>
      <c r="DC27" s="50">
        <v>15</v>
      </c>
      <c r="DD27" s="49">
        <v>17</v>
      </c>
      <c r="DE27" s="49">
        <v>9</v>
      </c>
      <c r="DF27" s="49">
        <v>11</v>
      </c>
      <c r="DG27" s="48">
        <v>16</v>
      </c>
      <c r="DH27" s="50">
        <v>21</v>
      </c>
      <c r="DI27" s="49">
        <v>11</v>
      </c>
      <c r="DJ27" s="49">
        <v>20</v>
      </c>
      <c r="DK27" s="48">
        <v>19</v>
      </c>
      <c r="DL27" s="50">
        <v>27</v>
      </c>
      <c r="DM27" s="49">
        <v>9</v>
      </c>
      <c r="DN27" s="49">
        <v>9</v>
      </c>
      <c r="DO27" s="48">
        <v>9</v>
      </c>
      <c r="DP27" s="50">
        <v>13</v>
      </c>
      <c r="DQ27" s="49">
        <v>4</v>
      </c>
      <c r="DR27" s="49">
        <v>9</v>
      </c>
      <c r="DS27" s="49">
        <v>12</v>
      </c>
      <c r="DT27" s="48">
        <v>12</v>
      </c>
      <c r="DU27" s="50">
        <v>19</v>
      </c>
      <c r="DV27" s="49">
        <v>11</v>
      </c>
      <c r="DW27" s="49">
        <v>8</v>
      </c>
      <c r="DX27" s="48">
        <v>9</v>
      </c>
      <c r="DY27" s="50">
        <v>19</v>
      </c>
      <c r="DZ27" s="49">
        <v>22</v>
      </c>
      <c r="EA27" s="49">
        <v>7</v>
      </c>
      <c r="EB27" s="49">
        <v>10</v>
      </c>
      <c r="EC27" s="48">
        <v>12</v>
      </c>
      <c r="ED27" s="50">
        <v>13</v>
      </c>
      <c r="EE27" s="49">
        <v>24</v>
      </c>
      <c r="EF27" s="49">
        <v>9</v>
      </c>
      <c r="EG27" s="48">
        <v>22</v>
      </c>
      <c r="EH27" s="50">
        <v>32</v>
      </c>
      <c r="EI27" s="49">
        <v>30</v>
      </c>
      <c r="EJ27" s="49">
        <v>37</v>
      </c>
      <c r="EK27" s="48">
        <v>35</v>
      </c>
      <c r="EL27" s="50">
        <v>23</v>
      </c>
      <c r="EM27" s="49">
        <v>15</v>
      </c>
      <c r="EN27" s="49"/>
      <c r="EO27" s="49">
        <v>13</v>
      </c>
      <c r="EP27" s="48">
        <v>9</v>
      </c>
      <c r="EQ27" s="50">
        <v>15</v>
      </c>
      <c r="ER27" s="49">
        <v>7</v>
      </c>
      <c r="ES27" s="49">
        <v>8</v>
      </c>
      <c r="ET27" s="48">
        <v>11</v>
      </c>
      <c r="EU27" s="50">
        <v>8</v>
      </c>
      <c r="EV27" s="49">
        <v>18</v>
      </c>
      <c r="EW27" s="49">
        <v>19</v>
      </c>
      <c r="EX27" s="48">
        <v>18</v>
      </c>
      <c r="EY27" s="50">
        <v>18</v>
      </c>
      <c r="EZ27" s="49">
        <v>23</v>
      </c>
      <c r="FA27" s="49">
        <v>20</v>
      </c>
      <c r="FB27" s="48">
        <v>21</v>
      </c>
      <c r="FC27" s="50">
        <v>14</v>
      </c>
      <c r="FD27" s="49">
        <v>22</v>
      </c>
      <c r="FE27" s="49">
        <v>22</v>
      </c>
      <c r="FF27" s="49">
        <v>29</v>
      </c>
      <c r="FG27" s="48">
        <v>36</v>
      </c>
      <c r="FH27" s="50">
        <v>12</v>
      </c>
      <c r="FI27" s="49">
        <v>16</v>
      </c>
      <c r="FJ27" s="49">
        <v>22</v>
      </c>
      <c r="FK27" s="48">
        <v>16</v>
      </c>
      <c r="FL27" s="50">
        <v>21</v>
      </c>
      <c r="FM27" s="49">
        <v>25</v>
      </c>
      <c r="FN27" s="49">
        <v>23</v>
      </c>
      <c r="FO27" s="49">
        <v>29</v>
      </c>
      <c r="FP27" s="48">
        <v>35</v>
      </c>
      <c r="FQ27" s="50">
        <v>39</v>
      </c>
      <c r="FR27" s="49">
        <v>36</v>
      </c>
      <c r="FS27" s="49">
        <v>40</v>
      </c>
      <c r="FT27" s="48">
        <v>28</v>
      </c>
      <c r="FU27" s="50">
        <v>13</v>
      </c>
      <c r="FV27" s="49">
        <v>3</v>
      </c>
      <c r="FW27" s="49">
        <v>13</v>
      </c>
      <c r="FX27" s="50">
        <v>4</v>
      </c>
      <c r="FY27" s="49">
        <v>4</v>
      </c>
      <c r="FZ27" s="49">
        <v>0</v>
      </c>
      <c r="GA27" s="49">
        <v>2</v>
      </c>
      <c r="GB27" s="49">
        <v>7</v>
      </c>
      <c r="GC27" s="50">
        <v>7</v>
      </c>
      <c r="GD27" s="49">
        <v>9</v>
      </c>
      <c r="GE27" s="49">
        <v>17</v>
      </c>
      <c r="GF27" s="49">
        <v>34</v>
      </c>
      <c r="GG27" s="50">
        <v>27</v>
      </c>
      <c r="GH27" s="49">
        <v>24</v>
      </c>
      <c r="GI27" s="49">
        <v>23</v>
      </c>
      <c r="GJ27" s="49">
        <v>26</v>
      </c>
      <c r="GK27" s="50">
        <v>21</v>
      </c>
      <c r="GL27" s="49"/>
      <c r="GM27" s="49"/>
      <c r="GN27" s="49"/>
      <c r="GO27" s="49"/>
    </row>
    <row r="28" spans="1:197" ht="12.75" customHeight="1">
      <c r="A28" s="145"/>
      <c r="B28" s="48" t="s">
        <v>1513</v>
      </c>
      <c r="C28" s="48">
        <v>34</v>
      </c>
      <c r="D28" s="48">
        <v>31</v>
      </c>
      <c r="E28" s="49">
        <v>34</v>
      </c>
      <c r="F28" s="49">
        <v>34</v>
      </c>
      <c r="G28" s="49">
        <v>34</v>
      </c>
      <c r="H28" s="49">
        <v>22</v>
      </c>
      <c r="I28" s="49">
        <v>31</v>
      </c>
      <c r="J28" s="49">
        <v>32</v>
      </c>
      <c r="K28" s="49">
        <v>39</v>
      </c>
      <c r="L28" s="49">
        <v>37</v>
      </c>
      <c r="M28" s="49">
        <v>37</v>
      </c>
      <c r="N28" s="49">
        <v>39</v>
      </c>
      <c r="O28" s="49">
        <v>37</v>
      </c>
      <c r="P28" s="49">
        <v>30</v>
      </c>
      <c r="Q28" s="49">
        <v>36</v>
      </c>
      <c r="R28" s="49">
        <v>39</v>
      </c>
      <c r="S28" s="49">
        <v>38</v>
      </c>
      <c r="T28" s="49">
        <v>34</v>
      </c>
      <c r="U28" s="49">
        <v>26</v>
      </c>
      <c r="V28" s="49">
        <v>35</v>
      </c>
      <c r="W28" s="49">
        <v>42</v>
      </c>
      <c r="X28" s="49">
        <v>42</v>
      </c>
      <c r="Y28" s="49">
        <v>32</v>
      </c>
      <c r="Z28" s="49">
        <v>39</v>
      </c>
      <c r="AA28" s="49">
        <v>40</v>
      </c>
      <c r="AB28" s="49">
        <v>42</v>
      </c>
      <c r="AC28" s="49">
        <v>46</v>
      </c>
      <c r="AD28" s="49">
        <v>41</v>
      </c>
      <c r="AE28" s="49">
        <v>58</v>
      </c>
      <c r="AF28" s="49">
        <v>60</v>
      </c>
      <c r="AG28" s="49">
        <v>70</v>
      </c>
      <c r="AH28" s="49">
        <v>71</v>
      </c>
      <c r="AI28" s="49">
        <v>60</v>
      </c>
      <c r="AJ28" s="49">
        <v>50</v>
      </c>
      <c r="AK28" s="49">
        <v>56</v>
      </c>
      <c r="AL28" s="49">
        <v>56</v>
      </c>
      <c r="AM28" s="49">
        <v>49</v>
      </c>
      <c r="AN28" s="49">
        <v>49</v>
      </c>
      <c r="AO28" s="49">
        <v>54</v>
      </c>
      <c r="AP28" s="49">
        <v>56</v>
      </c>
      <c r="AQ28" s="49">
        <v>49</v>
      </c>
      <c r="AR28" s="49">
        <v>52</v>
      </c>
      <c r="AS28" s="49">
        <v>54</v>
      </c>
      <c r="AT28" s="49">
        <v>55</v>
      </c>
      <c r="AU28" s="49">
        <v>33</v>
      </c>
      <c r="AV28" s="49">
        <v>39</v>
      </c>
      <c r="AW28" s="49">
        <v>27</v>
      </c>
      <c r="AX28" s="49">
        <v>27</v>
      </c>
      <c r="AY28" s="49">
        <v>27</v>
      </c>
      <c r="AZ28" s="49">
        <v>35</v>
      </c>
      <c r="BA28" s="49">
        <v>38</v>
      </c>
      <c r="BB28" s="49">
        <v>38</v>
      </c>
      <c r="BC28" s="49">
        <v>28</v>
      </c>
      <c r="BD28" s="49">
        <v>33</v>
      </c>
      <c r="BE28" s="49">
        <v>35</v>
      </c>
      <c r="BF28" s="49">
        <v>39</v>
      </c>
      <c r="BG28" s="50">
        <v>34</v>
      </c>
      <c r="BH28" s="49">
        <v>32</v>
      </c>
      <c r="BI28" s="49">
        <v>25</v>
      </c>
      <c r="BJ28" s="49">
        <v>39</v>
      </c>
      <c r="BK28" s="50">
        <v>25</v>
      </c>
      <c r="BL28" s="49">
        <v>26</v>
      </c>
      <c r="BM28" s="49">
        <v>27</v>
      </c>
      <c r="BN28" s="49">
        <v>29</v>
      </c>
      <c r="BO28" s="50">
        <v>30</v>
      </c>
      <c r="BP28" s="49">
        <v>31</v>
      </c>
      <c r="BQ28" s="49">
        <v>31</v>
      </c>
      <c r="BR28" s="49">
        <v>31</v>
      </c>
      <c r="BS28" s="48">
        <v>31</v>
      </c>
      <c r="BT28" s="50">
        <v>34</v>
      </c>
      <c r="BU28" s="49">
        <v>29</v>
      </c>
      <c r="BV28" s="49">
        <v>30</v>
      </c>
      <c r="BW28" s="49">
        <v>28</v>
      </c>
      <c r="BX28" s="50">
        <v>30</v>
      </c>
      <c r="BY28" s="49">
        <v>27</v>
      </c>
      <c r="BZ28" s="49">
        <v>26</v>
      </c>
      <c r="CA28" s="49">
        <v>33</v>
      </c>
      <c r="CB28" s="50">
        <v>21</v>
      </c>
      <c r="CC28" s="49">
        <v>21</v>
      </c>
      <c r="CD28" s="49">
        <v>24</v>
      </c>
      <c r="CE28" s="49">
        <v>29</v>
      </c>
      <c r="CF28" s="49">
        <v>31</v>
      </c>
      <c r="CG28" s="50">
        <v>32</v>
      </c>
      <c r="CH28" s="49">
        <v>35</v>
      </c>
      <c r="CI28" s="49">
        <v>34</v>
      </c>
      <c r="CJ28" s="49">
        <v>34</v>
      </c>
      <c r="CK28" s="49">
        <v>33</v>
      </c>
      <c r="CL28" s="50">
        <v>25</v>
      </c>
      <c r="CM28" s="49">
        <v>31</v>
      </c>
      <c r="CN28" s="49">
        <v>31</v>
      </c>
      <c r="CO28" s="48">
        <v>29</v>
      </c>
      <c r="CP28" s="48">
        <v>29</v>
      </c>
      <c r="CQ28" s="50">
        <v>29</v>
      </c>
      <c r="CR28" s="49">
        <v>29</v>
      </c>
      <c r="CS28" s="48">
        <v>17</v>
      </c>
      <c r="CT28" s="48">
        <v>23</v>
      </c>
      <c r="CU28" s="50">
        <v>28</v>
      </c>
      <c r="CV28" s="49">
        <v>29</v>
      </c>
      <c r="CW28" s="49">
        <v>20</v>
      </c>
      <c r="CX28" s="48">
        <v>15</v>
      </c>
      <c r="CY28" s="50">
        <v>23</v>
      </c>
      <c r="CZ28" s="49">
        <v>22</v>
      </c>
      <c r="DA28" s="49">
        <v>22</v>
      </c>
      <c r="DB28" s="48">
        <v>25</v>
      </c>
      <c r="DC28" s="50">
        <v>26</v>
      </c>
      <c r="DD28" s="49">
        <v>31</v>
      </c>
      <c r="DE28" s="49">
        <v>32</v>
      </c>
      <c r="DF28" s="49">
        <v>31</v>
      </c>
      <c r="DG28" s="48">
        <v>26</v>
      </c>
      <c r="DH28" s="50">
        <v>25</v>
      </c>
      <c r="DI28" s="49">
        <v>34</v>
      </c>
      <c r="DJ28" s="49">
        <v>34</v>
      </c>
      <c r="DK28" s="48">
        <v>33</v>
      </c>
      <c r="DL28" s="50">
        <v>25</v>
      </c>
      <c r="DM28" s="49">
        <v>34</v>
      </c>
      <c r="DN28" s="49">
        <v>35</v>
      </c>
      <c r="DO28" s="48">
        <v>37</v>
      </c>
      <c r="DP28" s="50">
        <v>33</v>
      </c>
      <c r="DQ28" s="49">
        <v>37</v>
      </c>
      <c r="DR28" s="49">
        <v>34</v>
      </c>
      <c r="DS28" s="49">
        <v>37</v>
      </c>
      <c r="DT28" s="48">
        <v>39</v>
      </c>
      <c r="DU28" s="50">
        <v>37</v>
      </c>
      <c r="DV28" s="49">
        <v>30</v>
      </c>
      <c r="DW28" s="49">
        <v>33</v>
      </c>
      <c r="DX28" s="48">
        <v>30</v>
      </c>
      <c r="DY28" s="50">
        <v>28</v>
      </c>
      <c r="DZ28" s="49">
        <v>28</v>
      </c>
      <c r="EA28" s="49">
        <v>39</v>
      </c>
      <c r="EB28" s="49">
        <v>37</v>
      </c>
      <c r="EC28" s="48">
        <v>37</v>
      </c>
      <c r="ED28" s="50">
        <v>38</v>
      </c>
      <c r="EE28" s="49">
        <v>30</v>
      </c>
      <c r="EF28" s="49">
        <v>41</v>
      </c>
      <c r="EG28" s="48">
        <v>36</v>
      </c>
      <c r="EH28" s="50">
        <v>35</v>
      </c>
      <c r="EI28" s="49">
        <v>60</v>
      </c>
      <c r="EJ28" s="49">
        <v>59</v>
      </c>
      <c r="EK28" s="48">
        <v>59</v>
      </c>
      <c r="EL28" s="50">
        <v>69</v>
      </c>
      <c r="EM28" s="49">
        <v>78</v>
      </c>
      <c r="EN28" s="49"/>
      <c r="EO28" s="49">
        <v>79</v>
      </c>
      <c r="EP28" s="48">
        <v>85</v>
      </c>
      <c r="EQ28" s="50">
        <v>86</v>
      </c>
      <c r="ER28" s="49">
        <v>87</v>
      </c>
      <c r="ES28" s="49">
        <v>88</v>
      </c>
      <c r="ET28" s="48">
        <v>66</v>
      </c>
      <c r="EU28" s="50">
        <v>66</v>
      </c>
      <c r="EV28" s="49">
        <v>66</v>
      </c>
      <c r="EW28" s="49">
        <v>73</v>
      </c>
      <c r="EX28" s="48">
        <v>28</v>
      </c>
      <c r="EY28" s="50">
        <v>29</v>
      </c>
      <c r="EZ28" s="49">
        <v>36</v>
      </c>
      <c r="FA28" s="49">
        <v>40</v>
      </c>
      <c r="FB28" s="48">
        <v>42</v>
      </c>
      <c r="FC28" s="50">
        <v>51</v>
      </c>
      <c r="FD28" s="49">
        <v>47</v>
      </c>
      <c r="FE28" s="49">
        <v>47</v>
      </c>
      <c r="FF28" s="49">
        <v>46</v>
      </c>
      <c r="FG28" s="48">
        <v>47</v>
      </c>
      <c r="FH28" s="50">
        <v>59</v>
      </c>
      <c r="FI28" s="49">
        <v>58</v>
      </c>
      <c r="FJ28" s="49">
        <v>61</v>
      </c>
      <c r="FK28" s="48">
        <v>45</v>
      </c>
      <c r="FL28" s="50">
        <v>47</v>
      </c>
      <c r="FM28" s="49">
        <v>64</v>
      </c>
      <c r="FN28" s="49">
        <v>69</v>
      </c>
      <c r="FO28" s="49">
        <v>70</v>
      </c>
      <c r="FP28" s="48">
        <v>68</v>
      </c>
      <c r="FQ28" s="50">
        <v>74</v>
      </c>
      <c r="FR28" s="49">
        <v>78</v>
      </c>
      <c r="FS28" s="49">
        <v>73</v>
      </c>
      <c r="FT28" s="48">
        <v>76</v>
      </c>
      <c r="FU28" s="50">
        <v>23</v>
      </c>
      <c r="FV28" s="49">
        <v>30</v>
      </c>
      <c r="FW28" s="49">
        <v>29</v>
      </c>
      <c r="FX28" s="50">
        <v>214</v>
      </c>
      <c r="FY28" s="49">
        <v>212</v>
      </c>
      <c r="FZ28" s="49">
        <v>215</v>
      </c>
      <c r="GA28" s="49">
        <v>260</v>
      </c>
      <c r="GB28" s="49">
        <v>220</v>
      </c>
      <c r="GC28" s="50">
        <v>215</v>
      </c>
      <c r="GD28" s="49">
        <v>212</v>
      </c>
      <c r="GE28" s="49">
        <v>208</v>
      </c>
      <c r="GF28" s="49">
        <v>179</v>
      </c>
      <c r="GG28" s="50">
        <v>158</v>
      </c>
      <c r="GH28" s="49">
        <v>157</v>
      </c>
      <c r="GI28" s="49">
        <v>160</v>
      </c>
      <c r="GJ28" s="49">
        <v>158</v>
      </c>
      <c r="GK28" s="50">
        <v>160</v>
      </c>
      <c r="GL28" s="49"/>
      <c r="GM28" s="49"/>
      <c r="GN28" s="49"/>
      <c r="GO28" s="49"/>
    </row>
    <row r="29" spans="1:197" ht="12.75" customHeight="1">
      <c r="A29" s="145"/>
      <c r="B29" s="48" t="s">
        <v>1514</v>
      </c>
      <c r="C29" s="48">
        <v>10</v>
      </c>
      <c r="D29" s="48">
        <v>8</v>
      </c>
      <c r="E29" s="49">
        <v>9</v>
      </c>
      <c r="F29" s="49">
        <v>10</v>
      </c>
      <c r="G29" s="49">
        <v>11</v>
      </c>
      <c r="H29" s="49">
        <v>11</v>
      </c>
      <c r="I29" s="49">
        <v>8</v>
      </c>
      <c r="J29" s="49">
        <v>11</v>
      </c>
      <c r="K29" s="49">
        <v>8</v>
      </c>
      <c r="L29" s="49">
        <v>9</v>
      </c>
      <c r="M29" s="49">
        <v>12</v>
      </c>
      <c r="N29" s="49">
        <v>8</v>
      </c>
      <c r="O29" s="49">
        <v>9</v>
      </c>
      <c r="P29" s="49">
        <v>8</v>
      </c>
      <c r="Q29" s="49">
        <v>9</v>
      </c>
      <c r="R29" s="49">
        <v>12</v>
      </c>
      <c r="S29" s="49">
        <v>16</v>
      </c>
      <c r="T29" s="49">
        <v>14</v>
      </c>
      <c r="U29" s="49">
        <v>15</v>
      </c>
      <c r="V29" s="49">
        <v>19</v>
      </c>
      <c r="W29" s="49">
        <v>22</v>
      </c>
      <c r="X29" s="49">
        <v>22</v>
      </c>
      <c r="Y29" s="49">
        <v>14</v>
      </c>
      <c r="Z29" s="49">
        <v>9</v>
      </c>
      <c r="AA29" s="49">
        <v>9</v>
      </c>
      <c r="AB29" s="49">
        <v>5</v>
      </c>
      <c r="AC29" s="49">
        <v>4</v>
      </c>
      <c r="AD29" s="49">
        <v>5</v>
      </c>
      <c r="AE29" s="49">
        <v>8</v>
      </c>
      <c r="AF29" s="49">
        <v>8</v>
      </c>
      <c r="AG29" s="49">
        <v>8</v>
      </c>
      <c r="AH29" s="49">
        <v>13</v>
      </c>
      <c r="AI29" s="49">
        <v>14</v>
      </c>
      <c r="AJ29" s="49">
        <v>27</v>
      </c>
      <c r="AK29" s="49">
        <v>24</v>
      </c>
      <c r="AL29" s="49">
        <v>27</v>
      </c>
      <c r="AM29" s="49">
        <v>25</v>
      </c>
      <c r="AN29" s="49">
        <v>25</v>
      </c>
      <c r="AO29" s="49">
        <v>25</v>
      </c>
      <c r="AP29" s="49">
        <v>24</v>
      </c>
      <c r="AQ29" s="49">
        <v>22</v>
      </c>
      <c r="AR29" s="49">
        <v>13</v>
      </c>
      <c r="AS29" s="49">
        <v>16</v>
      </c>
      <c r="AT29" s="49">
        <v>14</v>
      </c>
      <c r="AU29" s="49">
        <v>6</v>
      </c>
      <c r="AV29" s="49">
        <v>13</v>
      </c>
      <c r="AW29" s="49">
        <v>3</v>
      </c>
      <c r="AX29" s="49">
        <v>3</v>
      </c>
      <c r="AY29" s="49">
        <v>6</v>
      </c>
      <c r="AZ29" s="49">
        <v>6</v>
      </c>
      <c r="BA29" s="49">
        <v>12</v>
      </c>
      <c r="BB29" s="49">
        <v>13</v>
      </c>
      <c r="BC29" s="49">
        <v>13</v>
      </c>
      <c r="BD29" s="49">
        <v>14</v>
      </c>
      <c r="BE29" s="49">
        <v>12</v>
      </c>
      <c r="BF29" s="49">
        <v>9</v>
      </c>
      <c r="BG29" s="50">
        <v>10</v>
      </c>
      <c r="BH29" s="49">
        <v>10</v>
      </c>
      <c r="BI29" s="49">
        <v>11</v>
      </c>
      <c r="BJ29" s="49">
        <v>12</v>
      </c>
      <c r="BK29" s="50">
        <v>6</v>
      </c>
      <c r="BL29" s="49">
        <v>6</v>
      </c>
      <c r="BM29" s="49">
        <v>6</v>
      </c>
      <c r="BN29" s="49">
        <v>6</v>
      </c>
      <c r="BO29" s="50">
        <v>6</v>
      </c>
      <c r="BP29" s="49">
        <v>6</v>
      </c>
      <c r="BQ29" s="49">
        <v>6</v>
      </c>
      <c r="BR29" s="49">
        <v>6</v>
      </c>
      <c r="BS29" s="48">
        <v>6</v>
      </c>
      <c r="BT29" s="50">
        <v>6</v>
      </c>
      <c r="BU29" s="49">
        <v>4</v>
      </c>
      <c r="BV29" s="49">
        <v>3</v>
      </c>
      <c r="BW29" s="49">
        <v>3</v>
      </c>
      <c r="BX29" s="50">
        <v>5</v>
      </c>
      <c r="BY29" s="49">
        <v>7</v>
      </c>
      <c r="BZ29" s="49">
        <v>7</v>
      </c>
      <c r="CA29" s="49">
        <v>9</v>
      </c>
      <c r="CB29" s="50">
        <v>7</v>
      </c>
      <c r="CC29" s="49">
        <v>8</v>
      </c>
      <c r="CD29" s="49">
        <v>6</v>
      </c>
      <c r="CE29" s="49">
        <v>5</v>
      </c>
      <c r="CF29" s="49">
        <v>7</v>
      </c>
      <c r="CG29" s="50">
        <v>8</v>
      </c>
      <c r="CH29" s="49">
        <v>10</v>
      </c>
      <c r="CI29" s="49">
        <v>13</v>
      </c>
      <c r="CJ29" s="49">
        <v>13</v>
      </c>
      <c r="CK29" s="49">
        <v>14</v>
      </c>
      <c r="CL29" s="50">
        <v>8</v>
      </c>
      <c r="CM29" s="49">
        <v>7</v>
      </c>
      <c r="CN29" s="49">
        <v>7</v>
      </c>
      <c r="CO29" s="48">
        <v>5</v>
      </c>
      <c r="CP29" s="48">
        <v>5</v>
      </c>
      <c r="CQ29" s="50">
        <v>6</v>
      </c>
      <c r="CR29" s="49">
        <v>7</v>
      </c>
      <c r="CS29" s="48">
        <v>4</v>
      </c>
      <c r="CT29" s="48">
        <v>4</v>
      </c>
      <c r="CU29" s="50">
        <v>4</v>
      </c>
      <c r="CV29" s="49">
        <v>4</v>
      </c>
      <c r="CW29" s="49">
        <v>1</v>
      </c>
      <c r="CX29" s="48">
        <v>1</v>
      </c>
      <c r="CY29" s="50">
        <v>1</v>
      </c>
      <c r="CZ29" s="49">
        <v>1</v>
      </c>
      <c r="DA29" s="49">
        <v>3</v>
      </c>
      <c r="DB29" s="48">
        <v>2</v>
      </c>
      <c r="DC29" s="50">
        <v>2</v>
      </c>
      <c r="DD29" s="49">
        <v>2</v>
      </c>
      <c r="DE29" s="49">
        <v>2</v>
      </c>
      <c r="DF29" s="49">
        <v>4</v>
      </c>
      <c r="DG29" s="48">
        <v>4</v>
      </c>
      <c r="DH29" s="50">
        <v>4</v>
      </c>
      <c r="DI29" s="49">
        <v>8</v>
      </c>
      <c r="DJ29" s="49">
        <v>8</v>
      </c>
      <c r="DK29" s="48">
        <v>9</v>
      </c>
      <c r="DL29" s="50">
        <v>8</v>
      </c>
      <c r="DM29" s="49">
        <v>5</v>
      </c>
      <c r="DN29" s="49">
        <v>3</v>
      </c>
      <c r="DO29" s="48">
        <v>4</v>
      </c>
      <c r="DP29" s="50">
        <v>3</v>
      </c>
      <c r="DQ29" s="49">
        <v>6</v>
      </c>
      <c r="DR29" s="49">
        <v>10</v>
      </c>
      <c r="DS29" s="49">
        <v>8</v>
      </c>
      <c r="DT29" s="48">
        <v>9</v>
      </c>
      <c r="DU29" s="50">
        <v>10</v>
      </c>
      <c r="DV29" s="49">
        <v>10</v>
      </c>
      <c r="DW29" s="49">
        <v>7</v>
      </c>
      <c r="DX29" s="48">
        <v>7</v>
      </c>
      <c r="DY29" s="50">
        <v>7</v>
      </c>
      <c r="DZ29" s="49">
        <v>7</v>
      </c>
      <c r="EA29" s="49">
        <v>6</v>
      </c>
      <c r="EB29" s="49">
        <v>4</v>
      </c>
      <c r="EC29" s="48">
        <v>4</v>
      </c>
      <c r="ED29" s="50">
        <v>4</v>
      </c>
      <c r="EE29" s="49">
        <v>7</v>
      </c>
      <c r="EF29" s="49">
        <v>7</v>
      </c>
      <c r="EG29" s="48">
        <v>5</v>
      </c>
      <c r="EH29" s="50">
        <v>5</v>
      </c>
      <c r="EI29" s="49">
        <v>5</v>
      </c>
      <c r="EJ29" s="49">
        <v>3</v>
      </c>
      <c r="EK29" s="48">
        <v>2</v>
      </c>
      <c r="EL29" s="50">
        <v>3</v>
      </c>
      <c r="EM29" s="49">
        <v>3</v>
      </c>
      <c r="EN29" s="49"/>
      <c r="EO29" s="49">
        <v>4</v>
      </c>
      <c r="EP29" s="48">
        <v>5</v>
      </c>
      <c r="EQ29" s="50">
        <v>5</v>
      </c>
      <c r="ER29" s="49">
        <v>7</v>
      </c>
      <c r="ES29" s="49">
        <v>8</v>
      </c>
      <c r="ET29" s="48">
        <v>7</v>
      </c>
      <c r="EU29" s="50">
        <v>7</v>
      </c>
      <c r="EV29" s="49">
        <v>8</v>
      </c>
      <c r="EW29" s="49">
        <v>8</v>
      </c>
      <c r="EX29" s="48">
        <v>7</v>
      </c>
      <c r="EY29" s="50">
        <v>12</v>
      </c>
      <c r="EZ29" s="49">
        <v>7</v>
      </c>
      <c r="FA29" s="49">
        <v>7</v>
      </c>
      <c r="FB29" s="48">
        <v>8</v>
      </c>
      <c r="FC29" s="50">
        <v>10</v>
      </c>
      <c r="FD29" s="49">
        <v>8</v>
      </c>
      <c r="FE29" s="49">
        <v>8</v>
      </c>
      <c r="FF29" s="49">
        <v>9</v>
      </c>
      <c r="FG29" s="48">
        <v>9</v>
      </c>
      <c r="FH29" s="50">
        <v>15</v>
      </c>
      <c r="FI29" s="49">
        <v>14</v>
      </c>
      <c r="FJ29" s="49">
        <v>14</v>
      </c>
      <c r="FK29" s="48">
        <v>13</v>
      </c>
      <c r="FL29" s="50">
        <v>11</v>
      </c>
      <c r="FM29" s="49">
        <v>10</v>
      </c>
      <c r="FN29" s="49">
        <v>8</v>
      </c>
      <c r="FO29" s="49">
        <v>11</v>
      </c>
      <c r="FP29" s="48">
        <v>10</v>
      </c>
      <c r="FQ29" s="50">
        <v>11</v>
      </c>
      <c r="FR29" s="49">
        <v>21</v>
      </c>
      <c r="FS29" s="49">
        <v>19</v>
      </c>
      <c r="FT29" s="48">
        <v>25</v>
      </c>
      <c r="FU29" s="50">
        <v>20</v>
      </c>
      <c r="FV29" s="49">
        <v>24</v>
      </c>
      <c r="FW29" s="49">
        <v>25</v>
      </c>
      <c r="FX29" s="50">
        <v>25</v>
      </c>
      <c r="FY29" s="49">
        <v>29</v>
      </c>
      <c r="FZ29" s="49">
        <v>28</v>
      </c>
      <c r="GA29" s="49">
        <v>28</v>
      </c>
      <c r="GB29" s="49">
        <v>12</v>
      </c>
      <c r="GC29" s="50">
        <v>15</v>
      </c>
      <c r="GD29" s="49">
        <v>19</v>
      </c>
      <c r="GE29" s="49">
        <v>16</v>
      </c>
      <c r="GF29" s="49">
        <v>41</v>
      </c>
      <c r="GG29" s="50">
        <v>20</v>
      </c>
      <c r="GH29" s="49">
        <v>15</v>
      </c>
      <c r="GI29" s="49">
        <v>16</v>
      </c>
      <c r="GJ29" s="49">
        <v>18</v>
      </c>
      <c r="GK29" s="50">
        <v>14</v>
      </c>
      <c r="GL29" s="49"/>
      <c r="GM29" s="49"/>
      <c r="GN29" s="49"/>
      <c r="GO29" s="49"/>
    </row>
    <row r="30" spans="1:197" ht="12.75" customHeight="1">
      <c r="A30" s="145"/>
      <c r="B30" s="48" t="s">
        <v>1515</v>
      </c>
      <c r="C30" s="48">
        <v>2</v>
      </c>
      <c r="D30" s="48">
        <v>1</v>
      </c>
      <c r="E30" s="49">
        <v>1</v>
      </c>
      <c r="F30" s="49">
        <v>1</v>
      </c>
      <c r="G30" s="49">
        <v>0</v>
      </c>
      <c r="H30" s="49">
        <v>0</v>
      </c>
      <c r="I30" s="49">
        <v>0</v>
      </c>
      <c r="J30" s="49">
        <v>0</v>
      </c>
      <c r="K30" s="49">
        <v>0</v>
      </c>
      <c r="L30" s="49">
        <v>1</v>
      </c>
      <c r="M30" s="49">
        <v>1</v>
      </c>
      <c r="N30" s="49">
        <v>1</v>
      </c>
      <c r="O30" s="49">
        <v>1</v>
      </c>
      <c r="P30" s="49">
        <v>1</v>
      </c>
      <c r="Q30" s="49">
        <v>1</v>
      </c>
      <c r="R30" s="49">
        <v>1</v>
      </c>
      <c r="S30" s="49">
        <v>1</v>
      </c>
      <c r="T30" s="49">
        <v>2</v>
      </c>
      <c r="U30" s="49">
        <v>1</v>
      </c>
      <c r="V30" s="49">
        <v>1</v>
      </c>
      <c r="W30" s="49">
        <v>1</v>
      </c>
      <c r="X30" s="49">
        <v>1</v>
      </c>
      <c r="Y30" s="49">
        <v>0</v>
      </c>
      <c r="Z30" s="49">
        <v>0</v>
      </c>
      <c r="AA30" s="49">
        <v>0</v>
      </c>
      <c r="AB30" s="49">
        <v>0</v>
      </c>
      <c r="AC30" s="49">
        <v>0</v>
      </c>
      <c r="AD30" s="49">
        <v>0</v>
      </c>
      <c r="AE30" s="49">
        <v>0</v>
      </c>
      <c r="AF30" s="49">
        <v>0</v>
      </c>
      <c r="AG30" s="49">
        <v>0</v>
      </c>
      <c r="AH30" s="49">
        <v>0</v>
      </c>
      <c r="AI30" s="49">
        <v>0</v>
      </c>
      <c r="AJ30" s="49">
        <v>0</v>
      </c>
      <c r="AK30" s="49">
        <v>0</v>
      </c>
      <c r="AL30" s="49">
        <v>0</v>
      </c>
      <c r="AM30" s="49">
        <v>0</v>
      </c>
      <c r="AN30" s="49">
        <v>0</v>
      </c>
      <c r="AO30" s="49">
        <v>0</v>
      </c>
      <c r="AP30" s="49">
        <v>0</v>
      </c>
      <c r="AQ30" s="49">
        <v>0</v>
      </c>
      <c r="AR30" s="49">
        <v>0</v>
      </c>
      <c r="AS30" s="49">
        <v>0</v>
      </c>
      <c r="AT30" s="49">
        <v>0</v>
      </c>
      <c r="AU30" s="49">
        <v>1</v>
      </c>
      <c r="AV30" s="49">
        <v>1</v>
      </c>
      <c r="AW30" s="49">
        <v>1</v>
      </c>
      <c r="AX30" s="49">
        <v>1</v>
      </c>
      <c r="AY30" s="49">
        <v>0</v>
      </c>
      <c r="AZ30" s="49">
        <v>1</v>
      </c>
      <c r="BA30" s="49">
        <v>1</v>
      </c>
      <c r="BB30" s="49">
        <v>1</v>
      </c>
      <c r="BC30" s="49">
        <v>1</v>
      </c>
      <c r="BD30" s="49">
        <v>1</v>
      </c>
      <c r="BE30" s="49">
        <v>1</v>
      </c>
      <c r="BF30" s="49">
        <v>1</v>
      </c>
      <c r="BG30" s="49">
        <v>0</v>
      </c>
      <c r="BH30" s="49">
        <v>0</v>
      </c>
      <c r="BI30" s="49">
        <v>0</v>
      </c>
      <c r="BJ30" s="49">
        <v>0</v>
      </c>
      <c r="BK30" s="49">
        <v>0</v>
      </c>
      <c r="BL30" s="49">
        <v>0</v>
      </c>
      <c r="BM30" s="49">
        <v>0</v>
      </c>
      <c r="BN30" s="49">
        <v>0</v>
      </c>
      <c r="BO30" s="49">
        <v>0</v>
      </c>
      <c r="BP30" s="49">
        <v>0</v>
      </c>
      <c r="BQ30" s="49">
        <v>0</v>
      </c>
      <c r="BR30" s="49">
        <v>0</v>
      </c>
      <c r="BS30" s="48">
        <v>0</v>
      </c>
      <c r="BT30" s="49">
        <v>0</v>
      </c>
      <c r="BU30" s="49">
        <v>0</v>
      </c>
      <c r="BV30" s="49">
        <v>0</v>
      </c>
      <c r="BW30" s="49">
        <v>0</v>
      </c>
      <c r="BX30" s="49">
        <v>0</v>
      </c>
      <c r="BY30" s="49">
        <v>0</v>
      </c>
      <c r="BZ30" s="49">
        <v>0</v>
      </c>
      <c r="CA30" s="49">
        <v>0</v>
      </c>
      <c r="CB30" s="49">
        <v>0</v>
      </c>
      <c r="CC30" s="49">
        <v>0</v>
      </c>
      <c r="CD30" s="49">
        <v>0</v>
      </c>
      <c r="CE30" s="49">
        <v>0</v>
      </c>
      <c r="CF30" s="49">
        <v>0</v>
      </c>
      <c r="CG30" s="49">
        <v>0</v>
      </c>
      <c r="CH30" s="49">
        <v>0</v>
      </c>
      <c r="CI30" s="49">
        <v>0</v>
      </c>
      <c r="CJ30" s="49">
        <v>0</v>
      </c>
      <c r="CK30" s="49">
        <v>0</v>
      </c>
      <c r="CL30" s="49">
        <v>0</v>
      </c>
      <c r="CM30" s="49">
        <v>0</v>
      </c>
      <c r="CN30" s="49">
        <v>0</v>
      </c>
      <c r="CO30" s="48">
        <v>0</v>
      </c>
      <c r="CP30" s="48">
        <v>0</v>
      </c>
      <c r="CQ30" s="49">
        <v>0</v>
      </c>
      <c r="CR30" s="49">
        <v>0</v>
      </c>
      <c r="CS30" s="48">
        <v>0</v>
      </c>
      <c r="CT30" s="48">
        <v>0</v>
      </c>
      <c r="CU30" s="49">
        <v>0</v>
      </c>
      <c r="CV30" s="49">
        <v>0</v>
      </c>
      <c r="CW30" s="49">
        <v>0</v>
      </c>
      <c r="CX30" s="48">
        <v>0</v>
      </c>
      <c r="CY30" s="49">
        <v>0</v>
      </c>
      <c r="CZ30" s="49">
        <v>0</v>
      </c>
      <c r="DA30" s="49">
        <v>0</v>
      </c>
      <c r="DB30" s="48">
        <v>0</v>
      </c>
      <c r="DC30" s="49">
        <v>0</v>
      </c>
      <c r="DD30" s="49">
        <v>0</v>
      </c>
      <c r="DE30" s="49">
        <v>1</v>
      </c>
      <c r="DF30" s="49">
        <v>1</v>
      </c>
      <c r="DG30" s="48">
        <v>1</v>
      </c>
      <c r="DH30" s="49">
        <v>1</v>
      </c>
      <c r="DI30" s="49">
        <v>1</v>
      </c>
      <c r="DJ30" s="49">
        <v>1</v>
      </c>
      <c r="DK30" s="48">
        <v>1</v>
      </c>
      <c r="DL30" s="49">
        <v>4</v>
      </c>
      <c r="DM30" s="49">
        <v>3</v>
      </c>
      <c r="DN30" s="49">
        <v>2</v>
      </c>
      <c r="DO30" s="48">
        <v>0</v>
      </c>
      <c r="DP30" s="49">
        <v>0</v>
      </c>
      <c r="DQ30" s="49">
        <v>0</v>
      </c>
      <c r="DR30" s="49">
        <v>0</v>
      </c>
      <c r="DS30" s="49">
        <v>0</v>
      </c>
      <c r="DT30" s="48">
        <v>0</v>
      </c>
      <c r="DU30" s="49">
        <v>0</v>
      </c>
      <c r="DV30" s="49">
        <v>0</v>
      </c>
      <c r="DW30" s="49">
        <v>0</v>
      </c>
      <c r="DX30" s="48">
        <v>0</v>
      </c>
      <c r="DY30" s="49">
        <v>0</v>
      </c>
      <c r="DZ30" s="49">
        <v>0</v>
      </c>
      <c r="EA30" s="49">
        <v>0</v>
      </c>
      <c r="EB30" s="49">
        <v>0</v>
      </c>
      <c r="EC30" s="48">
        <v>0</v>
      </c>
      <c r="ED30" s="49">
        <v>0</v>
      </c>
      <c r="EE30" s="49">
        <v>0</v>
      </c>
      <c r="EF30" s="49">
        <v>0</v>
      </c>
      <c r="EG30" s="48">
        <v>0</v>
      </c>
      <c r="EH30" s="49">
        <v>0</v>
      </c>
      <c r="EI30" s="49">
        <v>0</v>
      </c>
      <c r="EJ30" s="49">
        <v>0</v>
      </c>
      <c r="EK30" s="48">
        <v>0</v>
      </c>
      <c r="EL30" s="49">
        <v>0</v>
      </c>
      <c r="EM30" s="49">
        <v>0</v>
      </c>
      <c r="EN30" s="49"/>
      <c r="EO30" s="49">
        <v>0</v>
      </c>
      <c r="EP30" s="48">
        <v>0</v>
      </c>
      <c r="EQ30" s="49">
        <v>0</v>
      </c>
      <c r="ER30" s="49">
        <v>0</v>
      </c>
      <c r="ES30" s="49">
        <v>0</v>
      </c>
      <c r="ET30" s="48">
        <v>0</v>
      </c>
      <c r="EU30" s="49">
        <v>0</v>
      </c>
      <c r="EV30" s="49">
        <v>0</v>
      </c>
      <c r="EW30" s="49">
        <v>0</v>
      </c>
      <c r="EX30" s="48">
        <v>0</v>
      </c>
      <c r="EY30" s="49">
        <v>3</v>
      </c>
      <c r="EZ30" s="49">
        <v>3</v>
      </c>
      <c r="FA30" s="49">
        <v>0</v>
      </c>
      <c r="FB30" s="48">
        <v>0</v>
      </c>
      <c r="FC30" s="49">
        <v>0</v>
      </c>
      <c r="FD30" s="49">
        <v>0</v>
      </c>
      <c r="FE30" s="49">
        <v>0</v>
      </c>
      <c r="FF30" s="49">
        <v>0</v>
      </c>
      <c r="FG30" s="48">
        <v>0</v>
      </c>
      <c r="FH30" s="49">
        <v>0</v>
      </c>
      <c r="FI30" s="49">
        <v>1</v>
      </c>
      <c r="FJ30" s="49">
        <v>1</v>
      </c>
      <c r="FK30" s="48">
        <v>0</v>
      </c>
      <c r="FL30" s="49">
        <v>0</v>
      </c>
      <c r="FM30" s="49">
        <v>0</v>
      </c>
      <c r="FN30" s="49">
        <v>0</v>
      </c>
      <c r="FO30" s="49">
        <v>0</v>
      </c>
      <c r="FP30" s="48">
        <v>0</v>
      </c>
      <c r="FQ30" s="49">
        <v>4</v>
      </c>
      <c r="FR30" s="49">
        <v>4</v>
      </c>
      <c r="FS30" s="49">
        <v>4</v>
      </c>
      <c r="FT30" s="48">
        <v>4</v>
      </c>
      <c r="FU30" s="49">
        <v>4</v>
      </c>
      <c r="FV30" s="49">
        <v>4</v>
      </c>
      <c r="FW30" s="49">
        <v>6</v>
      </c>
      <c r="FX30" s="49">
        <v>6</v>
      </c>
      <c r="FY30" s="49">
        <v>12</v>
      </c>
      <c r="FZ30" s="49">
        <v>7</v>
      </c>
      <c r="GA30" s="49">
        <v>7</v>
      </c>
      <c r="GB30" s="49">
        <v>14</v>
      </c>
      <c r="GC30" s="49">
        <v>12</v>
      </c>
      <c r="GD30" s="49">
        <v>11</v>
      </c>
      <c r="GE30" s="49">
        <v>6</v>
      </c>
      <c r="GF30" s="49">
        <v>6</v>
      </c>
      <c r="GG30" s="49">
        <v>3</v>
      </c>
      <c r="GH30" s="49">
        <v>8</v>
      </c>
      <c r="GI30" s="49">
        <v>3</v>
      </c>
      <c r="GJ30" s="49">
        <v>4</v>
      </c>
      <c r="GK30" s="49">
        <v>7</v>
      </c>
      <c r="GL30" s="49"/>
      <c r="GM30" s="49"/>
      <c r="GN30" s="49"/>
      <c r="GO30" s="49"/>
    </row>
    <row r="31" spans="1:197" ht="12.75" customHeight="1">
      <c r="A31" s="145"/>
      <c r="B31" s="51" t="s">
        <v>1516</v>
      </c>
      <c r="C31" s="51">
        <v>8</v>
      </c>
      <c r="D31" s="51">
        <v>12</v>
      </c>
      <c r="E31" s="52">
        <v>9</v>
      </c>
      <c r="F31" s="52">
        <v>1</v>
      </c>
      <c r="G31" s="52">
        <v>0</v>
      </c>
      <c r="H31" s="52">
        <v>2</v>
      </c>
      <c r="I31" s="52">
        <v>0</v>
      </c>
      <c r="J31" s="52">
        <v>0</v>
      </c>
      <c r="K31" s="52">
        <v>2</v>
      </c>
      <c r="L31" s="52">
        <v>0</v>
      </c>
      <c r="M31" s="52">
        <v>0</v>
      </c>
      <c r="N31" s="52">
        <v>2</v>
      </c>
      <c r="O31" s="52">
        <v>1</v>
      </c>
      <c r="P31" s="52">
        <v>4</v>
      </c>
      <c r="Q31" s="52">
        <v>2</v>
      </c>
      <c r="R31" s="52">
        <v>1</v>
      </c>
      <c r="S31" s="52">
        <v>0</v>
      </c>
      <c r="T31" s="52">
        <v>1</v>
      </c>
      <c r="U31" s="52">
        <v>3</v>
      </c>
      <c r="V31" s="52">
        <v>2</v>
      </c>
      <c r="W31" s="52">
        <v>2</v>
      </c>
      <c r="X31" s="52">
        <v>1</v>
      </c>
      <c r="Y31" s="52">
        <v>0</v>
      </c>
      <c r="Z31" s="52">
        <v>0</v>
      </c>
      <c r="AA31" s="52">
        <v>2</v>
      </c>
      <c r="AB31" s="52">
        <v>2</v>
      </c>
      <c r="AC31" s="52">
        <v>4</v>
      </c>
      <c r="AD31" s="52">
        <v>0</v>
      </c>
      <c r="AE31" s="52">
        <v>2</v>
      </c>
      <c r="AF31" s="52">
        <v>1</v>
      </c>
      <c r="AG31" s="52">
        <v>0</v>
      </c>
      <c r="AH31" s="52">
        <v>0</v>
      </c>
      <c r="AI31" s="52">
        <v>1</v>
      </c>
      <c r="AJ31" s="52">
        <v>0</v>
      </c>
      <c r="AK31" s="52">
        <v>0</v>
      </c>
      <c r="AL31" s="52">
        <v>5</v>
      </c>
      <c r="AM31" s="52">
        <v>0</v>
      </c>
      <c r="AN31" s="52">
        <v>1</v>
      </c>
      <c r="AO31" s="52">
        <v>0</v>
      </c>
      <c r="AP31" s="52">
        <v>1</v>
      </c>
      <c r="AQ31" s="52">
        <v>0</v>
      </c>
      <c r="AR31" s="52">
        <v>0</v>
      </c>
      <c r="AS31" s="52">
        <v>1</v>
      </c>
      <c r="AT31" s="52">
        <v>2</v>
      </c>
      <c r="AU31" s="52">
        <v>4</v>
      </c>
      <c r="AV31" s="52">
        <v>3</v>
      </c>
      <c r="AW31" s="52">
        <v>1</v>
      </c>
      <c r="AX31" s="52">
        <v>5</v>
      </c>
      <c r="AY31" s="52">
        <v>4</v>
      </c>
      <c r="AZ31" s="52">
        <v>2</v>
      </c>
      <c r="BA31" s="52">
        <v>0</v>
      </c>
      <c r="BB31" s="52">
        <v>1</v>
      </c>
      <c r="BC31" s="52">
        <v>3</v>
      </c>
      <c r="BD31" s="52">
        <v>4</v>
      </c>
      <c r="BE31" s="52">
        <v>0</v>
      </c>
      <c r="BF31" s="52">
        <v>1</v>
      </c>
      <c r="BG31" s="52">
        <v>0</v>
      </c>
      <c r="BH31" s="52">
        <v>1</v>
      </c>
      <c r="BI31" s="52">
        <v>1</v>
      </c>
      <c r="BJ31" s="52">
        <v>0</v>
      </c>
      <c r="BK31" s="52">
        <v>0</v>
      </c>
      <c r="BL31" s="52">
        <v>1</v>
      </c>
      <c r="BM31" s="52">
        <v>0</v>
      </c>
      <c r="BN31" s="52">
        <v>1</v>
      </c>
      <c r="BO31" s="52">
        <v>0</v>
      </c>
      <c r="BP31" s="52">
        <v>0</v>
      </c>
      <c r="BQ31" s="52">
        <v>0</v>
      </c>
      <c r="BR31" s="52">
        <v>0</v>
      </c>
      <c r="BS31" s="51">
        <v>0</v>
      </c>
      <c r="BT31" s="52">
        <v>0</v>
      </c>
      <c r="BU31" s="52">
        <v>0</v>
      </c>
      <c r="BV31" s="52">
        <v>0</v>
      </c>
      <c r="BW31" s="52">
        <v>2</v>
      </c>
      <c r="BX31" s="52">
        <v>0</v>
      </c>
      <c r="BY31" s="52">
        <v>1</v>
      </c>
      <c r="BZ31" s="52">
        <v>0</v>
      </c>
      <c r="CA31" s="52">
        <v>1</v>
      </c>
      <c r="CB31" s="52">
        <v>0</v>
      </c>
      <c r="CC31" s="52">
        <v>0</v>
      </c>
      <c r="CD31" s="52">
        <v>1</v>
      </c>
      <c r="CE31" s="52">
        <v>2</v>
      </c>
      <c r="CF31" s="52">
        <v>1</v>
      </c>
      <c r="CG31" s="52">
        <v>3</v>
      </c>
      <c r="CH31" s="52">
        <v>0</v>
      </c>
      <c r="CI31" s="52">
        <v>1</v>
      </c>
      <c r="CJ31" s="52">
        <v>0</v>
      </c>
      <c r="CK31" s="52">
        <v>0</v>
      </c>
      <c r="CL31" s="52">
        <v>0</v>
      </c>
      <c r="CM31" s="52">
        <v>1</v>
      </c>
      <c r="CN31" s="52">
        <v>2</v>
      </c>
      <c r="CO31" s="51">
        <v>2</v>
      </c>
      <c r="CP31" s="51">
        <v>2</v>
      </c>
      <c r="CQ31" s="52">
        <v>3</v>
      </c>
      <c r="CR31" s="52">
        <v>1</v>
      </c>
      <c r="CS31" s="51">
        <v>0</v>
      </c>
      <c r="CT31" s="51">
        <v>1</v>
      </c>
      <c r="CU31" s="52">
        <v>0</v>
      </c>
      <c r="CV31" s="52">
        <v>0</v>
      </c>
      <c r="CW31" s="52">
        <v>0</v>
      </c>
      <c r="CX31" s="51">
        <v>0</v>
      </c>
      <c r="CY31" s="52">
        <v>0</v>
      </c>
      <c r="CZ31" s="52">
        <v>1</v>
      </c>
      <c r="DA31" s="52">
        <v>1</v>
      </c>
      <c r="DB31" s="51">
        <v>1</v>
      </c>
      <c r="DC31" s="52">
        <v>0</v>
      </c>
      <c r="DD31" s="52">
        <v>1</v>
      </c>
      <c r="DE31" s="52">
        <v>3</v>
      </c>
      <c r="DF31" s="52">
        <v>3</v>
      </c>
      <c r="DG31" s="51">
        <v>1</v>
      </c>
      <c r="DH31" s="52">
        <v>4</v>
      </c>
      <c r="DI31" s="52">
        <v>3</v>
      </c>
      <c r="DJ31" s="52">
        <v>0</v>
      </c>
      <c r="DK31" s="51">
        <v>1</v>
      </c>
      <c r="DL31" s="52">
        <v>1</v>
      </c>
      <c r="DM31" s="52">
        <v>2</v>
      </c>
      <c r="DN31" s="52">
        <v>2</v>
      </c>
      <c r="DO31" s="51">
        <v>2</v>
      </c>
      <c r="DP31" s="52">
        <v>2</v>
      </c>
      <c r="DQ31" s="52">
        <v>0</v>
      </c>
      <c r="DR31" s="52">
        <v>0</v>
      </c>
      <c r="DS31" s="52">
        <v>1</v>
      </c>
      <c r="DT31" s="51">
        <v>1</v>
      </c>
      <c r="DU31" s="52">
        <v>2</v>
      </c>
      <c r="DV31" s="52">
        <v>1</v>
      </c>
      <c r="DW31" s="52">
        <v>3</v>
      </c>
      <c r="DX31" s="51">
        <v>1</v>
      </c>
      <c r="DY31" s="52">
        <v>0</v>
      </c>
      <c r="DZ31" s="52">
        <v>2</v>
      </c>
      <c r="EA31" s="52">
        <v>2</v>
      </c>
      <c r="EB31" s="52">
        <v>2</v>
      </c>
      <c r="EC31" s="51">
        <v>2</v>
      </c>
      <c r="ED31" s="52">
        <v>0</v>
      </c>
      <c r="EE31" s="52">
        <v>1</v>
      </c>
      <c r="EF31" s="52">
        <v>0</v>
      </c>
      <c r="EG31" s="51">
        <v>0</v>
      </c>
      <c r="EH31" s="52">
        <v>0</v>
      </c>
      <c r="EI31" s="52">
        <v>0</v>
      </c>
      <c r="EJ31" s="52">
        <v>1</v>
      </c>
      <c r="EK31" s="51">
        <v>2</v>
      </c>
      <c r="EL31" s="52">
        <v>0</v>
      </c>
      <c r="EM31" s="52">
        <v>0</v>
      </c>
      <c r="EN31" s="52"/>
      <c r="EO31" s="52">
        <v>0</v>
      </c>
      <c r="EP31" s="51">
        <v>2</v>
      </c>
      <c r="EQ31" s="52">
        <v>0</v>
      </c>
      <c r="ER31" s="52">
        <v>2</v>
      </c>
      <c r="ES31" s="52">
        <v>0</v>
      </c>
      <c r="ET31" s="51">
        <v>0</v>
      </c>
      <c r="EU31" s="52">
        <v>0</v>
      </c>
      <c r="EV31" s="52">
        <v>0</v>
      </c>
      <c r="EW31" s="52">
        <v>1</v>
      </c>
      <c r="EX31" s="51">
        <v>4</v>
      </c>
      <c r="EY31" s="52">
        <v>1</v>
      </c>
      <c r="EZ31" s="52">
        <v>5</v>
      </c>
      <c r="FA31" s="52">
        <v>5</v>
      </c>
      <c r="FB31" s="51">
        <v>2</v>
      </c>
      <c r="FC31" s="52">
        <v>4</v>
      </c>
      <c r="FD31" s="52">
        <v>6</v>
      </c>
      <c r="FE31" s="52">
        <v>6</v>
      </c>
      <c r="FF31" s="52">
        <v>3</v>
      </c>
      <c r="FG31" s="51">
        <v>5</v>
      </c>
      <c r="FH31" s="52">
        <v>4</v>
      </c>
      <c r="FI31" s="52">
        <v>0</v>
      </c>
      <c r="FJ31" s="52">
        <v>3</v>
      </c>
      <c r="FK31" s="51">
        <v>0</v>
      </c>
      <c r="FL31" s="52">
        <v>1</v>
      </c>
      <c r="FM31" s="52">
        <v>2</v>
      </c>
      <c r="FN31" s="52">
        <v>2</v>
      </c>
      <c r="FO31" s="52">
        <v>2</v>
      </c>
      <c r="FP31" s="51">
        <v>0</v>
      </c>
      <c r="FQ31" s="52">
        <v>0</v>
      </c>
      <c r="FR31" s="52">
        <v>0</v>
      </c>
      <c r="FS31" s="52">
        <v>8</v>
      </c>
      <c r="FT31" s="51">
        <v>8</v>
      </c>
      <c r="FU31" s="52">
        <v>5</v>
      </c>
      <c r="FV31" s="52">
        <v>8</v>
      </c>
      <c r="FW31" s="52">
        <v>6</v>
      </c>
      <c r="FX31" s="52">
        <v>12</v>
      </c>
      <c r="FY31" s="52">
        <v>6</v>
      </c>
      <c r="FZ31" s="52">
        <v>5</v>
      </c>
      <c r="GA31" s="52">
        <v>7</v>
      </c>
      <c r="GB31" s="52">
        <v>8</v>
      </c>
      <c r="GC31" s="52">
        <v>2</v>
      </c>
      <c r="GD31" s="52">
        <v>7</v>
      </c>
      <c r="GE31" s="52">
        <v>7</v>
      </c>
      <c r="GF31" s="52">
        <v>17</v>
      </c>
      <c r="GG31" s="52">
        <v>4</v>
      </c>
      <c r="GH31" s="52">
        <v>4</v>
      </c>
      <c r="GI31" s="52">
        <v>10</v>
      </c>
      <c r="GJ31" s="52">
        <v>8</v>
      </c>
      <c r="GK31" s="52">
        <v>2</v>
      </c>
      <c r="GL31" s="52"/>
      <c r="GM31" s="52"/>
      <c r="GN31" s="52"/>
      <c r="GO31" s="52"/>
    </row>
    <row r="32" spans="1:197" ht="12.75" customHeight="1">
      <c r="A32" s="145"/>
      <c r="B32" s="48" t="s">
        <v>1517</v>
      </c>
      <c r="C32" s="48">
        <v>0</v>
      </c>
      <c r="D32" s="48">
        <v>6</v>
      </c>
      <c r="E32" s="49">
        <v>0</v>
      </c>
      <c r="F32" s="49">
        <v>0</v>
      </c>
      <c r="G32" s="49">
        <v>0</v>
      </c>
      <c r="H32" s="49">
        <v>12</v>
      </c>
      <c r="I32" s="49">
        <v>0</v>
      </c>
      <c r="J32" s="49">
        <v>0</v>
      </c>
      <c r="K32" s="49">
        <v>0</v>
      </c>
      <c r="L32" s="49">
        <v>17</v>
      </c>
      <c r="M32" s="49">
        <v>0</v>
      </c>
      <c r="N32" s="49">
        <v>0</v>
      </c>
      <c r="O32" s="49">
        <v>0</v>
      </c>
      <c r="P32" s="49">
        <v>8</v>
      </c>
      <c r="Q32" s="49">
        <v>1</v>
      </c>
      <c r="R32" s="49">
        <v>2</v>
      </c>
      <c r="S32" s="49">
        <v>0</v>
      </c>
      <c r="T32" s="49">
        <v>0</v>
      </c>
      <c r="U32" s="49">
        <v>6</v>
      </c>
      <c r="V32" s="49">
        <v>1</v>
      </c>
      <c r="W32" s="49">
        <v>0</v>
      </c>
      <c r="X32" s="49">
        <v>0</v>
      </c>
      <c r="Y32" s="49">
        <v>18</v>
      </c>
      <c r="Z32" s="49">
        <v>0</v>
      </c>
      <c r="AA32" s="49">
        <v>0</v>
      </c>
      <c r="AB32" s="49">
        <v>0</v>
      </c>
      <c r="AC32" s="49">
        <v>0</v>
      </c>
      <c r="AD32" s="49">
        <v>5</v>
      </c>
      <c r="AE32" s="49">
        <v>1</v>
      </c>
      <c r="AF32" s="49">
        <v>0</v>
      </c>
      <c r="AG32" s="49">
        <v>0</v>
      </c>
      <c r="AH32" s="49">
        <v>1</v>
      </c>
      <c r="AI32" s="49">
        <v>13</v>
      </c>
      <c r="AJ32" s="49">
        <v>1</v>
      </c>
      <c r="AK32" s="49">
        <v>4</v>
      </c>
      <c r="AL32" s="49">
        <v>0</v>
      </c>
      <c r="AM32" s="49">
        <v>17</v>
      </c>
      <c r="AN32" s="49">
        <v>1</v>
      </c>
      <c r="AO32" s="49">
        <v>3</v>
      </c>
      <c r="AP32" s="49">
        <v>2</v>
      </c>
      <c r="AQ32" s="49">
        <v>3</v>
      </c>
      <c r="AR32" s="49">
        <v>0</v>
      </c>
      <c r="AS32" s="49">
        <v>0</v>
      </c>
      <c r="AT32" s="49">
        <v>0</v>
      </c>
      <c r="AU32" s="49">
        <v>32</v>
      </c>
      <c r="AV32" s="49">
        <v>0</v>
      </c>
      <c r="AW32" s="49">
        <v>24</v>
      </c>
      <c r="AX32" s="49">
        <v>0</v>
      </c>
      <c r="AY32" s="49">
        <v>0</v>
      </c>
      <c r="AZ32" s="49">
        <v>2</v>
      </c>
      <c r="BA32" s="49">
        <v>2</v>
      </c>
      <c r="BB32" s="49">
        <v>3</v>
      </c>
      <c r="BC32" s="49">
        <v>13</v>
      </c>
      <c r="BD32" s="49">
        <v>0</v>
      </c>
      <c r="BE32" s="49">
        <v>1</v>
      </c>
      <c r="BF32" s="49">
        <v>0</v>
      </c>
      <c r="BG32" s="49">
        <v>1</v>
      </c>
      <c r="BH32" s="49">
        <v>1</v>
      </c>
      <c r="BI32" s="49">
        <v>16</v>
      </c>
      <c r="BJ32" s="49">
        <v>6</v>
      </c>
      <c r="BK32" s="49">
        <v>2</v>
      </c>
      <c r="BL32" s="49">
        <v>0</v>
      </c>
      <c r="BM32" s="49">
        <v>0</v>
      </c>
      <c r="BN32" s="49">
        <v>6</v>
      </c>
      <c r="BO32" s="49">
        <v>3</v>
      </c>
      <c r="BP32" s="49">
        <v>0</v>
      </c>
      <c r="BQ32" s="49">
        <v>0</v>
      </c>
      <c r="BR32" s="49">
        <v>0</v>
      </c>
      <c r="BS32" s="48">
        <v>0</v>
      </c>
      <c r="BT32" s="49">
        <v>0</v>
      </c>
      <c r="BU32" s="49">
        <v>13</v>
      </c>
      <c r="BV32" s="49">
        <v>0</v>
      </c>
      <c r="BW32" s="49">
        <v>0</v>
      </c>
      <c r="BX32" s="49">
        <v>1</v>
      </c>
      <c r="BY32" s="49">
        <v>0</v>
      </c>
      <c r="BZ32" s="49">
        <v>0</v>
      </c>
      <c r="CA32" s="49">
        <v>0</v>
      </c>
      <c r="CB32" s="49">
        <v>22</v>
      </c>
      <c r="CC32" s="49">
        <v>3</v>
      </c>
      <c r="CD32" s="49">
        <v>3</v>
      </c>
      <c r="CE32" s="49">
        <v>2</v>
      </c>
      <c r="CF32" s="49">
        <v>4</v>
      </c>
      <c r="CG32" s="49">
        <v>0</v>
      </c>
      <c r="CH32" s="49">
        <v>0</v>
      </c>
      <c r="CI32" s="49">
        <v>0</v>
      </c>
      <c r="CJ32" s="49">
        <v>0</v>
      </c>
      <c r="CK32" s="49">
        <v>0</v>
      </c>
      <c r="CL32" s="49">
        <v>11</v>
      </c>
      <c r="CM32" s="49">
        <v>1</v>
      </c>
      <c r="CN32" s="49">
        <v>0</v>
      </c>
      <c r="CO32" s="48">
        <v>7</v>
      </c>
      <c r="CP32" s="48">
        <v>7</v>
      </c>
      <c r="CQ32" s="49">
        <v>1</v>
      </c>
      <c r="CR32" s="49">
        <v>0</v>
      </c>
      <c r="CS32" s="48">
        <v>22</v>
      </c>
      <c r="CT32" s="48">
        <v>0</v>
      </c>
      <c r="CU32" s="49">
        <v>1</v>
      </c>
      <c r="CV32" s="49">
        <v>3</v>
      </c>
      <c r="CW32" s="49">
        <v>15</v>
      </c>
      <c r="CX32" s="48">
        <v>5</v>
      </c>
      <c r="CY32" s="49">
        <v>0</v>
      </c>
      <c r="CZ32" s="49">
        <v>2</v>
      </c>
      <c r="DA32" s="49">
        <v>0</v>
      </c>
      <c r="DB32" s="48">
        <v>2</v>
      </c>
      <c r="DC32" s="49">
        <v>3</v>
      </c>
      <c r="DD32" s="49">
        <v>2</v>
      </c>
      <c r="DE32" s="49">
        <v>2</v>
      </c>
      <c r="DF32" s="49">
        <v>2</v>
      </c>
      <c r="DG32" s="48">
        <v>10</v>
      </c>
      <c r="DH32" s="49">
        <v>0</v>
      </c>
      <c r="DI32" s="49">
        <v>2</v>
      </c>
      <c r="DJ32" s="49">
        <v>2</v>
      </c>
      <c r="DK32" s="48">
        <v>0</v>
      </c>
      <c r="DL32" s="49">
        <v>11</v>
      </c>
      <c r="DM32" s="49">
        <v>6</v>
      </c>
      <c r="DN32" s="49">
        <v>0</v>
      </c>
      <c r="DO32" s="48">
        <v>4</v>
      </c>
      <c r="DP32" s="49">
        <v>3</v>
      </c>
      <c r="DQ32" s="49">
        <v>1</v>
      </c>
      <c r="DR32" s="49">
        <v>1</v>
      </c>
      <c r="DS32" s="49">
        <v>1</v>
      </c>
      <c r="DT32" s="48">
        <v>1</v>
      </c>
      <c r="DU32" s="49">
        <v>1</v>
      </c>
      <c r="DV32" s="49">
        <v>11</v>
      </c>
      <c r="DW32" s="49">
        <v>9</v>
      </c>
      <c r="DX32" s="48">
        <v>5</v>
      </c>
      <c r="DY32" s="49">
        <v>5</v>
      </c>
      <c r="DZ32" s="49">
        <v>0</v>
      </c>
      <c r="EA32" s="49">
        <v>3</v>
      </c>
      <c r="EB32" s="49">
        <v>5</v>
      </c>
      <c r="EC32" s="48">
        <v>2</v>
      </c>
      <c r="ED32" s="49">
        <v>0</v>
      </c>
      <c r="EE32" s="49">
        <v>9</v>
      </c>
      <c r="EF32" s="49">
        <v>2</v>
      </c>
      <c r="EG32" s="48">
        <v>7</v>
      </c>
      <c r="EH32" s="49">
        <v>4</v>
      </c>
      <c r="EI32" s="49">
        <v>4</v>
      </c>
      <c r="EJ32" s="49">
        <v>2</v>
      </c>
      <c r="EK32" s="48">
        <v>0</v>
      </c>
      <c r="EL32" s="49">
        <v>10</v>
      </c>
      <c r="EM32" s="49">
        <v>0</v>
      </c>
      <c r="EN32" s="49"/>
      <c r="EO32" s="49">
        <v>0</v>
      </c>
      <c r="EP32" s="48">
        <v>7</v>
      </c>
      <c r="EQ32" s="49">
        <v>1</v>
      </c>
      <c r="ER32" s="49">
        <v>1</v>
      </c>
      <c r="ES32" s="49">
        <v>1</v>
      </c>
      <c r="ET32" s="48">
        <v>31</v>
      </c>
      <c r="EU32" s="49">
        <v>1</v>
      </c>
      <c r="EV32" s="49">
        <v>0</v>
      </c>
      <c r="EW32" s="49">
        <v>0</v>
      </c>
      <c r="EX32" s="48">
        <v>47</v>
      </c>
      <c r="EY32" s="49">
        <v>0</v>
      </c>
      <c r="EZ32" s="49">
        <v>0</v>
      </c>
      <c r="FA32" s="49">
        <v>0</v>
      </c>
      <c r="FB32" s="48">
        <v>0</v>
      </c>
      <c r="FC32" s="49">
        <v>1</v>
      </c>
      <c r="FD32" s="49">
        <v>9</v>
      </c>
      <c r="FE32" s="49">
        <v>0</v>
      </c>
      <c r="FF32" s="49">
        <v>2</v>
      </c>
      <c r="FG32" s="48">
        <v>0</v>
      </c>
      <c r="FH32" s="49">
        <v>1</v>
      </c>
      <c r="FI32" s="49">
        <v>2</v>
      </c>
      <c r="FJ32" s="49">
        <v>2</v>
      </c>
      <c r="FK32" s="48">
        <v>21</v>
      </c>
      <c r="FL32" s="49">
        <v>0</v>
      </c>
      <c r="FM32" s="49">
        <v>0</v>
      </c>
      <c r="FN32" s="49">
        <v>0</v>
      </c>
      <c r="FO32" s="49">
        <v>0</v>
      </c>
      <c r="FP32" s="48">
        <v>2</v>
      </c>
      <c r="FQ32" s="49">
        <v>0</v>
      </c>
      <c r="FR32" s="49">
        <v>0</v>
      </c>
      <c r="FS32" s="49">
        <v>11</v>
      </c>
      <c r="FT32" s="48">
        <v>2</v>
      </c>
      <c r="FU32" s="49">
        <v>0</v>
      </c>
      <c r="FV32" s="49">
        <v>0</v>
      </c>
      <c r="FW32" s="49">
        <v>1</v>
      </c>
      <c r="FX32" s="49">
        <v>2</v>
      </c>
      <c r="FY32" s="49">
        <v>0</v>
      </c>
      <c r="FZ32" s="49">
        <v>0</v>
      </c>
      <c r="GA32" s="49">
        <v>2</v>
      </c>
      <c r="GB32" s="49">
        <v>3</v>
      </c>
      <c r="GC32" s="49">
        <v>3</v>
      </c>
      <c r="GD32" s="49">
        <v>0</v>
      </c>
      <c r="GE32" s="49">
        <v>7</v>
      </c>
      <c r="GF32" s="49">
        <v>56</v>
      </c>
      <c r="GG32" s="49">
        <v>0</v>
      </c>
      <c r="GH32" s="49">
        <v>2</v>
      </c>
      <c r="GI32" s="49">
        <v>2</v>
      </c>
      <c r="GJ32" s="49">
        <v>0</v>
      </c>
      <c r="GK32" s="49">
        <v>2</v>
      </c>
      <c r="GL32" s="49"/>
      <c r="GM32" s="49"/>
      <c r="GN32" s="49"/>
      <c r="GO32" s="49"/>
    </row>
    <row r="33" spans="1:197" s="43" customFormat="1" ht="12.75" customHeight="1">
      <c r="A33" s="146"/>
      <c r="B33" s="38" t="s">
        <v>1518</v>
      </c>
      <c r="C33" s="38">
        <f>SUM(C27:C32)</f>
        <v>74</v>
      </c>
      <c r="D33" s="38">
        <f>SUM(D27:D32)</f>
        <v>79</v>
      </c>
      <c r="E33" s="38">
        <f>SUM(E27:E32)</f>
        <v>68</v>
      </c>
      <c r="F33" s="38">
        <f>SUM(F27:F32)</f>
        <v>78</v>
      </c>
      <c r="G33" s="39">
        <v>77</v>
      </c>
      <c r="H33" s="39">
        <v>83</v>
      </c>
      <c r="I33" s="39">
        <v>74</v>
      </c>
      <c r="J33" s="39">
        <v>80</v>
      </c>
      <c r="K33" s="39">
        <v>90</v>
      </c>
      <c r="L33" s="39">
        <v>91</v>
      </c>
      <c r="M33" s="39">
        <v>76</v>
      </c>
      <c r="N33" s="39">
        <v>84</v>
      </c>
      <c r="O33" s="39">
        <v>98</v>
      </c>
      <c r="P33" s="39">
        <v>86</v>
      </c>
      <c r="Q33" s="39">
        <v>81</v>
      </c>
      <c r="R33" s="39">
        <v>92</v>
      </c>
      <c r="S33" s="39">
        <v>82</v>
      </c>
      <c r="T33" s="39">
        <v>90</v>
      </c>
      <c r="U33" s="39">
        <v>91</v>
      </c>
      <c r="V33" s="39">
        <v>82</v>
      </c>
      <c r="W33" s="39">
        <v>91</v>
      </c>
      <c r="X33" s="39">
        <v>94</v>
      </c>
      <c r="Y33" s="39">
        <v>95</v>
      </c>
      <c r="Z33" s="39">
        <v>83</v>
      </c>
      <c r="AA33" s="39">
        <v>84</v>
      </c>
      <c r="AB33" s="39">
        <v>84</v>
      </c>
      <c r="AC33" s="39">
        <v>94</v>
      </c>
      <c r="AD33" s="39">
        <v>111</v>
      </c>
      <c r="AE33" s="39">
        <v>106</v>
      </c>
      <c r="AF33" s="39">
        <v>107</v>
      </c>
      <c r="AG33" s="39">
        <v>116</v>
      </c>
      <c r="AH33" s="39">
        <v>121</v>
      </c>
      <c r="AI33" s="39">
        <v>121</v>
      </c>
      <c r="AJ33" s="39">
        <v>115</v>
      </c>
      <c r="AK33" s="39">
        <v>116</v>
      </c>
      <c r="AL33" s="39">
        <v>124</v>
      </c>
      <c r="AM33" s="39">
        <v>117</v>
      </c>
      <c r="AN33" s="39">
        <v>106</v>
      </c>
      <c r="AO33" s="39">
        <v>107</v>
      </c>
      <c r="AP33" s="39">
        <v>106</v>
      </c>
      <c r="AQ33" s="39">
        <v>103</v>
      </c>
      <c r="AR33" s="39">
        <v>90</v>
      </c>
      <c r="AS33" s="39">
        <v>93</v>
      </c>
      <c r="AT33" s="39">
        <v>102</v>
      </c>
      <c r="AU33" s="39">
        <v>110</v>
      </c>
      <c r="AV33" s="39">
        <v>78</v>
      </c>
      <c r="AW33" s="39">
        <v>83</v>
      </c>
      <c r="AX33" s="39">
        <v>67</v>
      </c>
      <c r="AY33" s="39">
        <v>72</v>
      </c>
      <c r="AZ33" s="39">
        <v>78</v>
      </c>
      <c r="BA33" s="39">
        <v>79</v>
      </c>
      <c r="BB33" s="39">
        <v>90</v>
      </c>
      <c r="BC33" s="39">
        <v>88</v>
      </c>
      <c r="BD33" s="39">
        <v>73</v>
      </c>
      <c r="BE33" s="39">
        <v>71</v>
      </c>
      <c r="BF33" s="39">
        <v>69</v>
      </c>
      <c r="BG33" s="39">
        <v>69</v>
      </c>
      <c r="BH33" s="39">
        <v>73</v>
      </c>
      <c r="BI33" s="39">
        <v>79</v>
      </c>
      <c r="BJ33" s="39">
        <v>66</v>
      </c>
      <c r="BK33" s="39">
        <v>42</v>
      </c>
      <c r="BL33" s="39">
        <v>48</v>
      </c>
      <c r="BM33" s="39">
        <v>50</v>
      </c>
      <c r="BN33" s="39">
        <v>46</v>
      </c>
      <c r="BO33" s="39">
        <v>42</v>
      </c>
      <c r="BP33" s="39">
        <v>40</v>
      </c>
      <c r="BQ33" s="39">
        <v>39</v>
      </c>
      <c r="BR33" s="39">
        <v>39</v>
      </c>
      <c r="BS33" s="38">
        <v>41</v>
      </c>
      <c r="BT33" s="39">
        <v>48</v>
      </c>
      <c r="BU33" s="39">
        <v>53</v>
      </c>
      <c r="BV33" s="39">
        <v>40</v>
      </c>
      <c r="BW33" s="39">
        <v>43</v>
      </c>
      <c r="BX33" s="39">
        <v>45</v>
      </c>
      <c r="BY33" s="39">
        <v>48</v>
      </c>
      <c r="BZ33" s="39">
        <v>48</v>
      </c>
      <c r="CA33" s="39">
        <v>51</v>
      </c>
      <c r="CB33" s="39">
        <v>56</v>
      </c>
      <c r="CC33" s="39">
        <v>40</v>
      </c>
      <c r="CD33" s="39">
        <v>50</v>
      </c>
      <c r="CE33" s="39">
        <v>55</v>
      </c>
      <c r="CF33" s="39">
        <v>51</v>
      </c>
      <c r="CG33" s="39">
        <v>51</v>
      </c>
      <c r="CH33" s="39">
        <v>48</v>
      </c>
      <c r="CI33" s="39">
        <v>52</v>
      </c>
      <c r="CJ33" s="39">
        <v>54</v>
      </c>
      <c r="CK33" s="39">
        <v>58</v>
      </c>
      <c r="CL33" s="39">
        <v>58</v>
      </c>
      <c r="CM33" s="39">
        <v>47</v>
      </c>
      <c r="CN33" s="39">
        <v>46</v>
      </c>
      <c r="CO33" s="38">
        <v>47</v>
      </c>
      <c r="CP33" s="38">
        <v>47</v>
      </c>
      <c r="CQ33" s="39">
        <v>43</v>
      </c>
      <c r="CR33" s="39">
        <v>46</v>
      </c>
      <c r="CS33" s="38">
        <v>49</v>
      </c>
      <c r="CT33" s="38">
        <v>37</v>
      </c>
      <c r="CU33" s="39">
        <v>35</v>
      </c>
      <c r="CV33" s="39">
        <v>42</v>
      </c>
      <c r="CW33" s="39">
        <v>41</v>
      </c>
      <c r="CX33" s="38">
        <v>28</v>
      </c>
      <c r="CY33" s="39">
        <v>31</v>
      </c>
      <c r="CZ33" s="39">
        <v>37</v>
      </c>
      <c r="DA33" s="39">
        <v>37</v>
      </c>
      <c r="DB33" s="38">
        <v>42</v>
      </c>
      <c r="DC33" s="39">
        <v>48</v>
      </c>
      <c r="DD33" s="39">
        <v>53</v>
      </c>
      <c r="DE33" s="39">
        <v>49</v>
      </c>
      <c r="DF33" s="39">
        <v>52</v>
      </c>
      <c r="DG33" s="38">
        <v>58</v>
      </c>
      <c r="DH33" s="39">
        <v>55</v>
      </c>
      <c r="DI33" s="39">
        <v>59</v>
      </c>
      <c r="DJ33" s="39">
        <v>64</v>
      </c>
      <c r="DK33" s="38">
        <v>63</v>
      </c>
      <c r="DL33" s="39">
        <v>76</v>
      </c>
      <c r="DM33" s="39">
        <v>59</v>
      </c>
      <c r="DN33" s="39">
        <v>51</v>
      </c>
      <c r="DO33" s="38">
        <v>57</v>
      </c>
      <c r="DP33" s="39">
        <v>54</v>
      </c>
      <c r="DQ33" s="39">
        <v>48</v>
      </c>
      <c r="DR33" s="39">
        <v>54</v>
      </c>
      <c r="DS33" s="39">
        <v>59</v>
      </c>
      <c r="DT33" s="38">
        <v>62</v>
      </c>
      <c r="DU33" s="39">
        <v>69</v>
      </c>
      <c r="DV33" s="39">
        <v>64</v>
      </c>
      <c r="DW33" s="39">
        <v>60</v>
      </c>
      <c r="DX33" s="38">
        <v>52</v>
      </c>
      <c r="DY33" s="39">
        <v>59</v>
      </c>
      <c r="DZ33" s="39">
        <v>59</v>
      </c>
      <c r="EA33" s="39">
        <v>57</v>
      </c>
      <c r="EB33" s="39">
        <v>58</v>
      </c>
      <c r="EC33" s="38">
        <v>57</v>
      </c>
      <c r="ED33" s="39">
        <v>55</v>
      </c>
      <c r="EE33" s="39">
        <v>71</v>
      </c>
      <c r="EF33" s="39">
        <v>59</v>
      </c>
      <c r="EG33" s="38">
        <v>70</v>
      </c>
      <c r="EH33" s="39">
        <v>76</v>
      </c>
      <c r="EI33" s="39">
        <v>99</v>
      </c>
      <c r="EJ33" s="39">
        <v>102</v>
      </c>
      <c r="EK33" s="38">
        <v>98</v>
      </c>
      <c r="EL33" s="39">
        <v>105</v>
      </c>
      <c r="EM33" s="39">
        <v>96</v>
      </c>
      <c r="EN33" s="39"/>
      <c r="EO33" s="39">
        <v>96</v>
      </c>
      <c r="EP33" s="38">
        <v>108</v>
      </c>
      <c r="EQ33" s="39">
        <v>107</v>
      </c>
      <c r="ER33" s="39">
        <v>104</v>
      </c>
      <c r="ES33" s="39">
        <v>105</v>
      </c>
      <c r="ET33" s="38">
        <v>115</v>
      </c>
      <c r="EU33" s="39">
        <v>82</v>
      </c>
      <c r="EV33" s="39">
        <v>92</v>
      </c>
      <c r="EW33" s="39">
        <v>101</v>
      </c>
      <c r="EX33" s="38">
        <v>104</v>
      </c>
      <c r="EY33" s="39">
        <v>63</v>
      </c>
      <c r="EZ33" s="39">
        <v>74</v>
      </c>
      <c r="FA33" s="39">
        <v>72</v>
      </c>
      <c r="FB33" s="38">
        <v>73</v>
      </c>
      <c r="FC33" s="39">
        <v>80</v>
      </c>
      <c r="FD33" s="39">
        <v>92</v>
      </c>
      <c r="FE33" s="39">
        <v>83</v>
      </c>
      <c r="FF33" s="39">
        <v>89</v>
      </c>
      <c r="FG33" s="38">
        <v>97</v>
      </c>
      <c r="FH33" s="39">
        <v>91</v>
      </c>
      <c r="FI33" s="39">
        <v>91</v>
      </c>
      <c r="FJ33" s="39">
        <v>103</v>
      </c>
      <c r="FK33" s="38">
        <v>95</v>
      </c>
      <c r="FL33" s="39">
        <v>80</v>
      </c>
      <c r="FM33" s="39">
        <v>101</v>
      </c>
      <c r="FN33" s="39">
        <v>103</v>
      </c>
      <c r="FO33" s="39">
        <v>118</v>
      </c>
      <c r="FP33" s="38">
        <v>119</v>
      </c>
      <c r="FQ33" s="39">
        <v>129</v>
      </c>
      <c r="FR33" s="39">
        <v>139</v>
      </c>
      <c r="FS33" s="39">
        <v>148</v>
      </c>
      <c r="FT33" s="38">
        <v>135</v>
      </c>
      <c r="FU33" s="39">
        <v>64</v>
      </c>
      <c r="FV33" s="39">
        <v>61</v>
      </c>
      <c r="FW33" s="39">
        <v>73</v>
      </c>
      <c r="FX33" s="39">
        <v>249</v>
      </c>
      <c r="FY33" s="39">
        <v>257</v>
      </c>
      <c r="FZ33" s="39">
        <v>250</v>
      </c>
      <c r="GA33" s="39"/>
      <c r="GB33" s="39">
        <v>257</v>
      </c>
      <c r="GC33" s="39">
        <v>254</v>
      </c>
      <c r="GD33" s="39">
        <v>253</v>
      </c>
      <c r="GE33" s="39">
        <v>256</v>
      </c>
      <c r="GF33" s="39">
        <v>204</v>
      </c>
      <c r="GG33" s="39">
        <v>212</v>
      </c>
      <c r="GH33" s="39">
        <v>219</v>
      </c>
      <c r="GI33" s="39">
        <v>213</v>
      </c>
      <c r="GJ33" s="39">
        <v>218</v>
      </c>
      <c r="GK33" s="39">
        <v>214</v>
      </c>
      <c r="GL33" s="39"/>
      <c r="GM33" s="39"/>
      <c r="GN33" s="39"/>
      <c r="GO33" s="39"/>
    </row>
    <row r="34" spans="1:197" s="43" customFormat="1" ht="6" customHeight="1">
      <c r="A34" s="53"/>
      <c r="B34" s="54"/>
      <c r="C34" s="55"/>
      <c r="D34" s="55"/>
      <c r="E34" s="55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5"/>
      <c r="BT34" s="56"/>
      <c r="BU34" s="56"/>
      <c r="BV34" s="56"/>
      <c r="BW34" s="56"/>
      <c r="BX34" s="56"/>
      <c r="BY34" s="56"/>
      <c r="BZ34" s="56"/>
      <c r="CA34" s="56"/>
      <c r="CB34" s="56"/>
      <c r="CC34" s="56"/>
      <c r="CD34" s="56"/>
      <c r="CE34" s="56"/>
      <c r="CF34" s="56"/>
      <c r="CG34" s="56"/>
      <c r="CH34" s="56"/>
      <c r="CI34" s="56"/>
      <c r="CJ34" s="56"/>
      <c r="CK34" s="56"/>
      <c r="CL34" s="56"/>
      <c r="CM34" s="56"/>
      <c r="CN34" s="56"/>
      <c r="CO34" s="55"/>
      <c r="CP34" s="55"/>
      <c r="CQ34" s="56"/>
      <c r="CR34" s="56"/>
      <c r="CS34" s="55"/>
      <c r="CT34" s="55"/>
      <c r="CU34" s="56"/>
      <c r="CV34" s="56"/>
      <c r="CW34" s="56"/>
      <c r="CX34" s="55"/>
      <c r="CY34" s="56"/>
      <c r="CZ34" s="56"/>
      <c r="DA34" s="56"/>
      <c r="DB34" s="55"/>
      <c r="DC34" s="56"/>
      <c r="DD34" s="56"/>
      <c r="DE34" s="56"/>
      <c r="DF34" s="56"/>
      <c r="DG34" s="55"/>
      <c r="DH34" s="56"/>
      <c r="DI34" s="56"/>
      <c r="DJ34" s="56"/>
      <c r="DK34" s="55"/>
      <c r="DL34" s="56"/>
      <c r="DM34" s="56"/>
      <c r="DN34" s="56"/>
      <c r="DO34" s="55"/>
      <c r="DP34" s="56"/>
      <c r="DQ34" s="56"/>
      <c r="DR34" s="56"/>
      <c r="DS34" s="56"/>
      <c r="DT34" s="55"/>
      <c r="DU34" s="56"/>
      <c r="DV34" s="56"/>
      <c r="DW34" s="56"/>
      <c r="DX34" s="55"/>
      <c r="DY34" s="56"/>
      <c r="DZ34" s="56"/>
      <c r="EA34" s="56"/>
      <c r="EB34" s="56"/>
      <c r="EC34" s="55"/>
      <c r="ED34" s="56"/>
      <c r="EE34" s="56"/>
      <c r="EF34" s="56"/>
      <c r="EG34" s="55"/>
      <c r="EH34" s="56"/>
      <c r="EI34" s="56"/>
      <c r="EJ34" s="56"/>
      <c r="EK34" s="55"/>
      <c r="EL34" s="56"/>
      <c r="EM34" s="56"/>
      <c r="EN34" s="56"/>
      <c r="EO34" s="56"/>
      <c r="EP34" s="55"/>
      <c r="EQ34" s="56"/>
      <c r="ER34" s="56"/>
      <c r="ES34" s="56"/>
      <c r="ET34" s="55"/>
      <c r="EU34" s="56"/>
      <c r="EV34" s="56"/>
      <c r="EW34" s="56"/>
      <c r="EX34" s="55"/>
      <c r="EY34" s="56"/>
      <c r="EZ34" s="56"/>
      <c r="FA34" s="56"/>
      <c r="FB34" s="55"/>
      <c r="FC34" s="56"/>
      <c r="FD34" s="56"/>
      <c r="FE34" s="56"/>
      <c r="FF34" s="56"/>
      <c r="FG34" s="55"/>
      <c r="FH34" s="56"/>
      <c r="FI34" s="56"/>
      <c r="FJ34" s="56"/>
      <c r="FK34" s="55"/>
      <c r="FL34" s="56"/>
      <c r="FM34" s="56"/>
      <c r="FN34" s="56"/>
      <c r="FO34" s="56"/>
      <c r="FP34" s="55"/>
      <c r="FQ34" s="56"/>
      <c r="FR34" s="56"/>
      <c r="FS34" s="56"/>
      <c r="FT34" s="55"/>
      <c r="FU34" s="56"/>
      <c r="FV34" s="56"/>
      <c r="FW34" s="56"/>
      <c r="FX34" s="56"/>
      <c r="FY34" s="56"/>
      <c r="FZ34" s="56"/>
      <c r="GA34" s="56"/>
      <c r="GB34" s="56"/>
      <c r="GC34" s="56"/>
      <c r="GD34" s="56"/>
      <c r="GE34" s="56"/>
      <c r="GF34" s="56"/>
      <c r="GG34" s="56"/>
      <c r="GH34" s="56"/>
      <c r="GI34" s="56"/>
      <c r="GJ34" s="56"/>
      <c r="GK34" s="56"/>
      <c r="GL34" s="56"/>
      <c r="GM34" s="56"/>
      <c r="GN34" s="56"/>
      <c r="GO34" s="56"/>
    </row>
    <row r="35" spans="1:197" ht="12.75" customHeight="1">
      <c r="A35" s="57"/>
      <c r="B35" s="58" t="s">
        <v>1519</v>
      </c>
      <c r="C35" s="59">
        <v>4</v>
      </c>
      <c r="D35" s="59">
        <v>3</v>
      </c>
      <c r="E35" s="60">
        <v>5</v>
      </c>
      <c r="F35" s="60">
        <v>2</v>
      </c>
      <c r="G35" s="60">
        <v>0</v>
      </c>
      <c r="H35" s="60">
        <v>7</v>
      </c>
      <c r="I35" s="60">
        <v>2</v>
      </c>
      <c r="J35" s="60">
        <v>0</v>
      </c>
      <c r="K35" s="60">
        <v>2</v>
      </c>
      <c r="L35" s="60">
        <v>1</v>
      </c>
      <c r="M35" s="60">
        <v>5</v>
      </c>
      <c r="N35" s="60">
        <v>6</v>
      </c>
      <c r="O35" s="60">
        <v>3</v>
      </c>
      <c r="P35" s="60">
        <v>9</v>
      </c>
      <c r="Q35" s="60">
        <v>0</v>
      </c>
      <c r="R35" s="60">
        <v>5</v>
      </c>
      <c r="S35" s="60">
        <v>1</v>
      </c>
      <c r="T35" s="60">
        <v>6</v>
      </c>
      <c r="U35" s="60">
        <v>4</v>
      </c>
      <c r="V35" s="60">
        <v>1</v>
      </c>
      <c r="W35" s="60">
        <v>4</v>
      </c>
      <c r="X35" s="60">
        <v>0</v>
      </c>
      <c r="Y35" s="60">
        <v>0</v>
      </c>
      <c r="Z35" s="60">
        <v>9</v>
      </c>
      <c r="AA35" s="60">
        <v>7</v>
      </c>
      <c r="AB35" s="60">
        <v>8</v>
      </c>
      <c r="AC35" s="60">
        <v>4</v>
      </c>
      <c r="AD35" s="60">
        <v>0</v>
      </c>
      <c r="AE35" s="60">
        <v>4</v>
      </c>
      <c r="AF35" s="60">
        <v>5</v>
      </c>
      <c r="AG35" s="60">
        <v>5</v>
      </c>
      <c r="AH35" s="60">
        <v>3</v>
      </c>
      <c r="AI35" s="60">
        <v>1</v>
      </c>
      <c r="AJ35" s="60">
        <v>2</v>
      </c>
      <c r="AK35" s="60">
        <v>0</v>
      </c>
      <c r="AL35" s="60">
        <v>0</v>
      </c>
      <c r="AM35" s="60">
        <v>5</v>
      </c>
      <c r="AN35" s="60">
        <v>3</v>
      </c>
      <c r="AO35" s="60">
        <v>2</v>
      </c>
      <c r="AP35" s="60">
        <v>0</v>
      </c>
      <c r="AQ35" s="60">
        <v>0</v>
      </c>
      <c r="AR35" s="60">
        <v>9</v>
      </c>
      <c r="AS35" s="60">
        <v>3</v>
      </c>
      <c r="AT35" s="60">
        <v>5</v>
      </c>
      <c r="AU35" s="60">
        <v>3</v>
      </c>
      <c r="AV35" s="60">
        <v>3</v>
      </c>
      <c r="AW35" s="60">
        <v>5</v>
      </c>
      <c r="AX35" s="60">
        <v>3</v>
      </c>
      <c r="AY35" s="60">
        <v>1</v>
      </c>
      <c r="AZ35" s="60">
        <v>9</v>
      </c>
      <c r="BA35" s="60">
        <v>5</v>
      </c>
      <c r="BB35" s="60">
        <v>4</v>
      </c>
      <c r="BC35" s="60">
        <v>5</v>
      </c>
      <c r="BD35" s="60">
        <v>3</v>
      </c>
      <c r="BE35" s="60">
        <v>7</v>
      </c>
      <c r="BF35" s="60">
        <v>4</v>
      </c>
      <c r="BG35" s="60">
        <v>7</v>
      </c>
      <c r="BH35" s="60">
        <v>4</v>
      </c>
      <c r="BI35" s="60">
        <v>0</v>
      </c>
      <c r="BJ35" s="60">
        <v>1</v>
      </c>
      <c r="BK35" s="60">
        <v>2</v>
      </c>
      <c r="BL35" s="60">
        <v>2</v>
      </c>
      <c r="BM35" s="60">
        <v>2</v>
      </c>
      <c r="BN35" s="60">
        <v>0</v>
      </c>
      <c r="BO35" s="60">
        <v>0</v>
      </c>
      <c r="BP35" s="60">
        <v>0</v>
      </c>
      <c r="BQ35" s="60">
        <v>0</v>
      </c>
      <c r="BR35" s="60">
        <v>0</v>
      </c>
      <c r="BS35" s="59">
        <v>0</v>
      </c>
      <c r="BT35" s="60">
        <v>0</v>
      </c>
      <c r="BU35" s="60">
        <v>0</v>
      </c>
      <c r="BV35" s="60">
        <v>0</v>
      </c>
      <c r="BW35" s="60">
        <v>2</v>
      </c>
      <c r="BX35" s="60">
        <v>1</v>
      </c>
      <c r="BY35" s="60">
        <v>2</v>
      </c>
      <c r="BZ35" s="60">
        <v>0</v>
      </c>
      <c r="CA35" s="60">
        <v>0</v>
      </c>
      <c r="CB35" s="60">
        <v>0</v>
      </c>
      <c r="CC35" s="60">
        <v>0</v>
      </c>
      <c r="CD35" s="60">
        <v>2</v>
      </c>
      <c r="CE35" s="60">
        <v>3</v>
      </c>
      <c r="CF35" s="60">
        <v>3</v>
      </c>
      <c r="CG35" s="60">
        <v>1</v>
      </c>
      <c r="CH35" s="60">
        <v>0</v>
      </c>
      <c r="CI35" s="60">
        <v>0</v>
      </c>
      <c r="CJ35" s="60">
        <v>0</v>
      </c>
      <c r="CK35" s="60">
        <v>0</v>
      </c>
      <c r="CL35" s="60">
        <v>4</v>
      </c>
      <c r="CM35" s="60">
        <v>2</v>
      </c>
      <c r="CN35" s="60">
        <v>1</v>
      </c>
      <c r="CO35" s="59">
        <v>0</v>
      </c>
      <c r="CP35" s="59">
        <v>0</v>
      </c>
      <c r="CQ35" s="60">
        <v>0</v>
      </c>
      <c r="CR35" s="60">
        <v>0</v>
      </c>
      <c r="CS35" s="59">
        <v>0</v>
      </c>
      <c r="CT35" s="59">
        <v>0</v>
      </c>
      <c r="CU35" s="60">
        <v>0</v>
      </c>
      <c r="CV35" s="60">
        <v>0</v>
      </c>
      <c r="CW35" s="60">
        <v>0</v>
      </c>
      <c r="CX35" s="59">
        <v>0</v>
      </c>
      <c r="CY35" s="60">
        <v>0</v>
      </c>
      <c r="CZ35" s="60">
        <v>0</v>
      </c>
      <c r="DA35" s="60">
        <v>0</v>
      </c>
      <c r="DB35" s="59">
        <v>1</v>
      </c>
      <c r="DC35" s="60">
        <v>2</v>
      </c>
      <c r="DD35" s="60">
        <v>0</v>
      </c>
      <c r="DE35" s="60">
        <v>0</v>
      </c>
      <c r="DF35" s="60">
        <v>0</v>
      </c>
      <c r="DG35" s="59">
        <v>0</v>
      </c>
      <c r="DH35" s="60">
        <v>0</v>
      </c>
      <c r="DI35" s="60">
        <v>0</v>
      </c>
      <c r="DJ35" s="60">
        <v>0</v>
      </c>
      <c r="DK35" s="59">
        <v>0</v>
      </c>
      <c r="DL35" s="60">
        <v>0</v>
      </c>
      <c r="DM35" s="60">
        <v>0</v>
      </c>
      <c r="DN35" s="60">
        <v>0</v>
      </c>
      <c r="DO35" s="59">
        <v>1</v>
      </c>
      <c r="DP35" s="60">
        <v>0</v>
      </c>
      <c r="DQ35" s="60">
        <v>0</v>
      </c>
      <c r="DR35" s="60">
        <v>0</v>
      </c>
      <c r="DS35" s="60">
        <v>0</v>
      </c>
      <c r="DT35" s="59">
        <v>0</v>
      </c>
      <c r="DU35" s="60">
        <v>0</v>
      </c>
      <c r="DV35" s="60">
        <v>0</v>
      </c>
      <c r="DW35" s="60">
        <v>0</v>
      </c>
      <c r="DX35" s="59">
        <v>0</v>
      </c>
      <c r="DY35" s="60">
        <v>0</v>
      </c>
      <c r="DZ35" s="60">
        <v>0</v>
      </c>
      <c r="EA35" s="60">
        <v>0</v>
      </c>
      <c r="EB35" s="60">
        <v>0</v>
      </c>
      <c r="EC35" s="59">
        <v>0</v>
      </c>
      <c r="ED35" s="60">
        <v>0</v>
      </c>
      <c r="EE35" s="60">
        <v>0</v>
      </c>
      <c r="EF35" s="60">
        <v>0</v>
      </c>
      <c r="EG35" s="59">
        <v>0</v>
      </c>
      <c r="EH35" s="60">
        <v>0</v>
      </c>
      <c r="EI35" s="60">
        <v>0</v>
      </c>
      <c r="EJ35" s="60">
        <v>0</v>
      </c>
      <c r="EK35" s="59">
        <v>0</v>
      </c>
      <c r="EL35" s="60">
        <v>0</v>
      </c>
      <c r="EM35" s="60">
        <v>0</v>
      </c>
      <c r="EN35" s="60"/>
      <c r="EO35" s="60">
        <v>0</v>
      </c>
      <c r="EP35" s="59">
        <v>0</v>
      </c>
      <c r="EQ35" s="60">
        <v>0</v>
      </c>
      <c r="ER35" s="60">
        <v>0</v>
      </c>
      <c r="ES35" s="60">
        <v>0</v>
      </c>
      <c r="ET35" s="59">
        <v>0</v>
      </c>
      <c r="EU35" s="60">
        <v>0</v>
      </c>
      <c r="EV35" s="60">
        <v>0</v>
      </c>
      <c r="EW35" s="60">
        <v>0</v>
      </c>
      <c r="EX35" s="59">
        <v>0</v>
      </c>
      <c r="EY35" s="60">
        <v>0</v>
      </c>
      <c r="EZ35" s="60">
        <v>0</v>
      </c>
      <c r="FA35" s="60">
        <v>0</v>
      </c>
      <c r="FB35" s="59">
        <v>0</v>
      </c>
      <c r="FC35" s="60">
        <v>0</v>
      </c>
      <c r="FD35" s="60">
        <v>0</v>
      </c>
      <c r="FE35" s="60">
        <v>0</v>
      </c>
      <c r="FF35" s="60">
        <v>0</v>
      </c>
      <c r="FG35" s="59">
        <v>0</v>
      </c>
      <c r="FH35" s="60">
        <v>0</v>
      </c>
      <c r="FI35" s="60">
        <v>0</v>
      </c>
      <c r="FJ35" s="60">
        <v>0</v>
      </c>
      <c r="FK35" s="59">
        <v>0</v>
      </c>
      <c r="FL35" s="60">
        <v>0</v>
      </c>
      <c r="FM35" s="60">
        <v>0</v>
      </c>
      <c r="FN35" s="60">
        <v>1</v>
      </c>
      <c r="FO35" s="60">
        <v>1</v>
      </c>
      <c r="FP35" s="59">
        <v>4</v>
      </c>
      <c r="FQ35" s="60">
        <v>1</v>
      </c>
      <c r="FR35" s="60">
        <v>0</v>
      </c>
      <c r="FS35" s="60">
        <v>1</v>
      </c>
      <c r="FT35" s="59">
        <v>0</v>
      </c>
      <c r="FU35" s="60">
        <v>2</v>
      </c>
      <c r="FV35" s="60">
        <v>0</v>
      </c>
      <c r="FW35" s="60">
        <v>0</v>
      </c>
      <c r="FX35" s="60">
        <v>0</v>
      </c>
      <c r="FY35" s="60">
        <v>0</v>
      </c>
      <c r="FZ35" s="60">
        <v>5</v>
      </c>
      <c r="GA35" s="60"/>
      <c r="GB35" s="60">
        <v>2</v>
      </c>
      <c r="GC35" s="60"/>
      <c r="GD35" s="60">
        <v>11</v>
      </c>
      <c r="GE35" s="60">
        <v>6</v>
      </c>
      <c r="GF35" s="60">
        <v>6</v>
      </c>
      <c r="GG35" s="60">
        <v>3</v>
      </c>
      <c r="GH35" s="60">
        <v>9</v>
      </c>
      <c r="GI35" s="60">
        <v>6</v>
      </c>
      <c r="GJ35" s="60">
        <v>4</v>
      </c>
      <c r="GK35" s="60">
        <v>7</v>
      </c>
      <c r="GL35" s="60"/>
      <c r="GM35" s="60"/>
      <c r="GN35" s="60"/>
      <c r="GO35" s="60"/>
    </row>
    <row r="36" spans="1:197" ht="6.75" customHeight="1">
      <c r="A36" s="61"/>
      <c r="B36" s="62"/>
      <c r="C36" s="63"/>
      <c r="D36" s="63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5"/>
      <c r="Y36" s="64"/>
      <c r="Z36" s="64"/>
      <c r="AA36" s="64"/>
      <c r="AB36" s="65"/>
      <c r="AC36" s="64"/>
      <c r="AD36" s="64"/>
      <c r="AE36" s="64"/>
      <c r="AF36" s="64"/>
      <c r="AG36" s="65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5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3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3"/>
      <c r="CP36" s="63"/>
      <c r="CQ36" s="64"/>
      <c r="CR36" s="64"/>
      <c r="CS36" s="63"/>
      <c r="CT36" s="63"/>
      <c r="CU36" s="64"/>
      <c r="CV36" s="64"/>
      <c r="CW36" s="64"/>
      <c r="CX36" s="63"/>
      <c r="CY36" s="64"/>
      <c r="CZ36" s="64"/>
      <c r="DA36" s="64"/>
      <c r="DB36" s="63"/>
      <c r="DC36" s="64"/>
      <c r="DD36" s="64"/>
      <c r="DE36" s="64"/>
      <c r="DF36" s="64"/>
      <c r="DG36" s="63"/>
      <c r="DH36" s="64"/>
      <c r="DI36" s="64"/>
      <c r="DJ36" s="64"/>
      <c r="DK36" s="63"/>
      <c r="DL36" s="64"/>
      <c r="DM36" s="64"/>
      <c r="DN36" s="64"/>
      <c r="DO36" s="63"/>
      <c r="DP36" s="64"/>
      <c r="DQ36" s="64"/>
      <c r="DR36" s="64"/>
      <c r="DS36" s="64"/>
      <c r="DT36" s="63"/>
      <c r="DU36" s="64"/>
      <c r="DV36" s="64"/>
      <c r="DW36" s="64"/>
      <c r="DX36" s="63"/>
      <c r="DY36" s="64"/>
      <c r="DZ36" s="64"/>
      <c r="EA36" s="64"/>
      <c r="EB36" s="64"/>
      <c r="EC36" s="63"/>
      <c r="ED36" s="64"/>
      <c r="EE36" s="64"/>
      <c r="EF36" s="64"/>
      <c r="EG36" s="63"/>
      <c r="EH36" s="64"/>
      <c r="EI36" s="64"/>
      <c r="EJ36" s="64"/>
      <c r="EK36" s="63"/>
      <c r="EL36" s="64"/>
      <c r="EM36" s="64"/>
      <c r="EN36" s="64"/>
      <c r="EO36" s="64"/>
      <c r="EP36" s="63"/>
      <c r="EQ36" s="64"/>
      <c r="ER36" s="64"/>
      <c r="ES36" s="64"/>
      <c r="ET36" s="63"/>
      <c r="EU36" s="64"/>
      <c r="EV36" s="64"/>
      <c r="EW36" s="64"/>
      <c r="EX36" s="63"/>
      <c r="EY36" s="64"/>
      <c r="EZ36" s="64"/>
      <c r="FA36" s="64"/>
      <c r="FB36" s="63"/>
      <c r="FC36" s="64"/>
      <c r="FD36" s="64"/>
      <c r="FE36" s="64"/>
      <c r="FF36" s="64"/>
      <c r="FG36" s="63"/>
      <c r="FH36" s="64"/>
      <c r="FI36" s="64"/>
      <c r="FJ36" s="64"/>
      <c r="FK36" s="63"/>
      <c r="FL36" s="64"/>
      <c r="FM36" s="64"/>
      <c r="FN36" s="64"/>
      <c r="FO36" s="64"/>
      <c r="FP36" s="63"/>
      <c r="FQ36" s="64"/>
      <c r="FR36" s="64"/>
      <c r="FS36" s="64"/>
      <c r="FT36" s="63"/>
      <c r="FU36" s="64"/>
      <c r="FV36" s="64"/>
      <c r="FW36" s="64"/>
      <c r="FX36" s="64"/>
      <c r="FY36" s="64"/>
      <c r="FZ36" s="64"/>
      <c r="GA36" s="64"/>
      <c r="GB36" s="64"/>
      <c r="GC36" s="64"/>
      <c r="GD36" s="64"/>
      <c r="GE36" s="64"/>
      <c r="GF36" s="64"/>
      <c r="GG36" s="64"/>
      <c r="GH36" s="64"/>
      <c r="GI36" s="64"/>
      <c r="GJ36" s="64"/>
      <c r="GK36" s="64"/>
      <c r="GL36" s="64"/>
      <c r="GM36" s="64"/>
      <c r="GN36" s="64"/>
      <c r="GO36" s="64"/>
    </row>
    <row r="37" spans="1:197" s="43" customFormat="1">
      <c r="A37" s="66"/>
      <c r="B37" s="66" t="s">
        <v>1520</v>
      </c>
      <c r="C37" s="67"/>
      <c r="D37" s="67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9"/>
      <c r="Y37" s="68"/>
      <c r="Z37" s="68"/>
      <c r="AA37" s="68"/>
      <c r="AB37" s="69"/>
      <c r="AC37" s="68"/>
      <c r="AD37" s="68"/>
      <c r="AE37" s="68"/>
      <c r="AF37" s="68"/>
      <c r="AG37" s="69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9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  <c r="BM37" s="68"/>
      <c r="BN37" s="68"/>
      <c r="BO37" s="68"/>
      <c r="BP37" s="68"/>
      <c r="BQ37" s="68"/>
      <c r="BR37" s="68"/>
      <c r="BS37" s="67"/>
      <c r="BT37" s="68"/>
      <c r="BU37" s="68"/>
      <c r="BV37" s="68"/>
      <c r="BW37" s="68"/>
      <c r="BX37" s="68"/>
      <c r="BY37" s="68"/>
      <c r="BZ37" s="68"/>
      <c r="CA37" s="68"/>
      <c r="CB37" s="68"/>
      <c r="CC37" s="68"/>
      <c r="CD37" s="68"/>
      <c r="CE37" s="68"/>
      <c r="CF37" s="68"/>
      <c r="CG37" s="68"/>
      <c r="CH37" s="68"/>
      <c r="CI37" s="68"/>
      <c r="CJ37" s="68"/>
      <c r="CK37" s="68"/>
      <c r="CL37" s="68"/>
      <c r="CM37" s="68"/>
      <c r="CN37" s="68"/>
      <c r="CO37" s="67"/>
      <c r="CP37" s="67"/>
      <c r="CQ37" s="68"/>
      <c r="CR37" s="68"/>
      <c r="CS37" s="67"/>
      <c r="CT37" s="67"/>
      <c r="CU37" s="68"/>
      <c r="CV37" s="68"/>
      <c r="CW37" s="68"/>
      <c r="CX37" s="67"/>
      <c r="CY37" s="68"/>
      <c r="CZ37" s="68"/>
      <c r="DA37" s="68"/>
      <c r="DB37" s="67"/>
      <c r="DC37" s="68"/>
      <c r="DD37" s="68"/>
      <c r="DE37" s="68"/>
      <c r="DF37" s="68"/>
      <c r="DG37" s="67"/>
      <c r="DH37" s="68"/>
      <c r="DI37" s="68"/>
      <c r="DJ37" s="68"/>
      <c r="DK37" s="67"/>
      <c r="DL37" s="68"/>
      <c r="DM37" s="68"/>
      <c r="DN37" s="68"/>
      <c r="DO37" s="67"/>
      <c r="DP37" s="68"/>
      <c r="DQ37" s="68"/>
      <c r="DR37" s="68"/>
      <c r="DS37" s="68"/>
      <c r="DT37" s="67"/>
      <c r="DU37" s="68"/>
      <c r="DV37" s="68"/>
      <c r="DW37" s="68"/>
      <c r="DX37" s="67"/>
      <c r="DY37" s="68"/>
      <c r="DZ37" s="68"/>
      <c r="EA37" s="68"/>
      <c r="EB37" s="68"/>
      <c r="EC37" s="67"/>
      <c r="ED37" s="68"/>
      <c r="EE37" s="68"/>
      <c r="EF37" s="68"/>
      <c r="EG37" s="67"/>
      <c r="EH37" s="68"/>
      <c r="EI37" s="68"/>
      <c r="EJ37" s="68"/>
      <c r="EK37" s="67"/>
      <c r="EL37" s="68"/>
      <c r="EM37" s="68"/>
      <c r="EN37" s="68"/>
      <c r="EO37" s="68"/>
      <c r="EP37" s="67"/>
      <c r="EQ37" s="68"/>
      <c r="ER37" s="68"/>
      <c r="ES37" s="68"/>
      <c r="ET37" s="67"/>
      <c r="EU37" s="68"/>
      <c r="EV37" s="68"/>
      <c r="EW37" s="68"/>
      <c r="EX37" s="67"/>
      <c r="EY37" s="68"/>
      <c r="EZ37" s="68"/>
      <c r="FA37" s="68"/>
      <c r="FB37" s="67"/>
      <c r="FC37" s="68"/>
      <c r="FD37" s="68"/>
      <c r="FE37" s="68"/>
      <c r="FF37" s="68"/>
      <c r="FG37" s="67"/>
      <c r="FH37" s="68"/>
      <c r="FI37" s="68"/>
      <c r="FJ37" s="68"/>
      <c r="FK37" s="67"/>
      <c r="FL37" s="68"/>
      <c r="FM37" s="68"/>
      <c r="FN37" s="68"/>
      <c r="FO37" s="68"/>
      <c r="FP37" s="67"/>
      <c r="FQ37" s="68"/>
      <c r="FR37" s="68"/>
      <c r="FS37" s="68"/>
      <c r="FT37" s="67"/>
      <c r="FU37" s="68"/>
      <c r="FV37" s="68"/>
      <c r="FW37" s="68"/>
      <c r="FX37" s="68"/>
      <c r="FY37" s="68"/>
      <c r="FZ37" s="68"/>
      <c r="GA37" s="68"/>
      <c r="GB37" s="68"/>
      <c r="GC37" s="68"/>
      <c r="GD37" s="68"/>
      <c r="GE37" s="68"/>
      <c r="GF37" s="68"/>
      <c r="GG37" s="68"/>
      <c r="GH37" s="68"/>
      <c r="GI37" s="68"/>
      <c r="GJ37" s="68"/>
      <c r="GK37" s="68"/>
      <c r="GL37" s="68"/>
      <c r="GM37" s="68"/>
      <c r="GN37" s="68"/>
      <c r="GO37" s="68"/>
    </row>
    <row r="38" spans="1:197" s="28" customFormat="1">
      <c r="A38" s="70"/>
      <c r="B38" s="70" t="s">
        <v>1521</v>
      </c>
      <c r="C38" s="71">
        <v>8</v>
      </c>
      <c r="D38" s="71">
        <v>8</v>
      </c>
      <c r="E38" s="71">
        <v>8</v>
      </c>
      <c r="F38" s="71">
        <v>8</v>
      </c>
      <c r="G38" s="71">
        <v>7</v>
      </c>
      <c r="H38" s="71">
        <v>7</v>
      </c>
      <c r="I38" s="71">
        <v>7</v>
      </c>
      <c r="J38" s="71">
        <v>7</v>
      </c>
      <c r="K38" s="71">
        <v>7</v>
      </c>
      <c r="L38" s="71">
        <v>7</v>
      </c>
      <c r="M38" s="71">
        <v>7</v>
      </c>
      <c r="N38" s="71">
        <v>7</v>
      </c>
      <c r="O38" s="71">
        <v>7</v>
      </c>
      <c r="P38" s="71">
        <v>7</v>
      </c>
      <c r="Q38" s="71">
        <v>7</v>
      </c>
      <c r="R38" s="71">
        <v>7</v>
      </c>
      <c r="S38" s="71">
        <v>7</v>
      </c>
      <c r="T38" s="71">
        <v>7</v>
      </c>
      <c r="U38" s="71">
        <v>7</v>
      </c>
      <c r="V38" s="71">
        <v>7</v>
      </c>
      <c r="W38" s="71">
        <v>7</v>
      </c>
      <c r="X38" s="71">
        <v>7</v>
      </c>
      <c r="Y38" s="71">
        <v>7</v>
      </c>
      <c r="Z38" s="71">
        <v>7</v>
      </c>
      <c r="AA38" s="71">
        <v>7</v>
      </c>
      <c r="AB38" s="71">
        <v>7</v>
      </c>
      <c r="AC38" s="71">
        <v>7</v>
      </c>
      <c r="AD38" s="71">
        <v>7</v>
      </c>
      <c r="AE38" s="71">
        <v>7</v>
      </c>
      <c r="AF38" s="71">
        <v>7</v>
      </c>
      <c r="AG38" s="71">
        <v>7</v>
      </c>
      <c r="AH38" s="71">
        <v>7</v>
      </c>
      <c r="AI38" s="71">
        <v>7</v>
      </c>
      <c r="AJ38" s="71">
        <v>7</v>
      </c>
      <c r="AK38" s="71">
        <v>7</v>
      </c>
      <c r="AL38" s="71">
        <v>7</v>
      </c>
      <c r="AM38" s="71">
        <v>7</v>
      </c>
      <c r="AN38" s="71">
        <v>7</v>
      </c>
      <c r="AO38" s="71">
        <v>7</v>
      </c>
      <c r="AP38" s="71">
        <v>7</v>
      </c>
      <c r="AQ38" s="71">
        <v>7</v>
      </c>
      <c r="AR38" s="71">
        <v>7</v>
      </c>
      <c r="AS38" s="71">
        <v>7</v>
      </c>
      <c r="AT38" s="71">
        <v>7</v>
      </c>
      <c r="AU38" s="71">
        <v>7</v>
      </c>
      <c r="AV38" s="71">
        <v>7</v>
      </c>
      <c r="AW38" s="71">
        <v>7</v>
      </c>
      <c r="AX38" s="71">
        <v>7</v>
      </c>
      <c r="AY38" s="71">
        <v>7</v>
      </c>
      <c r="AZ38" s="71">
        <v>7</v>
      </c>
      <c r="BA38" s="71">
        <v>7</v>
      </c>
      <c r="BB38" s="71">
        <v>7</v>
      </c>
      <c r="BC38" s="71">
        <v>7</v>
      </c>
      <c r="BD38" s="71">
        <v>7</v>
      </c>
      <c r="BE38" s="71">
        <v>7</v>
      </c>
      <c r="BF38" s="71">
        <v>7</v>
      </c>
      <c r="BG38" s="71">
        <v>7</v>
      </c>
      <c r="BH38" s="71">
        <v>7</v>
      </c>
      <c r="BI38" s="71">
        <v>7</v>
      </c>
      <c r="BJ38" s="71">
        <v>7</v>
      </c>
      <c r="BK38" s="71">
        <v>4</v>
      </c>
      <c r="BL38" s="71">
        <v>4</v>
      </c>
      <c r="BM38" s="71">
        <v>4</v>
      </c>
      <c r="BN38" s="71">
        <v>4</v>
      </c>
      <c r="BO38" s="71">
        <v>4</v>
      </c>
      <c r="BP38" s="71">
        <v>4</v>
      </c>
      <c r="BQ38" s="71">
        <v>4</v>
      </c>
      <c r="BR38" s="71">
        <v>4</v>
      </c>
      <c r="BS38" s="71">
        <v>4</v>
      </c>
      <c r="BT38" s="71">
        <v>4</v>
      </c>
      <c r="BU38" s="71">
        <v>4</v>
      </c>
      <c r="BV38" s="71">
        <v>4</v>
      </c>
      <c r="BW38" s="71">
        <v>4</v>
      </c>
      <c r="BX38" s="71">
        <v>4</v>
      </c>
      <c r="BY38" s="71">
        <v>4</v>
      </c>
      <c r="BZ38" s="71">
        <v>4</v>
      </c>
      <c r="CA38" s="71">
        <v>4</v>
      </c>
      <c r="CB38" s="71">
        <v>4</v>
      </c>
      <c r="CC38" s="71">
        <v>4</v>
      </c>
      <c r="CD38" s="71">
        <v>4</v>
      </c>
      <c r="CE38" s="71">
        <v>4</v>
      </c>
      <c r="CF38" s="71">
        <v>4</v>
      </c>
      <c r="CG38" s="71">
        <v>4</v>
      </c>
      <c r="CH38" s="71">
        <v>4</v>
      </c>
      <c r="CI38" s="71">
        <v>4</v>
      </c>
      <c r="CJ38" s="71">
        <v>4</v>
      </c>
      <c r="CK38" s="71">
        <v>4</v>
      </c>
      <c r="CL38" s="71">
        <v>4</v>
      </c>
      <c r="CM38" s="71">
        <v>4</v>
      </c>
      <c r="CN38" s="71">
        <v>4</v>
      </c>
      <c r="CO38" s="71">
        <v>4</v>
      </c>
      <c r="CP38" s="71">
        <v>4</v>
      </c>
      <c r="CQ38" s="71">
        <v>4</v>
      </c>
      <c r="CR38" s="71">
        <v>4</v>
      </c>
      <c r="CS38" s="71">
        <v>4</v>
      </c>
      <c r="CT38" s="71">
        <v>4</v>
      </c>
      <c r="CU38" s="71">
        <v>4</v>
      </c>
      <c r="CV38" s="71">
        <v>4</v>
      </c>
      <c r="CW38" s="71">
        <v>4</v>
      </c>
      <c r="CX38" s="71">
        <v>4</v>
      </c>
      <c r="CY38" s="71">
        <v>4</v>
      </c>
      <c r="CZ38" s="71">
        <v>3</v>
      </c>
      <c r="DA38" s="71">
        <v>3</v>
      </c>
      <c r="DB38" s="71">
        <v>3</v>
      </c>
      <c r="DC38" s="71">
        <v>3</v>
      </c>
      <c r="DD38" s="71">
        <v>3</v>
      </c>
      <c r="DE38" s="71">
        <v>3</v>
      </c>
      <c r="DF38" s="71">
        <v>3</v>
      </c>
      <c r="DG38" s="71">
        <v>3</v>
      </c>
      <c r="DH38" s="71">
        <v>3</v>
      </c>
      <c r="DI38" s="71">
        <v>3</v>
      </c>
      <c r="DJ38" s="71">
        <v>3</v>
      </c>
      <c r="DK38" s="71">
        <v>3</v>
      </c>
      <c r="DL38" s="71">
        <v>3</v>
      </c>
      <c r="DM38" s="71">
        <v>3</v>
      </c>
      <c r="DN38" s="71">
        <v>3</v>
      </c>
      <c r="DO38" s="71">
        <v>3</v>
      </c>
      <c r="DP38" s="71">
        <v>3</v>
      </c>
      <c r="DQ38" s="71">
        <v>3</v>
      </c>
      <c r="DR38" s="71">
        <v>3</v>
      </c>
      <c r="DS38" s="71">
        <v>3</v>
      </c>
      <c r="DT38" s="71">
        <v>3</v>
      </c>
      <c r="DU38" s="71">
        <v>3</v>
      </c>
      <c r="DV38" s="71">
        <v>3</v>
      </c>
      <c r="DW38" s="71">
        <v>3</v>
      </c>
      <c r="DX38" s="71">
        <v>3</v>
      </c>
      <c r="DY38" s="71">
        <v>3</v>
      </c>
      <c r="DZ38" s="71">
        <v>3</v>
      </c>
      <c r="EA38" s="71">
        <v>3</v>
      </c>
      <c r="EB38" s="71">
        <v>3</v>
      </c>
      <c r="EC38" s="71">
        <v>3</v>
      </c>
      <c r="ED38" s="71">
        <v>3</v>
      </c>
      <c r="EE38" s="71">
        <v>3</v>
      </c>
      <c r="EF38" s="71">
        <v>3</v>
      </c>
      <c r="EG38" s="71">
        <v>3</v>
      </c>
      <c r="EH38" s="71">
        <v>3</v>
      </c>
      <c r="EI38" s="71">
        <v>3</v>
      </c>
      <c r="EJ38" s="71">
        <v>3</v>
      </c>
      <c r="EK38" s="71">
        <v>3</v>
      </c>
      <c r="EL38" s="71">
        <v>3</v>
      </c>
      <c r="EM38" s="71">
        <v>3</v>
      </c>
      <c r="EN38" s="71"/>
      <c r="EO38" s="71">
        <v>3</v>
      </c>
      <c r="EP38" s="71">
        <v>3</v>
      </c>
      <c r="EQ38" s="71">
        <v>3</v>
      </c>
      <c r="ER38" s="71">
        <v>3</v>
      </c>
      <c r="ES38" s="71">
        <v>3</v>
      </c>
      <c r="ET38" s="71">
        <v>3</v>
      </c>
      <c r="EU38" s="71">
        <v>3</v>
      </c>
      <c r="EV38" s="71">
        <v>3</v>
      </c>
      <c r="EW38" s="71">
        <v>3</v>
      </c>
      <c r="EX38" s="71">
        <v>3</v>
      </c>
      <c r="EY38" s="71">
        <v>3</v>
      </c>
      <c r="EZ38" s="71">
        <v>3</v>
      </c>
      <c r="FA38" s="71">
        <v>3</v>
      </c>
      <c r="FB38" s="71">
        <v>3</v>
      </c>
      <c r="FC38" s="71">
        <v>3</v>
      </c>
      <c r="FD38" s="71">
        <v>3</v>
      </c>
      <c r="FE38" s="71">
        <v>3</v>
      </c>
      <c r="FF38" s="71">
        <v>3</v>
      </c>
      <c r="FG38" s="71">
        <v>3</v>
      </c>
      <c r="FH38" s="71">
        <v>3</v>
      </c>
      <c r="FI38" s="71">
        <v>3</v>
      </c>
      <c r="FJ38" s="71">
        <v>3</v>
      </c>
      <c r="FK38" s="71">
        <v>3</v>
      </c>
      <c r="FL38" s="71">
        <v>3</v>
      </c>
      <c r="FM38" s="71">
        <v>3</v>
      </c>
      <c r="FN38" s="71">
        <v>3</v>
      </c>
      <c r="FO38" s="71">
        <v>3</v>
      </c>
      <c r="FP38" s="71">
        <v>3</v>
      </c>
      <c r="FQ38" s="71">
        <v>3</v>
      </c>
      <c r="FR38" s="71">
        <v>3</v>
      </c>
      <c r="FS38" s="71">
        <v>3</v>
      </c>
      <c r="FT38" s="71">
        <v>3</v>
      </c>
      <c r="FU38" s="71">
        <v>3</v>
      </c>
      <c r="FV38" s="71">
        <v>3</v>
      </c>
      <c r="FW38" s="71">
        <v>3</v>
      </c>
      <c r="FX38" s="71">
        <v>3</v>
      </c>
      <c r="FY38" s="71">
        <v>3</v>
      </c>
      <c r="FZ38" s="71">
        <v>3</v>
      </c>
      <c r="GA38" s="71">
        <v>3</v>
      </c>
      <c r="GB38" s="71">
        <v>3</v>
      </c>
      <c r="GC38" s="71">
        <v>3</v>
      </c>
      <c r="GD38" s="71">
        <v>3</v>
      </c>
      <c r="GE38" s="71">
        <v>3</v>
      </c>
      <c r="GF38" s="71"/>
      <c r="GG38" s="71">
        <v>3</v>
      </c>
      <c r="GH38" s="71">
        <v>3</v>
      </c>
      <c r="GI38" s="71">
        <v>3</v>
      </c>
      <c r="GJ38" s="71">
        <v>3</v>
      </c>
      <c r="GK38" s="71">
        <v>3</v>
      </c>
      <c r="GL38" s="71">
        <v>3</v>
      </c>
      <c r="GM38" s="71">
        <v>3</v>
      </c>
      <c r="GN38" s="71">
        <v>3</v>
      </c>
      <c r="GO38" s="71">
        <v>3</v>
      </c>
    </row>
    <row r="39" spans="1:197">
      <c r="A39" s="70"/>
      <c r="B39" s="70" t="s">
        <v>1522</v>
      </c>
      <c r="C39" s="70">
        <v>4</v>
      </c>
      <c r="D39" s="70">
        <v>4</v>
      </c>
      <c r="E39" s="70">
        <v>4</v>
      </c>
      <c r="F39" s="70">
        <v>4</v>
      </c>
      <c r="G39" s="70">
        <v>4</v>
      </c>
      <c r="H39" s="70">
        <v>4</v>
      </c>
      <c r="I39" s="70">
        <v>4</v>
      </c>
      <c r="J39" s="70">
        <v>4</v>
      </c>
      <c r="K39" s="70">
        <v>4</v>
      </c>
      <c r="L39" s="70">
        <v>4</v>
      </c>
      <c r="M39" s="70">
        <v>4</v>
      </c>
      <c r="N39" s="70">
        <v>4</v>
      </c>
      <c r="O39" s="70">
        <v>4</v>
      </c>
      <c r="P39" s="70">
        <v>4</v>
      </c>
      <c r="Q39" s="70">
        <v>4</v>
      </c>
      <c r="R39" s="70">
        <v>4</v>
      </c>
      <c r="S39" s="70">
        <v>4</v>
      </c>
      <c r="T39" s="70">
        <v>4</v>
      </c>
      <c r="U39" s="70">
        <v>4</v>
      </c>
      <c r="V39" s="70">
        <v>4</v>
      </c>
      <c r="W39" s="70">
        <v>4</v>
      </c>
      <c r="X39" s="70">
        <v>4</v>
      </c>
      <c r="Y39" s="70">
        <v>4</v>
      </c>
      <c r="Z39" s="70">
        <v>4</v>
      </c>
      <c r="AA39" s="70">
        <v>4</v>
      </c>
      <c r="AB39" s="70">
        <v>4</v>
      </c>
      <c r="AC39" s="70">
        <v>4</v>
      </c>
      <c r="AD39" s="70">
        <v>4</v>
      </c>
      <c r="AE39" s="70">
        <v>4</v>
      </c>
      <c r="AF39" s="70">
        <v>2</v>
      </c>
      <c r="AG39" s="70">
        <v>2</v>
      </c>
      <c r="AH39" s="70">
        <v>2</v>
      </c>
      <c r="AI39" s="70">
        <v>2</v>
      </c>
      <c r="AJ39" s="70">
        <v>2</v>
      </c>
      <c r="AK39" s="70">
        <v>2</v>
      </c>
      <c r="AL39" s="70">
        <v>2</v>
      </c>
      <c r="AM39" s="70">
        <v>2</v>
      </c>
      <c r="AN39" s="70">
        <v>2</v>
      </c>
      <c r="AO39" s="70">
        <v>2</v>
      </c>
      <c r="AP39" s="70">
        <v>2</v>
      </c>
      <c r="AQ39" s="70">
        <v>2</v>
      </c>
      <c r="AR39" s="70">
        <v>2</v>
      </c>
      <c r="AS39" s="70">
        <v>2</v>
      </c>
      <c r="AT39" s="70">
        <v>2</v>
      </c>
      <c r="AU39" s="70">
        <v>2</v>
      </c>
      <c r="AV39" s="70">
        <v>2</v>
      </c>
      <c r="AW39" s="70">
        <v>2</v>
      </c>
      <c r="AX39" s="70">
        <v>2</v>
      </c>
      <c r="AY39" s="70">
        <v>2</v>
      </c>
      <c r="AZ39" s="70">
        <v>2</v>
      </c>
      <c r="BA39" s="70">
        <v>2</v>
      </c>
      <c r="BB39" s="70">
        <v>2</v>
      </c>
      <c r="BC39" s="70">
        <v>2</v>
      </c>
      <c r="BD39" s="70">
        <v>2</v>
      </c>
      <c r="BE39" s="70">
        <v>2</v>
      </c>
      <c r="BF39" s="70">
        <v>2</v>
      </c>
      <c r="BG39" s="70">
        <v>2</v>
      </c>
      <c r="BH39" s="70">
        <v>2</v>
      </c>
      <c r="BI39" s="70">
        <v>2</v>
      </c>
      <c r="BJ39" s="70">
        <v>2</v>
      </c>
      <c r="BK39" s="70">
        <v>1</v>
      </c>
      <c r="BL39" s="70">
        <v>1</v>
      </c>
      <c r="BM39" s="70">
        <v>1</v>
      </c>
      <c r="BN39" s="70">
        <v>1</v>
      </c>
      <c r="BO39" s="70">
        <v>1</v>
      </c>
      <c r="BP39" s="70">
        <v>1</v>
      </c>
      <c r="BQ39" s="70">
        <v>1</v>
      </c>
      <c r="BR39" s="70">
        <v>1</v>
      </c>
      <c r="BS39" s="70">
        <v>1</v>
      </c>
      <c r="BT39" s="70">
        <v>1</v>
      </c>
      <c r="BU39" s="70">
        <v>1</v>
      </c>
      <c r="BV39" s="70">
        <v>1</v>
      </c>
      <c r="BW39" s="70">
        <v>1</v>
      </c>
      <c r="BX39" s="70">
        <v>1</v>
      </c>
      <c r="BY39" s="70">
        <v>1</v>
      </c>
      <c r="BZ39" s="70">
        <v>1</v>
      </c>
      <c r="CA39" s="70">
        <v>1</v>
      </c>
      <c r="CB39" s="70">
        <v>1</v>
      </c>
      <c r="CC39" s="70">
        <v>1</v>
      </c>
      <c r="CD39" s="70">
        <v>1</v>
      </c>
      <c r="CE39" s="70">
        <v>1</v>
      </c>
      <c r="CF39" s="70">
        <v>1</v>
      </c>
      <c r="CG39" s="70">
        <v>1</v>
      </c>
      <c r="CH39" s="70">
        <v>1</v>
      </c>
      <c r="CI39" s="70">
        <v>1</v>
      </c>
      <c r="CJ39" s="70">
        <v>1</v>
      </c>
      <c r="CK39" s="70">
        <v>1</v>
      </c>
      <c r="CL39" s="70">
        <v>1</v>
      </c>
      <c r="CM39" s="70">
        <v>1</v>
      </c>
      <c r="CN39" s="70">
        <v>1</v>
      </c>
      <c r="CO39" s="70">
        <v>1</v>
      </c>
      <c r="CP39" s="70">
        <v>1</v>
      </c>
      <c r="CQ39" s="70">
        <v>1</v>
      </c>
      <c r="CR39" s="70">
        <v>1</v>
      </c>
      <c r="CS39" s="70">
        <v>1</v>
      </c>
      <c r="CT39" s="70">
        <v>1</v>
      </c>
      <c r="CU39" s="70">
        <v>1</v>
      </c>
      <c r="CV39" s="70">
        <v>1</v>
      </c>
      <c r="CW39" s="70">
        <v>1</v>
      </c>
      <c r="CX39" s="70">
        <v>1</v>
      </c>
      <c r="CY39" s="70">
        <v>1</v>
      </c>
      <c r="CZ39" s="70">
        <v>2</v>
      </c>
      <c r="DA39" s="70">
        <v>2</v>
      </c>
      <c r="DB39" s="70">
        <v>2</v>
      </c>
      <c r="DC39" s="70">
        <v>2</v>
      </c>
      <c r="DD39" s="70">
        <v>2</v>
      </c>
      <c r="DE39" s="70">
        <v>2</v>
      </c>
      <c r="DF39" s="70">
        <v>2</v>
      </c>
      <c r="DG39" s="70">
        <v>2</v>
      </c>
      <c r="DH39" s="70">
        <v>2</v>
      </c>
      <c r="DI39" s="70">
        <v>2</v>
      </c>
      <c r="DJ39" s="70">
        <v>2</v>
      </c>
      <c r="DK39" s="70">
        <v>2</v>
      </c>
      <c r="DL39" s="70">
        <v>2</v>
      </c>
      <c r="DM39" s="70">
        <v>2</v>
      </c>
      <c r="DN39" s="70">
        <v>2</v>
      </c>
      <c r="DO39" s="70">
        <v>2</v>
      </c>
      <c r="DP39" s="70">
        <v>2</v>
      </c>
      <c r="DQ39" s="70">
        <v>2</v>
      </c>
      <c r="DR39" s="70">
        <v>2</v>
      </c>
      <c r="DS39" s="70">
        <v>2</v>
      </c>
      <c r="DT39" s="70">
        <v>2</v>
      </c>
      <c r="DU39" s="70">
        <v>2</v>
      </c>
      <c r="DV39" s="70">
        <v>2</v>
      </c>
      <c r="DW39" s="70">
        <v>2</v>
      </c>
      <c r="DX39" s="70">
        <v>2</v>
      </c>
      <c r="DY39" s="70">
        <v>2</v>
      </c>
      <c r="DZ39" s="70">
        <v>2</v>
      </c>
      <c r="EA39" s="70">
        <v>2</v>
      </c>
      <c r="EB39" s="70">
        <v>2</v>
      </c>
      <c r="EC39" s="70">
        <v>2</v>
      </c>
      <c r="ED39" s="70">
        <v>2</v>
      </c>
      <c r="EE39" s="70">
        <v>2</v>
      </c>
      <c r="EF39" s="70">
        <v>2</v>
      </c>
      <c r="EG39" s="70">
        <v>2</v>
      </c>
      <c r="EH39" s="70">
        <v>2</v>
      </c>
      <c r="EI39" s="70">
        <v>2</v>
      </c>
      <c r="EJ39" s="70">
        <v>2</v>
      </c>
      <c r="EK39" s="70">
        <v>2</v>
      </c>
      <c r="EL39" s="70">
        <v>2</v>
      </c>
      <c r="EM39" s="70">
        <v>2</v>
      </c>
      <c r="EN39" s="70"/>
      <c r="EO39" s="70">
        <v>2</v>
      </c>
      <c r="EP39" s="70">
        <v>2</v>
      </c>
      <c r="EQ39" s="70">
        <v>2</v>
      </c>
      <c r="ER39" s="70">
        <v>2</v>
      </c>
      <c r="ES39" s="70">
        <v>2</v>
      </c>
      <c r="ET39" s="70">
        <v>2</v>
      </c>
      <c r="EU39" s="70">
        <v>2</v>
      </c>
      <c r="EV39" s="70">
        <v>2</v>
      </c>
      <c r="EW39" s="70">
        <v>2</v>
      </c>
      <c r="EX39" s="70">
        <v>2</v>
      </c>
      <c r="EY39" s="70">
        <v>2</v>
      </c>
      <c r="EZ39" s="70">
        <v>2</v>
      </c>
      <c r="FA39" s="70">
        <v>2</v>
      </c>
      <c r="FB39" s="70">
        <v>2</v>
      </c>
      <c r="FC39" s="70">
        <v>2</v>
      </c>
      <c r="FD39" s="70">
        <v>2</v>
      </c>
      <c r="FE39" s="70">
        <v>2</v>
      </c>
      <c r="FF39" s="70">
        <v>2</v>
      </c>
      <c r="FG39" s="70">
        <v>2</v>
      </c>
      <c r="FH39" s="70">
        <v>2</v>
      </c>
      <c r="FI39" s="70">
        <v>2</v>
      </c>
      <c r="FJ39" s="70">
        <v>2</v>
      </c>
      <c r="FK39" s="70">
        <v>2</v>
      </c>
      <c r="FL39" s="70">
        <v>2</v>
      </c>
      <c r="FM39" s="70">
        <v>2</v>
      </c>
      <c r="FN39" s="70">
        <v>2</v>
      </c>
      <c r="FO39" s="70">
        <v>2</v>
      </c>
      <c r="FP39" s="70">
        <v>2</v>
      </c>
      <c r="FQ39" s="70">
        <v>2</v>
      </c>
      <c r="FR39" s="70">
        <v>2</v>
      </c>
      <c r="FS39" s="70">
        <v>2</v>
      </c>
      <c r="FT39" s="70">
        <v>2</v>
      </c>
      <c r="FU39" s="70">
        <v>2</v>
      </c>
      <c r="FV39" s="70">
        <v>2</v>
      </c>
      <c r="FW39" s="70">
        <v>2</v>
      </c>
      <c r="FX39" s="70">
        <v>2</v>
      </c>
      <c r="FY39" s="70">
        <v>2</v>
      </c>
      <c r="FZ39" s="70">
        <v>2</v>
      </c>
      <c r="GA39" s="70">
        <v>2</v>
      </c>
      <c r="GB39" s="70">
        <v>2</v>
      </c>
      <c r="GC39" s="70">
        <v>2</v>
      </c>
      <c r="GD39" s="70">
        <v>2</v>
      </c>
      <c r="GE39" s="70">
        <v>2</v>
      </c>
      <c r="GF39" s="70"/>
      <c r="GG39" s="70">
        <v>2</v>
      </c>
      <c r="GH39" s="70">
        <v>2</v>
      </c>
      <c r="GI39" s="70">
        <v>2</v>
      </c>
      <c r="GJ39" s="70">
        <v>2</v>
      </c>
      <c r="GK39" s="70">
        <v>2</v>
      </c>
      <c r="GL39" s="70">
        <v>2</v>
      </c>
      <c r="GM39" s="70">
        <v>2</v>
      </c>
      <c r="GN39" s="70">
        <v>2</v>
      </c>
      <c r="GO39" s="70">
        <v>2</v>
      </c>
    </row>
    <row r="40" spans="1:197">
      <c r="A40" s="72"/>
      <c r="B40" s="70" t="s">
        <v>1523</v>
      </c>
      <c r="C40" s="70">
        <v>0</v>
      </c>
      <c r="D40" s="70">
        <v>0</v>
      </c>
      <c r="E40" s="70">
        <v>0</v>
      </c>
      <c r="F40" s="70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0</v>
      </c>
      <c r="U40" s="73">
        <v>0</v>
      </c>
      <c r="V40" s="73">
        <v>0</v>
      </c>
      <c r="W40" s="73">
        <v>0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  <c r="AQ40" s="73">
        <v>0</v>
      </c>
      <c r="AR40" s="73">
        <v>0</v>
      </c>
      <c r="AS40" s="73">
        <v>0</v>
      </c>
      <c r="AT40" s="73">
        <v>0</v>
      </c>
      <c r="AU40" s="73">
        <v>0</v>
      </c>
      <c r="AV40" s="73">
        <v>0</v>
      </c>
      <c r="AW40" s="73">
        <v>0</v>
      </c>
      <c r="AX40" s="73">
        <v>0</v>
      </c>
      <c r="AY40" s="73">
        <v>0</v>
      </c>
      <c r="AZ40" s="73">
        <v>0</v>
      </c>
      <c r="BA40" s="73">
        <v>0</v>
      </c>
      <c r="BB40" s="73">
        <v>0</v>
      </c>
      <c r="BC40" s="73">
        <v>0</v>
      </c>
      <c r="BD40" s="73">
        <v>0</v>
      </c>
      <c r="BE40" s="73">
        <v>0</v>
      </c>
      <c r="BF40" s="73">
        <v>0</v>
      </c>
      <c r="BG40" s="73">
        <v>0</v>
      </c>
      <c r="BH40" s="73">
        <v>0</v>
      </c>
      <c r="BI40" s="73">
        <v>0</v>
      </c>
      <c r="BJ40" s="73">
        <v>0</v>
      </c>
      <c r="BK40" s="73">
        <v>0</v>
      </c>
      <c r="BL40" s="73">
        <v>0</v>
      </c>
      <c r="BM40" s="73">
        <v>0</v>
      </c>
      <c r="BN40" s="73">
        <v>0</v>
      </c>
      <c r="BO40" s="73">
        <v>0</v>
      </c>
      <c r="BP40" s="73">
        <v>0</v>
      </c>
      <c r="BQ40" s="73">
        <v>0</v>
      </c>
      <c r="BR40" s="73">
        <v>0</v>
      </c>
      <c r="BS40" s="70">
        <v>0</v>
      </c>
      <c r="BT40" s="73">
        <v>0</v>
      </c>
      <c r="BU40" s="73">
        <v>0</v>
      </c>
      <c r="BV40" s="73">
        <v>0</v>
      </c>
      <c r="BW40" s="73">
        <v>0</v>
      </c>
      <c r="BX40" s="73">
        <v>0</v>
      </c>
      <c r="BY40" s="73">
        <v>0</v>
      </c>
      <c r="BZ40" s="73">
        <v>0</v>
      </c>
      <c r="CA40" s="73">
        <v>0</v>
      </c>
      <c r="CB40" s="73">
        <v>0</v>
      </c>
      <c r="CC40" s="73">
        <v>0</v>
      </c>
      <c r="CD40" s="73">
        <v>0</v>
      </c>
      <c r="CE40" s="73">
        <v>0</v>
      </c>
      <c r="CF40" s="73">
        <v>0</v>
      </c>
      <c r="CG40" s="73">
        <v>0</v>
      </c>
      <c r="CH40" s="73">
        <v>0</v>
      </c>
      <c r="CI40" s="73">
        <v>0</v>
      </c>
      <c r="CJ40" s="73">
        <v>0</v>
      </c>
      <c r="CK40" s="73">
        <v>0</v>
      </c>
      <c r="CL40" s="73">
        <v>0</v>
      </c>
      <c r="CM40" s="73">
        <v>0</v>
      </c>
      <c r="CN40" s="73">
        <v>0</v>
      </c>
      <c r="CO40" s="70">
        <v>0</v>
      </c>
      <c r="CP40" s="70">
        <v>0</v>
      </c>
      <c r="CQ40" s="73">
        <v>0</v>
      </c>
      <c r="CR40" s="73">
        <v>0</v>
      </c>
      <c r="CS40" s="70">
        <v>0</v>
      </c>
      <c r="CT40" s="70">
        <v>0</v>
      </c>
      <c r="CU40" s="73">
        <v>0</v>
      </c>
      <c r="CV40" s="73">
        <v>0</v>
      </c>
      <c r="CW40" s="73">
        <v>0</v>
      </c>
      <c r="CX40" s="70">
        <v>0</v>
      </c>
      <c r="CY40" s="73">
        <v>0</v>
      </c>
      <c r="CZ40" s="73">
        <v>0</v>
      </c>
      <c r="DA40" s="73">
        <v>0</v>
      </c>
      <c r="DB40" s="70">
        <v>0</v>
      </c>
      <c r="DC40" s="73">
        <v>0</v>
      </c>
      <c r="DD40" s="73">
        <v>0</v>
      </c>
      <c r="DE40" s="73">
        <v>0</v>
      </c>
      <c r="DF40" s="73">
        <v>0</v>
      </c>
      <c r="DG40" s="70">
        <v>0</v>
      </c>
      <c r="DH40" s="73">
        <v>0</v>
      </c>
      <c r="DI40" s="73">
        <v>0</v>
      </c>
      <c r="DJ40" s="73">
        <v>0</v>
      </c>
      <c r="DK40" s="70">
        <v>0</v>
      </c>
      <c r="DL40" s="73">
        <v>0</v>
      </c>
      <c r="DM40" s="73">
        <v>0</v>
      </c>
      <c r="DN40" s="73">
        <v>0</v>
      </c>
      <c r="DO40" s="70">
        <v>0</v>
      </c>
      <c r="DP40" s="73">
        <v>0</v>
      </c>
      <c r="DQ40" s="73">
        <v>0</v>
      </c>
      <c r="DR40" s="73">
        <v>0</v>
      </c>
      <c r="DS40" s="73">
        <v>0</v>
      </c>
      <c r="DT40" s="70">
        <v>0</v>
      </c>
      <c r="DU40" s="73">
        <v>0</v>
      </c>
      <c r="DV40" s="73">
        <v>0</v>
      </c>
      <c r="DW40" s="73">
        <v>0</v>
      </c>
      <c r="DX40" s="70">
        <v>0</v>
      </c>
      <c r="DY40" s="73">
        <v>0</v>
      </c>
      <c r="DZ40" s="73">
        <v>0</v>
      </c>
      <c r="EA40" s="73">
        <v>0</v>
      </c>
      <c r="EB40" s="73">
        <v>0</v>
      </c>
      <c r="EC40" s="70">
        <v>0</v>
      </c>
      <c r="ED40" s="73">
        <v>0</v>
      </c>
      <c r="EE40" s="73">
        <v>0</v>
      </c>
      <c r="EF40" s="73">
        <v>0</v>
      </c>
      <c r="EG40" s="70">
        <v>0</v>
      </c>
      <c r="EH40" s="73">
        <v>0</v>
      </c>
      <c r="EI40" s="73">
        <v>0</v>
      </c>
      <c r="EJ40" s="73">
        <v>0</v>
      </c>
      <c r="EK40" s="70">
        <v>0</v>
      </c>
      <c r="EL40" s="73">
        <v>0</v>
      </c>
      <c r="EM40" s="73">
        <v>0</v>
      </c>
      <c r="EN40" s="73"/>
      <c r="EO40" s="73">
        <v>0</v>
      </c>
      <c r="EP40" s="70">
        <v>0</v>
      </c>
      <c r="EQ40" s="73">
        <v>0</v>
      </c>
      <c r="ER40" s="73">
        <v>0</v>
      </c>
      <c r="ES40" s="73">
        <v>0</v>
      </c>
      <c r="ET40" s="70">
        <v>0</v>
      </c>
      <c r="EU40" s="73">
        <v>0</v>
      </c>
      <c r="EV40" s="73">
        <v>0</v>
      </c>
      <c r="EW40" s="73">
        <v>0</v>
      </c>
      <c r="EX40" s="70">
        <v>0</v>
      </c>
      <c r="EY40" s="73">
        <v>0</v>
      </c>
      <c r="EZ40" s="73">
        <v>0</v>
      </c>
      <c r="FA40" s="73">
        <v>0</v>
      </c>
      <c r="FB40" s="70">
        <v>0</v>
      </c>
      <c r="FC40" s="73">
        <v>0</v>
      </c>
      <c r="FD40" s="73">
        <v>0</v>
      </c>
      <c r="FE40" s="73">
        <v>0</v>
      </c>
      <c r="FF40" s="73">
        <v>0</v>
      </c>
      <c r="FG40" s="70">
        <v>0</v>
      </c>
      <c r="FH40" s="73">
        <v>0</v>
      </c>
      <c r="FI40" s="73">
        <v>0</v>
      </c>
      <c r="FJ40" s="73">
        <v>0</v>
      </c>
      <c r="FK40" s="70">
        <v>0</v>
      </c>
      <c r="FL40" s="73">
        <v>0</v>
      </c>
      <c r="FM40" s="73">
        <v>0</v>
      </c>
      <c r="FN40" s="73">
        <v>0</v>
      </c>
      <c r="FO40" s="73">
        <v>0</v>
      </c>
      <c r="FP40" s="70">
        <v>0</v>
      </c>
      <c r="FQ40" s="73">
        <v>0</v>
      </c>
      <c r="FR40" s="73">
        <v>0</v>
      </c>
      <c r="FS40" s="73">
        <v>0</v>
      </c>
      <c r="FT40" s="70">
        <v>0</v>
      </c>
      <c r="FU40" s="73">
        <v>0</v>
      </c>
      <c r="FV40" s="73">
        <v>0</v>
      </c>
      <c r="FW40" s="73">
        <v>0</v>
      </c>
      <c r="FX40" s="73">
        <v>0</v>
      </c>
      <c r="FY40" s="73">
        <v>0</v>
      </c>
      <c r="FZ40" s="73">
        <v>0</v>
      </c>
      <c r="GA40" s="73">
        <v>0</v>
      </c>
      <c r="GB40" s="73">
        <v>0</v>
      </c>
      <c r="GC40" s="73">
        <v>0</v>
      </c>
      <c r="GD40" s="73">
        <v>0</v>
      </c>
      <c r="GE40" s="73">
        <v>0</v>
      </c>
      <c r="GF40" s="73"/>
      <c r="GG40" s="73">
        <v>0</v>
      </c>
      <c r="GH40" s="73">
        <v>0</v>
      </c>
      <c r="GI40" s="73">
        <v>0</v>
      </c>
      <c r="GJ40" s="73">
        <v>0</v>
      </c>
      <c r="GK40" s="73">
        <v>0</v>
      </c>
      <c r="GL40" s="73">
        <v>0</v>
      </c>
      <c r="GM40" s="73">
        <v>0</v>
      </c>
      <c r="GN40" s="73">
        <v>0</v>
      </c>
      <c r="GO40" s="73">
        <v>0</v>
      </c>
    </row>
    <row r="41" spans="1:197">
      <c r="B41" s="28"/>
      <c r="C41" s="28"/>
      <c r="D41" s="28"/>
      <c r="BS41" s="28"/>
      <c r="CO41" s="28"/>
      <c r="CP41" s="28"/>
      <c r="CS41" s="28"/>
      <c r="CT41" s="28"/>
      <c r="CX41" s="28"/>
      <c r="DB41" s="28"/>
      <c r="DG41" s="28"/>
      <c r="DK41" s="28"/>
      <c r="DO41" s="28"/>
      <c r="DT41" s="28"/>
      <c r="DX41" s="28"/>
      <c r="EC41" s="28"/>
      <c r="EG41" s="28"/>
      <c r="EK41" s="28"/>
      <c r="EP41" s="28"/>
      <c r="ET41" s="28"/>
      <c r="EX41" s="28"/>
      <c r="FB41" s="28"/>
      <c r="FG41" s="28"/>
      <c r="FK41" s="28"/>
      <c r="FP41" s="28"/>
      <c r="FT41" s="28"/>
    </row>
    <row r="42" spans="1:197" ht="18" customHeight="1">
      <c r="A42" s="23" t="s">
        <v>1348</v>
      </c>
      <c r="B42" s="38" t="s">
        <v>1507</v>
      </c>
      <c r="C42" s="38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>
        <v>21</v>
      </c>
      <c r="BL42" s="40">
        <v>23</v>
      </c>
      <c r="BM42" s="40">
        <v>20</v>
      </c>
      <c r="BN42" s="40">
        <v>20</v>
      </c>
      <c r="BO42" s="40">
        <v>16</v>
      </c>
      <c r="BP42" s="40">
        <v>16</v>
      </c>
      <c r="BQ42" s="40">
        <v>16</v>
      </c>
      <c r="BR42" s="40">
        <v>16</v>
      </c>
      <c r="BS42" s="38">
        <v>16</v>
      </c>
      <c r="BT42" s="40">
        <v>16</v>
      </c>
      <c r="BU42" s="40">
        <v>16</v>
      </c>
      <c r="BV42" s="40">
        <v>3</v>
      </c>
      <c r="BW42" s="40">
        <v>3</v>
      </c>
      <c r="BX42" s="40">
        <v>2</v>
      </c>
      <c r="BY42" s="40">
        <v>6</v>
      </c>
      <c r="BZ42" s="40">
        <v>7</v>
      </c>
      <c r="CA42" s="40">
        <v>8</v>
      </c>
      <c r="CB42" s="40">
        <v>12</v>
      </c>
      <c r="CC42" s="40">
        <v>13</v>
      </c>
      <c r="CD42" s="40">
        <v>12</v>
      </c>
      <c r="CE42" s="40">
        <v>11</v>
      </c>
      <c r="CF42" s="40">
        <v>13</v>
      </c>
      <c r="CG42" s="40">
        <v>16</v>
      </c>
      <c r="CH42" s="40">
        <v>15</v>
      </c>
      <c r="CI42" s="40">
        <v>19</v>
      </c>
      <c r="CJ42" s="40">
        <v>19</v>
      </c>
      <c r="CK42" s="40">
        <v>19</v>
      </c>
      <c r="CL42" s="40">
        <v>22</v>
      </c>
      <c r="CM42" s="40">
        <v>23</v>
      </c>
      <c r="CN42" s="40">
        <v>17</v>
      </c>
      <c r="CO42" s="38">
        <v>16</v>
      </c>
      <c r="CP42" s="38">
        <v>16</v>
      </c>
      <c r="CQ42" s="40">
        <v>20</v>
      </c>
      <c r="CR42" s="40">
        <v>20</v>
      </c>
      <c r="CS42" s="38">
        <v>20</v>
      </c>
      <c r="CT42" s="38">
        <v>18</v>
      </c>
      <c r="CU42" s="38">
        <v>21</v>
      </c>
      <c r="CV42" s="38">
        <v>21</v>
      </c>
      <c r="CW42" s="38">
        <v>24</v>
      </c>
      <c r="CX42" s="38">
        <v>19</v>
      </c>
      <c r="CY42" s="38">
        <v>19</v>
      </c>
      <c r="CZ42" s="38">
        <v>24</v>
      </c>
      <c r="DA42" s="38">
        <v>31</v>
      </c>
      <c r="DB42" s="38">
        <v>35</v>
      </c>
      <c r="DC42" s="38">
        <v>33</v>
      </c>
      <c r="DD42" s="38">
        <v>34</v>
      </c>
      <c r="DE42" s="38">
        <v>34</v>
      </c>
      <c r="DF42" s="38">
        <v>35</v>
      </c>
      <c r="DG42" s="38">
        <v>39</v>
      </c>
      <c r="DH42" s="38">
        <v>32</v>
      </c>
      <c r="DI42" s="38">
        <v>33</v>
      </c>
      <c r="DJ42" s="38">
        <v>37</v>
      </c>
      <c r="DK42" s="38">
        <v>43</v>
      </c>
      <c r="DL42" s="38">
        <v>35</v>
      </c>
      <c r="DM42" s="38">
        <v>35</v>
      </c>
      <c r="DN42" s="38">
        <v>40</v>
      </c>
      <c r="DO42" s="38">
        <v>38</v>
      </c>
      <c r="DP42" s="38">
        <v>27</v>
      </c>
      <c r="DQ42" s="38">
        <v>25</v>
      </c>
      <c r="DR42" s="38">
        <v>29</v>
      </c>
      <c r="DS42" s="38">
        <v>24</v>
      </c>
      <c r="DT42" s="38">
        <v>27</v>
      </c>
      <c r="DU42" s="38">
        <v>25</v>
      </c>
      <c r="DV42" s="38">
        <v>28</v>
      </c>
      <c r="DW42" s="38">
        <v>28</v>
      </c>
      <c r="DX42" s="38">
        <v>27</v>
      </c>
      <c r="DY42" s="38">
        <v>27</v>
      </c>
      <c r="DZ42" s="38">
        <v>29</v>
      </c>
      <c r="EA42" s="38">
        <v>32</v>
      </c>
      <c r="EB42" s="38">
        <v>37</v>
      </c>
      <c r="EC42" s="38">
        <v>36</v>
      </c>
      <c r="ED42" s="38">
        <v>42</v>
      </c>
      <c r="EE42" s="38">
        <v>36</v>
      </c>
      <c r="EF42" s="38">
        <v>37</v>
      </c>
      <c r="EG42" s="38">
        <v>39</v>
      </c>
      <c r="EH42" s="38">
        <v>44</v>
      </c>
      <c r="EI42" s="38">
        <v>46</v>
      </c>
      <c r="EJ42" s="38">
        <v>44</v>
      </c>
      <c r="EK42" s="38">
        <v>35</v>
      </c>
      <c r="EL42" s="38">
        <v>31</v>
      </c>
      <c r="EM42" s="38">
        <v>30</v>
      </c>
      <c r="EN42" s="38"/>
      <c r="EO42" s="38">
        <v>30</v>
      </c>
      <c r="EP42" s="38">
        <v>30</v>
      </c>
      <c r="EQ42" s="38">
        <v>24</v>
      </c>
      <c r="ER42" s="38">
        <v>26</v>
      </c>
      <c r="ES42" s="38">
        <v>27</v>
      </c>
      <c r="ET42" s="38">
        <v>24</v>
      </c>
      <c r="EU42" s="38">
        <v>21</v>
      </c>
      <c r="EV42" s="38">
        <v>23</v>
      </c>
      <c r="EW42" s="38">
        <v>35</v>
      </c>
      <c r="EX42" s="38">
        <v>43</v>
      </c>
      <c r="EY42" s="38">
        <v>32</v>
      </c>
      <c r="EZ42" s="38">
        <v>31</v>
      </c>
      <c r="FA42" s="38">
        <v>28</v>
      </c>
      <c r="FB42" s="38">
        <v>31</v>
      </c>
      <c r="FC42" s="38">
        <v>32</v>
      </c>
      <c r="FD42" s="38">
        <v>37</v>
      </c>
      <c r="FE42" s="38">
        <v>35</v>
      </c>
      <c r="FF42" s="38">
        <v>41</v>
      </c>
      <c r="FG42" s="38">
        <v>35</v>
      </c>
      <c r="FH42" s="38">
        <v>39</v>
      </c>
      <c r="FI42" s="38">
        <v>38</v>
      </c>
      <c r="FJ42" s="38">
        <v>35</v>
      </c>
      <c r="FK42" s="38">
        <v>31</v>
      </c>
      <c r="FL42" s="38">
        <v>29</v>
      </c>
      <c r="FM42" s="38">
        <v>25</v>
      </c>
      <c r="FN42" s="38">
        <v>27</v>
      </c>
      <c r="FO42" s="38">
        <v>25</v>
      </c>
      <c r="FP42" s="38">
        <v>30</v>
      </c>
      <c r="FQ42" s="38">
        <v>30</v>
      </c>
      <c r="FR42" s="38">
        <v>36</v>
      </c>
      <c r="FS42" s="38">
        <v>41</v>
      </c>
      <c r="FT42" s="38">
        <v>38</v>
      </c>
      <c r="FU42" s="38">
        <v>26</v>
      </c>
      <c r="FV42" s="38">
        <v>26</v>
      </c>
      <c r="FW42" s="38">
        <v>28</v>
      </c>
      <c r="FX42" s="38">
        <v>66</v>
      </c>
      <c r="FY42" s="38">
        <v>63</v>
      </c>
      <c r="FZ42" s="38">
        <v>62</v>
      </c>
      <c r="GA42" s="38">
        <v>62</v>
      </c>
      <c r="GB42" s="38">
        <v>59</v>
      </c>
      <c r="GC42" s="38">
        <v>62</v>
      </c>
      <c r="GD42" s="38">
        <v>54</v>
      </c>
      <c r="GE42" s="38">
        <v>51</v>
      </c>
      <c r="GF42" s="38">
        <v>45</v>
      </c>
      <c r="GG42" s="38">
        <v>50</v>
      </c>
      <c r="GH42" s="38">
        <v>42</v>
      </c>
      <c r="GI42" s="38">
        <v>44</v>
      </c>
      <c r="GJ42" s="38">
        <v>47</v>
      </c>
      <c r="GK42" s="38">
        <v>46</v>
      </c>
      <c r="GL42" s="38"/>
      <c r="GM42" s="38"/>
      <c r="GN42" s="38"/>
      <c r="GO42" s="38"/>
    </row>
    <row r="43" spans="1:197" s="43" customFormat="1" ht="18" customHeight="1">
      <c r="A43" s="144" t="s">
        <v>1508</v>
      </c>
      <c r="B43" s="41" t="s">
        <v>1509</v>
      </c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>
        <v>1</v>
      </c>
      <c r="BL43" s="42">
        <v>5</v>
      </c>
      <c r="BM43" s="42">
        <v>0</v>
      </c>
      <c r="BN43" s="42">
        <v>1</v>
      </c>
      <c r="BO43" s="42">
        <v>0</v>
      </c>
      <c r="BP43" s="42">
        <v>0</v>
      </c>
      <c r="BQ43" s="42">
        <v>0</v>
      </c>
      <c r="BR43" s="42">
        <v>0</v>
      </c>
      <c r="BS43" s="42">
        <v>0</v>
      </c>
      <c r="BT43" s="42">
        <v>0</v>
      </c>
      <c r="BU43" s="42">
        <v>0</v>
      </c>
      <c r="BV43" s="42">
        <v>0</v>
      </c>
      <c r="BW43" s="42">
        <v>0</v>
      </c>
      <c r="BX43" s="42">
        <v>0</v>
      </c>
      <c r="BY43" s="42">
        <v>5</v>
      </c>
      <c r="BZ43" s="42">
        <v>5</v>
      </c>
      <c r="CA43" s="42">
        <v>2</v>
      </c>
      <c r="CB43" s="42">
        <v>5</v>
      </c>
      <c r="CC43" s="42">
        <v>12</v>
      </c>
      <c r="CD43" s="42">
        <v>4</v>
      </c>
      <c r="CE43" s="42">
        <v>4</v>
      </c>
      <c r="CF43" s="42">
        <v>3</v>
      </c>
      <c r="CG43" s="42">
        <v>4</v>
      </c>
      <c r="CH43" s="42">
        <v>1</v>
      </c>
      <c r="CI43" s="42">
        <v>11</v>
      </c>
      <c r="CJ43" s="42">
        <v>16</v>
      </c>
      <c r="CK43" s="42">
        <v>7</v>
      </c>
      <c r="CL43" s="42">
        <v>11</v>
      </c>
      <c r="CM43" s="42">
        <v>5</v>
      </c>
      <c r="CN43" s="42">
        <v>3</v>
      </c>
      <c r="CO43" s="42">
        <v>2</v>
      </c>
      <c r="CP43" s="42">
        <v>0</v>
      </c>
      <c r="CQ43" s="42">
        <v>8</v>
      </c>
      <c r="CR43" s="42">
        <v>3</v>
      </c>
      <c r="CS43" s="42">
        <v>3</v>
      </c>
      <c r="CT43" s="42">
        <v>3</v>
      </c>
      <c r="CU43" s="42">
        <v>3</v>
      </c>
      <c r="CV43" s="42">
        <v>3</v>
      </c>
      <c r="CW43" s="42">
        <v>4</v>
      </c>
      <c r="CX43" s="42">
        <v>5</v>
      </c>
      <c r="CY43" s="42">
        <v>3</v>
      </c>
      <c r="CZ43" s="42">
        <v>11</v>
      </c>
      <c r="DA43" s="42">
        <v>16</v>
      </c>
      <c r="DB43" s="42">
        <v>11</v>
      </c>
      <c r="DC43" s="42">
        <v>2</v>
      </c>
      <c r="DD43" s="42">
        <v>5</v>
      </c>
      <c r="DE43" s="42">
        <v>6</v>
      </c>
      <c r="DF43" s="42">
        <v>8</v>
      </c>
      <c r="DG43" s="42">
        <v>5</v>
      </c>
      <c r="DH43" s="42">
        <v>5</v>
      </c>
      <c r="DI43" s="42">
        <v>3</v>
      </c>
      <c r="DJ43" s="42">
        <v>9</v>
      </c>
      <c r="DK43" s="42">
        <v>11</v>
      </c>
      <c r="DL43" s="42">
        <v>2</v>
      </c>
      <c r="DM43" s="42">
        <v>7</v>
      </c>
      <c r="DN43" s="42">
        <v>12</v>
      </c>
      <c r="DO43" s="42">
        <v>5</v>
      </c>
      <c r="DP43" s="42">
        <v>3</v>
      </c>
      <c r="DQ43" s="42">
        <v>5</v>
      </c>
      <c r="DR43" s="42">
        <v>7</v>
      </c>
      <c r="DS43" s="42">
        <v>2</v>
      </c>
      <c r="DT43" s="42">
        <v>5</v>
      </c>
      <c r="DU43" s="42">
        <v>9</v>
      </c>
      <c r="DV43" s="42">
        <v>12</v>
      </c>
      <c r="DW43" s="42">
        <v>7</v>
      </c>
      <c r="DX43" s="42">
        <v>4</v>
      </c>
      <c r="DY43" s="42">
        <v>9</v>
      </c>
      <c r="DZ43" s="42">
        <v>6</v>
      </c>
      <c r="EA43" s="42">
        <v>6</v>
      </c>
      <c r="EB43" s="42">
        <v>11</v>
      </c>
      <c r="EC43" s="42">
        <v>9</v>
      </c>
      <c r="ED43" s="42">
        <v>6</v>
      </c>
      <c r="EE43" s="42">
        <v>4</v>
      </c>
      <c r="EF43" s="42">
        <v>4</v>
      </c>
      <c r="EG43" s="42">
        <v>3</v>
      </c>
      <c r="EH43" s="42">
        <v>6</v>
      </c>
      <c r="EI43" s="42">
        <v>11</v>
      </c>
      <c r="EJ43" s="42">
        <v>6</v>
      </c>
      <c r="EK43" s="42">
        <v>4</v>
      </c>
      <c r="EL43" s="42">
        <v>6</v>
      </c>
      <c r="EM43" s="42">
        <v>2</v>
      </c>
      <c r="EN43" s="42"/>
      <c r="EO43" s="42">
        <v>2</v>
      </c>
      <c r="EP43" s="42">
        <v>1</v>
      </c>
      <c r="EQ43" s="42">
        <v>1</v>
      </c>
      <c r="ER43" s="42">
        <v>3</v>
      </c>
      <c r="ES43" s="42">
        <v>4</v>
      </c>
      <c r="ET43" s="42">
        <v>1</v>
      </c>
      <c r="EU43" s="42">
        <v>6</v>
      </c>
      <c r="EV43" s="42">
        <v>4</v>
      </c>
      <c r="EW43" s="42">
        <v>14</v>
      </c>
      <c r="EX43" s="42">
        <v>8</v>
      </c>
      <c r="EY43" s="42">
        <v>6</v>
      </c>
      <c r="EZ43" s="42">
        <v>4</v>
      </c>
      <c r="FA43" s="42">
        <v>0</v>
      </c>
      <c r="FB43" s="42">
        <v>5</v>
      </c>
      <c r="FC43" s="42">
        <v>3</v>
      </c>
      <c r="FD43" s="42">
        <v>8</v>
      </c>
      <c r="FE43" s="42">
        <v>3</v>
      </c>
      <c r="FF43" s="42">
        <v>12</v>
      </c>
      <c r="FG43" s="42">
        <v>2</v>
      </c>
      <c r="FH43" s="42">
        <v>8</v>
      </c>
      <c r="FI43" s="42">
        <v>6</v>
      </c>
      <c r="FJ43" s="42">
        <v>3</v>
      </c>
      <c r="FK43" s="42">
        <v>4</v>
      </c>
      <c r="FL43" s="42">
        <v>1</v>
      </c>
      <c r="FM43" s="42">
        <v>1</v>
      </c>
      <c r="FN43" s="42">
        <v>6</v>
      </c>
      <c r="FO43" s="42">
        <v>3</v>
      </c>
      <c r="FP43" s="42">
        <v>8</v>
      </c>
      <c r="FQ43" s="42">
        <v>8</v>
      </c>
      <c r="FR43" s="42">
        <v>8</v>
      </c>
      <c r="FS43" s="42">
        <v>6</v>
      </c>
      <c r="FT43" s="42">
        <v>1</v>
      </c>
      <c r="FU43" s="42">
        <v>8</v>
      </c>
      <c r="FV43" s="42">
        <v>2</v>
      </c>
      <c r="FW43" s="42">
        <v>5</v>
      </c>
      <c r="FX43" s="42">
        <v>42</v>
      </c>
      <c r="FY43" s="42">
        <v>11</v>
      </c>
      <c r="FZ43" s="42">
        <v>4</v>
      </c>
      <c r="GA43" s="42">
        <v>1</v>
      </c>
      <c r="GB43" s="42">
        <v>3</v>
      </c>
      <c r="GC43" s="42">
        <v>5</v>
      </c>
      <c r="GD43" s="42">
        <v>3</v>
      </c>
      <c r="GE43" s="42">
        <v>5</v>
      </c>
      <c r="GF43" s="42">
        <v>2</v>
      </c>
      <c r="GG43" s="42">
        <v>5</v>
      </c>
      <c r="GH43" s="42">
        <v>3</v>
      </c>
      <c r="GI43" s="42">
        <v>6</v>
      </c>
      <c r="GJ43" s="42">
        <v>6</v>
      </c>
      <c r="GK43" s="42">
        <v>3</v>
      </c>
      <c r="GL43" s="42"/>
      <c r="GM43" s="42"/>
      <c r="GN43" s="42"/>
      <c r="GO43" s="42"/>
    </row>
    <row r="44" spans="1:197" s="43" customFormat="1" ht="18" customHeight="1">
      <c r="A44" s="145"/>
      <c r="B44" s="44" t="s">
        <v>1510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45"/>
      <c r="BE44" s="45"/>
      <c r="BF44" s="45"/>
      <c r="BG44" s="45"/>
      <c r="BH44" s="45"/>
      <c r="BI44" s="45"/>
      <c r="BJ44" s="45"/>
      <c r="BK44" s="45">
        <v>1</v>
      </c>
      <c r="BL44" s="45">
        <v>3</v>
      </c>
      <c r="BM44" s="45">
        <v>1</v>
      </c>
      <c r="BN44" s="45">
        <v>3</v>
      </c>
      <c r="BO44" s="45">
        <v>4</v>
      </c>
      <c r="BP44" s="45">
        <v>0</v>
      </c>
      <c r="BQ44" s="45">
        <v>0</v>
      </c>
      <c r="BR44" s="45">
        <v>0</v>
      </c>
      <c r="BS44" s="45">
        <v>0</v>
      </c>
      <c r="BT44" s="45">
        <v>0</v>
      </c>
      <c r="BU44" s="45">
        <v>0</v>
      </c>
      <c r="BV44" s="45">
        <v>13</v>
      </c>
      <c r="BW44" s="45">
        <v>0</v>
      </c>
      <c r="BX44" s="45">
        <v>0</v>
      </c>
      <c r="BY44" s="45">
        <v>1</v>
      </c>
      <c r="BZ44" s="45">
        <v>4</v>
      </c>
      <c r="CA44" s="45">
        <v>1</v>
      </c>
      <c r="CB44" s="45">
        <v>1</v>
      </c>
      <c r="CC44" s="45">
        <v>11</v>
      </c>
      <c r="CD44" s="45">
        <v>3</v>
      </c>
      <c r="CE44" s="45">
        <v>2</v>
      </c>
      <c r="CF44" s="45">
        <v>5</v>
      </c>
      <c r="CG44" s="45">
        <v>1</v>
      </c>
      <c r="CH44" s="45">
        <v>4</v>
      </c>
      <c r="CI44" s="45">
        <v>6</v>
      </c>
      <c r="CJ44" s="45">
        <v>16</v>
      </c>
      <c r="CK44" s="45">
        <v>2</v>
      </c>
      <c r="CL44" s="45">
        <v>0</v>
      </c>
      <c r="CM44" s="45">
        <v>4</v>
      </c>
      <c r="CN44" s="45">
        <v>7</v>
      </c>
      <c r="CO44" s="45">
        <v>3</v>
      </c>
      <c r="CP44" s="45">
        <v>0</v>
      </c>
      <c r="CQ44" s="45">
        <v>4</v>
      </c>
      <c r="CR44" s="45">
        <v>3</v>
      </c>
      <c r="CS44" s="45">
        <v>2</v>
      </c>
      <c r="CT44" s="45">
        <v>5</v>
      </c>
      <c r="CU44" s="45">
        <v>0</v>
      </c>
      <c r="CV44" s="45">
        <v>3</v>
      </c>
      <c r="CW44" s="45">
        <v>1</v>
      </c>
      <c r="CX44" s="45">
        <v>9</v>
      </c>
      <c r="CY44" s="45">
        <v>6</v>
      </c>
      <c r="CZ44" s="45">
        <v>6</v>
      </c>
      <c r="DA44" s="45">
        <v>9</v>
      </c>
      <c r="DB44" s="45">
        <v>5</v>
      </c>
      <c r="DC44" s="45">
        <v>4</v>
      </c>
      <c r="DD44" s="45">
        <v>4</v>
      </c>
      <c r="DE44" s="45">
        <v>6</v>
      </c>
      <c r="DF44" s="45">
        <v>7</v>
      </c>
      <c r="DG44" s="45">
        <v>1</v>
      </c>
      <c r="DH44" s="45">
        <v>13</v>
      </c>
      <c r="DI44" s="45">
        <v>1</v>
      </c>
      <c r="DJ44" s="45">
        <v>5</v>
      </c>
      <c r="DK44" s="45">
        <v>5</v>
      </c>
      <c r="DL44" s="45">
        <v>10</v>
      </c>
      <c r="DM44" s="45">
        <v>7</v>
      </c>
      <c r="DN44" s="45">
        <v>7</v>
      </c>
      <c r="DO44" s="45">
        <v>7</v>
      </c>
      <c r="DP44" s="45">
        <v>14</v>
      </c>
      <c r="DQ44" s="45">
        <v>7</v>
      </c>
      <c r="DR44" s="45">
        <v>3</v>
      </c>
      <c r="DS44" s="45">
        <v>2</v>
      </c>
      <c r="DT44" s="45">
        <v>2</v>
      </c>
      <c r="DU44" s="45">
        <v>11</v>
      </c>
      <c r="DV44" s="45">
        <v>9</v>
      </c>
      <c r="DW44" s="45">
        <v>7</v>
      </c>
      <c r="DX44" s="45">
        <v>3</v>
      </c>
      <c r="DY44" s="45">
        <v>9</v>
      </c>
      <c r="DZ44" s="45">
        <v>3</v>
      </c>
      <c r="EA44" s="45">
        <v>3</v>
      </c>
      <c r="EB44" s="45">
        <v>4</v>
      </c>
      <c r="EC44" s="45">
        <v>9</v>
      </c>
      <c r="ED44" s="45">
        <v>0</v>
      </c>
      <c r="EE44" s="45">
        <v>10</v>
      </c>
      <c r="EF44" s="45">
        <v>3</v>
      </c>
      <c r="EG44" s="45">
        <v>1</v>
      </c>
      <c r="EH44" s="45">
        <v>1</v>
      </c>
      <c r="EI44" s="45">
        <v>9</v>
      </c>
      <c r="EJ44" s="45">
        <v>3</v>
      </c>
      <c r="EK44" s="45">
        <v>13</v>
      </c>
      <c r="EL44" s="45">
        <v>10</v>
      </c>
      <c r="EM44" s="45">
        <v>3</v>
      </c>
      <c r="EN44" s="45"/>
      <c r="EO44" s="45">
        <v>2</v>
      </c>
      <c r="EP44" s="45">
        <v>1</v>
      </c>
      <c r="EQ44" s="45">
        <v>7</v>
      </c>
      <c r="ER44" s="45">
        <v>2</v>
      </c>
      <c r="ES44" s="45">
        <v>3</v>
      </c>
      <c r="ET44" s="45">
        <v>4</v>
      </c>
      <c r="EU44" s="45">
        <v>9</v>
      </c>
      <c r="EV44" s="45">
        <v>2</v>
      </c>
      <c r="EW44" s="45">
        <v>2</v>
      </c>
      <c r="EX44" s="45">
        <v>0</v>
      </c>
      <c r="EY44" s="45">
        <v>17</v>
      </c>
      <c r="EZ44" s="45">
        <v>4</v>
      </c>
      <c r="FA44" s="45">
        <v>3</v>
      </c>
      <c r="FB44" s="45">
        <v>2</v>
      </c>
      <c r="FC44" s="45">
        <v>2</v>
      </c>
      <c r="FD44" s="45">
        <v>3</v>
      </c>
      <c r="FE44" s="45">
        <v>5</v>
      </c>
      <c r="FF44" s="45">
        <v>5</v>
      </c>
      <c r="FG44" s="45">
        <v>8</v>
      </c>
      <c r="FH44" s="45">
        <v>4</v>
      </c>
      <c r="FI44" s="45">
        <v>7</v>
      </c>
      <c r="FJ44" s="45">
        <v>5</v>
      </c>
      <c r="FK44" s="45">
        <v>7</v>
      </c>
      <c r="FL44" s="45">
        <v>3</v>
      </c>
      <c r="FM44" s="45">
        <v>5</v>
      </c>
      <c r="FN44" s="45">
        <v>5</v>
      </c>
      <c r="FO44" s="45">
        <v>5</v>
      </c>
      <c r="FP44" s="45">
        <v>3</v>
      </c>
      <c r="FQ44" s="45">
        <v>8</v>
      </c>
      <c r="FR44" s="45">
        <v>2</v>
      </c>
      <c r="FS44" s="45">
        <v>3</v>
      </c>
      <c r="FT44" s="45">
        <v>4</v>
      </c>
      <c r="FU44" s="45">
        <v>20</v>
      </c>
      <c r="FV44" s="45">
        <v>2</v>
      </c>
      <c r="FW44" s="45">
        <v>2</v>
      </c>
      <c r="FX44" s="45">
        <v>4</v>
      </c>
      <c r="FY44" s="45">
        <v>5</v>
      </c>
      <c r="FZ44" s="45">
        <v>5</v>
      </c>
      <c r="GA44" s="45">
        <v>1</v>
      </c>
      <c r="GB44" s="45">
        <v>11</v>
      </c>
      <c r="GC44" s="45">
        <v>5</v>
      </c>
      <c r="GD44" s="45">
        <v>11</v>
      </c>
      <c r="GE44" s="45">
        <v>7</v>
      </c>
      <c r="GF44" s="45">
        <v>3</v>
      </c>
      <c r="GG44" s="45">
        <v>0</v>
      </c>
      <c r="GH44" s="45">
        <v>9</v>
      </c>
      <c r="GI44" s="45">
        <v>4</v>
      </c>
      <c r="GJ44" s="45">
        <v>3</v>
      </c>
      <c r="GK44" s="45">
        <v>2</v>
      </c>
      <c r="GL44" s="45"/>
      <c r="GM44" s="45"/>
      <c r="GN44" s="45"/>
      <c r="GO44" s="45"/>
    </row>
    <row r="45" spans="1:197" s="43" customFormat="1" ht="12.75" customHeight="1">
      <c r="A45" s="145"/>
      <c r="B45" s="46" t="s">
        <v>1511</v>
      </c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47"/>
      <c r="EA45" s="47"/>
      <c r="EB45" s="47"/>
      <c r="EC45" s="47"/>
      <c r="ED45" s="47"/>
      <c r="EE45" s="47"/>
      <c r="EF45" s="47"/>
      <c r="EG45" s="47"/>
      <c r="EH45" s="47"/>
      <c r="EI45" s="47"/>
      <c r="EJ45" s="47"/>
      <c r="EK45" s="47"/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  <c r="FF45" s="47"/>
      <c r="FG45" s="47"/>
      <c r="FH45" s="47"/>
      <c r="FI45" s="47"/>
      <c r="FJ45" s="47"/>
      <c r="FK45" s="47"/>
      <c r="FL45" s="47"/>
      <c r="FM45" s="47"/>
      <c r="FN45" s="47"/>
      <c r="FO45" s="47"/>
      <c r="FP45" s="47"/>
      <c r="FQ45" s="47"/>
      <c r="FR45" s="47"/>
      <c r="FS45" s="47"/>
      <c r="FT45" s="47"/>
      <c r="FU45" s="47"/>
      <c r="FV45" s="47"/>
      <c r="FW45" s="47"/>
      <c r="FX45" s="47"/>
      <c r="FY45" s="47"/>
      <c r="FZ45" s="47"/>
      <c r="GA45" s="47"/>
      <c r="GB45" s="47"/>
      <c r="GC45" s="47"/>
      <c r="GD45" s="47"/>
      <c r="GE45" s="47"/>
      <c r="GF45" s="47"/>
      <c r="GG45" s="47"/>
      <c r="GH45" s="47"/>
      <c r="GI45" s="47"/>
      <c r="GJ45" s="47"/>
      <c r="GK45" s="47"/>
      <c r="GL45" s="47"/>
      <c r="GM45" s="47"/>
      <c r="GN45" s="47"/>
      <c r="GO45" s="47"/>
    </row>
    <row r="46" spans="1:197" ht="12.75" customHeight="1">
      <c r="A46" s="145"/>
      <c r="B46" s="48" t="s">
        <v>1512</v>
      </c>
      <c r="C46" s="48"/>
      <c r="D46" s="48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50"/>
      <c r="BH46" s="49"/>
      <c r="BI46" s="49"/>
      <c r="BJ46" s="49"/>
      <c r="BK46" s="50">
        <v>3</v>
      </c>
      <c r="BL46" s="49">
        <v>6</v>
      </c>
      <c r="BM46" s="49">
        <v>4</v>
      </c>
      <c r="BN46" s="49">
        <v>5</v>
      </c>
      <c r="BO46" s="50">
        <v>5</v>
      </c>
      <c r="BP46" s="49">
        <v>5</v>
      </c>
      <c r="BQ46" s="49">
        <v>5</v>
      </c>
      <c r="BR46" s="49">
        <v>5</v>
      </c>
      <c r="BS46" s="48">
        <v>5</v>
      </c>
      <c r="BT46" s="50">
        <v>5</v>
      </c>
      <c r="BU46" s="49">
        <v>1</v>
      </c>
      <c r="BV46" s="49">
        <v>1</v>
      </c>
      <c r="BW46" s="49">
        <v>1</v>
      </c>
      <c r="BX46" s="50">
        <v>0</v>
      </c>
      <c r="BY46" s="49">
        <v>1</v>
      </c>
      <c r="BZ46" s="49">
        <v>3</v>
      </c>
      <c r="CA46" s="49">
        <v>3</v>
      </c>
      <c r="CB46" s="50">
        <v>1</v>
      </c>
      <c r="CC46" s="49">
        <v>5</v>
      </c>
      <c r="CD46" s="49">
        <v>6</v>
      </c>
      <c r="CE46" s="49">
        <v>5</v>
      </c>
      <c r="CF46" s="49">
        <v>4</v>
      </c>
      <c r="CG46" s="50">
        <v>7</v>
      </c>
      <c r="CH46" s="49">
        <v>3</v>
      </c>
      <c r="CI46" s="49">
        <v>4</v>
      </c>
      <c r="CJ46" s="49">
        <v>4</v>
      </c>
      <c r="CK46" s="49">
        <v>7</v>
      </c>
      <c r="CL46" s="50">
        <v>9</v>
      </c>
      <c r="CM46" s="49">
        <v>5</v>
      </c>
      <c r="CN46" s="49">
        <v>1</v>
      </c>
      <c r="CO46" s="48">
        <v>0</v>
      </c>
      <c r="CP46" s="48">
        <v>0</v>
      </c>
      <c r="CQ46" s="50">
        <v>0</v>
      </c>
      <c r="CR46" s="49">
        <v>3</v>
      </c>
      <c r="CS46" s="48">
        <v>0</v>
      </c>
      <c r="CT46" s="48">
        <v>2</v>
      </c>
      <c r="CU46" s="50">
        <v>1</v>
      </c>
      <c r="CV46" s="49">
        <v>1</v>
      </c>
      <c r="CW46" s="49">
        <v>3</v>
      </c>
      <c r="CX46" s="48">
        <v>1</v>
      </c>
      <c r="CY46" s="50">
        <v>4</v>
      </c>
      <c r="CZ46" s="49">
        <v>5</v>
      </c>
      <c r="DA46" s="49">
        <v>12</v>
      </c>
      <c r="DB46" s="48">
        <v>11</v>
      </c>
      <c r="DC46" s="50">
        <v>5</v>
      </c>
      <c r="DD46" s="49">
        <v>6</v>
      </c>
      <c r="DE46" s="49">
        <v>5</v>
      </c>
      <c r="DF46" s="49">
        <v>7</v>
      </c>
      <c r="DG46" s="48">
        <v>6</v>
      </c>
      <c r="DH46" s="50">
        <v>10</v>
      </c>
      <c r="DI46" s="49">
        <v>1</v>
      </c>
      <c r="DJ46" s="49">
        <v>6</v>
      </c>
      <c r="DK46" s="48">
        <v>10</v>
      </c>
      <c r="DL46" s="50">
        <v>3</v>
      </c>
      <c r="DM46" s="49">
        <v>4</v>
      </c>
      <c r="DN46" s="49">
        <v>10</v>
      </c>
      <c r="DO46" s="48">
        <v>5</v>
      </c>
      <c r="DP46" s="50">
        <v>6</v>
      </c>
      <c r="DQ46" s="49">
        <v>0</v>
      </c>
      <c r="DR46" s="49">
        <v>4</v>
      </c>
      <c r="DS46" s="49">
        <v>2</v>
      </c>
      <c r="DT46" s="48">
        <v>5</v>
      </c>
      <c r="DU46" s="50">
        <v>5</v>
      </c>
      <c r="DV46" s="49">
        <v>10</v>
      </c>
      <c r="DW46" s="49">
        <v>8</v>
      </c>
      <c r="DX46" s="48">
        <v>7</v>
      </c>
      <c r="DY46" s="50">
        <v>8</v>
      </c>
      <c r="DZ46" s="49">
        <v>7</v>
      </c>
      <c r="EA46" s="49">
        <v>2</v>
      </c>
      <c r="EB46" s="49">
        <v>6</v>
      </c>
      <c r="EC46" s="48">
        <v>3</v>
      </c>
      <c r="ED46" s="50">
        <v>6</v>
      </c>
      <c r="EE46" s="49">
        <v>4</v>
      </c>
      <c r="EF46" s="49">
        <v>6</v>
      </c>
      <c r="EG46" s="48">
        <v>7</v>
      </c>
      <c r="EH46" s="50">
        <v>9</v>
      </c>
      <c r="EI46" s="49">
        <v>9</v>
      </c>
      <c r="EJ46" s="49">
        <v>12</v>
      </c>
      <c r="EK46" s="48">
        <v>11</v>
      </c>
      <c r="EL46" s="50">
        <v>9</v>
      </c>
      <c r="EM46" s="49">
        <v>6</v>
      </c>
      <c r="EN46" s="49"/>
      <c r="EO46" s="49">
        <v>4</v>
      </c>
      <c r="EP46" s="48">
        <v>0</v>
      </c>
      <c r="EQ46" s="50">
        <v>0</v>
      </c>
      <c r="ER46" s="49">
        <v>0</v>
      </c>
      <c r="ES46" s="49">
        <v>2</v>
      </c>
      <c r="ET46" s="48">
        <v>1</v>
      </c>
      <c r="EU46" s="50">
        <v>4</v>
      </c>
      <c r="EV46" s="49">
        <v>1</v>
      </c>
      <c r="EW46" s="49">
        <v>9</v>
      </c>
      <c r="EX46" s="48">
        <v>7</v>
      </c>
      <c r="EY46" s="50">
        <v>5</v>
      </c>
      <c r="EZ46" s="49">
        <v>3</v>
      </c>
      <c r="FA46" s="49">
        <v>1</v>
      </c>
      <c r="FB46" s="48">
        <v>6</v>
      </c>
      <c r="FC46" s="50">
        <v>6</v>
      </c>
      <c r="FD46" s="49">
        <v>5</v>
      </c>
      <c r="FE46" s="49">
        <v>7</v>
      </c>
      <c r="FF46" s="49">
        <v>8</v>
      </c>
      <c r="FG46" s="48">
        <v>8</v>
      </c>
      <c r="FH46" s="50">
        <v>9</v>
      </c>
      <c r="FI46" s="49">
        <v>10</v>
      </c>
      <c r="FJ46" s="49">
        <v>5</v>
      </c>
      <c r="FK46" s="48">
        <v>5</v>
      </c>
      <c r="FL46" s="50">
        <v>0</v>
      </c>
      <c r="FM46" s="49">
        <v>1</v>
      </c>
      <c r="FN46" s="49">
        <v>3</v>
      </c>
      <c r="FO46" s="49">
        <v>3</v>
      </c>
      <c r="FP46" s="48">
        <v>4</v>
      </c>
      <c r="FQ46" s="50">
        <v>6</v>
      </c>
      <c r="FR46" s="49">
        <v>9</v>
      </c>
      <c r="FS46" s="49">
        <v>6</v>
      </c>
      <c r="FT46" s="48">
        <v>2</v>
      </c>
      <c r="FU46" s="50">
        <v>4</v>
      </c>
      <c r="FV46" s="49">
        <v>3</v>
      </c>
      <c r="FW46" s="49">
        <v>7</v>
      </c>
      <c r="FX46" s="50">
        <v>4</v>
      </c>
      <c r="FY46" s="49">
        <v>2</v>
      </c>
      <c r="FZ46" s="49">
        <v>4</v>
      </c>
      <c r="GA46" s="49">
        <v>1</v>
      </c>
      <c r="GB46" s="49">
        <v>2</v>
      </c>
      <c r="GC46" s="50">
        <v>4</v>
      </c>
      <c r="GD46" s="49">
        <v>3</v>
      </c>
      <c r="GE46" s="49">
        <v>5</v>
      </c>
      <c r="GF46" s="49">
        <v>1</v>
      </c>
      <c r="GG46" s="50">
        <v>8</v>
      </c>
      <c r="GH46" s="49">
        <v>2</v>
      </c>
      <c r="GI46" s="49">
        <v>6</v>
      </c>
      <c r="GJ46" s="49">
        <v>5</v>
      </c>
      <c r="GK46" s="50">
        <v>5</v>
      </c>
      <c r="GL46" s="49"/>
      <c r="GM46" s="49"/>
      <c r="GN46" s="49"/>
      <c r="GO46" s="49"/>
    </row>
    <row r="47" spans="1:197" ht="12.75" customHeight="1">
      <c r="A47" s="145"/>
      <c r="B47" s="48" t="s">
        <v>1513</v>
      </c>
      <c r="C47" s="48"/>
      <c r="D47" s="48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50"/>
      <c r="BH47" s="49"/>
      <c r="BI47" s="49"/>
      <c r="BJ47" s="49"/>
      <c r="BK47" s="50">
        <v>13</v>
      </c>
      <c r="BL47" s="49">
        <v>13</v>
      </c>
      <c r="BM47" s="49">
        <v>13</v>
      </c>
      <c r="BN47" s="49">
        <v>10</v>
      </c>
      <c r="BO47" s="50">
        <v>10</v>
      </c>
      <c r="BP47" s="49">
        <v>10</v>
      </c>
      <c r="BQ47" s="49">
        <v>10</v>
      </c>
      <c r="BR47" s="49">
        <v>10</v>
      </c>
      <c r="BS47" s="48">
        <v>10</v>
      </c>
      <c r="BT47" s="50">
        <v>10</v>
      </c>
      <c r="BU47" s="49">
        <v>2</v>
      </c>
      <c r="BV47" s="49">
        <v>2</v>
      </c>
      <c r="BW47" s="49">
        <v>2</v>
      </c>
      <c r="BX47" s="50">
        <v>2</v>
      </c>
      <c r="BY47" s="49">
        <v>3</v>
      </c>
      <c r="BZ47" s="49">
        <v>3</v>
      </c>
      <c r="CA47" s="49">
        <v>5</v>
      </c>
      <c r="CB47" s="50">
        <v>4</v>
      </c>
      <c r="CC47" s="49">
        <v>6</v>
      </c>
      <c r="CD47" s="49">
        <v>4</v>
      </c>
      <c r="CE47" s="49">
        <v>5</v>
      </c>
      <c r="CF47" s="49">
        <v>6</v>
      </c>
      <c r="CG47" s="50">
        <v>6</v>
      </c>
      <c r="CH47" s="49">
        <v>8</v>
      </c>
      <c r="CI47" s="49">
        <v>12</v>
      </c>
      <c r="CJ47" s="49">
        <v>7</v>
      </c>
      <c r="CK47" s="49">
        <v>6</v>
      </c>
      <c r="CL47" s="50">
        <v>6</v>
      </c>
      <c r="CM47" s="49">
        <v>9</v>
      </c>
      <c r="CN47" s="49">
        <v>11</v>
      </c>
      <c r="CO47" s="48">
        <v>12</v>
      </c>
      <c r="CP47" s="48">
        <v>12</v>
      </c>
      <c r="CQ47" s="50">
        <v>18</v>
      </c>
      <c r="CR47" s="49">
        <v>15</v>
      </c>
      <c r="CS47" s="48">
        <v>14</v>
      </c>
      <c r="CT47" s="48">
        <v>15</v>
      </c>
      <c r="CU47" s="50">
        <v>19</v>
      </c>
      <c r="CV47" s="49">
        <v>19</v>
      </c>
      <c r="CW47" s="49">
        <v>16</v>
      </c>
      <c r="CX47" s="48">
        <v>16</v>
      </c>
      <c r="CY47" s="50">
        <v>15</v>
      </c>
      <c r="CZ47" s="49">
        <v>11</v>
      </c>
      <c r="DA47" s="49">
        <v>16</v>
      </c>
      <c r="DB47" s="48">
        <v>22</v>
      </c>
      <c r="DC47" s="50">
        <v>25</v>
      </c>
      <c r="DD47" s="49">
        <v>26</v>
      </c>
      <c r="DE47" s="49">
        <v>25</v>
      </c>
      <c r="DF47" s="49">
        <v>26</v>
      </c>
      <c r="DG47" s="48">
        <v>18</v>
      </c>
      <c r="DH47" s="50">
        <v>17</v>
      </c>
      <c r="DI47" s="49">
        <v>27</v>
      </c>
      <c r="DJ47" s="49">
        <v>27</v>
      </c>
      <c r="DK47" s="48">
        <v>26</v>
      </c>
      <c r="DL47" s="50">
        <v>28</v>
      </c>
      <c r="DM47" s="49">
        <v>28</v>
      </c>
      <c r="DN47" s="49">
        <v>27</v>
      </c>
      <c r="DO47" s="48">
        <v>20</v>
      </c>
      <c r="DP47" s="50">
        <v>19</v>
      </c>
      <c r="DQ47" s="49">
        <v>21</v>
      </c>
      <c r="DR47" s="49">
        <v>21</v>
      </c>
      <c r="DS47" s="49">
        <v>21</v>
      </c>
      <c r="DT47" s="48">
        <v>21</v>
      </c>
      <c r="DU47" s="50">
        <v>13</v>
      </c>
      <c r="DV47" s="49">
        <v>14</v>
      </c>
      <c r="DW47" s="49">
        <v>14</v>
      </c>
      <c r="DX47" s="48">
        <v>13</v>
      </c>
      <c r="DY47" s="50">
        <v>10</v>
      </c>
      <c r="DZ47" s="49">
        <v>13</v>
      </c>
      <c r="EA47" s="49">
        <v>19</v>
      </c>
      <c r="EB47" s="49">
        <v>24</v>
      </c>
      <c r="EC47" s="48">
        <v>28</v>
      </c>
      <c r="ED47" s="50">
        <v>27</v>
      </c>
      <c r="EE47" s="49">
        <v>23</v>
      </c>
      <c r="EF47" s="49">
        <v>23</v>
      </c>
      <c r="EG47" s="48">
        <v>25</v>
      </c>
      <c r="EH47" s="50">
        <v>21</v>
      </c>
      <c r="EI47" s="49">
        <v>24</v>
      </c>
      <c r="EJ47" s="49">
        <v>15</v>
      </c>
      <c r="EK47" s="48">
        <v>15</v>
      </c>
      <c r="EL47" s="50">
        <v>16</v>
      </c>
      <c r="EM47" s="49">
        <v>19</v>
      </c>
      <c r="EN47" s="49"/>
      <c r="EO47" s="49">
        <v>22</v>
      </c>
      <c r="EP47" s="48">
        <v>20</v>
      </c>
      <c r="EQ47" s="50">
        <v>15</v>
      </c>
      <c r="ER47" s="49">
        <v>18</v>
      </c>
      <c r="ES47" s="49">
        <v>15</v>
      </c>
      <c r="ET47" s="48">
        <v>11</v>
      </c>
      <c r="EU47" s="50">
        <v>11</v>
      </c>
      <c r="EV47" s="49">
        <v>15</v>
      </c>
      <c r="EW47" s="49">
        <v>15</v>
      </c>
      <c r="EX47" s="48">
        <v>16</v>
      </c>
      <c r="EY47" s="50">
        <v>18</v>
      </c>
      <c r="EZ47" s="49">
        <v>19</v>
      </c>
      <c r="FA47" s="49">
        <v>18</v>
      </c>
      <c r="FB47" s="48">
        <v>18</v>
      </c>
      <c r="FC47" s="50">
        <v>19</v>
      </c>
      <c r="FD47" s="49">
        <v>21</v>
      </c>
      <c r="FE47" s="49">
        <v>21</v>
      </c>
      <c r="FF47" s="49">
        <v>21</v>
      </c>
      <c r="FG47" s="48">
        <v>20</v>
      </c>
      <c r="FH47" s="50">
        <v>18</v>
      </c>
      <c r="FI47" s="49">
        <v>14</v>
      </c>
      <c r="FJ47" s="49">
        <v>15</v>
      </c>
      <c r="FK47" s="48">
        <v>15</v>
      </c>
      <c r="FL47" s="50">
        <v>19</v>
      </c>
      <c r="FM47" s="49">
        <v>19</v>
      </c>
      <c r="FN47" s="49">
        <v>16</v>
      </c>
      <c r="FO47" s="49">
        <v>17</v>
      </c>
      <c r="FP47" s="48">
        <v>15</v>
      </c>
      <c r="FQ47" s="50">
        <v>20</v>
      </c>
      <c r="FR47" s="49">
        <v>20</v>
      </c>
      <c r="FS47" s="49">
        <v>27</v>
      </c>
      <c r="FT47" s="48">
        <v>29</v>
      </c>
      <c r="FU47" s="50">
        <v>14</v>
      </c>
      <c r="FV47" s="49">
        <v>14</v>
      </c>
      <c r="FW47" s="49">
        <v>12</v>
      </c>
      <c r="FX47" s="50">
        <v>53</v>
      </c>
      <c r="FY47" s="49">
        <v>49</v>
      </c>
      <c r="FZ47" s="49">
        <v>46</v>
      </c>
      <c r="GA47" s="49">
        <v>48</v>
      </c>
      <c r="GB47" s="49">
        <v>46</v>
      </c>
      <c r="GC47" s="50">
        <v>44</v>
      </c>
      <c r="GD47" s="49">
        <v>29</v>
      </c>
      <c r="GE47" s="49">
        <v>27</v>
      </c>
      <c r="GF47" s="49">
        <v>26</v>
      </c>
      <c r="GG47" s="50">
        <v>25</v>
      </c>
      <c r="GH47" s="49">
        <v>23</v>
      </c>
      <c r="GI47" s="49">
        <v>21</v>
      </c>
      <c r="GJ47" s="49">
        <v>25</v>
      </c>
      <c r="GK47" s="50">
        <v>23</v>
      </c>
      <c r="GL47" s="49"/>
      <c r="GM47" s="49"/>
      <c r="GN47" s="49"/>
      <c r="GO47" s="49"/>
    </row>
    <row r="48" spans="1:197" ht="12.75" customHeight="1">
      <c r="A48" s="145"/>
      <c r="B48" s="48" t="s">
        <v>1514</v>
      </c>
      <c r="C48" s="48"/>
      <c r="D48" s="48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50"/>
      <c r="BH48" s="49"/>
      <c r="BI48" s="49"/>
      <c r="BJ48" s="49"/>
      <c r="BK48" s="50">
        <v>1</v>
      </c>
      <c r="BL48" s="49">
        <v>1</v>
      </c>
      <c r="BM48" s="49">
        <v>1</v>
      </c>
      <c r="BN48" s="49">
        <v>1</v>
      </c>
      <c r="BO48" s="50">
        <v>1</v>
      </c>
      <c r="BP48" s="49">
        <v>1</v>
      </c>
      <c r="BQ48" s="49">
        <v>1</v>
      </c>
      <c r="BR48" s="49">
        <v>1</v>
      </c>
      <c r="BS48" s="48">
        <v>1</v>
      </c>
      <c r="BT48" s="50">
        <v>1</v>
      </c>
      <c r="BU48" s="49">
        <v>0</v>
      </c>
      <c r="BV48" s="49">
        <v>0</v>
      </c>
      <c r="BW48" s="49">
        <v>0</v>
      </c>
      <c r="BX48" s="50">
        <v>0</v>
      </c>
      <c r="BY48" s="49">
        <v>0</v>
      </c>
      <c r="BZ48" s="49">
        <v>0</v>
      </c>
      <c r="CA48" s="49">
        <v>0</v>
      </c>
      <c r="CB48" s="50">
        <v>2</v>
      </c>
      <c r="CC48" s="49">
        <v>1</v>
      </c>
      <c r="CD48" s="49">
        <v>1</v>
      </c>
      <c r="CE48" s="49">
        <v>1</v>
      </c>
      <c r="CF48" s="49">
        <v>1</v>
      </c>
      <c r="CG48" s="50">
        <v>2</v>
      </c>
      <c r="CH48" s="49">
        <v>2</v>
      </c>
      <c r="CI48" s="49">
        <v>2</v>
      </c>
      <c r="CJ48" s="49">
        <v>3</v>
      </c>
      <c r="CK48" s="49">
        <v>3</v>
      </c>
      <c r="CL48" s="50">
        <v>3</v>
      </c>
      <c r="CM48" s="49">
        <v>2</v>
      </c>
      <c r="CN48" s="49">
        <v>2</v>
      </c>
      <c r="CO48" s="48">
        <v>1</v>
      </c>
      <c r="CP48" s="48">
        <v>1</v>
      </c>
      <c r="CQ48" s="50">
        <v>1</v>
      </c>
      <c r="CR48" s="49">
        <v>1</v>
      </c>
      <c r="CS48" s="48">
        <v>1</v>
      </c>
      <c r="CT48" s="48">
        <v>1</v>
      </c>
      <c r="CU48" s="50">
        <v>1</v>
      </c>
      <c r="CV48" s="49">
        <v>1</v>
      </c>
      <c r="CW48" s="49">
        <v>0</v>
      </c>
      <c r="CX48" s="48">
        <v>2</v>
      </c>
      <c r="CY48" s="50">
        <v>0</v>
      </c>
      <c r="CZ48" s="49">
        <v>2</v>
      </c>
      <c r="DA48" s="49">
        <v>1</v>
      </c>
      <c r="DB48" s="48">
        <v>1</v>
      </c>
      <c r="DC48" s="50">
        <v>1</v>
      </c>
      <c r="DD48" s="49">
        <v>2</v>
      </c>
      <c r="DE48" s="49">
        <v>2</v>
      </c>
      <c r="DF48" s="49">
        <v>2</v>
      </c>
      <c r="DG48" s="48">
        <v>2</v>
      </c>
      <c r="DH48" s="50">
        <v>2</v>
      </c>
      <c r="DI48" s="49">
        <v>3</v>
      </c>
      <c r="DJ48" s="49">
        <v>2</v>
      </c>
      <c r="DK48" s="48">
        <v>2</v>
      </c>
      <c r="DL48" s="50">
        <v>2</v>
      </c>
      <c r="DM48" s="49">
        <v>0</v>
      </c>
      <c r="DN48" s="49">
        <v>0</v>
      </c>
      <c r="DO48" s="48">
        <v>0</v>
      </c>
      <c r="DP48" s="50">
        <v>0</v>
      </c>
      <c r="DQ48" s="49">
        <v>1</v>
      </c>
      <c r="DR48" s="49">
        <v>1</v>
      </c>
      <c r="DS48" s="49">
        <v>1</v>
      </c>
      <c r="DT48" s="48">
        <v>1</v>
      </c>
      <c r="DU48" s="50">
        <v>2</v>
      </c>
      <c r="DV48" s="49">
        <v>2</v>
      </c>
      <c r="DW48" s="49">
        <v>2</v>
      </c>
      <c r="DX48" s="48">
        <v>3</v>
      </c>
      <c r="DY48" s="50">
        <v>8</v>
      </c>
      <c r="DZ48" s="49">
        <v>8</v>
      </c>
      <c r="EA48" s="49">
        <v>8</v>
      </c>
      <c r="EB48" s="49">
        <v>6</v>
      </c>
      <c r="EC48" s="48">
        <v>5</v>
      </c>
      <c r="ED48" s="50">
        <v>6</v>
      </c>
      <c r="EE48" s="49">
        <v>7</v>
      </c>
      <c r="EF48" s="49">
        <v>6</v>
      </c>
      <c r="EG48" s="48">
        <v>6</v>
      </c>
      <c r="EH48" s="50">
        <v>6</v>
      </c>
      <c r="EI48" s="49">
        <v>7</v>
      </c>
      <c r="EJ48" s="49">
        <v>7</v>
      </c>
      <c r="EK48" s="48">
        <v>4</v>
      </c>
      <c r="EL48" s="50">
        <v>4</v>
      </c>
      <c r="EM48" s="49">
        <v>4</v>
      </c>
      <c r="EN48" s="49"/>
      <c r="EO48" s="49">
        <v>4</v>
      </c>
      <c r="EP48" s="48">
        <v>5</v>
      </c>
      <c r="EQ48" s="50">
        <v>8</v>
      </c>
      <c r="ER48" s="49">
        <v>8</v>
      </c>
      <c r="ES48" s="49">
        <v>8</v>
      </c>
      <c r="ET48" s="48">
        <v>7</v>
      </c>
      <c r="EU48" s="50">
        <v>6</v>
      </c>
      <c r="EV48" s="49">
        <v>7</v>
      </c>
      <c r="EW48" s="49">
        <v>11</v>
      </c>
      <c r="EX48" s="48">
        <v>7</v>
      </c>
      <c r="EY48" s="50">
        <v>7</v>
      </c>
      <c r="EZ48" s="49">
        <v>8</v>
      </c>
      <c r="FA48" s="49">
        <v>8</v>
      </c>
      <c r="FB48" s="48">
        <v>7</v>
      </c>
      <c r="FC48" s="50">
        <v>7</v>
      </c>
      <c r="FD48" s="49">
        <v>7</v>
      </c>
      <c r="FE48" s="49">
        <v>5</v>
      </c>
      <c r="FF48" s="49">
        <v>5</v>
      </c>
      <c r="FG48" s="48">
        <v>3</v>
      </c>
      <c r="FH48" s="50">
        <v>9</v>
      </c>
      <c r="FI48" s="49">
        <v>10</v>
      </c>
      <c r="FJ48" s="49">
        <v>8</v>
      </c>
      <c r="FK48" s="48">
        <v>7</v>
      </c>
      <c r="FL48" s="50">
        <v>7</v>
      </c>
      <c r="FM48" s="49">
        <v>4</v>
      </c>
      <c r="FN48" s="49">
        <v>3</v>
      </c>
      <c r="FO48" s="49">
        <v>2</v>
      </c>
      <c r="FP48" s="48">
        <v>3</v>
      </c>
      <c r="FQ48" s="50">
        <v>2</v>
      </c>
      <c r="FR48" s="49">
        <v>3</v>
      </c>
      <c r="FS48" s="49">
        <v>3</v>
      </c>
      <c r="FT48" s="48">
        <v>3</v>
      </c>
      <c r="FU48" s="50">
        <v>5</v>
      </c>
      <c r="FV48" s="49">
        <v>7</v>
      </c>
      <c r="FW48" s="49">
        <v>7</v>
      </c>
      <c r="FX48" s="50">
        <v>7</v>
      </c>
      <c r="FY48" s="49">
        <v>11</v>
      </c>
      <c r="FZ48" s="49">
        <v>11</v>
      </c>
      <c r="GA48" s="49">
        <v>11</v>
      </c>
      <c r="GB48" s="49">
        <v>4</v>
      </c>
      <c r="GC48" s="50">
        <v>7</v>
      </c>
      <c r="GD48" s="49">
        <v>21</v>
      </c>
      <c r="GE48" s="49">
        <v>18</v>
      </c>
      <c r="GF48" s="49">
        <v>21</v>
      </c>
      <c r="GG48" s="50">
        <v>21</v>
      </c>
      <c r="GH48" s="49">
        <v>16</v>
      </c>
      <c r="GI48" s="49">
        <v>14</v>
      </c>
      <c r="GJ48" s="49">
        <v>13</v>
      </c>
      <c r="GK48" s="50">
        <v>7</v>
      </c>
      <c r="GL48" s="49"/>
      <c r="GM48" s="49"/>
      <c r="GN48" s="49"/>
      <c r="GO48" s="49"/>
    </row>
    <row r="49" spans="1:197" ht="12.75" customHeight="1">
      <c r="A49" s="145"/>
      <c r="B49" s="48" t="s">
        <v>1515</v>
      </c>
      <c r="C49" s="48"/>
      <c r="D49" s="48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>
        <v>0</v>
      </c>
      <c r="BL49" s="49">
        <v>0</v>
      </c>
      <c r="BM49" s="49">
        <v>0</v>
      </c>
      <c r="BN49" s="49">
        <v>0</v>
      </c>
      <c r="BO49" s="49">
        <v>0</v>
      </c>
      <c r="BP49" s="49">
        <v>0</v>
      </c>
      <c r="BQ49" s="49">
        <v>0</v>
      </c>
      <c r="BR49" s="49">
        <v>0</v>
      </c>
      <c r="BS49" s="48">
        <v>0</v>
      </c>
      <c r="BT49" s="49">
        <v>0</v>
      </c>
      <c r="BU49" s="49">
        <v>0</v>
      </c>
      <c r="BV49" s="49">
        <v>0</v>
      </c>
      <c r="BW49" s="49">
        <v>0</v>
      </c>
      <c r="BX49" s="49">
        <v>0</v>
      </c>
      <c r="BY49" s="49">
        <v>0</v>
      </c>
      <c r="BZ49" s="49">
        <v>0</v>
      </c>
      <c r="CA49" s="49">
        <v>0</v>
      </c>
      <c r="CB49" s="49">
        <v>0</v>
      </c>
      <c r="CC49" s="49">
        <v>0</v>
      </c>
      <c r="CD49" s="49">
        <v>0</v>
      </c>
      <c r="CE49" s="49">
        <v>0</v>
      </c>
      <c r="CF49" s="49">
        <v>0</v>
      </c>
      <c r="CG49" s="49">
        <v>0</v>
      </c>
      <c r="CH49" s="49">
        <v>0</v>
      </c>
      <c r="CI49" s="49">
        <v>0</v>
      </c>
      <c r="CJ49" s="49">
        <v>0</v>
      </c>
      <c r="CK49" s="49">
        <v>0</v>
      </c>
      <c r="CL49" s="49">
        <v>0</v>
      </c>
      <c r="CM49" s="49">
        <v>0</v>
      </c>
      <c r="CN49" s="49">
        <v>0</v>
      </c>
      <c r="CO49" s="48">
        <v>1</v>
      </c>
      <c r="CP49" s="48">
        <v>1</v>
      </c>
      <c r="CQ49" s="49">
        <v>1</v>
      </c>
      <c r="CR49" s="49">
        <v>1</v>
      </c>
      <c r="CS49" s="48">
        <v>0</v>
      </c>
      <c r="CT49" s="48">
        <v>0</v>
      </c>
      <c r="CU49" s="49">
        <v>0</v>
      </c>
      <c r="CV49" s="49">
        <v>0</v>
      </c>
      <c r="CW49" s="49">
        <v>0</v>
      </c>
      <c r="CX49" s="48">
        <v>0</v>
      </c>
      <c r="CY49" s="49">
        <v>0</v>
      </c>
      <c r="CZ49" s="49">
        <v>0</v>
      </c>
      <c r="DA49" s="49">
        <v>0</v>
      </c>
      <c r="DB49" s="48">
        <v>0</v>
      </c>
      <c r="DC49" s="49">
        <v>0</v>
      </c>
      <c r="DD49" s="49">
        <v>0</v>
      </c>
      <c r="DE49" s="49">
        <v>0</v>
      </c>
      <c r="DF49" s="49">
        <v>0</v>
      </c>
      <c r="DG49" s="48">
        <v>0</v>
      </c>
      <c r="DH49" s="49">
        <v>0</v>
      </c>
      <c r="DI49" s="49">
        <v>0</v>
      </c>
      <c r="DJ49" s="49">
        <v>0</v>
      </c>
      <c r="DK49" s="48">
        <v>0</v>
      </c>
      <c r="DL49" s="49">
        <v>0</v>
      </c>
      <c r="DM49" s="49">
        <v>1</v>
      </c>
      <c r="DN49" s="49">
        <v>0</v>
      </c>
      <c r="DO49" s="48">
        <v>0</v>
      </c>
      <c r="DP49" s="49">
        <v>0</v>
      </c>
      <c r="DQ49" s="49">
        <v>0</v>
      </c>
      <c r="DR49" s="49">
        <v>0</v>
      </c>
      <c r="DS49" s="49">
        <v>0</v>
      </c>
      <c r="DT49" s="48">
        <v>0</v>
      </c>
      <c r="DU49" s="49">
        <v>0</v>
      </c>
      <c r="DV49" s="49">
        <v>0</v>
      </c>
      <c r="DW49" s="49">
        <v>1</v>
      </c>
      <c r="DX49" s="48">
        <v>0</v>
      </c>
      <c r="DY49" s="49">
        <v>1</v>
      </c>
      <c r="DZ49" s="49">
        <v>1</v>
      </c>
      <c r="EA49" s="49">
        <v>1</v>
      </c>
      <c r="EB49" s="49">
        <v>0</v>
      </c>
      <c r="EC49" s="48">
        <v>0</v>
      </c>
      <c r="ED49" s="49">
        <v>0</v>
      </c>
      <c r="EE49" s="49">
        <v>2</v>
      </c>
      <c r="EF49" s="49">
        <v>1</v>
      </c>
      <c r="EG49" s="48">
        <v>1</v>
      </c>
      <c r="EH49" s="49">
        <v>1</v>
      </c>
      <c r="EI49" s="49">
        <v>1</v>
      </c>
      <c r="EJ49" s="49">
        <v>1</v>
      </c>
      <c r="EK49" s="48">
        <v>1</v>
      </c>
      <c r="EL49" s="49">
        <v>1</v>
      </c>
      <c r="EM49" s="49">
        <v>1</v>
      </c>
      <c r="EN49" s="49"/>
      <c r="EO49" s="49">
        <v>0</v>
      </c>
      <c r="EP49" s="48">
        <v>0</v>
      </c>
      <c r="EQ49" s="49">
        <v>0</v>
      </c>
      <c r="ER49" s="49">
        <v>0</v>
      </c>
      <c r="ES49" s="49">
        <v>0</v>
      </c>
      <c r="ET49" s="48">
        <v>0</v>
      </c>
      <c r="EU49" s="49">
        <v>0</v>
      </c>
      <c r="EV49" s="49">
        <v>0</v>
      </c>
      <c r="EW49" s="49">
        <v>0</v>
      </c>
      <c r="EX49" s="48">
        <v>0</v>
      </c>
      <c r="EY49" s="49">
        <v>0</v>
      </c>
      <c r="EZ49" s="49">
        <v>0</v>
      </c>
      <c r="FA49" s="49">
        <v>0</v>
      </c>
      <c r="FB49" s="48">
        <v>0</v>
      </c>
      <c r="FC49" s="49">
        <v>0</v>
      </c>
      <c r="FD49" s="49">
        <v>0</v>
      </c>
      <c r="FE49" s="49">
        <v>0</v>
      </c>
      <c r="FF49" s="49">
        <v>4</v>
      </c>
      <c r="FG49" s="48">
        <v>1</v>
      </c>
      <c r="FH49" s="49">
        <v>1</v>
      </c>
      <c r="FI49" s="49">
        <v>3</v>
      </c>
      <c r="FJ49" s="49">
        <v>3</v>
      </c>
      <c r="FK49" s="48">
        <v>3</v>
      </c>
      <c r="FL49" s="49">
        <v>2</v>
      </c>
      <c r="FM49" s="49">
        <v>1</v>
      </c>
      <c r="FN49" s="49">
        <v>0</v>
      </c>
      <c r="FO49" s="49">
        <v>0</v>
      </c>
      <c r="FP49" s="48">
        <v>0</v>
      </c>
      <c r="FQ49" s="49">
        <v>1</v>
      </c>
      <c r="FR49" s="49">
        <v>1</v>
      </c>
      <c r="FS49" s="49">
        <v>1</v>
      </c>
      <c r="FT49" s="48">
        <v>1</v>
      </c>
      <c r="FU49" s="49">
        <v>1</v>
      </c>
      <c r="FV49" s="49">
        <v>1</v>
      </c>
      <c r="FW49" s="49">
        <v>2</v>
      </c>
      <c r="FX49" s="49">
        <v>2</v>
      </c>
      <c r="FY49" s="49">
        <v>1</v>
      </c>
      <c r="FZ49" s="49">
        <v>2</v>
      </c>
      <c r="GA49" s="49">
        <v>2</v>
      </c>
      <c r="GB49" s="49">
        <v>6</v>
      </c>
      <c r="GC49" s="49">
        <v>3</v>
      </c>
      <c r="GD49" s="49">
        <v>0</v>
      </c>
      <c r="GE49" s="49">
        <v>0</v>
      </c>
      <c r="GF49" s="49">
        <v>0</v>
      </c>
      <c r="GG49" s="49">
        <v>0</v>
      </c>
      <c r="GH49" s="49">
        <v>7</v>
      </c>
      <c r="GI49" s="49">
        <v>3</v>
      </c>
      <c r="GJ49" s="49">
        <v>1</v>
      </c>
      <c r="GK49" s="49">
        <v>7</v>
      </c>
      <c r="GL49" s="49"/>
      <c r="GM49" s="49"/>
      <c r="GN49" s="49"/>
      <c r="GO49" s="49"/>
    </row>
    <row r="50" spans="1:197" ht="12.75" customHeight="1">
      <c r="A50" s="145"/>
      <c r="B50" s="51" t="s">
        <v>1516</v>
      </c>
      <c r="C50" s="51"/>
      <c r="D50" s="51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  <c r="BH50" s="52"/>
      <c r="BI50" s="52"/>
      <c r="BJ50" s="52"/>
      <c r="BK50" s="52">
        <v>0</v>
      </c>
      <c r="BL50" s="52">
        <v>0</v>
      </c>
      <c r="BM50" s="52">
        <v>0</v>
      </c>
      <c r="BN50" s="52">
        <v>0</v>
      </c>
      <c r="BO50" s="52">
        <v>0</v>
      </c>
      <c r="BP50" s="52">
        <v>0</v>
      </c>
      <c r="BQ50" s="52">
        <v>0</v>
      </c>
      <c r="BR50" s="52">
        <v>0</v>
      </c>
      <c r="BS50" s="51">
        <v>0</v>
      </c>
      <c r="BT50" s="52">
        <v>0</v>
      </c>
      <c r="BU50" s="52">
        <v>0</v>
      </c>
      <c r="BV50" s="52">
        <v>0</v>
      </c>
      <c r="BW50" s="52">
        <v>0</v>
      </c>
      <c r="BX50" s="52">
        <v>0</v>
      </c>
      <c r="BY50" s="52">
        <v>0</v>
      </c>
      <c r="BZ50" s="52">
        <v>0</v>
      </c>
      <c r="CA50" s="52">
        <v>0</v>
      </c>
      <c r="CB50" s="52">
        <v>2</v>
      </c>
      <c r="CC50" s="52">
        <v>0</v>
      </c>
      <c r="CD50" s="52">
        <v>0</v>
      </c>
      <c r="CE50" s="52">
        <v>1</v>
      </c>
      <c r="CF50" s="52">
        <v>0</v>
      </c>
      <c r="CG50" s="52">
        <v>2</v>
      </c>
      <c r="CH50" s="52">
        <v>0</v>
      </c>
      <c r="CI50" s="52">
        <v>1</v>
      </c>
      <c r="CJ50" s="52">
        <v>2</v>
      </c>
      <c r="CK50" s="52">
        <v>0</v>
      </c>
      <c r="CL50" s="52">
        <v>1</v>
      </c>
      <c r="CM50" s="52">
        <v>4</v>
      </c>
      <c r="CN50" s="52">
        <v>1</v>
      </c>
      <c r="CO50" s="51">
        <v>0</v>
      </c>
      <c r="CP50" s="51">
        <v>0</v>
      </c>
      <c r="CQ50" s="52">
        <v>0</v>
      </c>
      <c r="CR50" s="52">
        <v>0</v>
      </c>
      <c r="CS50" s="51">
        <v>0</v>
      </c>
      <c r="CT50" s="51">
        <v>0</v>
      </c>
      <c r="CU50" s="52">
        <v>0</v>
      </c>
      <c r="CV50" s="52">
        <v>0</v>
      </c>
      <c r="CW50" s="52">
        <v>0</v>
      </c>
      <c r="CX50" s="51">
        <v>0</v>
      </c>
      <c r="CY50" s="52">
        <v>0</v>
      </c>
      <c r="CZ50" s="52">
        <v>1</v>
      </c>
      <c r="DA50" s="52">
        <v>0</v>
      </c>
      <c r="DB50" s="51">
        <v>0</v>
      </c>
      <c r="DC50" s="52">
        <v>0</v>
      </c>
      <c r="DD50" s="52">
        <v>0</v>
      </c>
      <c r="DE50" s="52">
        <v>1</v>
      </c>
      <c r="DF50" s="52">
        <v>0</v>
      </c>
      <c r="DG50" s="51">
        <v>1</v>
      </c>
      <c r="DH50" s="52">
        <v>3</v>
      </c>
      <c r="DI50" s="52">
        <v>2</v>
      </c>
      <c r="DJ50" s="52">
        <v>1</v>
      </c>
      <c r="DK50" s="51">
        <v>5</v>
      </c>
      <c r="DL50" s="52">
        <v>0</v>
      </c>
      <c r="DM50" s="52">
        <v>1</v>
      </c>
      <c r="DN50" s="52">
        <v>2</v>
      </c>
      <c r="DO50" s="51">
        <v>0</v>
      </c>
      <c r="DP50" s="52">
        <v>0</v>
      </c>
      <c r="DQ50" s="52">
        <v>1</v>
      </c>
      <c r="DR50" s="52">
        <v>0</v>
      </c>
      <c r="DS50" s="52">
        <v>0</v>
      </c>
      <c r="DT50" s="51">
        <v>0</v>
      </c>
      <c r="DU50" s="52">
        <v>1</v>
      </c>
      <c r="DV50" s="52">
        <v>2</v>
      </c>
      <c r="DW50" s="52">
        <v>0</v>
      </c>
      <c r="DX50" s="51">
        <v>1</v>
      </c>
      <c r="DY50" s="52">
        <v>0</v>
      </c>
      <c r="DZ50" s="52">
        <v>0</v>
      </c>
      <c r="EA50" s="52">
        <v>0</v>
      </c>
      <c r="EB50" s="52">
        <v>0</v>
      </c>
      <c r="EC50" s="51">
        <v>0</v>
      </c>
      <c r="ED50" s="52">
        <v>1</v>
      </c>
      <c r="EE50" s="52">
        <v>0</v>
      </c>
      <c r="EF50" s="52">
        <v>0</v>
      </c>
      <c r="EG50" s="51">
        <v>0</v>
      </c>
      <c r="EH50" s="52">
        <v>3</v>
      </c>
      <c r="EI50" s="52">
        <v>0</v>
      </c>
      <c r="EJ50" s="52">
        <v>1</v>
      </c>
      <c r="EK50" s="51">
        <v>0</v>
      </c>
      <c r="EL50" s="52">
        <v>0</v>
      </c>
      <c r="EM50" s="52">
        <v>0</v>
      </c>
      <c r="EN50" s="52"/>
      <c r="EO50" s="52">
        <v>0</v>
      </c>
      <c r="EP50" s="51">
        <v>1</v>
      </c>
      <c r="EQ50" s="52">
        <v>1</v>
      </c>
      <c r="ER50" s="52">
        <v>0</v>
      </c>
      <c r="ES50" s="52">
        <v>2</v>
      </c>
      <c r="ET50" s="51">
        <v>0</v>
      </c>
      <c r="EU50" s="52">
        <v>0</v>
      </c>
      <c r="EV50" s="52">
        <v>0</v>
      </c>
      <c r="EW50" s="52">
        <v>0</v>
      </c>
      <c r="EX50" s="51">
        <v>2</v>
      </c>
      <c r="EY50" s="52">
        <v>1</v>
      </c>
      <c r="EZ50" s="52">
        <v>1</v>
      </c>
      <c r="FA50" s="52">
        <v>1</v>
      </c>
      <c r="FB50" s="51">
        <v>0</v>
      </c>
      <c r="FC50" s="52">
        <v>0</v>
      </c>
      <c r="FD50" s="52">
        <v>1</v>
      </c>
      <c r="FE50" s="52">
        <v>1</v>
      </c>
      <c r="FF50" s="52">
        <v>0</v>
      </c>
      <c r="FG50" s="51">
        <v>3</v>
      </c>
      <c r="FH50" s="52">
        <v>0</v>
      </c>
      <c r="FI50" s="52">
        <v>1</v>
      </c>
      <c r="FJ50" s="52">
        <v>3</v>
      </c>
      <c r="FK50" s="51">
        <v>0</v>
      </c>
      <c r="FL50" s="52">
        <v>0</v>
      </c>
      <c r="FM50" s="52">
        <v>0</v>
      </c>
      <c r="FN50" s="52">
        <v>0</v>
      </c>
      <c r="FO50" s="52">
        <v>0</v>
      </c>
      <c r="FP50" s="51">
        <v>0</v>
      </c>
      <c r="FQ50" s="52">
        <v>0</v>
      </c>
      <c r="FR50" s="52">
        <v>0</v>
      </c>
      <c r="FS50" s="52">
        <v>3</v>
      </c>
      <c r="FT50" s="51">
        <v>3</v>
      </c>
      <c r="FU50" s="52">
        <v>1</v>
      </c>
      <c r="FV50" s="52">
        <v>3</v>
      </c>
      <c r="FW50" s="52">
        <v>0</v>
      </c>
      <c r="FX50" s="52">
        <v>4</v>
      </c>
      <c r="FY50" s="52">
        <v>5</v>
      </c>
      <c r="FZ50" s="52">
        <v>3</v>
      </c>
      <c r="GA50" s="52">
        <v>1</v>
      </c>
      <c r="GB50" s="52">
        <v>9</v>
      </c>
      <c r="GC50" s="52">
        <v>1</v>
      </c>
      <c r="GD50" s="52">
        <v>8</v>
      </c>
      <c r="GE50" s="52">
        <v>5</v>
      </c>
      <c r="GF50" s="52">
        <v>3</v>
      </c>
      <c r="GG50" s="52">
        <v>0</v>
      </c>
      <c r="GH50" s="52">
        <v>7</v>
      </c>
      <c r="GI50" s="52">
        <v>4</v>
      </c>
      <c r="GJ50" s="52">
        <v>3</v>
      </c>
      <c r="GK50" s="52">
        <v>2</v>
      </c>
      <c r="GL50" s="52"/>
      <c r="GM50" s="52"/>
      <c r="GN50" s="52"/>
      <c r="GO50" s="52"/>
    </row>
    <row r="51" spans="1:197" ht="12.75" customHeight="1">
      <c r="A51" s="145"/>
      <c r="B51" s="48" t="s">
        <v>1517</v>
      </c>
      <c r="C51" s="48"/>
      <c r="D51" s="48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>
        <v>1</v>
      </c>
      <c r="BL51" s="49">
        <v>1</v>
      </c>
      <c r="BM51" s="49">
        <v>0</v>
      </c>
      <c r="BN51" s="49">
        <v>4</v>
      </c>
      <c r="BO51" s="49">
        <v>0</v>
      </c>
      <c r="BP51" s="49">
        <v>0</v>
      </c>
      <c r="BQ51" s="49">
        <v>0</v>
      </c>
      <c r="BR51" s="49">
        <v>0</v>
      </c>
      <c r="BS51" s="48">
        <v>0</v>
      </c>
      <c r="BT51" s="49">
        <v>0</v>
      </c>
      <c r="BU51" s="49">
        <v>13</v>
      </c>
      <c r="BV51" s="49">
        <v>0</v>
      </c>
      <c r="BW51" s="49">
        <v>0</v>
      </c>
      <c r="BX51" s="49">
        <v>0</v>
      </c>
      <c r="BY51" s="49">
        <v>0</v>
      </c>
      <c r="BZ51" s="49">
        <v>1</v>
      </c>
      <c r="CA51" s="49">
        <v>0</v>
      </c>
      <c r="CB51" s="49">
        <v>3</v>
      </c>
      <c r="CC51" s="49">
        <v>1</v>
      </c>
      <c r="CD51" s="49">
        <v>1</v>
      </c>
      <c r="CE51" s="49">
        <v>0</v>
      </c>
      <c r="CF51" s="49">
        <v>1</v>
      </c>
      <c r="CG51" s="49">
        <v>0</v>
      </c>
      <c r="CH51" s="49">
        <v>1</v>
      </c>
      <c r="CI51" s="49">
        <v>0</v>
      </c>
      <c r="CJ51" s="49">
        <v>0</v>
      </c>
      <c r="CK51" s="49">
        <v>0</v>
      </c>
      <c r="CL51" s="49">
        <v>0</v>
      </c>
      <c r="CM51" s="49">
        <v>1</v>
      </c>
      <c r="CN51" s="49">
        <v>0</v>
      </c>
      <c r="CO51" s="48">
        <v>2</v>
      </c>
      <c r="CP51" s="48">
        <v>1</v>
      </c>
      <c r="CQ51" s="49">
        <v>0</v>
      </c>
      <c r="CR51" s="49">
        <v>0</v>
      </c>
      <c r="CS51" s="48">
        <v>5</v>
      </c>
      <c r="CT51" s="48">
        <v>0</v>
      </c>
      <c r="CU51" s="49">
        <v>0</v>
      </c>
      <c r="CV51" s="49">
        <v>0</v>
      </c>
      <c r="CW51" s="49">
        <v>5</v>
      </c>
      <c r="CX51" s="48">
        <v>0</v>
      </c>
      <c r="CY51" s="49">
        <v>0</v>
      </c>
      <c r="CZ51" s="49">
        <v>5</v>
      </c>
      <c r="DA51" s="49">
        <v>2</v>
      </c>
      <c r="DB51" s="48">
        <v>1</v>
      </c>
      <c r="DC51" s="49">
        <v>2</v>
      </c>
      <c r="DD51" s="49">
        <v>0</v>
      </c>
      <c r="DE51" s="49">
        <v>1</v>
      </c>
      <c r="DF51" s="49">
        <v>0</v>
      </c>
      <c r="DG51" s="48">
        <v>12</v>
      </c>
      <c r="DH51" s="49">
        <v>0</v>
      </c>
      <c r="DI51" s="49">
        <v>0</v>
      </c>
      <c r="DJ51" s="49">
        <v>1</v>
      </c>
      <c r="DK51" s="48">
        <v>0</v>
      </c>
      <c r="DL51" s="49">
        <v>2</v>
      </c>
      <c r="DM51" s="49">
        <v>0</v>
      </c>
      <c r="DN51" s="49">
        <v>1</v>
      </c>
      <c r="DO51" s="48">
        <v>12</v>
      </c>
      <c r="DP51" s="49">
        <v>1</v>
      </c>
      <c r="DQ51" s="49">
        <v>1</v>
      </c>
      <c r="DR51" s="49">
        <v>2</v>
      </c>
      <c r="DS51" s="49">
        <v>0</v>
      </c>
      <c r="DT51" s="48">
        <v>0</v>
      </c>
      <c r="DU51" s="49">
        <v>4</v>
      </c>
      <c r="DV51" s="49">
        <v>0</v>
      </c>
      <c r="DW51" s="49">
        <v>3</v>
      </c>
      <c r="DX51" s="48">
        <v>3</v>
      </c>
      <c r="DY51" s="49">
        <v>0</v>
      </c>
      <c r="DZ51" s="49">
        <v>0</v>
      </c>
      <c r="EA51" s="49">
        <v>2</v>
      </c>
      <c r="EB51" s="49">
        <v>1</v>
      </c>
      <c r="EC51" s="48">
        <v>0</v>
      </c>
      <c r="ED51" s="49">
        <v>2</v>
      </c>
      <c r="EE51" s="49">
        <v>0</v>
      </c>
      <c r="EF51" s="49">
        <v>1</v>
      </c>
      <c r="EG51" s="48">
        <v>0</v>
      </c>
      <c r="EH51" s="49">
        <v>4</v>
      </c>
      <c r="EI51" s="49">
        <v>5</v>
      </c>
      <c r="EJ51" s="49">
        <v>8</v>
      </c>
      <c r="EK51" s="48">
        <v>4</v>
      </c>
      <c r="EL51" s="49">
        <v>1</v>
      </c>
      <c r="EM51" s="49">
        <v>0</v>
      </c>
      <c r="EN51" s="49"/>
      <c r="EO51" s="49">
        <v>0</v>
      </c>
      <c r="EP51" s="48">
        <v>4</v>
      </c>
      <c r="EQ51" s="49">
        <v>0</v>
      </c>
      <c r="ER51" s="49">
        <v>0</v>
      </c>
      <c r="ES51" s="49">
        <v>0</v>
      </c>
      <c r="ET51" s="48">
        <v>5</v>
      </c>
      <c r="EU51" s="49">
        <v>0</v>
      </c>
      <c r="EV51" s="49">
        <v>0</v>
      </c>
      <c r="EW51" s="49">
        <v>0</v>
      </c>
      <c r="EX51" s="48">
        <v>11</v>
      </c>
      <c r="EY51" s="49">
        <v>1</v>
      </c>
      <c r="EZ51" s="49">
        <v>1</v>
      </c>
      <c r="FA51" s="49">
        <v>0</v>
      </c>
      <c r="FB51" s="48">
        <v>0</v>
      </c>
      <c r="FC51" s="49">
        <v>0</v>
      </c>
      <c r="FD51" s="49">
        <v>3</v>
      </c>
      <c r="FE51" s="49">
        <v>1</v>
      </c>
      <c r="FF51" s="49">
        <v>3</v>
      </c>
      <c r="FG51" s="48">
        <v>0</v>
      </c>
      <c r="FH51" s="49">
        <v>2</v>
      </c>
      <c r="FI51" s="49">
        <v>0</v>
      </c>
      <c r="FJ51" s="49">
        <v>1</v>
      </c>
      <c r="FK51" s="48">
        <v>1</v>
      </c>
      <c r="FL51" s="49">
        <v>1</v>
      </c>
      <c r="FM51" s="49">
        <v>0</v>
      </c>
      <c r="FN51" s="49">
        <v>1</v>
      </c>
      <c r="FO51" s="49">
        <v>0</v>
      </c>
      <c r="FP51" s="48">
        <v>6</v>
      </c>
      <c r="FQ51" s="49">
        <v>0</v>
      </c>
      <c r="FR51" s="49">
        <v>1</v>
      </c>
      <c r="FS51" s="49">
        <v>1</v>
      </c>
      <c r="FT51" s="48">
        <v>0</v>
      </c>
      <c r="FU51" s="49">
        <v>0</v>
      </c>
      <c r="FV51" s="49">
        <v>0</v>
      </c>
      <c r="FW51" s="49">
        <v>2</v>
      </c>
      <c r="FX51" s="49">
        <v>0</v>
      </c>
      <c r="FY51" s="49">
        <v>1</v>
      </c>
      <c r="FZ51" s="49">
        <v>1</v>
      </c>
      <c r="GA51" s="49">
        <v>0</v>
      </c>
      <c r="GB51" s="49">
        <v>2</v>
      </c>
      <c r="GC51" s="49">
        <v>4</v>
      </c>
      <c r="GD51" s="49">
        <v>3</v>
      </c>
      <c r="GE51" s="49">
        <v>2</v>
      </c>
      <c r="GF51" s="49">
        <v>0</v>
      </c>
      <c r="GG51" s="49">
        <v>0</v>
      </c>
      <c r="GH51" s="49">
        <v>2</v>
      </c>
      <c r="GI51" s="49">
        <v>0</v>
      </c>
      <c r="GJ51" s="49">
        <v>0</v>
      </c>
      <c r="GK51" s="49">
        <v>0</v>
      </c>
      <c r="GL51" s="49"/>
      <c r="GM51" s="49"/>
      <c r="GN51" s="49"/>
      <c r="GO51" s="49"/>
    </row>
    <row r="52" spans="1:197" s="43" customFormat="1" ht="12.75" customHeight="1">
      <c r="A52" s="146"/>
      <c r="B52" s="38" t="s">
        <v>1518</v>
      </c>
      <c r="C52" s="38"/>
      <c r="D52" s="38"/>
      <c r="E52" s="38"/>
      <c r="F52" s="38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>
        <v>21</v>
      </c>
      <c r="BL52" s="39">
        <v>23</v>
      </c>
      <c r="BM52" s="39">
        <v>20</v>
      </c>
      <c r="BN52" s="39">
        <v>20</v>
      </c>
      <c r="BO52" s="39">
        <v>16</v>
      </c>
      <c r="BP52" s="39">
        <v>16</v>
      </c>
      <c r="BQ52" s="39">
        <v>16</v>
      </c>
      <c r="BR52" s="39">
        <v>16</v>
      </c>
      <c r="BS52" s="38">
        <v>16</v>
      </c>
      <c r="BT52" s="39">
        <v>16</v>
      </c>
      <c r="BU52" s="39">
        <v>16</v>
      </c>
      <c r="BV52" s="39">
        <v>3</v>
      </c>
      <c r="BW52" s="39">
        <v>3</v>
      </c>
      <c r="BX52" s="39">
        <v>2</v>
      </c>
      <c r="BY52" s="39">
        <v>6</v>
      </c>
      <c r="BZ52" s="39">
        <v>7</v>
      </c>
      <c r="CA52" s="39">
        <v>8</v>
      </c>
      <c r="CB52" s="39">
        <v>12</v>
      </c>
      <c r="CC52" s="39">
        <v>13</v>
      </c>
      <c r="CD52" s="39">
        <v>12</v>
      </c>
      <c r="CE52" s="39">
        <v>11</v>
      </c>
      <c r="CF52" s="39">
        <v>13</v>
      </c>
      <c r="CG52" s="39">
        <v>16</v>
      </c>
      <c r="CH52" s="39">
        <v>15</v>
      </c>
      <c r="CI52" s="39">
        <v>19</v>
      </c>
      <c r="CJ52" s="39">
        <v>19</v>
      </c>
      <c r="CK52" s="39">
        <v>19</v>
      </c>
      <c r="CL52" s="39">
        <v>22</v>
      </c>
      <c r="CM52" s="39">
        <v>23</v>
      </c>
      <c r="CN52" s="39">
        <v>17</v>
      </c>
      <c r="CO52" s="38">
        <v>16</v>
      </c>
      <c r="CP52" s="38">
        <v>16</v>
      </c>
      <c r="CQ52" s="39">
        <v>20</v>
      </c>
      <c r="CR52" s="39">
        <v>20</v>
      </c>
      <c r="CS52" s="38">
        <v>20</v>
      </c>
      <c r="CT52" s="38">
        <v>18</v>
      </c>
      <c r="CU52" s="39">
        <v>21</v>
      </c>
      <c r="CV52" s="39">
        <v>21</v>
      </c>
      <c r="CW52" s="39">
        <v>24</v>
      </c>
      <c r="CX52" s="38">
        <v>19</v>
      </c>
      <c r="CY52" s="39">
        <v>19</v>
      </c>
      <c r="CZ52" s="39">
        <v>24</v>
      </c>
      <c r="DA52" s="39">
        <v>31</v>
      </c>
      <c r="DB52" s="38">
        <v>35</v>
      </c>
      <c r="DC52" s="39">
        <v>33</v>
      </c>
      <c r="DD52" s="39">
        <v>34</v>
      </c>
      <c r="DE52" s="39">
        <v>34</v>
      </c>
      <c r="DF52" s="39">
        <v>35</v>
      </c>
      <c r="DG52" s="38">
        <v>39</v>
      </c>
      <c r="DH52" s="39">
        <v>32</v>
      </c>
      <c r="DI52" s="39">
        <v>33</v>
      </c>
      <c r="DJ52" s="39">
        <v>37</v>
      </c>
      <c r="DK52" s="38">
        <v>43</v>
      </c>
      <c r="DL52" s="39">
        <v>35</v>
      </c>
      <c r="DM52" s="39">
        <v>35</v>
      </c>
      <c r="DN52" s="39">
        <v>40</v>
      </c>
      <c r="DO52" s="38">
        <v>38</v>
      </c>
      <c r="DP52" s="39">
        <v>27</v>
      </c>
      <c r="DQ52" s="39">
        <v>25</v>
      </c>
      <c r="DR52" s="39">
        <v>29</v>
      </c>
      <c r="DS52" s="39">
        <v>24</v>
      </c>
      <c r="DT52" s="38">
        <v>27</v>
      </c>
      <c r="DU52" s="39">
        <v>25</v>
      </c>
      <c r="DV52" s="39">
        <v>28</v>
      </c>
      <c r="DW52" s="39">
        <v>28</v>
      </c>
      <c r="DX52" s="38">
        <v>27</v>
      </c>
      <c r="DY52" s="39">
        <v>27</v>
      </c>
      <c r="DZ52" s="39">
        <v>29</v>
      </c>
      <c r="EA52" s="39">
        <v>32</v>
      </c>
      <c r="EB52" s="39">
        <v>37</v>
      </c>
      <c r="EC52" s="38">
        <v>36</v>
      </c>
      <c r="ED52" s="39">
        <v>42</v>
      </c>
      <c r="EE52" s="39">
        <v>36</v>
      </c>
      <c r="EF52" s="39">
        <v>37</v>
      </c>
      <c r="EG52" s="38">
        <v>39</v>
      </c>
      <c r="EH52" s="39">
        <v>44</v>
      </c>
      <c r="EI52" s="39">
        <v>46</v>
      </c>
      <c r="EJ52" s="39">
        <v>44</v>
      </c>
      <c r="EK52" s="38">
        <v>35</v>
      </c>
      <c r="EL52" s="39">
        <v>31</v>
      </c>
      <c r="EM52" s="39">
        <v>30</v>
      </c>
      <c r="EN52" s="39"/>
      <c r="EO52" s="39">
        <v>30</v>
      </c>
      <c r="EP52" s="38">
        <v>30</v>
      </c>
      <c r="EQ52" s="39">
        <v>24</v>
      </c>
      <c r="ER52" s="39">
        <v>26</v>
      </c>
      <c r="ES52" s="39">
        <v>27</v>
      </c>
      <c r="ET52" s="38">
        <v>24</v>
      </c>
      <c r="EU52" s="39">
        <v>21</v>
      </c>
      <c r="EV52" s="39">
        <v>23</v>
      </c>
      <c r="EW52" s="39">
        <v>35</v>
      </c>
      <c r="EX52" s="38">
        <v>43</v>
      </c>
      <c r="EY52" s="39">
        <v>32</v>
      </c>
      <c r="EZ52" s="39">
        <v>31</v>
      </c>
      <c r="FA52" s="39">
        <v>28</v>
      </c>
      <c r="FB52" s="38">
        <v>31</v>
      </c>
      <c r="FC52" s="39">
        <v>32</v>
      </c>
      <c r="FD52" s="39">
        <v>37</v>
      </c>
      <c r="FE52" s="39">
        <v>35</v>
      </c>
      <c r="FF52" s="39">
        <v>41</v>
      </c>
      <c r="FG52" s="38">
        <v>35</v>
      </c>
      <c r="FH52" s="39">
        <v>39</v>
      </c>
      <c r="FI52" s="39">
        <v>38</v>
      </c>
      <c r="FJ52" s="39">
        <v>35</v>
      </c>
      <c r="FK52" s="38">
        <v>31</v>
      </c>
      <c r="FL52" s="39">
        <v>29</v>
      </c>
      <c r="FM52" s="39">
        <v>25</v>
      </c>
      <c r="FN52" s="39">
        <v>27</v>
      </c>
      <c r="FO52" s="39">
        <v>29</v>
      </c>
      <c r="FP52" s="38">
        <v>30</v>
      </c>
      <c r="FQ52" s="39">
        <v>32</v>
      </c>
      <c r="FR52" s="39">
        <v>36</v>
      </c>
      <c r="FS52" s="39">
        <v>41</v>
      </c>
      <c r="FT52" s="38">
        <v>38</v>
      </c>
      <c r="FU52" s="39">
        <v>26</v>
      </c>
      <c r="FV52" s="39">
        <v>25</v>
      </c>
      <c r="FW52" s="39">
        <v>28</v>
      </c>
      <c r="FX52" s="39">
        <v>66</v>
      </c>
      <c r="FY52" s="39">
        <v>63</v>
      </c>
      <c r="FZ52" s="39">
        <v>63</v>
      </c>
      <c r="GA52" s="39">
        <v>62</v>
      </c>
      <c r="GB52" s="39">
        <v>59</v>
      </c>
      <c r="GC52" s="39">
        <v>62</v>
      </c>
      <c r="GD52" s="39">
        <v>54</v>
      </c>
      <c r="GE52" s="39">
        <v>51</v>
      </c>
      <c r="GF52" s="39">
        <v>48</v>
      </c>
      <c r="GG52" s="39">
        <v>55</v>
      </c>
      <c r="GH52" s="39">
        <v>50</v>
      </c>
      <c r="GI52" s="39">
        <v>47</v>
      </c>
      <c r="GJ52" s="39">
        <v>47</v>
      </c>
      <c r="GK52" s="39">
        <v>46</v>
      </c>
      <c r="GL52" s="39"/>
      <c r="GM52" s="39"/>
      <c r="GN52" s="39"/>
      <c r="GO52" s="39"/>
    </row>
    <row r="53" spans="1:197" s="43" customFormat="1" ht="6" customHeight="1">
      <c r="A53" s="53"/>
      <c r="B53" s="54"/>
      <c r="C53" s="55"/>
      <c r="D53" s="55"/>
      <c r="E53" s="55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56"/>
      <c r="BK53" s="56"/>
      <c r="BL53" s="56"/>
      <c r="BM53" s="56"/>
      <c r="BN53" s="56"/>
      <c r="BO53" s="56"/>
      <c r="BP53" s="56"/>
      <c r="BQ53" s="56"/>
      <c r="BR53" s="56"/>
      <c r="BS53" s="55"/>
      <c r="BT53" s="56"/>
      <c r="BU53" s="56"/>
      <c r="BV53" s="56"/>
      <c r="BW53" s="56"/>
      <c r="BX53" s="56"/>
      <c r="BY53" s="56"/>
      <c r="BZ53" s="56"/>
      <c r="CA53" s="56"/>
      <c r="CB53" s="56"/>
      <c r="CC53" s="56"/>
      <c r="CD53" s="56"/>
      <c r="CE53" s="56"/>
      <c r="CF53" s="56"/>
      <c r="CG53" s="56"/>
      <c r="CH53" s="56"/>
      <c r="CI53" s="56"/>
      <c r="CJ53" s="56"/>
      <c r="CK53" s="56"/>
      <c r="CL53" s="56"/>
      <c r="CM53" s="56"/>
      <c r="CN53" s="56"/>
      <c r="CO53" s="55"/>
      <c r="CP53" s="55"/>
      <c r="CQ53" s="56"/>
      <c r="CR53" s="56"/>
      <c r="CS53" s="55"/>
      <c r="CT53" s="55"/>
      <c r="CU53" s="56"/>
      <c r="CV53" s="56"/>
      <c r="CW53" s="56"/>
      <c r="CX53" s="55"/>
      <c r="CY53" s="56"/>
      <c r="CZ53" s="56"/>
      <c r="DA53" s="56"/>
      <c r="DB53" s="55"/>
      <c r="DC53" s="56"/>
      <c r="DD53" s="56"/>
      <c r="DE53" s="56"/>
      <c r="DF53" s="56"/>
      <c r="DG53" s="55"/>
      <c r="DH53" s="56"/>
      <c r="DI53" s="56"/>
      <c r="DJ53" s="56"/>
      <c r="DK53" s="55"/>
      <c r="DL53" s="56"/>
      <c r="DM53" s="56"/>
      <c r="DN53" s="56"/>
      <c r="DO53" s="55"/>
      <c r="DP53" s="56"/>
      <c r="DQ53" s="56"/>
      <c r="DR53" s="56"/>
      <c r="DS53" s="56"/>
      <c r="DT53" s="55"/>
      <c r="DU53" s="56"/>
      <c r="DV53" s="56"/>
      <c r="DW53" s="56"/>
      <c r="DX53" s="55"/>
      <c r="DY53" s="56"/>
      <c r="DZ53" s="56"/>
      <c r="EA53" s="56"/>
      <c r="EB53" s="56"/>
      <c r="EC53" s="55"/>
      <c r="ED53" s="56"/>
      <c r="EE53" s="56"/>
      <c r="EF53" s="56"/>
      <c r="EG53" s="55"/>
      <c r="EH53" s="56"/>
      <c r="EI53" s="56"/>
      <c r="EJ53" s="56"/>
      <c r="EK53" s="55"/>
      <c r="EL53" s="56"/>
      <c r="EM53" s="56"/>
      <c r="EN53" s="56"/>
      <c r="EO53" s="56"/>
      <c r="EP53" s="55"/>
      <c r="EQ53" s="56"/>
      <c r="ER53" s="56"/>
      <c r="ES53" s="56"/>
      <c r="ET53" s="55"/>
      <c r="EU53" s="56"/>
      <c r="EV53" s="56"/>
      <c r="EW53" s="56"/>
      <c r="EX53" s="55"/>
      <c r="EY53" s="56"/>
      <c r="EZ53" s="56"/>
      <c r="FA53" s="56"/>
      <c r="FB53" s="55"/>
      <c r="FC53" s="56"/>
      <c r="FD53" s="56"/>
      <c r="FE53" s="56"/>
      <c r="FF53" s="56"/>
      <c r="FG53" s="55"/>
      <c r="FH53" s="56"/>
      <c r="FI53" s="56"/>
      <c r="FJ53" s="56"/>
      <c r="FK53" s="55"/>
      <c r="FL53" s="56"/>
      <c r="FM53" s="56"/>
      <c r="FN53" s="56"/>
      <c r="FO53" s="56"/>
      <c r="FP53" s="55"/>
      <c r="FQ53" s="56"/>
      <c r="FR53" s="56"/>
      <c r="FS53" s="56"/>
      <c r="FT53" s="55"/>
      <c r="FU53" s="56"/>
      <c r="FV53" s="56"/>
      <c r="FW53" s="56"/>
      <c r="FX53" s="56"/>
      <c r="FY53" s="56"/>
      <c r="FZ53" s="56"/>
      <c r="GA53" s="56"/>
      <c r="GB53" s="56"/>
      <c r="GC53" s="56"/>
      <c r="GD53" s="56"/>
      <c r="GE53" s="56"/>
      <c r="GF53" s="56"/>
      <c r="GG53" s="56"/>
      <c r="GH53" s="56"/>
      <c r="GI53" s="56"/>
      <c r="GJ53" s="56"/>
      <c r="GK53" s="56"/>
      <c r="GL53" s="56"/>
      <c r="GM53" s="56"/>
      <c r="GN53" s="56"/>
      <c r="GO53" s="56"/>
    </row>
    <row r="54" spans="1:197" ht="12.75" customHeight="1">
      <c r="A54" s="57"/>
      <c r="B54" s="58" t="s">
        <v>1519</v>
      </c>
      <c r="C54" s="59"/>
      <c r="D54" s="59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>
        <v>3</v>
      </c>
      <c r="BL54" s="60">
        <v>2</v>
      </c>
      <c r="BM54" s="60">
        <v>2</v>
      </c>
      <c r="BN54" s="60">
        <v>0</v>
      </c>
      <c r="BO54" s="60">
        <v>0</v>
      </c>
      <c r="BP54" s="60">
        <v>0</v>
      </c>
      <c r="BQ54" s="60">
        <v>0</v>
      </c>
      <c r="BR54" s="60">
        <v>0</v>
      </c>
      <c r="BS54" s="59">
        <v>0</v>
      </c>
      <c r="BT54" s="60">
        <v>0</v>
      </c>
      <c r="BU54" s="60">
        <v>0</v>
      </c>
      <c r="BV54" s="60">
        <v>0</v>
      </c>
      <c r="BW54" s="60">
        <v>0</v>
      </c>
      <c r="BX54" s="60">
        <v>0</v>
      </c>
      <c r="BY54" s="60">
        <v>2</v>
      </c>
      <c r="BZ54" s="60">
        <v>0</v>
      </c>
      <c r="CA54" s="60">
        <v>0</v>
      </c>
      <c r="CB54" s="60">
        <v>0</v>
      </c>
      <c r="CC54" s="60">
        <v>0</v>
      </c>
      <c r="CD54" s="60">
        <v>2</v>
      </c>
      <c r="CE54" s="60">
        <v>3</v>
      </c>
      <c r="CF54" s="60">
        <v>1</v>
      </c>
      <c r="CG54" s="60">
        <v>0</v>
      </c>
      <c r="CH54" s="60">
        <v>1</v>
      </c>
      <c r="CI54" s="60">
        <v>0</v>
      </c>
      <c r="CJ54" s="60">
        <v>3</v>
      </c>
      <c r="CK54" s="60">
        <v>3</v>
      </c>
      <c r="CL54" s="60">
        <v>3</v>
      </c>
      <c r="CM54" s="60">
        <v>2</v>
      </c>
      <c r="CN54" s="60">
        <v>2</v>
      </c>
      <c r="CO54" s="59">
        <v>0</v>
      </c>
      <c r="CP54" s="59">
        <v>0</v>
      </c>
      <c r="CQ54" s="60">
        <v>0</v>
      </c>
      <c r="CR54" s="60">
        <v>0</v>
      </c>
      <c r="CS54" s="59">
        <v>0</v>
      </c>
      <c r="CT54" s="59">
        <v>0</v>
      </c>
      <c r="CU54" s="60">
        <v>0</v>
      </c>
      <c r="CV54" s="60">
        <v>0</v>
      </c>
      <c r="CW54" s="60">
        <v>0</v>
      </c>
      <c r="CX54" s="59">
        <v>0</v>
      </c>
      <c r="CY54" s="60">
        <v>0</v>
      </c>
      <c r="CZ54" s="60">
        <v>0</v>
      </c>
      <c r="DA54" s="60">
        <v>0</v>
      </c>
      <c r="DB54" s="59">
        <v>0</v>
      </c>
      <c r="DC54" s="60">
        <v>0</v>
      </c>
      <c r="DD54" s="60">
        <v>0</v>
      </c>
      <c r="DE54" s="60">
        <v>0</v>
      </c>
      <c r="DF54" s="60">
        <v>0</v>
      </c>
      <c r="DG54" s="59">
        <v>0</v>
      </c>
      <c r="DH54" s="60">
        <v>0</v>
      </c>
      <c r="DI54" s="60">
        <v>0</v>
      </c>
      <c r="DJ54" s="60">
        <v>0</v>
      </c>
      <c r="DK54" s="59">
        <v>0</v>
      </c>
      <c r="DL54" s="60">
        <v>0</v>
      </c>
      <c r="DM54" s="60">
        <v>1</v>
      </c>
      <c r="DN54" s="60">
        <v>0</v>
      </c>
      <c r="DO54" s="59">
        <v>1</v>
      </c>
      <c r="DP54" s="60">
        <v>1</v>
      </c>
      <c r="DQ54" s="60">
        <v>1</v>
      </c>
      <c r="DR54" s="60">
        <v>1</v>
      </c>
      <c r="DS54" s="60">
        <v>0</v>
      </c>
      <c r="DT54" s="59">
        <v>0</v>
      </c>
      <c r="DU54" s="60">
        <v>0</v>
      </c>
      <c r="DV54" s="60">
        <v>0</v>
      </c>
      <c r="DW54" s="60">
        <v>0</v>
      </c>
      <c r="DX54" s="59">
        <v>0</v>
      </c>
      <c r="DY54" s="60">
        <v>0</v>
      </c>
      <c r="DZ54" s="60">
        <v>0</v>
      </c>
      <c r="EA54" s="60">
        <v>0</v>
      </c>
      <c r="EB54" s="60">
        <v>0</v>
      </c>
      <c r="EC54" s="59">
        <v>0</v>
      </c>
      <c r="ED54" s="60">
        <v>0</v>
      </c>
      <c r="EE54" s="60">
        <v>0</v>
      </c>
      <c r="EF54" s="60">
        <v>0</v>
      </c>
      <c r="EG54" s="59">
        <v>0</v>
      </c>
      <c r="EH54" s="60">
        <v>0</v>
      </c>
      <c r="EI54" s="60">
        <v>0</v>
      </c>
      <c r="EJ54" s="60">
        <v>0</v>
      </c>
      <c r="EK54" s="59">
        <v>0</v>
      </c>
      <c r="EL54" s="60">
        <v>0</v>
      </c>
      <c r="EM54" s="60">
        <v>0</v>
      </c>
      <c r="EN54" s="60"/>
      <c r="EO54" s="60">
        <v>0</v>
      </c>
      <c r="EP54" s="59">
        <v>0</v>
      </c>
      <c r="EQ54" s="60">
        <v>0</v>
      </c>
      <c r="ER54" s="60">
        <v>0</v>
      </c>
      <c r="ES54" s="60">
        <v>0</v>
      </c>
      <c r="ET54" s="59">
        <v>0</v>
      </c>
      <c r="EU54" s="60">
        <v>0</v>
      </c>
      <c r="EV54" s="60">
        <v>0</v>
      </c>
      <c r="EW54" s="60">
        <v>0</v>
      </c>
      <c r="EX54" s="59">
        <v>0</v>
      </c>
      <c r="EY54" s="60">
        <v>0</v>
      </c>
      <c r="EZ54" s="60">
        <v>0</v>
      </c>
      <c r="FA54" s="60">
        <v>0</v>
      </c>
      <c r="FB54" s="59">
        <v>0</v>
      </c>
      <c r="FC54" s="60">
        <v>0</v>
      </c>
      <c r="FD54" s="60">
        <v>0</v>
      </c>
      <c r="FE54" s="60">
        <v>0</v>
      </c>
      <c r="FF54" s="60">
        <v>0</v>
      </c>
      <c r="FG54" s="59">
        <v>0</v>
      </c>
      <c r="FH54" s="60">
        <v>0</v>
      </c>
      <c r="FI54" s="60">
        <v>0</v>
      </c>
      <c r="FJ54" s="60">
        <v>0</v>
      </c>
      <c r="FK54" s="59">
        <v>0</v>
      </c>
      <c r="FL54" s="60">
        <v>0</v>
      </c>
      <c r="FM54" s="60">
        <v>0</v>
      </c>
      <c r="FN54" s="60">
        <v>4</v>
      </c>
      <c r="FO54" s="60">
        <v>0</v>
      </c>
      <c r="FP54" s="59">
        <v>0</v>
      </c>
      <c r="FQ54" s="60">
        <v>0</v>
      </c>
      <c r="FR54" s="60">
        <v>0</v>
      </c>
      <c r="FS54" s="60">
        <v>3</v>
      </c>
      <c r="FT54" s="59">
        <v>3</v>
      </c>
      <c r="FU54" s="60">
        <v>2</v>
      </c>
      <c r="FV54" s="60">
        <v>0</v>
      </c>
      <c r="FW54" s="60">
        <v>0</v>
      </c>
      <c r="FX54" s="60">
        <v>0</v>
      </c>
      <c r="FY54" s="60">
        <v>0</v>
      </c>
      <c r="FZ54" s="60">
        <v>0</v>
      </c>
      <c r="GA54" s="60"/>
      <c r="GB54" s="60">
        <v>0</v>
      </c>
      <c r="GC54" s="60">
        <v>0</v>
      </c>
      <c r="GD54" s="60">
        <v>0</v>
      </c>
      <c r="GE54" s="60">
        <v>0</v>
      </c>
      <c r="GF54" s="60">
        <v>0</v>
      </c>
      <c r="GG54" s="60">
        <v>0</v>
      </c>
      <c r="GH54" s="60">
        <v>7</v>
      </c>
      <c r="GI54" s="60">
        <v>5</v>
      </c>
      <c r="GJ54" s="60">
        <v>1</v>
      </c>
      <c r="GK54" s="60">
        <v>7</v>
      </c>
      <c r="GL54" s="60"/>
      <c r="GM54" s="60"/>
      <c r="GN54" s="60"/>
      <c r="GO54" s="60"/>
    </row>
    <row r="55" spans="1:197" ht="6.75" customHeight="1">
      <c r="A55" s="61"/>
      <c r="B55" s="62"/>
      <c r="C55" s="63"/>
      <c r="D55" s="63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5"/>
      <c r="Y55" s="64"/>
      <c r="Z55" s="64"/>
      <c r="AA55" s="64"/>
      <c r="AB55" s="65"/>
      <c r="AC55" s="64"/>
      <c r="AD55" s="64"/>
      <c r="AE55" s="64"/>
      <c r="AF55" s="64"/>
      <c r="AG55" s="65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5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3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3"/>
      <c r="CP55" s="63"/>
      <c r="CQ55" s="64"/>
      <c r="CR55" s="64"/>
      <c r="CS55" s="63"/>
      <c r="CT55" s="63"/>
      <c r="CU55" s="64"/>
      <c r="CV55" s="64"/>
      <c r="CW55" s="64"/>
      <c r="CX55" s="63"/>
      <c r="CY55" s="64"/>
      <c r="CZ55" s="64"/>
      <c r="DA55" s="64"/>
      <c r="DB55" s="63"/>
      <c r="DC55" s="64"/>
      <c r="DD55" s="64"/>
      <c r="DE55" s="64"/>
      <c r="DF55" s="64"/>
      <c r="DG55" s="63"/>
      <c r="DH55" s="64"/>
      <c r="DI55" s="64"/>
      <c r="DJ55" s="64"/>
      <c r="DK55" s="63"/>
      <c r="DL55" s="64"/>
      <c r="DM55" s="64"/>
      <c r="DN55" s="64"/>
      <c r="DO55" s="63"/>
      <c r="DP55" s="64"/>
      <c r="DQ55" s="64"/>
      <c r="DR55" s="64"/>
      <c r="DS55" s="64"/>
      <c r="DT55" s="63"/>
      <c r="DU55" s="64"/>
      <c r="DV55" s="64"/>
      <c r="DW55" s="64"/>
      <c r="DX55" s="63"/>
      <c r="DY55" s="64"/>
      <c r="DZ55" s="64"/>
      <c r="EA55" s="64"/>
      <c r="EB55" s="64"/>
      <c r="EC55" s="63"/>
      <c r="ED55" s="64"/>
      <c r="EE55" s="64"/>
      <c r="EF55" s="64"/>
      <c r="EG55" s="63"/>
      <c r="EH55" s="64"/>
      <c r="EI55" s="64"/>
      <c r="EJ55" s="64"/>
      <c r="EK55" s="63"/>
      <c r="EL55" s="64"/>
      <c r="EM55" s="64"/>
      <c r="EN55" s="64"/>
      <c r="EO55" s="64"/>
      <c r="EP55" s="63"/>
      <c r="EQ55" s="64"/>
      <c r="ER55" s="64"/>
      <c r="ES55" s="64"/>
      <c r="ET55" s="63"/>
      <c r="EU55" s="64"/>
      <c r="EV55" s="64"/>
      <c r="EW55" s="64"/>
      <c r="EX55" s="63"/>
      <c r="EY55" s="64"/>
      <c r="EZ55" s="64"/>
      <c r="FA55" s="64"/>
    </row>
    <row r="56" spans="1:197" s="43" customFormat="1">
      <c r="A56" s="66"/>
      <c r="B56" s="66" t="s">
        <v>1520</v>
      </c>
      <c r="C56" s="67"/>
      <c r="D56" s="67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  <c r="Y56" s="68"/>
      <c r="Z56" s="68"/>
      <c r="AA56" s="68"/>
      <c r="AB56" s="69"/>
      <c r="AC56" s="68"/>
      <c r="AD56" s="68"/>
      <c r="AE56" s="68"/>
      <c r="AF56" s="68"/>
      <c r="AG56" s="69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9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  <c r="BJ56" s="68"/>
      <c r="BK56" s="68"/>
      <c r="BL56" s="68"/>
      <c r="BM56" s="68"/>
      <c r="BN56" s="68"/>
      <c r="BO56" s="68"/>
      <c r="BP56" s="68"/>
      <c r="BQ56" s="68"/>
      <c r="BR56" s="68"/>
      <c r="BS56" s="67"/>
      <c r="BT56" s="68"/>
      <c r="BU56" s="68"/>
      <c r="BV56" s="68"/>
      <c r="BW56" s="68"/>
      <c r="BX56" s="68"/>
      <c r="BY56" s="68"/>
      <c r="BZ56" s="68"/>
      <c r="CA56" s="68"/>
      <c r="CB56" s="68"/>
      <c r="CC56" s="68"/>
      <c r="CD56" s="68"/>
      <c r="CE56" s="68"/>
      <c r="CF56" s="68"/>
      <c r="CG56" s="68"/>
      <c r="CH56" s="68"/>
      <c r="CI56" s="68"/>
      <c r="CJ56" s="68"/>
      <c r="CK56" s="68"/>
      <c r="CL56" s="68"/>
      <c r="CM56" s="68"/>
      <c r="CN56" s="68"/>
      <c r="CO56" s="67"/>
      <c r="CP56" s="67"/>
      <c r="CQ56" s="68"/>
      <c r="CR56" s="68"/>
      <c r="CS56" s="67"/>
      <c r="CT56" s="67"/>
      <c r="CU56" s="68"/>
      <c r="CV56" s="68"/>
      <c r="CW56" s="68"/>
      <c r="CX56" s="67"/>
      <c r="CY56" s="68"/>
      <c r="CZ56" s="68"/>
      <c r="DA56" s="68"/>
      <c r="DB56" s="67"/>
      <c r="DC56" s="68"/>
      <c r="DD56" s="68"/>
      <c r="DE56" s="68"/>
      <c r="DF56" s="68"/>
      <c r="DG56" s="67"/>
      <c r="DH56" s="68"/>
      <c r="DI56" s="68"/>
      <c r="DJ56" s="68"/>
      <c r="DK56" s="67"/>
      <c r="DL56" s="68"/>
      <c r="DM56" s="68"/>
      <c r="DN56" s="68"/>
      <c r="DO56" s="67"/>
      <c r="DP56" s="68"/>
      <c r="DQ56" s="68"/>
      <c r="DR56" s="68"/>
      <c r="DS56" s="68"/>
      <c r="DT56" s="67"/>
      <c r="DU56" s="68"/>
      <c r="DV56" s="68"/>
      <c r="DW56" s="68"/>
      <c r="DX56" s="67"/>
      <c r="DY56" s="68"/>
      <c r="DZ56" s="68"/>
      <c r="EA56" s="68"/>
      <c r="EB56" s="68"/>
      <c r="EC56" s="67"/>
      <c r="ED56" s="68"/>
      <c r="EE56" s="68"/>
      <c r="EF56" s="68"/>
      <c r="EG56" s="67"/>
      <c r="EH56" s="68"/>
      <c r="EI56" s="68"/>
      <c r="EJ56" s="68"/>
      <c r="EK56" s="67"/>
      <c r="EL56" s="68"/>
      <c r="EM56" s="68"/>
      <c r="EN56" s="68"/>
      <c r="EO56" s="68"/>
      <c r="EP56" s="67"/>
      <c r="EQ56" s="68"/>
      <c r="ER56" s="68"/>
      <c r="ES56" s="68"/>
      <c r="ET56" s="67"/>
      <c r="EU56" s="68"/>
      <c r="EV56" s="68"/>
      <c r="EW56" s="68"/>
      <c r="EX56" s="67"/>
      <c r="EY56" s="68"/>
      <c r="EZ56" s="68"/>
      <c r="FA56" s="68"/>
      <c r="FB56" s="68"/>
      <c r="FC56" s="68"/>
      <c r="FD56" s="68"/>
      <c r="FE56" s="68"/>
      <c r="FF56" s="68"/>
      <c r="FG56" s="68"/>
      <c r="FH56" s="68"/>
      <c r="FI56" s="68"/>
      <c r="FJ56" s="68"/>
      <c r="FK56" s="68"/>
      <c r="FL56" s="68"/>
      <c r="FM56" s="68"/>
      <c r="FN56" s="68"/>
      <c r="FO56" s="68"/>
      <c r="FP56" s="68"/>
      <c r="FQ56" s="68"/>
      <c r="FR56" s="68"/>
      <c r="FS56" s="68"/>
      <c r="FT56" s="68"/>
      <c r="FU56" s="68"/>
      <c r="FV56" s="68"/>
      <c r="FW56" s="68"/>
      <c r="FX56" s="68"/>
      <c r="FY56" s="68"/>
      <c r="FZ56" s="68"/>
      <c r="GA56" s="68"/>
      <c r="GB56" s="68"/>
      <c r="GC56" s="68"/>
      <c r="GD56" s="68"/>
      <c r="GE56" s="68"/>
      <c r="GF56" s="68"/>
      <c r="GG56" s="68"/>
      <c r="GH56" s="68"/>
      <c r="GI56" s="68"/>
      <c r="GJ56" s="68"/>
      <c r="GK56" s="68"/>
      <c r="GL56" s="68"/>
      <c r="GM56" s="68"/>
      <c r="GN56" s="68"/>
      <c r="GO56" s="68"/>
    </row>
    <row r="57" spans="1:197" s="28" customFormat="1">
      <c r="A57" s="70"/>
      <c r="B57" s="70" t="s">
        <v>1521</v>
      </c>
      <c r="C57" s="71">
        <v>8</v>
      </c>
      <c r="D57" s="71">
        <v>8</v>
      </c>
      <c r="E57" s="71">
        <v>8</v>
      </c>
      <c r="F57" s="71">
        <v>8</v>
      </c>
      <c r="G57" s="71">
        <v>7</v>
      </c>
      <c r="H57" s="71">
        <v>7</v>
      </c>
      <c r="I57" s="71">
        <v>7</v>
      </c>
      <c r="J57" s="71">
        <v>7</v>
      </c>
      <c r="K57" s="71">
        <v>7</v>
      </c>
      <c r="L57" s="71">
        <v>7</v>
      </c>
      <c r="M57" s="71">
        <v>7</v>
      </c>
      <c r="N57" s="71">
        <v>7</v>
      </c>
      <c r="O57" s="71">
        <v>7</v>
      </c>
      <c r="P57" s="71">
        <v>7</v>
      </c>
      <c r="Q57" s="71">
        <v>7</v>
      </c>
      <c r="R57" s="71">
        <v>7</v>
      </c>
      <c r="S57" s="71">
        <v>7</v>
      </c>
      <c r="T57" s="71">
        <v>7</v>
      </c>
      <c r="U57" s="71">
        <v>7</v>
      </c>
      <c r="V57" s="71">
        <v>7</v>
      </c>
      <c r="W57" s="71">
        <v>7</v>
      </c>
      <c r="X57" s="71">
        <v>7</v>
      </c>
      <c r="Y57" s="71">
        <v>7</v>
      </c>
      <c r="Z57" s="71">
        <v>7</v>
      </c>
      <c r="AA57" s="71">
        <v>7</v>
      </c>
      <c r="AB57" s="71">
        <v>7</v>
      </c>
      <c r="AC57" s="71">
        <v>7</v>
      </c>
      <c r="AD57" s="71">
        <v>7</v>
      </c>
      <c r="AE57" s="71">
        <v>7</v>
      </c>
      <c r="AF57" s="71">
        <v>7</v>
      </c>
      <c r="AG57" s="71">
        <v>7</v>
      </c>
      <c r="AH57" s="71">
        <v>7</v>
      </c>
      <c r="AI57" s="71">
        <v>7</v>
      </c>
      <c r="AJ57" s="71">
        <v>7</v>
      </c>
      <c r="AK57" s="71">
        <v>7</v>
      </c>
      <c r="AL57" s="71">
        <v>7</v>
      </c>
      <c r="AM57" s="71">
        <v>7</v>
      </c>
      <c r="AN57" s="71">
        <v>7</v>
      </c>
      <c r="AO57" s="71">
        <v>7</v>
      </c>
      <c r="AP57" s="71">
        <v>7</v>
      </c>
      <c r="AQ57" s="71">
        <v>7</v>
      </c>
      <c r="AR57" s="71">
        <v>7</v>
      </c>
      <c r="AS57" s="71">
        <v>7</v>
      </c>
      <c r="AT57" s="71">
        <v>7</v>
      </c>
      <c r="AU57" s="71">
        <v>7</v>
      </c>
      <c r="AV57" s="71">
        <v>7</v>
      </c>
      <c r="AW57" s="71">
        <v>7</v>
      </c>
      <c r="AX57" s="71">
        <v>7</v>
      </c>
      <c r="AY57" s="71">
        <v>7</v>
      </c>
      <c r="AZ57" s="71">
        <v>7</v>
      </c>
      <c r="BA57" s="71">
        <v>7</v>
      </c>
      <c r="BB57" s="71">
        <v>7</v>
      </c>
      <c r="BC57" s="71">
        <v>7</v>
      </c>
      <c r="BD57" s="71">
        <v>7</v>
      </c>
      <c r="BE57" s="71">
        <v>7</v>
      </c>
      <c r="BF57" s="71">
        <v>7</v>
      </c>
      <c r="BG57" s="71">
        <v>7</v>
      </c>
      <c r="BH57" s="71">
        <v>7</v>
      </c>
      <c r="BI57" s="71">
        <v>7</v>
      </c>
      <c r="BJ57" s="71">
        <v>7</v>
      </c>
      <c r="BK57" s="71">
        <v>3</v>
      </c>
      <c r="BL57" s="71">
        <v>3</v>
      </c>
      <c r="BM57" s="71">
        <v>3</v>
      </c>
      <c r="BN57" s="71">
        <v>3</v>
      </c>
      <c r="BO57" s="71">
        <v>3</v>
      </c>
      <c r="BP57" s="71">
        <v>3</v>
      </c>
      <c r="BQ57" s="71">
        <v>3</v>
      </c>
      <c r="BR57" s="71">
        <v>3</v>
      </c>
      <c r="BS57" s="71">
        <v>3</v>
      </c>
      <c r="BT57" s="71">
        <v>3</v>
      </c>
      <c r="BU57" s="71">
        <v>3</v>
      </c>
      <c r="BV57" s="71">
        <v>3</v>
      </c>
      <c r="BW57" s="71">
        <v>3</v>
      </c>
      <c r="BX57" s="71">
        <v>3</v>
      </c>
      <c r="BY57" s="71">
        <v>3</v>
      </c>
      <c r="BZ57" s="71">
        <v>3</v>
      </c>
      <c r="CA57" s="71">
        <v>3</v>
      </c>
      <c r="CB57" s="71">
        <v>3</v>
      </c>
      <c r="CC57" s="71">
        <v>3</v>
      </c>
      <c r="CD57" s="71">
        <v>3</v>
      </c>
      <c r="CE57" s="71">
        <v>3</v>
      </c>
      <c r="CF57" s="71">
        <v>3</v>
      </c>
      <c r="CG57" s="71">
        <v>3</v>
      </c>
      <c r="CH57" s="71">
        <v>3</v>
      </c>
      <c r="CI57" s="71">
        <v>3</v>
      </c>
      <c r="CJ57" s="71">
        <v>3</v>
      </c>
      <c r="CK57" s="71">
        <v>3</v>
      </c>
      <c r="CL57" s="71">
        <v>3</v>
      </c>
      <c r="CM57" s="71">
        <v>3</v>
      </c>
      <c r="CN57" s="71">
        <v>3</v>
      </c>
      <c r="CO57" s="71">
        <v>3</v>
      </c>
      <c r="CP57" s="71">
        <v>3</v>
      </c>
      <c r="CQ57" s="71">
        <v>3</v>
      </c>
      <c r="CR57" s="71">
        <v>3</v>
      </c>
      <c r="CS57" s="71">
        <v>3</v>
      </c>
      <c r="CT57" s="71">
        <v>3</v>
      </c>
      <c r="CU57" s="71">
        <v>3</v>
      </c>
      <c r="CV57" s="71">
        <v>3</v>
      </c>
      <c r="CW57" s="71">
        <v>3</v>
      </c>
      <c r="CX57" s="71">
        <v>3</v>
      </c>
      <c r="CY57" s="71">
        <v>3</v>
      </c>
      <c r="CZ57" s="71">
        <v>3</v>
      </c>
      <c r="DA57" s="71">
        <v>3</v>
      </c>
      <c r="DB57" s="71">
        <v>3</v>
      </c>
      <c r="DC57" s="71">
        <v>3</v>
      </c>
      <c r="DD57" s="71">
        <v>3</v>
      </c>
      <c r="DE57" s="71">
        <v>3</v>
      </c>
      <c r="DF57" s="71">
        <v>3</v>
      </c>
      <c r="DG57" s="71">
        <v>3</v>
      </c>
      <c r="DH57" s="71">
        <v>3</v>
      </c>
      <c r="DI57" s="71">
        <v>3</v>
      </c>
      <c r="DJ57" s="71">
        <v>3</v>
      </c>
      <c r="DK57" s="71">
        <v>3</v>
      </c>
      <c r="DL57" s="71">
        <v>3</v>
      </c>
      <c r="DM57" s="71">
        <v>3</v>
      </c>
      <c r="DN57" s="71">
        <v>3</v>
      </c>
      <c r="DO57" s="71">
        <v>3</v>
      </c>
      <c r="DP57" s="71">
        <v>3</v>
      </c>
      <c r="DQ57" s="71">
        <v>3</v>
      </c>
      <c r="DR57" s="71">
        <v>3</v>
      </c>
      <c r="DS57" s="71">
        <v>3</v>
      </c>
      <c r="DT57" s="71">
        <v>3</v>
      </c>
      <c r="DU57" s="71">
        <v>3</v>
      </c>
      <c r="DV57" s="71">
        <v>3</v>
      </c>
      <c r="DW57" s="71">
        <v>3</v>
      </c>
      <c r="DX57" s="71">
        <v>3</v>
      </c>
      <c r="DY57" s="71">
        <v>3</v>
      </c>
      <c r="DZ57" s="71">
        <v>3</v>
      </c>
      <c r="EA57" s="71">
        <v>3</v>
      </c>
      <c r="EB57" s="71">
        <v>3</v>
      </c>
      <c r="EC57" s="71">
        <v>3</v>
      </c>
      <c r="ED57" s="71">
        <v>3</v>
      </c>
      <c r="EE57" s="71">
        <v>3</v>
      </c>
      <c r="EF57" s="71">
        <v>3</v>
      </c>
      <c r="EG57" s="71">
        <v>3</v>
      </c>
      <c r="EH57" s="71">
        <v>3</v>
      </c>
      <c r="EI57" s="71">
        <v>3</v>
      </c>
      <c r="EJ57" s="71">
        <v>3</v>
      </c>
      <c r="EK57" s="71">
        <v>3</v>
      </c>
      <c r="EL57" s="71">
        <v>3</v>
      </c>
      <c r="EM57" s="71">
        <v>3</v>
      </c>
      <c r="EN57" s="71"/>
      <c r="EO57" s="71">
        <v>3</v>
      </c>
      <c r="EP57" s="71">
        <v>3</v>
      </c>
      <c r="EQ57" s="71">
        <v>3</v>
      </c>
      <c r="ER57" s="71">
        <v>3</v>
      </c>
      <c r="ES57" s="71">
        <v>3</v>
      </c>
      <c r="ET57" s="71">
        <v>3</v>
      </c>
      <c r="EU57" s="71">
        <v>3</v>
      </c>
      <c r="EV57" s="71">
        <v>3</v>
      </c>
      <c r="EW57" s="71">
        <v>3</v>
      </c>
      <c r="EX57" s="71">
        <v>3</v>
      </c>
      <c r="EY57" s="71">
        <v>3</v>
      </c>
      <c r="EZ57" s="71">
        <v>3</v>
      </c>
      <c r="FA57" s="71">
        <v>3</v>
      </c>
      <c r="FB57" s="71">
        <v>3</v>
      </c>
      <c r="FC57" s="71">
        <v>3</v>
      </c>
      <c r="FD57" s="71">
        <v>3</v>
      </c>
      <c r="FE57" s="71">
        <v>3</v>
      </c>
      <c r="FF57" s="71">
        <v>3</v>
      </c>
      <c r="FG57" s="71">
        <v>3</v>
      </c>
      <c r="FH57" s="71">
        <v>3</v>
      </c>
      <c r="FI57" s="71">
        <v>3</v>
      </c>
      <c r="FJ57" s="71">
        <v>3</v>
      </c>
      <c r="FK57" s="71">
        <v>3</v>
      </c>
      <c r="FL57" s="71">
        <v>3</v>
      </c>
      <c r="FM57" s="71">
        <v>3</v>
      </c>
      <c r="FN57" s="71">
        <v>3</v>
      </c>
      <c r="FO57" s="71">
        <v>3</v>
      </c>
      <c r="FP57" s="71">
        <v>3</v>
      </c>
      <c r="FQ57" s="71">
        <v>3</v>
      </c>
      <c r="FR57" s="71">
        <v>3</v>
      </c>
      <c r="FS57" s="71">
        <v>3</v>
      </c>
      <c r="FT57" s="71">
        <v>3</v>
      </c>
      <c r="FU57" s="71">
        <v>3</v>
      </c>
      <c r="FV57" s="71">
        <v>3</v>
      </c>
      <c r="FW57" s="71">
        <v>3</v>
      </c>
      <c r="FX57" s="71">
        <v>3</v>
      </c>
      <c r="FY57" s="71">
        <v>3</v>
      </c>
      <c r="FZ57" s="71">
        <v>3</v>
      </c>
      <c r="GA57" s="71"/>
      <c r="GB57" s="71">
        <v>3</v>
      </c>
      <c r="GC57" s="71">
        <v>3</v>
      </c>
      <c r="GD57" s="71">
        <v>3</v>
      </c>
      <c r="GE57" s="71">
        <v>3</v>
      </c>
      <c r="GF57" s="71"/>
      <c r="GG57" s="71">
        <v>3</v>
      </c>
      <c r="GH57" s="71">
        <v>3</v>
      </c>
      <c r="GI57" s="71">
        <v>3</v>
      </c>
      <c r="GJ57" s="71">
        <v>3</v>
      </c>
      <c r="GK57" s="71">
        <v>3</v>
      </c>
      <c r="GL57" s="71">
        <v>3</v>
      </c>
      <c r="GM57" s="71">
        <v>3</v>
      </c>
      <c r="GN57" s="71">
        <v>3</v>
      </c>
      <c r="GO57" s="71">
        <v>3</v>
      </c>
    </row>
    <row r="58" spans="1:197">
      <c r="A58" s="70"/>
      <c r="B58" s="70" t="s">
        <v>1522</v>
      </c>
      <c r="C58" s="70">
        <v>4</v>
      </c>
      <c r="D58" s="70">
        <v>4</v>
      </c>
      <c r="E58" s="70">
        <v>4</v>
      </c>
      <c r="F58" s="70">
        <v>4</v>
      </c>
      <c r="G58" s="70">
        <v>4</v>
      </c>
      <c r="H58" s="70">
        <v>4</v>
      </c>
      <c r="I58" s="70">
        <v>4</v>
      </c>
      <c r="J58" s="70">
        <v>4</v>
      </c>
      <c r="K58" s="70">
        <v>4</v>
      </c>
      <c r="L58" s="70">
        <v>4</v>
      </c>
      <c r="M58" s="70">
        <v>4</v>
      </c>
      <c r="N58" s="70">
        <v>4</v>
      </c>
      <c r="O58" s="70">
        <v>4</v>
      </c>
      <c r="P58" s="70">
        <v>4</v>
      </c>
      <c r="Q58" s="70">
        <v>4</v>
      </c>
      <c r="R58" s="70">
        <v>4</v>
      </c>
      <c r="S58" s="70">
        <v>4</v>
      </c>
      <c r="T58" s="70">
        <v>4</v>
      </c>
      <c r="U58" s="70">
        <v>4</v>
      </c>
      <c r="V58" s="70">
        <v>4</v>
      </c>
      <c r="W58" s="70">
        <v>4</v>
      </c>
      <c r="X58" s="70">
        <v>4</v>
      </c>
      <c r="Y58" s="70">
        <v>4</v>
      </c>
      <c r="Z58" s="70">
        <v>4</v>
      </c>
      <c r="AA58" s="70">
        <v>4</v>
      </c>
      <c r="AB58" s="70">
        <v>4</v>
      </c>
      <c r="AC58" s="70">
        <v>4</v>
      </c>
      <c r="AD58" s="70">
        <v>4</v>
      </c>
      <c r="AE58" s="70">
        <v>4</v>
      </c>
      <c r="AF58" s="70">
        <v>2</v>
      </c>
      <c r="AG58" s="70">
        <v>2</v>
      </c>
      <c r="AH58" s="70">
        <v>2</v>
      </c>
      <c r="AI58" s="70">
        <v>2</v>
      </c>
      <c r="AJ58" s="70">
        <v>2</v>
      </c>
      <c r="AK58" s="70">
        <v>2</v>
      </c>
      <c r="AL58" s="70">
        <v>2</v>
      </c>
      <c r="AM58" s="70">
        <v>2</v>
      </c>
      <c r="AN58" s="70">
        <v>2</v>
      </c>
      <c r="AO58" s="70">
        <v>2</v>
      </c>
      <c r="AP58" s="70">
        <v>2</v>
      </c>
      <c r="AQ58" s="70">
        <v>2</v>
      </c>
      <c r="AR58" s="70">
        <v>2</v>
      </c>
      <c r="AS58" s="70">
        <v>2</v>
      </c>
      <c r="AT58" s="70">
        <v>2</v>
      </c>
      <c r="AU58" s="70">
        <v>2</v>
      </c>
      <c r="AV58" s="70">
        <v>2</v>
      </c>
      <c r="AW58" s="70">
        <v>2</v>
      </c>
      <c r="AX58" s="70">
        <v>2</v>
      </c>
      <c r="AY58" s="70">
        <v>2</v>
      </c>
      <c r="AZ58" s="70">
        <v>2</v>
      </c>
      <c r="BA58" s="70">
        <v>2</v>
      </c>
      <c r="BB58" s="70">
        <v>2</v>
      </c>
      <c r="BC58" s="70">
        <v>2</v>
      </c>
      <c r="BD58" s="70">
        <v>2</v>
      </c>
      <c r="BE58" s="70">
        <v>2</v>
      </c>
      <c r="BF58" s="70">
        <v>2</v>
      </c>
      <c r="BG58" s="70">
        <v>2</v>
      </c>
      <c r="BH58" s="70">
        <v>2</v>
      </c>
      <c r="BI58" s="70">
        <v>2</v>
      </c>
      <c r="BJ58" s="70">
        <v>2</v>
      </c>
      <c r="BK58" s="70">
        <v>1</v>
      </c>
      <c r="BL58" s="70">
        <v>1</v>
      </c>
      <c r="BM58" s="70">
        <v>1</v>
      </c>
      <c r="BN58" s="70">
        <v>1</v>
      </c>
      <c r="BO58" s="70">
        <v>1</v>
      </c>
      <c r="BP58" s="70">
        <v>1</v>
      </c>
      <c r="BQ58" s="70">
        <v>1</v>
      </c>
      <c r="BR58" s="70">
        <v>1</v>
      </c>
      <c r="BS58" s="70">
        <v>1</v>
      </c>
      <c r="BT58" s="70">
        <v>1</v>
      </c>
      <c r="BU58" s="70">
        <v>1</v>
      </c>
      <c r="BV58" s="70">
        <v>1</v>
      </c>
      <c r="BW58" s="70">
        <v>1</v>
      </c>
      <c r="BX58" s="70">
        <v>1</v>
      </c>
      <c r="BY58" s="70">
        <v>1</v>
      </c>
      <c r="BZ58" s="70">
        <v>1</v>
      </c>
      <c r="CA58" s="70">
        <v>1</v>
      </c>
      <c r="CB58" s="70">
        <v>1</v>
      </c>
      <c r="CC58" s="70">
        <v>1</v>
      </c>
      <c r="CD58" s="70">
        <v>1</v>
      </c>
      <c r="CE58" s="70">
        <v>1</v>
      </c>
      <c r="CF58" s="70">
        <v>1</v>
      </c>
      <c r="CG58" s="70">
        <v>1</v>
      </c>
      <c r="CH58" s="70">
        <v>1</v>
      </c>
      <c r="CI58" s="70">
        <v>1</v>
      </c>
      <c r="CJ58" s="70">
        <v>1</v>
      </c>
      <c r="CK58" s="70">
        <v>1</v>
      </c>
      <c r="CL58" s="70">
        <v>1</v>
      </c>
      <c r="CM58" s="70">
        <v>1</v>
      </c>
      <c r="CN58" s="70">
        <v>1</v>
      </c>
      <c r="CO58" s="70">
        <v>1</v>
      </c>
      <c r="CP58" s="70">
        <v>1</v>
      </c>
      <c r="CQ58" s="70">
        <v>1</v>
      </c>
      <c r="CR58" s="70">
        <v>1</v>
      </c>
      <c r="CS58" s="70">
        <v>1</v>
      </c>
      <c r="CT58" s="70">
        <v>1</v>
      </c>
      <c r="CU58" s="70">
        <v>1</v>
      </c>
      <c r="CV58" s="70">
        <v>1</v>
      </c>
      <c r="CW58" s="70">
        <v>1</v>
      </c>
      <c r="CX58" s="70">
        <v>1</v>
      </c>
      <c r="CY58" s="70">
        <v>1</v>
      </c>
      <c r="CZ58" s="70">
        <v>1</v>
      </c>
      <c r="DA58" s="70">
        <v>1</v>
      </c>
      <c r="DB58" s="70">
        <v>1</v>
      </c>
      <c r="DC58" s="70">
        <v>1</v>
      </c>
      <c r="DD58" s="70">
        <v>1</v>
      </c>
      <c r="DE58" s="70">
        <v>1</v>
      </c>
      <c r="DF58" s="70">
        <v>1</v>
      </c>
      <c r="DG58" s="70">
        <v>1</v>
      </c>
      <c r="DH58" s="70">
        <v>1</v>
      </c>
      <c r="DI58" s="70">
        <v>1</v>
      </c>
      <c r="DJ58" s="70">
        <v>1</v>
      </c>
      <c r="DK58" s="70">
        <v>1</v>
      </c>
      <c r="DL58" s="70">
        <v>1</v>
      </c>
      <c r="DM58" s="70">
        <v>1</v>
      </c>
      <c r="DN58" s="70">
        <v>1</v>
      </c>
      <c r="DO58" s="70">
        <v>1</v>
      </c>
      <c r="DP58" s="70">
        <v>1</v>
      </c>
      <c r="DQ58" s="70">
        <v>1</v>
      </c>
      <c r="DR58" s="70">
        <v>1</v>
      </c>
      <c r="DS58" s="70">
        <v>1</v>
      </c>
      <c r="DT58" s="70">
        <v>1</v>
      </c>
      <c r="DU58" s="70">
        <v>1</v>
      </c>
      <c r="DV58" s="70">
        <v>1</v>
      </c>
      <c r="DW58" s="70">
        <v>1</v>
      </c>
      <c r="DX58" s="70">
        <v>1</v>
      </c>
      <c r="DY58" s="70">
        <v>1</v>
      </c>
      <c r="DZ58" s="70">
        <v>1</v>
      </c>
      <c r="EA58" s="70">
        <v>1</v>
      </c>
      <c r="EB58" s="70">
        <v>1</v>
      </c>
      <c r="EC58" s="70">
        <v>1</v>
      </c>
      <c r="ED58" s="70">
        <v>1</v>
      </c>
      <c r="EE58" s="70">
        <v>1</v>
      </c>
      <c r="EF58" s="70">
        <v>1</v>
      </c>
      <c r="EG58" s="70">
        <v>1</v>
      </c>
      <c r="EH58" s="70">
        <v>1</v>
      </c>
      <c r="EI58" s="70">
        <v>1</v>
      </c>
      <c r="EJ58" s="70">
        <v>1</v>
      </c>
      <c r="EK58" s="70">
        <v>1</v>
      </c>
      <c r="EL58" s="70">
        <v>1</v>
      </c>
      <c r="EM58" s="70">
        <v>1</v>
      </c>
      <c r="EN58" s="70"/>
      <c r="EO58" s="70">
        <v>1</v>
      </c>
      <c r="EP58" s="70">
        <v>1</v>
      </c>
      <c r="EQ58" s="70">
        <v>1</v>
      </c>
      <c r="ER58" s="70">
        <v>1</v>
      </c>
      <c r="ES58" s="70">
        <v>1</v>
      </c>
      <c r="ET58" s="70">
        <v>1</v>
      </c>
      <c r="EU58" s="70">
        <v>1</v>
      </c>
      <c r="EV58" s="70">
        <v>1</v>
      </c>
      <c r="EW58" s="70">
        <v>1</v>
      </c>
      <c r="EX58" s="70">
        <v>1</v>
      </c>
      <c r="EY58" s="70">
        <v>1</v>
      </c>
      <c r="EZ58" s="70">
        <v>1</v>
      </c>
      <c r="FA58" s="70">
        <v>1</v>
      </c>
      <c r="FB58" s="70">
        <v>1</v>
      </c>
      <c r="FC58" s="70">
        <v>1</v>
      </c>
      <c r="FD58" s="70">
        <v>1</v>
      </c>
      <c r="FE58" s="70">
        <v>1</v>
      </c>
      <c r="FF58" s="70">
        <v>1</v>
      </c>
      <c r="FG58" s="70">
        <v>1</v>
      </c>
      <c r="FH58" s="70">
        <v>1</v>
      </c>
      <c r="FI58" s="70">
        <v>1</v>
      </c>
      <c r="FJ58" s="70">
        <v>1</v>
      </c>
      <c r="FK58" s="70">
        <v>1</v>
      </c>
      <c r="FL58" s="70">
        <v>1</v>
      </c>
      <c r="FM58" s="70">
        <v>1</v>
      </c>
      <c r="FN58" s="70">
        <v>1</v>
      </c>
      <c r="FO58" s="70">
        <v>1</v>
      </c>
      <c r="FP58" s="70">
        <v>1</v>
      </c>
      <c r="FQ58" s="70">
        <v>1</v>
      </c>
      <c r="FR58" s="70">
        <v>1</v>
      </c>
      <c r="FS58" s="70">
        <v>1</v>
      </c>
      <c r="FT58" s="70">
        <v>1</v>
      </c>
      <c r="FU58" s="70">
        <v>1</v>
      </c>
      <c r="FV58" s="70">
        <v>1</v>
      </c>
      <c r="FW58" s="70">
        <v>2</v>
      </c>
      <c r="FX58" s="70">
        <v>2</v>
      </c>
      <c r="FY58" s="70">
        <v>2</v>
      </c>
      <c r="FZ58" s="70">
        <v>2</v>
      </c>
      <c r="GA58" s="70"/>
      <c r="GB58" s="70">
        <v>2</v>
      </c>
      <c r="GC58" s="70">
        <v>2</v>
      </c>
      <c r="GD58" s="70">
        <v>2</v>
      </c>
      <c r="GE58" s="70">
        <v>2</v>
      </c>
      <c r="GF58" s="70"/>
      <c r="GG58" s="70">
        <v>2</v>
      </c>
      <c r="GH58" s="70">
        <v>2</v>
      </c>
      <c r="GI58" s="70">
        <v>2</v>
      </c>
      <c r="GJ58" s="70">
        <v>2</v>
      </c>
      <c r="GK58" s="70">
        <v>2</v>
      </c>
      <c r="GL58" s="70">
        <v>2</v>
      </c>
      <c r="GM58" s="70">
        <v>2</v>
      </c>
      <c r="GN58" s="70">
        <v>2</v>
      </c>
      <c r="GO58" s="70">
        <v>2</v>
      </c>
    </row>
    <row r="59" spans="1:197">
      <c r="A59" s="72"/>
      <c r="B59" s="70" t="s">
        <v>1523</v>
      </c>
      <c r="C59" s="70">
        <v>0</v>
      </c>
      <c r="D59" s="70">
        <v>0</v>
      </c>
      <c r="E59" s="70">
        <v>0</v>
      </c>
      <c r="F59" s="70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0</v>
      </c>
      <c r="S59" s="73">
        <v>0</v>
      </c>
      <c r="T59" s="73">
        <v>0</v>
      </c>
      <c r="U59" s="73">
        <v>0</v>
      </c>
      <c r="V59" s="73">
        <v>0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  <c r="AQ59" s="73">
        <v>0</v>
      </c>
      <c r="AR59" s="73">
        <v>0</v>
      </c>
      <c r="AS59" s="73">
        <v>0</v>
      </c>
      <c r="AT59" s="73">
        <v>0</v>
      </c>
      <c r="AU59" s="73">
        <v>0</v>
      </c>
      <c r="AV59" s="73">
        <v>0</v>
      </c>
      <c r="AW59" s="73">
        <v>0</v>
      </c>
      <c r="AX59" s="73">
        <v>0</v>
      </c>
      <c r="AY59" s="73">
        <v>0</v>
      </c>
      <c r="AZ59" s="73">
        <v>0</v>
      </c>
      <c r="BA59" s="73">
        <v>0</v>
      </c>
      <c r="BB59" s="73">
        <v>0</v>
      </c>
      <c r="BC59" s="73">
        <v>0</v>
      </c>
      <c r="BD59" s="73">
        <v>0</v>
      </c>
      <c r="BE59" s="73">
        <v>0</v>
      </c>
      <c r="BF59" s="73">
        <v>0</v>
      </c>
      <c r="BG59" s="73">
        <v>0</v>
      </c>
      <c r="BH59" s="73">
        <v>0</v>
      </c>
      <c r="BI59" s="73">
        <v>0</v>
      </c>
      <c r="BJ59" s="73">
        <v>0</v>
      </c>
      <c r="BK59" s="73">
        <v>0</v>
      </c>
      <c r="BL59" s="73">
        <v>0</v>
      </c>
      <c r="BM59" s="73">
        <v>0</v>
      </c>
      <c r="BN59" s="73">
        <v>0</v>
      </c>
      <c r="BO59" s="73">
        <v>0</v>
      </c>
      <c r="BP59" s="73">
        <v>0</v>
      </c>
      <c r="BQ59" s="73">
        <v>0</v>
      </c>
      <c r="BR59" s="73">
        <v>0</v>
      </c>
      <c r="BS59" s="70">
        <v>0</v>
      </c>
      <c r="BT59" s="73">
        <v>0</v>
      </c>
      <c r="BU59" s="73">
        <v>0</v>
      </c>
      <c r="BV59" s="73">
        <v>0</v>
      </c>
      <c r="BW59" s="73">
        <v>0</v>
      </c>
      <c r="BX59" s="73">
        <v>0</v>
      </c>
      <c r="BY59" s="73">
        <v>0</v>
      </c>
      <c r="BZ59" s="73">
        <v>0</v>
      </c>
      <c r="CA59" s="73">
        <v>0</v>
      </c>
      <c r="CB59" s="73">
        <v>0</v>
      </c>
      <c r="CC59" s="73">
        <v>0</v>
      </c>
      <c r="CD59" s="73">
        <v>0</v>
      </c>
      <c r="CE59" s="73">
        <v>0</v>
      </c>
      <c r="CF59" s="73">
        <v>0</v>
      </c>
      <c r="CG59" s="73">
        <v>0</v>
      </c>
      <c r="CH59" s="73">
        <v>0</v>
      </c>
      <c r="CI59" s="73">
        <v>0</v>
      </c>
      <c r="CJ59" s="73">
        <v>0</v>
      </c>
      <c r="CK59" s="73">
        <v>0</v>
      </c>
      <c r="CL59" s="73">
        <v>0</v>
      </c>
      <c r="CM59" s="73">
        <v>0</v>
      </c>
      <c r="CN59" s="73">
        <v>0</v>
      </c>
      <c r="CO59" s="70">
        <v>0</v>
      </c>
      <c r="CP59" s="70">
        <v>0</v>
      </c>
      <c r="CQ59" s="73">
        <v>0</v>
      </c>
      <c r="CR59" s="73">
        <v>0</v>
      </c>
      <c r="CS59" s="70">
        <v>0</v>
      </c>
      <c r="CT59" s="70">
        <v>0</v>
      </c>
      <c r="CU59" s="73">
        <v>0</v>
      </c>
      <c r="CV59" s="73">
        <v>0</v>
      </c>
      <c r="CW59" s="70">
        <v>0</v>
      </c>
      <c r="CX59" s="70">
        <v>0</v>
      </c>
      <c r="CY59" s="73">
        <v>0</v>
      </c>
      <c r="CZ59" s="73">
        <v>0</v>
      </c>
      <c r="DA59" s="70">
        <v>0</v>
      </c>
      <c r="DB59" s="70">
        <v>0</v>
      </c>
      <c r="DC59" s="73">
        <v>0</v>
      </c>
      <c r="DD59" s="73">
        <v>0</v>
      </c>
      <c r="DE59" s="70">
        <v>0</v>
      </c>
      <c r="DF59" s="70">
        <v>0</v>
      </c>
      <c r="DG59" s="70">
        <v>0</v>
      </c>
      <c r="DH59" s="73">
        <v>0</v>
      </c>
      <c r="DI59" s="73">
        <v>0</v>
      </c>
      <c r="DJ59" s="70">
        <v>0</v>
      </c>
      <c r="DK59" s="70">
        <v>0</v>
      </c>
      <c r="DL59" s="73">
        <v>0</v>
      </c>
      <c r="DM59" s="73">
        <v>0</v>
      </c>
      <c r="DN59" s="70">
        <v>0</v>
      </c>
      <c r="DO59" s="70">
        <v>0</v>
      </c>
      <c r="DP59" s="73">
        <v>0</v>
      </c>
      <c r="DQ59" s="73">
        <v>0</v>
      </c>
      <c r="DR59" s="70">
        <v>0</v>
      </c>
      <c r="DS59" s="70">
        <v>0</v>
      </c>
      <c r="DT59" s="70">
        <v>0</v>
      </c>
      <c r="DU59" s="73">
        <v>0</v>
      </c>
      <c r="DV59" s="73">
        <v>0</v>
      </c>
      <c r="DW59" s="70">
        <v>0</v>
      </c>
      <c r="DX59" s="70">
        <v>0</v>
      </c>
      <c r="DY59" s="73">
        <v>0</v>
      </c>
      <c r="DZ59" s="73">
        <v>0</v>
      </c>
      <c r="EA59" s="70">
        <v>0</v>
      </c>
      <c r="EB59" s="70">
        <v>0</v>
      </c>
      <c r="EC59" s="70">
        <v>0</v>
      </c>
      <c r="ED59" s="73">
        <v>0</v>
      </c>
      <c r="EE59" s="73">
        <v>0</v>
      </c>
      <c r="EF59" s="70">
        <v>0</v>
      </c>
      <c r="EG59" s="70">
        <v>0</v>
      </c>
      <c r="EH59" s="73">
        <v>0</v>
      </c>
      <c r="EI59" s="73">
        <v>0</v>
      </c>
      <c r="EJ59" s="70">
        <v>0</v>
      </c>
      <c r="EK59" s="70">
        <v>0</v>
      </c>
      <c r="EL59" s="73"/>
      <c r="EM59" s="73">
        <v>0</v>
      </c>
      <c r="EN59" s="73"/>
      <c r="EO59" s="70">
        <v>0</v>
      </c>
      <c r="EP59" s="70">
        <v>0</v>
      </c>
      <c r="EQ59" s="73">
        <v>0</v>
      </c>
      <c r="ER59" s="73">
        <v>0</v>
      </c>
      <c r="ES59" s="73">
        <v>0</v>
      </c>
      <c r="ET59" s="70">
        <v>0</v>
      </c>
      <c r="EU59" s="73">
        <v>0</v>
      </c>
      <c r="EV59" s="73">
        <v>0</v>
      </c>
      <c r="EW59" s="73">
        <v>0</v>
      </c>
      <c r="EX59" s="70">
        <v>0</v>
      </c>
      <c r="EY59" s="73">
        <v>0</v>
      </c>
      <c r="EZ59" s="73">
        <v>0</v>
      </c>
      <c r="FA59" s="73">
        <v>0</v>
      </c>
      <c r="FB59" s="73">
        <v>0</v>
      </c>
      <c r="FC59" s="73">
        <v>0</v>
      </c>
      <c r="FD59" s="73">
        <v>0</v>
      </c>
      <c r="FE59" s="73">
        <v>0</v>
      </c>
      <c r="FF59" s="73">
        <v>0</v>
      </c>
      <c r="FG59" s="73">
        <v>0</v>
      </c>
      <c r="FH59" s="73">
        <v>0</v>
      </c>
      <c r="FI59" s="73">
        <v>0</v>
      </c>
      <c r="FJ59" s="73">
        <v>0</v>
      </c>
      <c r="FK59" s="73">
        <v>0</v>
      </c>
      <c r="FL59" s="73">
        <v>0</v>
      </c>
      <c r="FM59" s="73">
        <v>0</v>
      </c>
      <c r="FN59" s="73">
        <v>0</v>
      </c>
      <c r="FO59" s="73">
        <v>0</v>
      </c>
      <c r="FP59" s="73">
        <v>0</v>
      </c>
      <c r="FQ59" s="73">
        <v>0</v>
      </c>
      <c r="FR59" s="73">
        <v>0</v>
      </c>
      <c r="FS59" s="73">
        <v>0</v>
      </c>
      <c r="FT59" s="73">
        <v>0</v>
      </c>
      <c r="FU59" s="73">
        <v>0</v>
      </c>
      <c r="FV59" s="73">
        <v>0</v>
      </c>
      <c r="FW59" s="73">
        <v>0</v>
      </c>
      <c r="FX59" s="73">
        <v>0</v>
      </c>
      <c r="FY59" s="73">
        <v>0</v>
      </c>
      <c r="FZ59" s="73">
        <v>0</v>
      </c>
      <c r="GA59" s="73"/>
      <c r="GB59" s="73">
        <v>0</v>
      </c>
      <c r="GC59" s="73">
        <v>0</v>
      </c>
      <c r="GD59" s="73">
        <v>0</v>
      </c>
      <c r="GE59" s="73">
        <v>0</v>
      </c>
      <c r="GF59" s="73"/>
      <c r="GG59" s="73">
        <v>0</v>
      </c>
      <c r="GH59" s="73">
        <v>0</v>
      </c>
      <c r="GI59" s="73">
        <v>0</v>
      </c>
      <c r="GJ59" s="73">
        <v>0</v>
      </c>
      <c r="GK59" s="73">
        <v>0</v>
      </c>
      <c r="GL59" s="73">
        <v>0</v>
      </c>
      <c r="GM59" s="73">
        <v>0</v>
      </c>
      <c r="GN59" s="73">
        <v>0</v>
      </c>
      <c r="GO59" s="73">
        <v>0</v>
      </c>
    </row>
  </sheetData>
  <mergeCells count="44">
    <mergeCell ref="AX2:BA2"/>
    <mergeCell ref="Y2:AB2"/>
    <mergeCell ref="C2:F2"/>
    <mergeCell ref="G2:K2"/>
    <mergeCell ref="L2:O2"/>
    <mergeCell ref="P2:T2"/>
    <mergeCell ref="U2:X2"/>
    <mergeCell ref="FT2:FW2"/>
    <mergeCell ref="A24:A33"/>
    <mergeCell ref="EC2:EF2"/>
    <mergeCell ref="EG2:EJ2"/>
    <mergeCell ref="EK2:EO2"/>
    <mergeCell ref="EP2:ES2"/>
    <mergeCell ref="ET2:EW2"/>
    <mergeCell ref="EX2:FA2"/>
    <mergeCell ref="DB2:DF2"/>
    <mergeCell ref="DG2:DJ2"/>
    <mergeCell ref="DK2:DN2"/>
    <mergeCell ref="DO2:DS2"/>
    <mergeCell ref="DT2:DW2"/>
    <mergeCell ref="DX2:EB2"/>
    <mergeCell ref="CB2:CF2"/>
    <mergeCell ref="CG2:CJ2"/>
    <mergeCell ref="FP2:FS2"/>
    <mergeCell ref="CK2:CO2"/>
    <mergeCell ref="CP2:CS2"/>
    <mergeCell ref="CT2:CW2"/>
    <mergeCell ref="CX2:DA2"/>
    <mergeCell ref="A5:A14"/>
    <mergeCell ref="A43:A52"/>
    <mergeCell ref="FB2:FF2"/>
    <mergeCell ref="FG2:FJ2"/>
    <mergeCell ref="FK2:FO2"/>
    <mergeCell ref="BB2:BF2"/>
    <mergeCell ref="BG2:BJ2"/>
    <mergeCell ref="BK2:BN2"/>
    <mergeCell ref="BO2:BS2"/>
    <mergeCell ref="BT2:BW2"/>
    <mergeCell ref="BX2:CA2"/>
    <mergeCell ref="AC2:AG2"/>
    <mergeCell ref="AH2:AK2"/>
    <mergeCell ref="AL2:AO2"/>
    <mergeCell ref="AP2:AR2"/>
    <mergeCell ref="AS2:AW2"/>
  </mergeCells>
  <pageMargins left="0.7" right="0.7" top="0.75" bottom="0.75" header="0.3" footer="0.3"/>
  <pageSetup paperSize="9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3:G71"/>
  <sheetViews>
    <sheetView workbookViewId="0">
      <selection activeCell="B53" sqref="B53"/>
    </sheetView>
  </sheetViews>
  <sheetFormatPr defaultRowHeight="15"/>
  <cols>
    <col min="1" max="1" width="54.5703125" bestFit="1" customWidth="1"/>
    <col min="2" max="2" width="23" bestFit="1" customWidth="1"/>
    <col min="3" max="3" width="10.7109375" customWidth="1"/>
    <col min="4" max="4" width="4.7109375" customWidth="1"/>
    <col min="5" max="5" width="54.5703125" bestFit="1" customWidth="1"/>
    <col min="6" max="6" width="23" bestFit="1" customWidth="1"/>
    <col min="7" max="7" width="57.7109375" customWidth="1"/>
  </cols>
  <sheetData>
    <row r="3" spans="1:5">
      <c r="A3" s="12" t="s">
        <v>1574</v>
      </c>
      <c r="B3" t="s">
        <v>1796</v>
      </c>
    </row>
    <row r="4" spans="1:5">
      <c r="A4" s="78" t="s">
        <v>1342</v>
      </c>
      <c r="B4">
        <v>183</v>
      </c>
      <c r="C4" s="134" t="s">
        <v>1797</v>
      </c>
      <c r="D4" s="78">
        <f>-46+GETPIVOTDATA("Customer Name",$A$3,"STATUS","3] PARTS SELECTION")</f>
        <v>137</v>
      </c>
      <c r="E4" t="s">
        <v>1798</v>
      </c>
    </row>
    <row r="5" spans="1:5">
      <c r="A5" s="79" t="s">
        <v>381</v>
      </c>
      <c r="B5">
        <v>2</v>
      </c>
    </row>
    <row r="6" spans="1:5">
      <c r="A6" s="133" t="s">
        <v>202</v>
      </c>
      <c r="B6" s="142">
        <v>91</v>
      </c>
    </row>
    <row r="7" spans="1:5">
      <c r="A7" s="79" t="s">
        <v>1027</v>
      </c>
      <c r="B7">
        <v>1</v>
      </c>
    </row>
    <row r="8" spans="1:5">
      <c r="A8" s="79" t="s">
        <v>354</v>
      </c>
      <c r="B8">
        <v>5</v>
      </c>
    </row>
    <row r="9" spans="1:5">
      <c r="A9" s="79" t="s">
        <v>1472</v>
      </c>
      <c r="B9">
        <v>1</v>
      </c>
    </row>
    <row r="10" spans="1:5">
      <c r="A10" s="79" t="s">
        <v>645</v>
      </c>
      <c r="B10">
        <v>3</v>
      </c>
    </row>
    <row r="11" spans="1:5">
      <c r="A11" s="79" t="s">
        <v>549</v>
      </c>
      <c r="B11">
        <v>1</v>
      </c>
    </row>
    <row r="12" spans="1:5">
      <c r="A12" s="79" t="s">
        <v>1680</v>
      </c>
      <c r="B12">
        <v>1</v>
      </c>
    </row>
    <row r="13" spans="1:5">
      <c r="A13" s="79" t="s">
        <v>65</v>
      </c>
      <c r="B13">
        <v>1</v>
      </c>
    </row>
    <row r="14" spans="1:5">
      <c r="A14" s="79" t="s">
        <v>1010</v>
      </c>
      <c r="B14">
        <v>2</v>
      </c>
    </row>
    <row r="15" spans="1:5">
      <c r="A15" s="79" t="s">
        <v>29</v>
      </c>
      <c r="B15">
        <v>1</v>
      </c>
    </row>
    <row r="16" spans="1:5">
      <c r="A16" s="79" t="s">
        <v>22</v>
      </c>
      <c r="B16">
        <v>1</v>
      </c>
    </row>
    <row r="17" spans="1:7">
      <c r="A17" s="79" t="s">
        <v>39</v>
      </c>
      <c r="B17">
        <v>3</v>
      </c>
      <c r="E17" s="5" t="s">
        <v>2305</v>
      </c>
      <c r="F17" s="5">
        <v>28</v>
      </c>
      <c r="G17" s="5"/>
    </row>
    <row r="18" spans="1:7">
      <c r="A18" s="79" t="s">
        <v>1014</v>
      </c>
      <c r="B18">
        <v>1</v>
      </c>
      <c r="E18" s="136" t="s">
        <v>2306</v>
      </c>
      <c r="F18" s="136">
        <v>28</v>
      </c>
      <c r="G18" s="5" t="s">
        <v>2129</v>
      </c>
    </row>
    <row r="19" spans="1:7">
      <c r="A19" s="79" t="s">
        <v>190</v>
      </c>
      <c r="B19">
        <v>1</v>
      </c>
      <c r="E19" s="136" t="s">
        <v>2307</v>
      </c>
      <c r="F19" s="136">
        <v>92</v>
      </c>
      <c r="G19" s="5" t="s">
        <v>2128</v>
      </c>
    </row>
    <row r="20" spans="1:7">
      <c r="A20" s="79" t="s">
        <v>33</v>
      </c>
      <c r="B20">
        <v>7</v>
      </c>
      <c r="E20" s="5" t="s">
        <v>2308</v>
      </c>
      <c r="F20" s="5">
        <v>27</v>
      </c>
      <c r="G20" s="5"/>
    </row>
    <row r="21" spans="1:7">
      <c r="A21" s="79" t="s">
        <v>2170</v>
      </c>
      <c r="B21">
        <v>1</v>
      </c>
      <c r="E21" s="5" t="s">
        <v>2309</v>
      </c>
      <c r="F21" s="5">
        <v>8</v>
      </c>
      <c r="G21" s="5"/>
    </row>
    <row r="22" spans="1:7">
      <c r="A22" s="133" t="s">
        <v>477</v>
      </c>
      <c r="B22" s="142">
        <v>6</v>
      </c>
    </row>
    <row r="23" spans="1:7">
      <c r="A23" s="79" t="s">
        <v>514</v>
      </c>
      <c r="B23">
        <v>1</v>
      </c>
    </row>
    <row r="24" spans="1:7">
      <c r="A24" s="79" t="s">
        <v>811</v>
      </c>
      <c r="B24">
        <v>4</v>
      </c>
      <c r="E24" s="12" t="s">
        <v>1574</v>
      </c>
      <c r="F24" t="s">
        <v>1796</v>
      </c>
    </row>
    <row r="25" spans="1:7">
      <c r="A25" s="79" t="s">
        <v>358</v>
      </c>
      <c r="B25">
        <v>4</v>
      </c>
      <c r="E25" s="78" t="s">
        <v>2305</v>
      </c>
      <c r="F25">
        <v>28</v>
      </c>
    </row>
    <row r="26" spans="1:7">
      <c r="A26" s="79" t="s">
        <v>277</v>
      </c>
      <c r="B26">
        <v>2</v>
      </c>
      <c r="E26" s="79" t="s">
        <v>2170</v>
      </c>
      <c r="F26">
        <v>1</v>
      </c>
    </row>
    <row r="27" spans="1:7">
      <c r="A27" s="79" t="s">
        <v>1775</v>
      </c>
      <c r="B27">
        <v>1</v>
      </c>
      <c r="E27" s="79" t="s">
        <v>477</v>
      </c>
      <c r="F27">
        <v>6</v>
      </c>
    </row>
    <row r="28" spans="1:7">
      <c r="A28" s="79" t="s">
        <v>1362</v>
      </c>
      <c r="B28">
        <v>1</v>
      </c>
      <c r="E28" s="79" t="s">
        <v>273</v>
      </c>
      <c r="F28">
        <v>11</v>
      </c>
      <c r="G28" t="s">
        <v>2314</v>
      </c>
    </row>
    <row r="29" spans="1:7">
      <c r="A29" s="133" t="s">
        <v>273</v>
      </c>
      <c r="B29" s="142">
        <v>13</v>
      </c>
      <c r="E29" s="79" t="s">
        <v>635</v>
      </c>
      <c r="F29">
        <v>9</v>
      </c>
    </row>
    <row r="30" spans="1:7">
      <c r="A30" s="79" t="s">
        <v>473</v>
      </c>
      <c r="B30">
        <v>1</v>
      </c>
      <c r="E30" s="79" t="s">
        <v>144</v>
      </c>
      <c r="F30">
        <v>1</v>
      </c>
    </row>
    <row r="31" spans="1:7">
      <c r="A31" s="79" t="s">
        <v>699</v>
      </c>
      <c r="B31">
        <v>1</v>
      </c>
      <c r="E31" s="78" t="s">
        <v>2306</v>
      </c>
      <c r="F31">
        <v>28</v>
      </c>
    </row>
    <row r="32" spans="1:7">
      <c r="A32" s="79" t="s">
        <v>1770</v>
      </c>
      <c r="B32">
        <v>2</v>
      </c>
      <c r="E32" s="79" t="s">
        <v>549</v>
      </c>
      <c r="F32">
        <v>1</v>
      </c>
    </row>
    <row r="33" spans="1:6">
      <c r="A33" s="79" t="s">
        <v>882</v>
      </c>
      <c r="B33">
        <v>1</v>
      </c>
      <c r="E33" s="79" t="s">
        <v>65</v>
      </c>
      <c r="F33">
        <v>1</v>
      </c>
    </row>
    <row r="34" spans="1:6">
      <c r="A34" s="79" t="s">
        <v>55</v>
      </c>
      <c r="B34">
        <v>1</v>
      </c>
      <c r="E34" s="79" t="s">
        <v>39</v>
      </c>
      <c r="F34">
        <v>2</v>
      </c>
    </row>
    <row r="35" spans="1:6">
      <c r="A35" s="79" t="s">
        <v>984</v>
      </c>
      <c r="B35">
        <v>1</v>
      </c>
      <c r="E35" s="79" t="s">
        <v>190</v>
      </c>
      <c r="F35">
        <v>1</v>
      </c>
    </row>
    <row r="36" spans="1:6">
      <c r="A36" s="133" t="s">
        <v>635</v>
      </c>
      <c r="B36" s="142">
        <v>9</v>
      </c>
      <c r="E36" s="79" t="s">
        <v>33</v>
      </c>
      <c r="F36">
        <v>3</v>
      </c>
    </row>
    <row r="37" spans="1:6">
      <c r="A37" s="79" t="s">
        <v>761</v>
      </c>
      <c r="B37">
        <v>3</v>
      </c>
      <c r="E37" s="79" t="s">
        <v>811</v>
      </c>
      <c r="F37">
        <v>4</v>
      </c>
    </row>
    <row r="38" spans="1:6">
      <c r="A38" s="79" t="s">
        <v>51</v>
      </c>
      <c r="B38">
        <v>1</v>
      </c>
      <c r="E38" s="79" t="s">
        <v>358</v>
      </c>
      <c r="F38">
        <v>4</v>
      </c>
    </row>
    <row r="39" spans="1:6">
      <c r="A39" s="133" t="s">
        <v>144</v>
      </c>
      <c r="B39" s="142">
        <v>4</v>
      </c>
      <c r="E39" s="79" t="s">
        <v>277</v>
      </c>
      <c r="F39">
        <v>2</v>
      </c>
    </row>
    <row r="40" spans="1:6">
      <c r="A40" s="79" t="s">
        <v>1146</v>
      </c>
      <c r="B40">
        <v>1</v>
      </c>
      <c r="E40" s="79" t="s">
        <v>1362</v>
      </c>
      <c r="F40">
        <v>1</v>
      </c>
    </row>
    <row r="41" spans="1:6">
      <c r="A41" s="79" t="s">
        <v>1017</v>
      </c>
      <c r="B41">
        <v>1</v>
      </c>
      <c r="E41" s="79" t="s">
        <v>439</v>
      </c>
      <c r="F41">
        <v>1</v>
      </c>
    </row>
    <row r="42" spans="1:6">
      <c r="A42" s="79" t="s">
        <v>2095</v>
      </c>
      <c r="B42">
        <v>1</v>
      </c>
      <c r="E42" s="79" t="s">
        <v>55</v>
      </c>
      <c r="F42">
        <v>1</v>
      </c>
    </row>
    <row r="43" spans="1:6">
      <c r="A43" s="79" t="s">
        <v>2275</v>
      </c>
      <c r="B43">
        <v>1</v>
      </c>
      <c r="E43" s="79" t="s">
        <v>761</v>
      </c>
      <c r="F43">
        <v>3</v>
      </c>
    </row>
    <row r="44" spans="1:6">
      <c r="A44" s="78" t="s">
        <v>1384</v>
      </c>
      <c r="B44">
        <v>183</v>
      </c>
      <c r="E44" s="79" t="s">
        <v>51</v>
      </c>
      <c r="F44">
        <v>1</v>
      </c>
    </row>
    <row r="45" spans="1:6">
      <c r="E45" s="79" t="s">
        <v>144</v>
      </c>
      <c r="F45">
        <v>2</v>
      </c>
    </row>
    <row r="46" spans="1:6">
      <c r="E46" s="79" t="s">
        <v>1146</v>
      </c>
      <c r="F46">
        <v>1</v>
      </c>
    </row>
    <row r="47" spans="1:6">
      <c r="E47" s="78" t="s">
        <v>2307</v>
      </c>
      <c r="F47">
        <v>92</v>
      </c>
    </row>
    <row r="48" spans="1:6">
      <c r="E48" s="79" t="s">
        <v>202</v>
      </c>
      <c r="F48">
        <v>91</v>
      </c>
    </row>
    <row r="49" spans="5:7">
      <c r="E49" s="79" t="s">
        <v>1027</v>
      </c>
      <c r="F49">
        <v>1</v>
      </c>
    </row>
    <row r="50" spans="5:7">
      <c r="E50" s="78" t="s">
        <v>2308</v>
      </c>
      <c r="F50">
        <v>27</v>
      </c>
    </row>
    <row r="51" spans="5:7">
      <c r="E51" s="79" t="s">
        <v>381</v>
      </c>
      <c r="F51">
        <v>2</v>
      </c>
      <c r="G51" t="s">
        <v>2310</v>
      </c>
    </row>
    <row r="52" spans="5:7">
      <c r="E52" s="79" t="s">
        <v>354</v>
      </c>
      <c r="F52">
        <v>5</v>
      </c>
      <c r="G52" t="s">
        <v>2310</v>
      </c>
    </row>
    <row r="53" spans="5:7">
      <c r="E53" s="79" t="s">
        <v>645</v>
      </c>
      <c r="F53">
        <v>3</v>
      </c>
      <c r="G53" t="s">
        <v>2310</v>
      </c>
    </row>
    <row r="54" spans="5:7">
      <c r="E54" s="79" t="s">
        <v>2105</v>
      </c>
      <c r="F54">
        <v>1</v>
      </c>
      <c r="G54" t="s">
        <v>2310</v>
      </c>
    </row>
    <row r="55" spans="5:7">
      <c r="E55" s="79" t="s">
        <v>1680</v>
      </c>
      <c r="F55">
        <v>1</v>
      </c>
      <c r="G55" t="s">
        <v>2310</v>
      </c>
    </row>
    <row r="56" spans="5:7">
      <c r="E56" s="79" t="s">
        <v>1010</v>
      </c>
      <c r="F56">
        <v>2</v>
      </c>
      <c r="G56" t="s">
        <v>2310</v>
      </c>
    </row>
    <row r="57" spans="5:7">
      <c r="E57" s="79" t="s">
        <v>39</v>
      </c>
      <c r="F57">
        <v>1</v>
      </c>
      <c r="G57" t="s">
        <v>2310</v>
      </c>
    </row>
    <row r="58" spans="5:7">
      <c r="E58" s="79" t="s">
        <v>1014</v>
      </c>
      <c r="F58">
        <v>1</v>
      </c>
      <c r="G58" t="s">
        <v>2310</v>
      </c>
    </row>
    <row r="59" spans="5:7">
      <c r="E59" s="79" t="s">
        <v>1775</v>
      </c>
      <c r="F59">
        <v>1</v>
      </c>
      <c r="G59" t="s">
        <v>2310</v>
      </c>
    </row>
    <row r="60" spans="5:7">
      <c r="E60" s="79" t="s">
        <v>273</v>
      </c>
      <c r="F60">
        <v>2</v>
      </c>
      <c r="G60" t="s">
        <v>2310</v>
      </c>
    </row>
    <row r="61" spans="5:7">
      <c r="E61" s="141" t="s">
        <v>473</v>
      </c>
      <c r="F61" s="143">
        <v>1</v>
      </c>
      <c r="G61" t="s">
        <v>2311</v>
      </c>
    </row>
    <row r="62" spans="5:7">
      <c r="E62" s="79" t="s">
        <v>699</v>
      </c>
      <c r="F62">
        <v>1</v>
      </c>
      <c r="G62" t="s">
        <v>2310</v>
      </c>
    </row>
    <row r="63" spans="5:7">
      <c r="E63" s="79" t="s">
        <v>1770</v>
      </c>
      <c r="F63">
        <v>2</v>
      </c>
      <c r="G63" t="s">
        <v>2310</v>
      </c>
    </row>
    <row r="64" spans="5:7">
      <c r="E64" s="141" t="s">
        <v>882</v>
      </c>
      <c r="F64" s="143">
        <v>1</v>
      </c>
      <c r="G64" t="s">
        <v>2311</v>
      </c>
    </row>
    <row r="65" spans="5:7">
      <c r="E65" s="79" t="s">
        <v>984</v>
      </c>
      <c r="F65">
        <v>1</v>
      </c>
      <c r="G65" t="s">
        <v>2310</v>
      </c>
    </row>
    <row r="66" spans="5:7">
      <c r="E66" s="79" t="s">
        <v>2095</v>
      </c>
      <c r="F66">
        <v>1</v>
      </c>
      <c r="G66" t="s">
        <v>2310</v>
      </c>
    </row>
    <row r="67" spans="5:7">
      <c r="E67" s="141" t="s">
        <v>1017</v>
      </c>
      <c r="F67" s="143">
        <v>1</v>
      </c>
      <c r="G67" t="s">
        <v>2311</v>
      </c>
    </row>
    <row r="68" spans="5:7">
      <c r="E68" s="78" t="s">
        <v>2309</v>
      </c>
      <c r="F68">
        <v>8</v>
      </c>
    </row>
    <row r="69" spans="5:7">
      <c r="E69" s="79" t="s">
        <v>29</v>
      </c>
      <c r="F69">
        <v>2</v>
      </c>
    </row>
    <row r="70" spans="5:7">
      <c r="E70" s="79" t="s">
        <v>22</v>
      </c>
      <c r="F70">
        <v>6</v>
      </c>
    </row>
    <row r="71" spans="5:7">
      <c r="E71" s="78" t="s">
        <v>1384</v>
      </c>
      <c r="F71">
        <v>183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F3AFC-DC9D-4200-83AE-E4B4C1D5F22F}">
  <sheetPr codeName="Sheet2"/>
  <dimension ref="A1:I7"/>
  <sheetViews>
    <sheetView workbookViewId="0">
      <selection activeCell="F30" sqref="F30"/>
    </sheetView>
  </sheetViews>
  <sheetFormatPr defaultRowHeight="15"/>
  <cols>
    <col min="1" max="1" width="15.140625" bestFit="1" customWidth="1"/>
    <col min="2" max="2" width="15.5703125" bestFit="1" customWidth="1"/>
    <col min="3" max="3" width="13.5703125" bestFit="1" customWidth="1"/>
    <col min="4" max="4" width="18.42578125" bestFit="1" customWidth="1"/>
    <col min="5" max="6" width="18.5703125" bestFit="1" customWidth="1"/>
    <col min="7" max="7" width="9.28515625" bestFit="1" customWidth="1"/>
    <col min="8" max="8" width="5.5703125" bestFit="1" customWidth="1"/>
    <col min="9" max="9" width="10.7109375" bestFit="1" customWidth="1"/>
    <col min="10" max="11" width="11.28515625" bestFit="1" customWidth="1"/>
  </cols>
  <sheetData>
    <row r="1" spans="1:9">
      <c r="A1" s="12" t="s">
        <v>8</v>
      </c>
      <c r="B1" t="s">
        <v>2304</v>
      </c>
    </row>
    <row r="2" spans="1:9">
      <c r="A2" s="12" t="s">
        <v>1427</v>
      </c>
      <c r="B2" t="s">
        <v>2304</v>
      </c>
    </row>
    <row r="3" spans="1:9">
      <c r="A3" s="12" t="s">
        <v>9</v>
      </c>
      <c r="B3" t="s">
        <v>2304</v>
      </c>
    </row>
    <row r="5" spans="1:9">
      <c r="B5" s="12" t="s">
        <v>2312</v>
      </c>
    </row>
    <row r="6" spans="1:9">
      <c r="B6" t="s">
        <v>1340</v>
      </c>
      <c r="C6" t="s">
        <v>1341</v>
      </c>
      <c r="D6" t="s">
        <v>1342</v>
      </c>
      <c r="E6" t="s">
        <v>1662</v>
      </c>
      <c r="F6" t="s">
        <v>1663</v>
      </c>
      <c r="G6" t="s">
        <v>1430</v>
      </c>
      <c r="H6" t="s">
        <v>1431</v>
      </c>
      <c r="I6" t="s">
        <v>1384</v>
      </c>
    </row>
    <row r="7" spans="1:9">
      <c r="A7" t="s">
        <v>2313</v>
      </c>
      <c r="B7">
        <v>3</v>
      </c>
      <c r="C7">
        <v>26</v>
      </c>
      <c r="D7">
        <v>183</v>
      </c>
      <c r="E7">
        <v>22</v>
      </c>
      <c r="F7">
        <v>14</v>
      </c>
      <c r="G7">
        <v>23</v>
      </c>
      <c r="H7">
        <v>26</v>
      </c>
      <c r="I7">
        <v>297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532"/>
  <sheetViews>
    <sheetView zoomScaleNormal="100" workbookViewId="0">
      <pane ySplit="3" topLeftCell="A446" activePane="bottomLeft" state="frozen"/>
      <selection pane="bottomLeft" activeCell="D455" sqref="D455"/>
    </sheetView>
  </sheetViews>
  <sheetFormatPr defaultRowHeight="15"/>
  <cols>
    <col min="1" max="1" width="6.7109375" customWidth="1"/>
    <col min="2" max="2" width="17.140625" customWidth="1"/>
    <col min="3" max="3" width="12.5703125" bestFit="1" customWidth="1"/>
    <col min="4" max="4" width="11.85546875" customWidth="1"/>
    <col min="5" max="5" width="11.28515625" customWidth="1"/>
    <col min="6" max="6" width="6.85546875" style="3" customWidth="1"/>
    <col min="7" max="7" width="14.28515625" hidden="1" customWidth="1"/>
    <col min="8" max="8" width="11.140625" hidden="1" customWidth="1"/>
    <col min="9" max="9" width="19.28515625" customWidth="1"/>
    <col min="10" max="10" width="32.140625" bestFit="1" customWidth="1"/>
    <col min="11" max="11" width="11.28515625" customWidth="1"/>
    <col min="12" max="12" width="7.42578125" customWidth="1"/>
    <col min="13" max="13" width="8.5703125" customWidth="1"/>
    <col min="14" max="14" width="42.7109375" customWidth="1"/>
    <col min="15" max="15" width="13.5703125" customWidth="1"/>
    <col min="16" max="16" width="11.140625" customWidth="1"/>
    <col min="17" max="17" width="14.85546875" bestFit="1" customWidth="1"/>
    <col min="18" max="18" width="27.7109375" customWidth="1"/>
    <col min="19" max="19" width="37.140625" customWidth="1"/>
    <col min="20" max="20" width="9" customWidth="1"/>
    <col min="21" max="21" width="25" customWidth="1"/>
    <col min="22" max="22" width="12.140625" customWidth="1"/>
    <col min="23" max="23" width="13.28515625" customWidth="1"/>
    <col min="24" max="24" width="14.85546875" customWidth="1"/>
    <col min="25" max="25" width="8.7109375" style="1" customWidth="1"/>
    <col min="26" max="26" width="10.28515625" customWidth="1"/>
    <col min="27" max="27" width="10" customWidth="1"/>
    <col min="28" max="28" width="7" style="3" customWidth="1"/>
    <col min="29" max="29" width="7.140625" style="1" customWidth="1"/>
    <col min="30" max="30" width="10" customWidth="1"/>
    <col min="31" max="31" width="20.42578125" customWidth="1"/>
    <col min="32" max="32" width="43.85546875" customWidth="1"/>
    <col min="33" max="34" width="9.140625" customWidth="1"/>
    <col min="35" max="35" width="20.28515625" customWidth="1"/>
  </cols>
  <sheetData>
    <row r="1" spans="1:35">
      <c r="C1" s="151" t="s">
        <v>1374</v>
      </c>
      <c r="D1" s="152"/>
      <c r="E1" s="153"/>
      <c r="F1" s="10" t="s">
        <v>1375</v>
      </c>
      <c r="W1" s="154" t="s">
        <v>1376</v>
      </c>
      <c r="X1" s="156"/>
      <c r="Y1" s="156"/>
      <c r="Z1" s="156"/>
      <c r="AA1" s="156"/>
      <c r="AB1" s="155"/>
      <c r="AC1" s="154" t="s">
        <v>1377</v>
      </c>
      <c r="AD1" s="155"/>
    </row>
    <row r="2" spans="1:35" s="19" customFormat="1">
      <c r="A2" s="19" t="s">
        <v>1558</v>
      </c>
      <c r="C2" s="132" t="s">
        <v>2176</v>
      </c>
      <c r="D2" s="132" t="s">
        <v>2176</v>
      </c>
      <c r="E2" s="132" t="s">
        <v>2176</v>
      </c>
      <c r="F2" s="19" t="s">
        <v>1653</v>
      </c>
      <c r="K2" s="19" t="s">
        <v>2176</v>
      </c>
      <c r="Q2" s="19" t="s">
        <v>2176</v>
      </c>
      <c r="V2" s="19" t="s">
        <v>2176</v>
      </c>
      <c r="W2" s="19" t="s">
        <v>2176</v>
      </c>
      <c r="X2" s="19" t="s">
        <v>2176</v>
      </c>
      <c r="Y2" s="19" t="s">
        <v>1610</v>
      </c>
      <c r="Z2" s="19" t="s">
        <v>2176</v>
      </c>
      <c r="AA2" s="19" t="s">
        <v>2176</v>
      </c>
      <c r="AB2" s="19" t="s">
        <v>1611</v>
      </c>
      <c r="AC2" s="19" t="s">
        <v>1612</v>
      </c>
      <c r="AD2" s="19" t="s">
        <v>2176</v>
      </c>
    </row>
    <row r="3" spans="1:35" s="4" customFormat="1" ht="45" customHeight="1">
      <c r="A3" s="7" t="s">
        <v>1339</v>
      </c>
      <c r="B3" s="7" t="s">
        <v>0</v>
      </c>
      <c r="C3" s="7" t="s">
        <v>1</v>
      </c>
      <c r="D3" s="7" t="s">
        <v>2</v>
      </c>
      <c r="E3" s="7" t="s">
        <v>3</v>
      </c>
      <c r="F3" s="11" t="s">
        <v>4</v>
      </c>
      <c r="G3" s="7" t="s">
        <v>5</v>
      </c>
      <c r="H3" s="7" t="s">
        <v>6</v>
      </c>
      <c r="I3" s="7" t="s">
        <v>7</v>
      </c>
      <c r="J3" s="7" t="s">
        <v>1526</v>
      </c>
      <c r="K3" s="7" t="s">
        <v>1665</v>
      </c>
      <c r="L3" s="7" t="s">
        <v>1373</v>
      </c>
      <c r="M3" s="7" t="s">
        <v>1427</v>
      </c>
      <c r="N3" s="7" t="s">
        <v>8</v>
      </c>
      <c r="O3" s="7" t="s">
        <v>9</v>
      </c>
      <c r="P3" s="7" t="s">
        <v>10</v>
      </c>
      <c r="Q3" s="7" t="s">
        <v>2316</v>
      </c>
      <c r="R3" s="8" t="s">
        <v>2299</v>
      </c>
      <c r="S3" s="8" t="s">
        <v>11</v>
      </c>
      <c r="T3" s="7" t="s">
        <v>1428</v>
      </c>
      <c r="U3" s="7" t="s">
        <v>12</v>
      </c>
      <c r="V3" s="7" t="s">
        <v>1661</v>
      </c>
      <c r="W3" s="7" t="s">
        <v>13</v>
      </c>
      <c r="X3" s="7" t="s">
        <v>14</v>
      </c>
      <c r="Y3" s="11" t="s">
        <v>15</v>
      </c>
      <c r="Z3" s="7" t="s">
        <v>16</v>
      </c>
      <c r="AA3" s="7" t="s">
        <v>17</v>
      </c>
      <c r="AB3" s="11" t="s">
        <v>18</v>
      </c>
      <c r="AC3" s="11" t="s">
        <v>19</v>
      </c>
      <c r="AD3" s="9" t="s">
        <v>21</v>
      </c>
      <c r="AE3" s="7" t="s">
        <v>2080</v>
      </c>
      <c r="AF3" s="135" t="s">
        <v>2081</v>
      </c>
      <c r="AG3" s="7" t="s">
        <v>2166</v>
      </c>
      <c r="AH3" s="138" t="s">
        <v>2177</v>
      </c>
      <c r="AI3" s="7" t="s">
        <v>2238</v>
      </c>
    </row>
    <row r="4" spans="1:35" hidden="1">
      <c r="A4" t="str">
        <f>IF(Table1[[#This Row],[STATUS]]="0] CLOSED","",COUNTIF($I$4:I4,"&lt;&gt;0] CLOSED"))</f>
        <v/>
      </c>
      <c r="B4" t="s">
        <v>20</v>
      </c>
      <c r="C4" s="2">
        <v>44965</v>
      </c>
      <c r="D4" s="2">
        <v>45202</v>
      </c>
      <c r="E4" s="2">
        <v>45215</v>
      </c>
      <c r="F4" s="3">
        <v>10</v>
      </c>
      <c r="G4" t="s">
        <v>1477</v>
      </c>
      <c r="H4" t="s">
        <v>6</v>
      </c>
      <c r="I4" t="s">
        <v>1527</v>
      </c>
      <c r="J4" t="s">
        <v>1528</v>
      </c>
      <c r="K4" s="2"/>
      <c r="L4" t="s">
        <v>1524</v>
      </c>
      <c r="M4" t="s">
        <v>1343</v>
      </c>
      <c r="N4" t="s">
        <v>22</v>
      </c>
      <c r="O4" t="s">
        <v>23</v>
      </c>
      <c r="P4" t="s">
        <v>24</v>
      </c>
      <c r="S4" t="s">
        <v>25</v>
      </c>
      <c r="T4" t="s">
        <v>1344</v>
      </c>
      <c r="W4" s="2">
        <v>45202</v>
      </c>
      <c r="X4" s="2">
        <v>45202</v>
      </c>
      <c r="Y4" s="1">
        <f>IF(OR(Table1[[#This Row],[Quote Date]]="",Table1[[#This Row],[Confirm Date]]=""),0,NETWORKDAYS(Table1[[#This Row],[Quote Date]],Table1[[#This Row],[Confirm Date]]))</f>
        <v>1</v>
      </c>
      <c r="Z4" s="2"/>
      <c r="AA4" s="2"/>
      <c r="AB4" s="3">
        <f>IF(OR(Table1[[#This Row],[Part Order Date]]="",Table1[[#This Row],[Part Receive Date]]=""),0,NETWORKDAYS(Table1[[#This Row],[Part Order Date]],Table1[[#This Row],[Part Receive Date]]))</f>
        <v>0</v>
      </c>
      <c r="AC4" s="1">
        <f>IF(OR(Table1[[#This Row],[Confirm Date]]="",Table1[[#This Row],[End Date]]=""),0,NETWORKDAYS(Table1[[#This Row],[Confirm Date]],Table1[[#This Row],[End Date]]))</f>
        <v>10</v>
      </c>
      <c r="AD4" s="2">
        <v>45215</v>
      </c>
      <c r="AE4" s="2"/>
      <c r="AF4" s="2"/>
      <c r="AG4" t="s">
        <v>2163</v>
      </c>
      <c r="AI4" s="139" t="s">
        <v>2163</v>
      </c>
    </row>
    <row r="5" spans="1:35" hidden="1">
      <c r="A5" t="str">
        <f>IF(Table1[[#This Row],[STATUS]]="0] CLOSED","",COUNTIF($I$4:I5,"&lt;&gt;0] CLOSED"))</f>
        <v/>
      </c>
      <c r="B5" t="s">
        <v>27</v>
      </c>
      <c r="C5" s="2">
        <v>44965</v>
      </c>
      <c r="D5" s="2"/>
      <c r="E5" s="2"/>
      <c r="F5" s="3">
        <v>0</v>
      </c>
      <c r="G5" t="s">
        <v>1477</v>
      </c>
      <c r="H5" t="s">
        <v>1478</v>
      </c>
      <c r="I5" t="s">
        <v>1527</v>
      </c>
      <c r="J5" t="s">
        <v>1528</v>
      </c>
      <c r="K5" s="2"/>
      <c r="M5" t="s">
        <v>1343</v>
      </c>
      <c r="N5" t="s">
        <v>29</v>
      </c>
      <c r="O5" t="s">
        <v>23</v>
      </c>
      <c r="P5" t="s">
        <v>30</v>
      </c>
      <c r="S5" t="s">
        <v>31</v>
      </c>
      <c r="T5" t="s">
        <v>1344</v>
      </c>
      <c r="W5" s="2">
        <v>45222</v>
      </c>
      <c r="X5" s="2">
        <v>45222</v>
      </c>
      <c r="Y5" s="1">
        <f>IF(OR(Table1[[#This Row],[Quote Date]]="",Table1[[#This Row],[Confirm Date]]=""),0,NETWORKDAYS(Table1[[#This Row],[Quote Date]],Table1[[#This Row],[Confirm Date]]))</f>
        <v>1</v>
      </c>
      <c r="Z5" s="2"/>
      <c r="AA5" s="2"/>
      <c r="AB5" s="3">
        <f>IF(OR(Table1[[#This Row],[Part Order Date]]="",Table1[[#This Row],[Part Receive Date]]=""),0,NETWORKDAYS(Table1[[#This Row],[Part Order Date]],Table1[[#This Row],[Part Receive Date]]))</f>
        <v>0</v>
      </c>
      <c r="AC5" s="1">
        <f>IF(OR(Table1[[#This Row],[Confirm Date]]="",Table1[[#This Row],[End Date]]=""),0,NETWORKDAYS(Table1[[#This Row],[Confirm Date]],Table1[[#This Row],[End Date]]))</f>
        <v>0</v>
      </c>
      <c r="AD5" s="2">
        <v>45222</v>
      </c>
      <c r="AE5" s="2"/>
      <c r="AF5" s="2"/>
      <c r="AG5" t="s">
        <v>2163</v>
      </c>
      <c r="AI5" s="139" t="s">
        <v>2163</v>
      </c>
    </row>
    <row r="6" spans="1:35" hidden="1">
      <c r="A6" t="str">
        <f>IF(Table1[[#This Row],[STATUS]]="0] CLOSED","",COUNTIF($I$4:I6,"&lt;&gt;0] CLOSED"))</f>
        <v/>
      </c>
      <c r="B6" t="s">
        <v>32</v>
      </c>
      <c r="C6" s="2">
        <v>44973</v>
      </c>
      <c r="D6" s="2">
        <v>45204</v>
      </c>
      <c r="E6" s="2">
        <v>45209</v>
      </c>
      <c r="F6" s="3">
        <v>4</v>
      </c>
      <c r="G6" t="s">
        <v>1477</v>
      </c>
      <c r="H6" t="s">
        <v>6</v>
      </c>
      <c r="I6" t="s">
        <v>1527</v>
      </c>
      <c r="J6" t="s">
        <v>1529</v>
      </c>
      <c r="K6" s="2"/>
      <c r="L6" t="s">
        <v>1525</v>
      </c>
      <c r="M6" t="s">
        <v>1343</v>
      </c>
      <c r="N6" t="s">
        <v>33</v>
      </c>
      <c r="O6" t="s">
        <v>34</v>
      </c>
      <c r="P6" t="s">
        <v>35</v>
      </c>
      <c r="T6" t="s">
        <v>1344</v>
      </c>
      <c r="W6" s="2">
        <v>45182</v>
      </c>
      <c r="X6" s="2">
        <v>45182</v>
      </c>
      <c r="Y6" s="1">
        <f>IF(OR(Table1[[#This Row],[Quote Date]]="",Table1[[#This Row],[Confirm Date]]=""),0,NETWORKDAYS(Table1[[#This Row],[Quote Date]],Table1[[#This Row],[Confirm Date]]))</f>
        <v>1</v>
      </c>
      <c r="Z6" s="2"/>
      <c r="AA6" s="2"/>
      <c r="AB6" s="3">
        <f>IF(OR(Table1[[#This Row],[Part Order Date]]="",Table1[[#This Row],[Part Receive Date]]=""),0,NETWORKDAYS(Table1[[#This Row],[Part Order Date]],Table1[[#This Row],[Part Receive Date]]))</f>
        <v>0</v>
      </c>
      <c r="AC6" s="1">
        <f>IF(OR(Table1[[#This Row],[Confirm Date]]="",Table1[[#This Row],[End Date]]=""),0,NETWORKDAYS(Table1[[#This Row],[Confirm Date]],Table1[[#This Row],[End Date]]))</f>
        <v>20</v>
      </c>
      <c r="AD6" s="2">
        <v>45215</v>
      </c>
      <c r="AE6" s="2"/>
      <c r="AF6" s="2"/>
      <c r="AG6" t="s">
        <v>2163</v>
      </c>
      <c r="AI6" s="139">
        <v>19000000</v>
      </c>
    </row>
    <row r="7" spans="1:35" hidden="1">
      <c r="A7" t="str">
        <f>IF(Table1[[#This Row],[STATUS]]="0] CLOSED","",COUNTIF($I$4:I7,"&lt;&gt;0] CLOSED"))</f>
        <v/>
      </c>
      <c r="B7" t="s">
        <v>37</v>
      </c>
      <c r="C7" s="2">
        <v>44985</v>
      </c>
      <c r="D7" s="2">
        <v>45181</v>
      </c>
      <c r="E7" s="2">
        <v>45183</v>
      </c>
      <c r="F7" s="3">
        <v>3</v>
      </c>
      <c r="G7" t="s">
        <v>1477</v>
      </c>
      <c r="H7" t="s">
        <v>6</v>
      </c>
      <c r="I7" t="s">
        <v>1527</v>
      </c>
      <c r="J7" t="s">
        <v>1530</v>
      </c>
      <c r="K7" s="2"/>
      <c r="L7" t="s">
        <v>1525</v>
      </c>
      <c r="M7" t="s">
        <v>1343</v>
      </c>
      <c r="N7" t="s">
        <v>39</v>
      </c>
      <c r="O7" t="s">
        <v>40</v>
      </c>
      <c r="P7" t="s">
        <v>41</v>
      </c>
      <c r="T7" t="s">
        <v>1441</v>
      </c>
      <c r="U7" t="s">
        <v>42</v>
      </c>
      <c r="W7" s="2">
        <v>44987</v>
      </c>
      <c r="X7" s="2">
        <v>45181</v>
      </c>
      <c r="Y7" s="1">
        <f>IF(OR(Table1[[#This Row],[Quote Date]]="",Table1[[#This Row],[Confirm Date]]=""),0,NETWORKDAYS(Table1[[#This Row],[Quote Date]],Table1[[#This Row],[Confirm Date]]))</f>
        <v>139</v>
      </c>
      <c r="Z7" s="2"/>
      <c r="AA7" s="2"/>
      <c r="AB7" s="3">
        <f>IF(OR(Table1[[#This Row],[Part Order Date]]="",Table1[[#This Row],[Part Receive Date]]=""),0,NETWORKDAYS(Table1[[#This Row],[Part Order Date]],Table1[[#This Row],[Part Receive Date]]))</f>
        <v>0</v>
      </c>
      <c r="AC7" s="1">
        <f>IF(OR(Table1[[#This Row],[Confirm Date]]="",Table1[[#This Row],[End Date]]=""),0,NETWORKDAYS(Table1[[#This Row],[Confirm Date]],Table1[[#This Row],[End Date]]))</f>
        <v>3</v>
      </c>
      <c r="AD7" s="2"/>
      <c r="AE7" s="2"/>
      <c r="AF7" s="2"/>
      <c r="AG7" t="s">
        <v>2163</v>
      </c>
      <c r="AI7" s="139">
        <v>268000000</v>
      </c>
    </row>
    <row r="8" spans="1:35" hidden="1">
      <c r="A8" t="str">
        <f>IF(Table1[[#This Row],[STATUS]]="0] CLOSED","",COUNTIF($I$4:I8,"&lt;&gt;0] CLOSED"))</f>
        <v/>
      </c>
      <c r="B8" t="s">
        <v>43</v>
      </c>
      <c r="C8" s="2">
        <v>44992</v>
      </c>
      <c r="D8" s="2"/>
      <c r="E8" s="2"/>
      <c r="F8" s="3">
        <v>0</v>
      </c>
      <c r="G8" t="s">
        <v>1477</v>
      </c>
      <c r="H8" t="s">
        <v>28</v>
      </c>
      <c r="I8" t="s">
        <v>1527</v>
      </c>
      <c r="K8" s="2"/>
      <c r="M8" t="s">
        <v>1348</v>
      </c>
      <c r="N8" t="s">
        <v>44</v>
      </c>
      <c r="O8" t="s">
        <v>1479</v>
      </c>
      <c r="P8" t="s">
        <v>45</v>
      </c>
      <c r="S8" t="s">
        <v>46</v>
      </c>
      <c r="T8" t="s">
        <v>1344</v>
      </c>
      <c r="W8" s="2">
        <v>45211</v>
      </c>
      <c r="X8" s="2">
        <v>45211</v>
      </c>
      <c r="Y8" s="1">
        <f>IF(OR(Table1[[#This Row],[Quote Date]]="",Table1[[#This Row],[Confirm Date]]=""),0,NETWORKDAYS(Table1[[#This Row],[Quote Date]],Table1[[#This Row],[Confirm Date]]))</f>
        <v>1</v>
      </c>
      <c r="Z8" s="2"/>
      <c r="AA8" s="2"/>
      <c r="AB8" s="3">
        <f>IF(OR(Table1[[#This Row],[Part Order Date]]="",Table1[[#This Row],[Part Receive Date]]=""),0,NETWORKDAYS(Table1[[#This Row],[Part Order Date]],Table1[[#This Row],[Part Receive Date]]))</f>
        <v>0</v>
      </c>
      <c r="AC8" s="1">
        <f>IF(OR(Table1[[#This Row],[Confirm Date]]="",Table1[[#This Row],[End Date]]=""),0,NETWORKDAYS(Table1[[#This Row],[Confirm Date]],Table1[[#This Row],[End Date]]))</f>
        <v>0</v>
      </c>
      <c r="AD8" s="2">
        <v>45211</v>
      </c>
      <c r="AE8" s="2"/>
      <c r="AF8" s="2"/>
      <c r="AG8" t="s">
        <v>2163</v>
      </c>
      <c r="AI8" s="139">
        <v>270000000</v>
      </c>
    </row>
    <row r="9" spans="1:35" hidden="1">
      <c r="A9" t="str">
        <f>IF(Table1[[#This Row],[STATUS]]="0] CLOSED","",COUNTIF($I$4:I9,"&lt;&gt;0] CLOSED"))</f>
        <v/>
      </c>
      <c r="B9" t="s">
        <v>47</v>
      </c>
      <c r="C9" s="2">
        <v>44992</v>
      </c>
      <c r="D9" s="2"/>
      <c r="E9" s="2"/>
      <c r="F9" s="3">
        <v>0</v>
      </c>
      <c r="G9" t="s">
        <v>1477</v>
      </c>
      <c r="H9" t="s">
        <v>28</v>
      </c>
      <c r="I9" t="s">
        <v>1527</v>
      </c>
      <c r="K9" s="2"/>
      <c r="M9" t="s">
        <v>1348</v>
      </c>
      <c r="N9" t="s">
        <v>44</v>
      </c>
      <c r="O9" t="s">
        <v>48</v>
      </c>
      <c r="P9" t="s">
        <v>49</v>
      </c>
      <c r="T9" t="s">
        <v>1344</v>
      </c>
      <c r="W9" s="2">
        <v>45211</v>
      </c>
      <c r="X9" s="2">
        <v>45211</v>
      </c>
      <c r="Y9" s="1">
        <f>IF(OR(Table1[[#This Row],[Quote Date]]="",Table1[[#This Row],[Confirm Date]]=""),0,NETWORKDAYS(Table1[[#This Row],[Quote Date]],Table1[[#This Row],[Confirm Date]]))</f>
        <v>1</v>
      </c>
      <c r="Z9" s="2"/>
      <c r="AA9" s="2"/>
      <c r="AB9" s="3">
        <f>IF(OR(Table1[[#This Row],[Part Order Date]]="",Table1[[#This Row],[Part Receive Date]]=""),0,NETWORKDAYS(Table1[[#This Row],[Part Order Date]],Table1[[#This Row],[Part Receive Date]]))</f>
        <v>0</v>
      </c>
      <c r="AC9" s="1">
        <f>IF(OR(Table1[[#This Row],[Confirm Date]]="",Table1[[#This Row],[End Date]]=""),0,NETWORKDAYS(Table1[[#This Row],[Confirm Date]],Table1[[#This Row],[End Date]]))</f>
        <v>0</v>
      </c>
      <c r="AD9" s="2">
        <v>45211</v>
      </c>
      <c r="AE9" s="2"/>
      <c r="AF9" s="2"/>
      <c r="AG9" t="s">
        <v>2163</v>
      </c>
      <c r="AI9" s="139">
        <v>230000000</v>
      </c>
    </row>
    <row r="10" spans="1:35" hidden="1">
      <c r="A10" t="str">
        <f>IF(Table1[[#This Row],[STATUS]]="0] CLOSED","",COUNTIF($I$4:I10,"&lt;&gt;0] CLOSED"))</f>
        <v/>
      </c>
      <c r="B10" t="s">
        <v>60</v>
      </c>
      <c r="C10" s="2">
        <v>45015</v>
      </c>
      <c r="D10" s="2">
        <v>45202</v>
      </c>
      <c r="E10" s="2">
        <v>45210</v>
      </c>
      <c r="F10" s="3">
        <v>7</v>
      </c>
      <c r="G10" t="s">
        <v>1477</v>
      </c>
      <c r="H10" t="s">
        <v>6</v>
      </c>
      <c r="I10" t="s">
        <v>1527</v>
      </c>
      <c r="J10" t="s">
        <v>1531</v>
      </c>
      <c r="K10" s="2"/>
      <c r="L10" t="s">
        <v>1484</v>
      </c>
      <c r="M10" t="s">
        <v>1343</v>
      </c>
      <c r="N10" t="s">
        <v>22</v>
      </c>
      <c r="O10" t="s">
        <v>61</v>
      </c>
      <c r="P10" t="s">
        <v>62</v>
      </c>
      <c r="S10" t="s">
        <v>63</v>
      </c>
      <c r="T10" t="s">
        <v>1344</v>
      </c>
      <c r="W10" s="2">
        <v>45202</v>
      </c>
      <c r="X10" s="2">
        <v>45202</v>
      </c>
      <c r="Y10" s="1">
        <f>IF(OR(Table1[[#This Row],[Quote Date]]="",Table1[[#This Row],[Confirm Date]]=""),0,NETWORKDAYS(Table1[[#This Row],[Quote Date]],Table1[[#This Row],[Confirm Date]]))</f>
        <v>1</v>
      </c>
      <c r="Z10" s="2"/>
      <c r="AA10" s="2"/>
      <c r="AB10" s="3">
        <f>IF(OR(Table1[[#This Row],[Part Order Date]]="",Table1[[#This Row],[Part Receive Date]]=""),0,NETWORKDAYS(Table1[[#This Row],[Part Order Date]],Table1[[#This Row],[Part Receive Date]]))</f>
        <v>0</v>
      </c>
      <c r="AC10" s="1">
        <f>IF(OR(Table1[[#This Row],[Confirm Date]]="",Table1[[#This Row],[End Date]]=""),0,NETWORKDAYS(Table1[[#This Row],[Confirm Date]],Table1[[#This Row],[End Date]]))</f>
        <v>7</v>
      </c>
      <c r="AD10" s="2">
        <v>45210</v>
      </c>
      <c r="AE10" s="2"/>
      <c r="AF10" s="2"/>
      <c r="AG10" t="s">
        <v>2163</v>
      </c>
      <c r="AI10" s="139" t="s">
        <v>2163</v>
      </c>
    </row>
    <row r="11" spans="1:35" hidden="1">
      <c r="A11" t="str">
        <f>IF(Table1[[#This Row],[STATUS]]="0] CLOSED","",COUNTIF($I$4:I11,"&lt;&gt;0] CLOSED"))</f>
        <v/>
      </c>
      <c r="B11" t="s">
        <v>67</v>
      </c>
      <c r="C11" s="2">
        <v>45019</v>
      </c>
      <c r="D11" s="2"/>
      <c r="E11" s="2"/>
      <c r="F11" s="3">
        <v>0</v>
      </c>
      <c r="G11" t="s">
        <v>1477</v>
      </c>
      <c r="H11" t="s">
        <v>1478</v>
      </c>
      <c r="I11" t="s">
        <v>1527</v>
      </c>
      <c r="J11" t="s">
        <v>1528</v>
      </c>
      <c r="K11" s="2"/>
      <c r="M11" t="s">
        <v>1343</v>
      </c>
      <c r="N11" t="s">
        <v>29</v>
      </c>
      <c r="O11" t="s">
        <v>68</v>
      </c>
      <c r="P11" t="s">
        <v>69</v>
      </c>
      <c r="S11" t="s">
        <v>70</v>
      </c>
      <c r="T11" t="s">
        <v>1344</v>
      </c>
      <c r="W11" s="2">
        <v>45222</v>
      </c>
      <c r="X11" s="2">
        <v>45222</v>
      </c>
      <c r="Y11" s="1">
        <f>IF(OR(Table1[[#This Row],[Quote Date]]="",Table1[[#This Row],[Confirm Date]]=""),0,NETWORKDAYS(Table1[[#This Row],[Quote Date]],Table1[[#This Row],[Confirm Date]]))</f>
        <v>1</v>
      </c>
      <c r="Z11" s="2"/>
      <c r="AA11" s="2"/>
      <c r="AB11" s="3">
        <f>IF(OR(Table1[[#This Row],[Part Order Date]]="",Table1[[#This Row],[Part Receive Date]]=""),0,NETWORKDAYS(Table1[[#This Row],[Part Order Date]],Table1[[#This Row],[Part Receive Date]]))</f>
        <v>0</v>
      </c>
      <c r="AC11" s="1">
        <f>IF(OR(Table1[[#This Row],[Confirm Date]]="",Table1[[#This Row],[End Date]]=""),0,NETWORKDAYS(Table1[[#This Row],[Confirm Date]],Table1[[#This Row],[End Date]]))</f>
        <v>0</v>
      </c>
      <c r="AD11" s="2">
        <v>45222</v>
      </c>
      <c r="AE11" s="2"/>
      <c r="AF11" s="2"/>
      <c r="AG11" t="s">
        <v>2163</v>
      </c>
      <c r="AI11" s="139" t="s">
        <v>2163</v>
      </c>
    </row>
    <row r="12" spans="1:35" hidden="1">
      <c r="A12" t="str">
        <f>IF(Table1[[#This Row],[STATUS]]="0] CLOSED","",COUNTIF($I$4:I12,"&lt;&gt;0] CLOSED"))</f>
        <v/>
      </c>
      <c r="B12" t="s">
        <v>76</v>
      </c>
      <c r="C12" s="2">
        <v>45056</v>
      </c>
      <c r="D12" s="2">
        <v>45236</v>
      </c>
      <c r="E12" s="2">
        <v>45245</v>
      </c>
      <c r="F12" s="3">
        <f>IF(OR(Table1[[#This Row],[Start Date]]="",Table1[[#This Row],[End Date]]=""),0,NETWORKDAYS(Table1[[#This Row],[Start Date]],Table1[[#This Row],[End Date]]))</f>
        <v>8</v>
      </c>
      <c r="G12" t="s">
        <v>21</v>
      </c>
      <c r="H12" t="s">
        <v>6</v>
      </c>
      <c r="I12" t="s">
        <v>1527</v>
      </c>
      <c r="J12" t="s">
        <v>1532</v>
      </c>
      <c r="K12" s="2"/>
      <c r="L12" t="s">
        <v>1524</v>
      </c>
      <c r="M12" t="s">
        <v>1343</v>
      </c>
      <c r="N12" t="s">
        <v>33</v>
      </c>
      <c r="O12" t="s">
        <v>77</v>
      </c>
      <c r="P12" t="s">
        <v>78</v>
      </c>
      <c r="S12" t="s">
        <v>79</v>
      </c>
      <c r="T12" t="s">
        <v>1344</v>
      </c>
      <c r="U12" t="s">
        <v>80</v>
      </c>
      <c r="V12" s="2">
        <v>45063</v>
      </c>
      <c r="W12" s="2">
        <v>45082</v>
      </c>
      <c r="X12" s="2">
        <v>45230</v>
      </c>
      <c r="Y12" s="1">
        <f>IF(OR(Table1[[#This Row],[Quote Date]]="",Table1[[#This Row],[Confirm Date]]=""),0,NETWORKDAYS(Table1[[#This Row],[Quote Date]],Table1[[#This Row],[Confirm Date]]))</f>
        <v>107</v>
      </c>
      <c r="Z12" s="2"/>
      <c r="AA12" s="2"/>
      <c r="AB12" s="3">
        <f>IF(OR(Table1[[#This Row],[Part Order Date]]="",Table1[[#This Row],[Part Receive Date]]=""),0,NETWORKDAYS(Table1[[#This Row],[Part Order Date]],Table1[[#This Row],[Part Receive Date]]))</f>
        <v>0</v>
      </c>
      <c r="AC12" s="1">
        <f>IF(OR(Table1[[#This Row],[Confirm Date]]="",Table1[[#This Row],[End Date]]=""),0,NETWORKDAYS(Table1[[#This Row],[Confirm Date]],Table1[[#This Row],[End Date]]))</f>
        <v>12</v>
      </c>
      <c r="AD12" s="2">
        <v>45250</v>
      </c>
      <c r="AE12" s="2"/>
      <c r="AF12" s="2"/>
      <c r="AG12" t="s">
        <v>2163</v>
      </c>
      <c r="AI12" s="139">
        <v>72000000</v>
      </c>
    </row>
    <row r="13" spans="1:35" hidden="1">
      <c r="A13" t="str">
        <f>IF(Table1[[#This Row],[STATUS]]="0] CLOSED","",COUNTIF($I$4:I13,"&lt;&gt;0] CLOSED"))</f>
        <v/>
      </c>
      <c r="B13" t="s">
        <v>88</v>
      </c>
      <c r="C13" s="2">
        <v>45076</v>
      </c>
      <c r="D13" s="2">
        <v>45224</v>
      </c>
      <c r="E13" s="2">
        <v>45229</v>
      </c>
      <c r="F13" s="3">
        <v>4</v>
      </c>
      <c r="G13" t="s">
        <v>1477</v>
      </c>
      <c r="H13" t="s">
        <v>6</v>
      </c>
      <c r="I13" t="s">
        <v>1527</v>
      </c>
      <c r="K13" s="2"/>
      <c r="L13" t="s">
        <v>1484</v>
      </c>
      <c r="M13" t="s">
        <v>1343</v>
      </c>
      <c r="N13" t="s">
        <v>89</v>
      </c>
      <c r="O13" t="s">
        <v>52</v>
      </c>
      <c r="P13" t="s">
        <v>90</v>
      </c>
      <c r="S13" t="s">
        <v>91</v>
      </c>
      <c r="T13" t="s">
        <v>1347</v>
      </c>
      <c r="W13" s="2">
        <v>45224</v>
      </c>
      <c r="X13" s="2">
        <v>45224</v>
      </c>
      <c r="Y13" s="1">
        <f>IF(OR(Table1[[#This Row],[Quote Date]]="",Table1[[#This Row],[Confirm Date]]=""),0,NETWORKDAYS(Table1[[#This Row],[Quote Date]],Table1[[#This Row],[Confirm Date]]))</f>
        <v>1</v>
      </c>
      <c r="Z13" s="2"/>
      <c r="AA13" s="2"/>
      <c r="AB13" s="3">
        <f>IF(OR(Table1[[#This Row],[Part Order Date]]="",Table1[[#This Row],[Part Receive Date]]=""),0,NETWORKDAYS(Table1[[#This Row],[Part Order Date]],Table1[[#This Row],[Part Receive Date]]))</f>
        <v>0</v>
      </c>
      <c r="AC13" s="1">
        <f>IF(OR(Table1[[#This Row],[Confirm Date]]="",Table1[[#This Row],[End Date]]=""),0,NETWORKDAYS(Table1[[#This Row],[Confirm Date]],Table1[[#This Row],[End Date]]))</f>
        <v>4</v>
      </c>
      <c r="AD13" s="2">
        <v>45229</v>
      </c>
      <c r="AE13" s="2"/>
      <c r="AF13" s="2"/>
      <c r="AG13" t="s">
        <v>2163</v>
      </c>
      <c r="AI13" s="139" t="s">
        <v>2163</v>
      </c>
    </row>
    <row r="14" spans="1:35" hidden="1">
      <c r="A14" t="str">
        <f>IF(Table1[[#This Row],[STATUS]]="0] CLOSED","",COUNTIF($I$4:I14,"&lt;&gt;0] CLOSED"))</f>
        <v/>
      </c>
      <c r="B14" t="s">
        <v>93</v>
      </c>
      <c r="C14" s="2">
        <v>45077</v>
      </c>
      <c r="D14" s="2"/>
      <c r="E14" s="2"/>
      <c r="F14" s="3">
        <v>0</v>
      </c>
      <c r="G14" t="s">
        <v>1477</v>
      </c>
      <c r="H14" t="s">
        <v>485</v>
      </c>
      <c r="I14" t="s">
        <v>1527</v>
      </c>
      <c r="J14" t="s">
        <v>1528</v>
      </c>
      <c r="K14" s="2"/>
      <c r="M14" t="s">
        <v>1343</v>
      </c>
      <c r="N14" t="s">
        <v>94</v>
      </c>
      <c r="O14" t="s">
        <v>95</v>
      </c>
      <c r="P14" t="s">
        <v>96</v>
      </c>
      <c r="S14" t="s">
        <v>97</v>
      </c>
      <c r="T14" t="s">
        <v>1441</v>
      </c>
      <c r="W14" s="2">
        <v>45224</v>
      </c>
      <c r="X14" s="2">
        <v>45233</v>
      </c>
      <c r="Y14" s="1">
        <f>IF(OR(Table1[[#This Row],[Quote Date]]="",Table1[[#This Row],[Confirm Date]]=""),0,NETWORKDAYS(Table1[[#This Row],[Quote Date]],Table1[[#This Row],[Confirm Date]]))</f>
        <v>8</v>
      </c>
      <c r="Z14" s="2"/>
      <c r="AA14" s="2"/>
      <c r="AB14" s="3">
        <f>IF(OR(Table1[[#This Row],[Part Order Date]]="",Table1[[#This Row],[Part Receive Date]]=""),0,NETWORKDAYS(Table1[[#This Row],[Part Order Date]],Table1[[#This Row],[Part Receive Date]]))</f>
        <v>0</v>
      </c>
      <c r="AC14" s="1">
        <f>IF(OR(Table1[[#This Row],[Confirm Date]]="",Table1[[#This Row],[End Date]]=""),0,NETWORKDAYS(Table1[[#This Row],[Confirm Date]],Table1[[#This Row],[End Date]]))</f>
        <v>0</v>
      </c>
      <c r="AD14" s="2">
        <v>45233</v>
      </c>
      <c r="AE14" s="2"/>
      <c r="AF14" s="2"/>
      <c r="AG14" t="s">
        <v>2163</v>
      </c>
      <c r="AI14" s="139" t="s">
        <v>2163</v>
      </c>
    </row>
    <row r="15" spans="1:35" hidden="1">
      <c r="A15" t="str">
        <f>IF(Table1[[#This Row],[STATUS]]="0] CLOSED","",COUNTIF($I$4:I15,"&lt;&gt;0] CLOSED"))</f>
        <v/>
      </c>
      <c r="B15" t="s">
        <v>98</v>
      </c>
      <c r="C15" s="2">
        <v>45085</v>
      </c>
      <c r="D15" s="2"/>
      <c r="E15" s="2"/>
      <c r="F15" s="3">
        <v>0</v>
      </c>
      <c r="G15" t="s">
        <v>1477</v>
      </c>
      <c r="H15" t="s">
        <v>485</v>
      </c>
      <c r="I15" t="s">
        <v>1527</v>
      </c>
      <c r="J15" t="s">
        <v>1528</v>
      </c>
      <c r="K15" s="2"/>
      <c r="M15" t="s">
        <v>1348</v>
      </c>
      <c r="N15" t="s">
        <v>22</v>
      </c>
      <c r="O15" t="s">
        <v>52</v>
      </c>
      <c r="P15" t="s">
        <v>99</v>
      </c>
      <c r="S15" t="s">
        <v>100</v>
      </c>
      <c r="T15" t="s">
        <v>1344</v>
      </c>
      <c r="W15" s="2">
        <v>45224</v>
      </c>
      <c r="X15" s="2">
        <v>45233</v>
      </c>
      <c r="Y15" s="1">
        <f>IF(OR(Table1[[#This Row],[Quote Date]]="",Table1[[#This Row],[Confirm Date]]=""),0,NETWORKDAYS(Table1[[#This Row],[Quote Date]],Table1[[#This Row],[Confirm Date]]))</f>
        <v>8</v>
      </c>
      <c r="Z15" s="2"/>
      <c r="AA15" s="2"/>
      <c r="AB15" s="3">
        <f>IF(OR(Table1[[#This Row],[Part Order Date]]="",Table1[[#This Row],[Part Receive Date]]=""),0,NETWORKDAYS(Table1[[#This Row],[Part Order Date]],Table1[[#This Row],[Part Receive Date]]))</f>
        <v>0</v>
      </c>
      <c r="AC15" s="1">
        <f>IF(OR(Table1[[#This Row],[Confirm Date]]="",Table1[[#This Row],[End Date]]=""),0,NETWORKDAYS(Table1[[#This Row],[Confirm Date]],Table1[[#This Row],[End Date]]))</f>
        <v>0</v>
      </c>
      <c r="AD15" s="2">
        <v>45233</v>
      </c>
      <c r="AE15" s="2"/>
      <c r="AF15" s="2"/>
      <c r="AI15" s="139" t="s">
        <v>2163</v>
      </c>
    </row>
    <row r="16" spans="1:35" hidden="1">
      <c r="A16" t="str">
        <f>IF(Table1[[#This Row],[STATUS]]="0] CLOSED","",COUNTIF($I$4:I16,"&lt;&gt;0] CLOSED"))</f>
        <v/>
      </c>
      <c r="B16" t="s">
        <v>101</v>
      </c>
      <c r="C16" s="2">
        <v>45104</v>
      </c>
      <c r="D16" s="2">
        <v>45209</v>
      </c>
      <c r="E16" s="2">
        <v>45211</v>
      </c>
      <c r="F16" s="3">
        <v>3</v>
      </c>
      <c r="G16" t="s">
        <v>1477</v>
      </c>
      <c r="H16" t="s">
        <v>6</v>
      </c>
      <c r="I16" t="s">
        <v>1527</v>
      </c>
      <c r="K16" s="2"/>
      <c r="L16" t="s">
        <v>1483</v>
      </c>
      <c r="M16" t="s">
        <v>1348</v>
      </c>
      <c r="N16" t="s">
        <v>29</v>
      </c>
      <c r="O16" t="s">
        <v>1480</v>
      </c>
      <c r="P16" t="s">
        <v>102</v>
      </c>
      <c r="S16" t="s">
        <v>103</v>
      </c>
      <c r="T16" t="s">
        <v>1344</v>
      </c>
      <c r="W16" s="2">
        <v>45209</v>
      </c>
      <c r="X16" s="2">
        <v>45209</v>
      </c>
      <c r="Y16" s="1">
        <f>IF(OR(Table1[[#This Row],[Quote Date]]="",Table1[[#This Row],[Confirm Date]]=""),0,NETWORKDAYS(Table1[[#This Row],[Quote Date]],Table1[[#This Row],[Confirm Date]]))</f>
        <v>1</v>
      </c>
      <c r="Z16" s="2"/>
      <c r="AA16" s="2"/>
      <c r="AB16" s="3">
        <f>IF(OR(Table1[[#This Row],[Part Order Date]]="",Table1[[#This Row],[Part Receive Date]]=""),0,NETWORKDAYS(Table1[[#This Row],[Part Order Date]],Table1[[#This Row],[Part Receive Date]]))</f>
        <v>0</v>
      </c>
      <c r="AC16" s="1">
        <f>IF(OR(Table1[[#This Row],[Confirm Date]]="",Table1[[#This Row],[End Date]]=""),0,NETWORKDAYS(Table1[[#This Row],[Confirm Date]],Table1[[#This Row],[End Date]]))</f>
        <v>3</v>
      </c>
      <c r="AD16" s="2">
        <v>45211</v>
      </c>
      <c r="AE16" s="2"/>
      <c r="AF16" s="2"/>
      <c r="AI16" s="139" t="s">
        <v>2163</v>
      </c>
    </row>
    <row r="17" spans="1:35" hidden="1">
      <c r="A17" t="str">
        <f>IF(Table1[[#This Row],[STATUS]]="0] CLOSED","",COUNTIF($I$4:I17,"&lt;&gt;0] CLOSED"))</f>
        <v/>
      </c>
      <c r="B17" t="s">
        <v>105</v>
      </c>
      <c r="C17" s="2">
        <v>45096</v>
      </c>
      <c r="D17" s="2">
        <v>45176</v>
      </c>
      <c r="E17" s="2">
        <v>45182</v>
      </c>
      <c r="F17" s="3">
        <v>5</v>
      </c>
      <c r="G17" t="s">
        <v>1477</v>
      </c>
      <c r="H17" t="s">
        <v>6</v>
      </c>
      <c r="I17" t="s">
        <v>1527</v>
      </c>
      <c r="K17" s="2"/>
      <c r="L17" t="s">
        <v>1483</v>
      </c>
      <c r="M17" t="s">
        <v>1348</v>
      </c>
      <c r="N17" t="s">
        <v>33</v>
      </c>
      <c r="O17" t="s">
        <v>77</v>
      </c>
      <c r="P17" t="s">
        <v>106</v>
      </c>
      <c r="S17" t="s">
        <v>107</v>
      </c>
      <c r="T17" t="s">
        <v>1344</v>
      </c>
      <c r="W17" s="2">
        <v>45176</v>
      </c>
      <c r="X17" s="2">
        <v>45176</v>
      </c>
      <c r="Y17" s="1">
        <f>IF(OR(Table1[[#This Row],[Quote Date]]="",Table1[[#This Row],[Confirm Date]]=""),0,NETWORKDAYS(Table1[[#This Row],[Quote Date]],Table1[[#This Row],[Confirm Date]]))</f>
        <v>1</v>
      </c>
      <c r="Z17" s="2"/>
      <c r="AA17" s="2"/>
      <c r="AB17" s="3">
        <f>IF(OR(Table1[[#This Row],[Part Order Date]]="",Table1[[#This Row],[Part Receive Date]]=""),0,NETWORKDAYS(Table1[[#This Row],[Part Order Date]],Table1[[#This Row],[Part Receive Date]]))</f>
        <v>0</v>
      </c>
      <c r="AC17" s="1">
        <f>IF(OR(Table1[[#This Row],[Confirm Date]]="",Table1[[#This Row],[End Date]]=""),0,NETWORKDAYS(Table1[[#This Row],[Confirm Date]],Table1[[#This Row],[End Date]]))</f>
        <v>5</v>
      </c>
      <c r="AD17" s="2">
        <v>45215</v>
      </c>
      <c r="AE17" s="2"/>
      <c r="AF17" s="2"/>
      <c r="AG17" t="s">
        <v>2163</v>
      </c>
      <c r="AI17" s="139">
        <v>19000000</v>
      </c>
    </row>
    <row r="18" spans="1:35" hidden="1">
      <c r="A18" t="str">
        <f>IF(Table1[[#This Row],[STATUS]]="0] CLOSED","",COUNTIF($I$4:I18,"&lt;&gt;0] CLOSED"))</f>
        <v/>
      </c>
      <c r="B18" t="s">
        <v>108</v>
      </c>
      <c r="C18" s="2">
        <v>45096</v>
      </c>
      <c r="D18" s="2">
        <v>45182</v>
      </c>
      <c r="E18" s="2">
        <v>45204</v>
      </c>
      <c r="F18" s="3">
        <v>17</v>
      </c>
      <c r="G18" t="s">
        <v>1477</v>
      </c>
      <c r="H18" t="s">
        <v>6</v>
      </c>
      <c r="I18" t="s">
        <v>1527</v>
      </c>
      <c r="K18" s="2"/>
      <c r="L18" t="s">
        <v>1484</v>
      </c>
      <c r="M18" t="s">
        <v>1343</v>
      </c>
      <c r="N18" t="s">
        <v>33</v>
      </c>
      <c r="O18" t="s">
        <v>109</v>
      </c>
      <c r="P18" t="s">
        <v>110</v>
      </c>
      <c r="S18" t="s">
        <v>111</v>
      </c>
      <c r="T18" t="s">
        <v>1344</v>
      </c>
      <c r="W18" s="2">
        <v>45182</v>
      </c>
      <c r="X18" s="2">
        <v>45182</v>
      </c>
      <c r="Y18" s="1">
        <f>IF(OR(Table1[[#This Row],[Quote Date]]="",Table1[[#This Row],[Confirm Date]]=""),0,NETWORKDAYS(Table1[[#This Row],[Quote Date]],Table1[[#This Row],[Confirm Date]]))</f>
        <v>1</v>
      </c>
      <c r="Z18" s="2"/>
      <c r="AA18" s="2"/>
      <c r="AB18" s="3">
        <f>IF(OR(Table1[[#This Row],[Part Order Date]]="",Table1[[#This Row],[Part Receive Date]]=""),0,NETWORKDAYS(Table1[[#This Row],[Part Order Date]],Table1[[#This Row],[Part Receive Date]]))</f>
        <v>0</v>
      </c>
      <c r="AC18" s="1">
        <f>IF(OR(Table1[[#This Row],[Confirm Date]]="",Table1[[#This Row],[End Date]]=""),0,NETWORKDAYS(Table1[[#This Row],[Confirm Date]],Table1[[#This Row],[End Date]]))</f>
        <v>17</v>
      </c>
      <c r="AD18" s="2">
        <v>45215</v>
      </c>
      <c r="AE18" s="2"/>
      <c r="AF18" s="2"/>
      <c r="AG18" t="s">
        <v>2163</v>
      </c>
      <c r="AI18" s="139">
        <v>98000000</v>
      </c>
    </row>
    <row r="19" spans="1:35" hidden="1">
      <c r="A19" t="str">
        <f>IF(Table1[[#This Row],[STATUS]]="0] CLOSED","",COUNTIF($I$4:I19,"&lt;&gt;0] CLOSED"))</f>
        <v/>
      </c>
      <c r="B19" t="s">
        <v>112</v>
      </c>
      <c r="C19" s="2">
        <v>45096</v>
      </c>
      <c r="D19" s="2">
        <v>45244</v>
      </c>
      <c r="E19" s="2">
        <v>45250</v>
      </c>
      <c r="F19" s="3">
        <f>IF(OR(Table1[[#This Row],[Start Date]]="",Table1[[#This Row],[End Date]]=""),0,NETWORKDAYS(Table1[[#This Row],[Start Date]],Table1[[#This Row],[End Date]]))</f>
        <v>5</v>
      </c>
      <c r="G19" t="s">
        <v>21</v>
      </c>
      <c r="H19" t="s">
        <v>6</v>
      </c>
      <c r="I19" t="s">
        <v>1527</v>
      </c>
      <c r="J19" t="s">
        <v>1532</v>
      </c>
      <c r="K19" s="2"/>
      <c r="L19" t="s">
        <v>1484</v>
      </c>
      <c r="M19" t="s">
        <v>1343</v>
      </c>
      <c r="N19" t="s">
        <v>33</v>
      </c>
      <c r="O19" t="s">
        <v>77</v>
      </c>
      <c r="P19" t="s">
        <v>113</v>
      </c>
      <c r="S19" t="s">
        <v>114</v>
      </c>
      <c r="T19" t="s">
        <v>1344</v>
      </c>
      <c r="U19" t="s">
        <v>80</v>
      </c>
      <c r="V19" s="2">
        <v>45097</v>
      </c>
      <c r="W19" s="2">
        <v>45224</v>
      </c>
      <c r="X19" s="2">
        <v>45230</v>
      </c>
      <c r="Y19" s="1">
        <f>IF(OR(Table1[[#This Row],[Quote Date]]="",Table1[[#This Row],[Confirm Date]]=""),0,NETWORKDAYS(Table1[[#This Row],[Quote Date]],Table1[[#This Row],[Confirm Date]]))</f>
        <v>5</v>
      </c>
      <c r="Z19" s="2"/>
      <c r="AA19" s="2"/>
      <c r="AB19" s="3">
        <f>IF(OR(Table1[[#This Row],[Part Order Date]]="",Table1[[#This Row],[Part Receive Date]]=""),0,NETWORKDAYS(Table1[[#This Row],[Part Order Date]],Table1[[#This Row],[Part Receive Date]]))</f>
        <v>0</v>
      </c>
      <c r="AC19" s="1">
        <f>IF(OR(Table1[[#This Row],[Confirm Date]]="",Table1[[#This Row],[End Date]]=""),0,NETWORKDAYS(Table1[[#This Row],[Confirm Date]],Table1[[#This Row],[End Date]]))</f>
        <v>15</v>
      </c>
      <c r="AD19" s="2">
        <v>45250</v>
      </c>
      <c r="AE19" s="2"/>
      <c r="AF19" s="2"/>
      <c r="AG19" t="s">
        <v>2163</v>
      </c>
      <c r="AI19" s="139">
        <v>72000000</v>
      </c>
    </row>
    <row r="20" spans="1:35" hidden="1">
      <c r="A20" t="str">
        <f>IF(Table1[[#This Row],[STATUS]]="0] CLOSED","",COUNTIF($I$4:I20,"&lt;&gt;0] CLOSED"))</f>
        <v/>
      </c>
      <c r="B20" t="s">
        <v>115</v>
      </c>
      <c r="C20" s="2">
        <v>45096</v>
      </c>
      <c r="D20" s="2">
        <v>45177</v>
      </c>
      <c r="E20" s="2">
        <v>45204</v>
      </c>
      <c r="F20" s="3">
        <v>20</v>
      </c>
      <c r="G20" t="s">
        <v>1477</v>
      </c>
      <c r="H20" t="s">
        <v>6</v>
      </c>
      <c r="I20" t="s">
        <v>1527</v>
      </c>
      <c r="J20" t="s">
        <v>1529</v>
      </c>
      <c r="K20" s="2"/>
      <c r="L20" t="s">
        <v>1533</v>
      </c>
      <c r="M20" t="s">
        <v>1348</v>
      </c>
      <c r="N20" t="s">
        <v>33</v>
      </c>
      <c r="O20" t="s">
        <v>85</v>
      </c>
      <c r="P20" t="s">
        <v>116</v>
      </c>
      <c r="T20" t="s">
        <v>1344</v>
      </c>
      <c r="W20" s="2">
        <v>45177</v>
      </c>
      <c r="X20" s="2">
        <v>45177</v>
      </c>
      <c r="Y20" s="1">
        <f>IF(OR(Table1[[#This Row],[Quote Date]]="",Table1[[#This Row],[Confirm Date]]=""),0,NETWORKDAYS(Table1[[#This Row],[Quote Date]],Table1[[#This Row],[Confirm Date]]))</f>
        <v>1</v>
      </c>
      <c r="Z20" s="2"/>
      <c r="AA20" s="2"/>
      <c r="AB20" s="3">
        <f>IF(OR(Table1[[#This Row],[Part Order Date]]="",Table1[[#This Row],[Part Receive Date]]=""),0,NETWORKDAYS(Table1[[#This Row],[Part Order Date]],Table1[[#This Row],[Part Receive Date]]))</f>
        <v>0</v>
      </c>
      <c r="AC20" s="1">
        <f>IF(OR(Table1[[#This Row],[Confirm Date]]="",Table1[[#This Row],[End Date]]=""),0,NETWORKDAYS(Table1[[#This Row],[Confirm Date]],Table1[[#This Row],[End Date]]))</f>
        <v>20</v>
      </c>
      <c r="AD20" s="2">
        <v>45215</v>
      </c>
      <c r="AE20" s="2"/>
      <c r="AF20" s="2"/>
      <c r="AG20" t="s">
        <v>2163</v>
      </c>
      <c r="AI20" s="139">
        <v>17000000</v>
      </c>
    </row>
    <row r="21" spans="1:35" hidden="1">
      <c r="A21" t="str">
        <f>IF(Table1[[#This Row],[STATUS]]="0] CLOSED","",COUNTIF($I$4:I21,"&lt;&gt;0] CLOSED"))</f>
        <v/>
      </c>
      <c r="B21" t="s">
        <v>117</v>
      </c>
      <c r="C21" s="2">
        <v>45096</v>
      </c>
      <c r="D21" s="2">
        <v>45177</v>
      </c>
      <c r="E21" s="2">
        <v>45204</v>
      </c>
      <c r="F21" s="3">
        <v>20</v>
      </c>
      <c r="G21" t="s">
        <v>1477</v>
      </c>
      <c r="H21" t="s">
        <v>6</v>
      </c>
      <c r="I21" t="s">
        <v>1527</v>
      </c>
      <c r="J21" t="s">
        <v>1529</v>
      </c>
      <c r="K21" s="2"/>
      <c r="L21" t="s">
        <v>1533</v>
      </c>
      <c r="M21" t="s">
        <v>1348</v>
      </c>
      <c r="N21" t="s">
        <v>33</v>
      </c>
      <c r="O21" t="s">
        <v>85</v>
      </c>
      <c r="P21" t="s">
        <v>118</v>
      </c>
      <c r="T21" t="s">
        <v>1344</v>
      </c>
      <c r="W21" s="2">
        <v>45177</v>
      </c>
      <c r="X21" s="2">
        <v>45177</v>
      </c>
      <c r="Y21" s="1">
        <f>IF(OR(Table1[[#This Row],[Quote Date]]="",Table1[[#This Row],[Confirm Date]]=""),0,NETWORKDAYS(Table1[[#This Row],[Quote Date]],Table1[[#This Row],[Confirm Date]]))</f>
        <v>1</v>
      </c>
      <c r="Z21" s="2"/>
      <c r="AA21" s="2"/>
      <c r="AB21" s="3">
        <f>IF(OR(Table1[[#This Row],[Part Order Date]]="",Table1[[#This Row],[Part Receive Date]]=""),0,NETWORKDAYS(Table1[[#This Row],[Part Order Date]],Table1[[#This Row],[Part Receive Date]]))</f>
        <v>0</v>
      </c>
      <c r="AC21" s="1">
        <f>IF(OR(Table1[[#This Row],[Confirm Date]]="",Table1[[#This Row],[End Date]]=""),0,NETWORKDAYS(Table1[[#This Row],[Confirm Date]],Table1[[#This Row],[End Date]]))</f>
        <v>20</v>
      </c>
      <c r="AD21" s="2">
        <v>45215</v>
      </c>
      <c r="AE21" s="2"/>
      <c r="AF21" s="2"/>
      <c r="AG21" t="s">
        <v>2163</v>
      </c>
      <c r="AI21" s="139">
        <v>17000000</v>
      </c>
    </row>
    <row r="22" spans="1:35" hidden="1">
      <c r="A22" t="str">
        <f>IF(Table1[[#This Row],[STATUS]]="0] CLOSED","",COUNTIF($I$4:I22,"&lt;&gt;0] CLOSED"))</f>
        <v/>
      </c>
      <c r="B22" t="s">
        <v>123</v>
      </c>
      <c r="C22" s="2">
        <v>45096</v>
      </c>
      <c r="D22" s="2">
        <v>45238</v>
      </c>
      <c r="E22" s="2">
        <v>45245</v>
      </c>
      <c r="F22" s="3">
        <f>IF(OR(Table1[[#This Row],[Start Date]]="",Table1[[#This Row],[End Date]]=""),0,NETWORKDAYS(Table1[[#This Row],[Start Date]],Table1[[#This Row],[End Date]]))</f>
        <v>6</v>
      </c>
      <c r="G22" t="s">
        <v>21</v>
      </c>
      <c r="H22" t="s">
        <v>6</v>
      </c>
      <c r="I22" t="s">
        <v>1527</v>
      </c>
      <c r="J22" t="s">
        <v>1532</v>
      </c>
      <c r="K22" s="2"/>
      <c r="L22" t="s">
        <v>1484</v>
      </c>
      <c r="M22" t="s">
        <v>1343</v>
      </c>
      <c r="N22" t="s">
        <v>33</v>
      </c>
      <c r="O22" t="s">
        <v>34</v>
      </c>
      <c r="P22" t="s">
        <v>124</v>
      </c>
      <c r="S22" t="s">
        <v>125</v>
      </c>
      <c r="T22" t="s">
        <v>1344</v>
      </c>
      <c r="U22" t="s">
        <v>126</v>
      </c>
      <c r="V22" s="2">
        <v>45097</v>
      </c>
      <c r="W22" s="2">
        <v>45224</v>
      </c>
      <c r="X22" s="2">
        <v>45230</v>
      </c>
      <c r="Y22" s="1">
        <f>IF(OR(Table1[[#This Row],[Quote Date]]="",Table1[[#This Row],[Confirm Date]]=""),0,NETWORKDAYS(Table1[[#This Row],[Quote Date]],Table1[[#This Row],[Confirm Date]]))</f>
        <v>5</v>
      </c>
      <c r="Z22" s="2"/>
      <c r="AA22" s="2"/>
      <c r="AB22" s="3">
        <f>IF(OR(Table1[[#This Row],[Part Order Date]]="",Table1[[#This Row],[Part Receive Date]]=""),0,NETWORKDAYS(Table1[[#This Row],[Part Order Date]],Table1[[#This Row],[Part Receive Date]]))</f>
        <v>0</v>
      </c>
      <c r="AC22" s="1">
        <f>IF(OR(Table1[[#This Row],[Confirm Date]]="",Table1[[#This Row],[End Date]]=""),0,NETWORKDAYS(Table1[[#This Row],[Confirm Date]],Table1[[#This Row],[End Date]]))</f>
        <v>12</v>
      </c>
      <c r="AD22" s="2">
        <v>45250</v>
      </c>
      <c r="AE22" s="2"/>
      <c r="AF22" s="2"/>
      <c r="AG22" t="s">
        <v>2163</v>
      </c>
      <c r="AI22" s="139">
        <v>87000000</v>
      </c>
    </row>
    <row r="23" spans="1:35" hidden="1">
      <c r="A23" t="str">
        <f>IF(Table1[[#This Row],[STATUS]]="0] CLOSED","",COUNTIF($I$4:I23,"&lt;&gt;0] CLOSED"))</f>
        <v/>
      </c>
      <c r="B23" t="s">
        <v>127</v>
      </c>
      <c r="C23" s="2">
        <v>45099</v>
      </c>
      <c r="D23" s="2">
        <v>45238</v>
      </c>
      <c r="E23" s="2">
        <v>45245</v>
      </c>
      <c r="F23" s="3">
        <f>IF(OR(Table1[[#This Row],[Start Date]]="",Table1[[#This Row],[End Date]]=""),0,NETWORKDAYS(Table1[[#This Row],[Start Date]],Table1[[#This Row],[End Date]]))</f>
        <v>6</v>
      </c>
      <c r="G23" t="s">
        <v>21</v>
      </c>
      <c r="H23" t="s">
        <v>6</v>
      </c>
      <c r="I23" t="s">
        <v>1527</v>
      </c>
      <c r="J23" t="s">
        <v>1532</v>
      </c>
      <c r="K23" s="2"/>
      <c r="L23" t="s">
        <v>1484</v>
      </c>
      <c r="M23" t="s">
        <v>1343</v>
      </c>
      <c r="N23" t="s">
        <v>33</v>
      </c>
      <c r="O23" t="s">
        <v>128</v>
      </c>
      <c r="P23" t="s">
        <v>129</v>
      </c>
      <c r="T23" t="s">
        <v>1441</v>
      </c>
      <c r="U23" t="s">
        <v>42</v>
      </c>
      <c r="V23" s="2">
        <v>45099</v>
      </c>
      <c r="W23" s="2">
        <v>45224</v>
      </c>
      <c r="X23" s="2">
        <v>45230</v>
      </c>
      <c r="Y23" s="1">
        <f>IF(OR(Table1[[#This Row],[Quote Date]]="",Table1[[#This Row],[Confirm Date]]=""),0,NETWORKDAYS(Table1[[#This Row],[Quote Date]],Table1[[#This Row],[Confirm Date]]))</f>
        <v>5</v>
      </c>
      <c r="Z23" s="2"/>
      <c r="AA23" s="2"/>
      <c r="AB23" s="3">
        <f>IF(OR(Table1[[#This Row],[Part Order Date]]="",Table1[[#This Row],[Part Receive Date]]=""),0,NETWORKDAYS(Table1[[#This Row],[Part Order Date]],Table1[[#This Row],[Part Receive Date]]))</f>
        <v>0</v>
      </c>
      <c r="AC23" s="1">
        <f>IF(OR(Table1[[#This Row],[Confirm Date]]="",Table1[[#This Row],[End Date]]=""),0,NETWORKDAYS(Table1[[#This Row],[Confirm Date]],Table1[[#This Row],[End Date]]))</f>
        <v>12</v>
      </c>
      <c r="AD23" s="2">
        <v>45250</v>
      </c>
      <c r="AE23" s="2"/>
      <c r="AF23" s="2"/>
      <c r="AG23" t="s">
        <v>2163</v>
      </c>
      <c r="AI23" s="139">
        <v>57000000</v>
      </c>
    </row>
    <row r="24" spans="1:35" hidden="1">
      <c r="A24" t="str">
        <f>IF(Table1[[#This Row],[STATUS]]="0] CLOSED","",COUNTIF($I$4:I24,"&lt;&gt;0] CLOSED"))</f>
        <v/>
      </c>
      <c r="B24" t="s">
        <v>134</v>
      </c>
      <c r="C24" s="2">
        <v>45111</v>
      </c>
      <c r="D24" s="2">
        <v>45225</v>
      </c>
      <c r="E24" s="2">
        <v>45239</v>
      </c>
      <c r="F24" s="3">
        <v>11</v>
      </c>
      <c r="G24" t="s">
        <v>1477</v>
      </c>
      <c r="H24" t="s">
        <v>6</v>
      </c>
      <c r="I24" t="s">
        <v>1527</v>
      </c>
      <c r="K24" s="2"/>
      <c r="L24" t="s">
        <v>1483</v>
      </c>
      <c r="M24" t="s">
        <v>1348</v>
      </c>
      <c r="N24" t="s">
        <v>135</v>
      </c>
      <c r="O24" t="s">
        <v>136</v>
      </c>
      <c r="P24" t="s">
        <v>137</v>
      </c>
      <c r="S24" t="s">
        <v>138</v>
      </c>
      <c r="T24" t="s">
        <v>1344</v>
      </c>
      <c r="U24" t="s">
        <v>139</v>
      </c>
      <c r="V24" s="22">
        <v>45112</v>
      </c>
      <c r="W24" s="2">
        <v>45112</v>
      </c>
      <c r="X24" s="2">
        <v>45161</v>
      </c>
      <c r="Y24" s="1">
        <f>IF(OR(Table1[[#This Row],[Quote Date]]="",Table1[[#This Row],[Confirm Date]]=""),0,NETWORKDAYS(Table1[[#This Row],[Quote Date]],Table1[[#This Row],[Confirm Date]]))</f>
        <v>36</v>
      </c>
      <c r="Z24" s="2"/>
      <c r="AA24" s="2">
        <v>45215</v>
      </c>
      <c r="AB24" s="3">
        <f>IF(OR(Table1[[#This Row],[Part Order Date]]="",Table1[[#This Row],[Part Receive Date]]=""),0,NETWORKDAYS(Table1[[#This Row],[Part Order Date]],Table1[[#This Row],[Part Receive Date]]))</f>
        <v>0</v>
      </c>
      <c r="AC24" s="1">
        <f>IF(OR(Table1[[#This Row],[Confirm Date]]="",Table1[[#This Row],[End Date]]=""),0,NETWORKDAYS(Table1[[#This Row],[Confirm Date]],Table1[[#This Row],[End Date]]))</f>
        <v>57</v>
      </c>
      <c r="AD24" s="2">
        <v>45239</v>
      </c>
      <c r="AE24" s="2"/>
      <c r="AF24" s="2"/>
      <c r="AG24" t="s">
        <v>2163</v>
      </c>
      <c r="AI24" s="139">
        <v>298000000</v>
      </c>
    </row>
    <row r="25" spans="1:35" hidden="1">
      <c r="A25" t="str">
        <f>IF(Table1[[#This Row],[STATUS]]="0] CLOSED","",COUNTIF($I$4:I25,"&lt;&gt;0] CLOSED"))</f>
        <v/>
      </c>
      <c r="B25" t="s">
        <v>140</v>
      </c>
      <c r="C25" s="2">
        <v>45121</v>
      </c>
      <c r="D25" s="2">
        <v>45215</v>
      </c>
      <c r="E25" s="2">
        <v>45239</v>
      </c>
      <c r="F25" s="3">
        <f>IF(OR(Table1[[#This Row],[Start Date]]="",Table1[[#This Row],[End Date]]=""),0,NETWORKDAYS(Table1[[#This Row],[Start Date]],Table1[[#This Row],[End Date]]))</f>
        <v>19</v>
      </c>
      <c r="G25" t="s">
        <v>21</v>
      </c>
      <c r="H25" t="s">
        <v>6</v>
      </c>
      <c r="I25" t="s">
        <v>1527</v>
      </c>
      <c r="K25" s="2"/>
      <c r="L25" t="s">
        <v>1525</v>
      </c>
      <c r="M25" t="s">
        <v>1343</v>
      </c>
      <c r="N25" t="s">
        <v>39</v>
      </c>
      <c r="O25" t="s">
        <v>40</v>
      </c>
      <c r="P25" t="s">
        <v>142</v>
      </c>
      <c r="T25" t="s">
        <v>1441</v>
      </c>
      <c r="U25" t="s">
        <v>42</v>
      </c>
      <c r="V25" s="2">
        <v>45128</v>
      </c>
      <c r="W25" s="2">
        <v>45129</v>
      </c>
      <c r="X25" s="2">
        <v>45133</v>
      </c>
      <c r="Y25" s="1">
        <f>IF(OR(Table1[[#This Row],[Quote Date]]="",Table1[[#This Row],[Confirm Date]]=""),0,NETWORKDAYS(Table1[[#This Row],[Quote Date]],Table1[[#This Row],[Confirm Date]]))</f>
        <v>3</v>
      </c>
      <c r="Z25" s="2">
        <v>45133</v>
      </c>
      <c r="AA25" s="2">
        <v>45209</v>
      </c>
      <c r="AB25" s="3">
        <f>IF(OR(Table1[[#This Row],[Part Order Date]]="",Table1[[#This Row],[Part Receive Date]]=""),0,NETWORKDAYS(Table1[[#This Row],[Part Order Date]],Table1[[#This Row],[Part Receive Date]]))</f>
        <v>55</v>
      </c>
      <c r="AC25" s="1">
        <f>IF(OR(Table1[[#This Row],[Confirm Date]]="",Table1[[#This Row],[End Date]]=""),0,NETWORKDAYS(Table1[[#This Row],[Confirm Date]],Table1[[#This Row],[End Date]]))</f>
        <v>77</v>
      </c>
      <c r="AD25" s="2">
        <v>45240</v>
      </c>
      <c r="AE25" s="2"/>
      <c r="AF25" s="2"/>
      <c r="AG25" t="s">
        <v>2163</v>
      </c>
      <c r="AI25" s="139" t="s">
        <v>2163</v>
      </c>
    </row>
    <row r="26" spans="1:35" hidden="1">
      <c r="A26" t="str">
        <f>IF(Table1[[#This Row],[STATUS]]="0] CLOSED","",COUNTIF($I$4:I26,"&lt;&gt;0] CLOSED"))</f>
        <v/>
      </c>
      <c r="B26" t="s">
        <v>143</v>
      </c>
      <c r="C26" s="2">
        <v>45124</v>
      </c>
      <c r="D26" s="2">
        <v>45224</v>
      </c>
      <c r="E26" s="2">
        <v>45236</v>
      </c>
      <c r="F26" s="3">
        <v>9</v>
      </c>
      <c r="G26" t="s">
        <v>1477</v>
      </c>
      <c r="H26" t="s">
        <v>6</v>
      </c>
      <c r="I26" t="s">
        <v>1527</v>
      </c>
      <c r="K26" s="2"/>
      <c r="L26" t="s">
        <v>1524</v>
      </c>
      <c r="M26" t="s">
        <v>1343</v>
      </c>
      <c r="N26" t="s">
        <v>144</v>
      </c>
      <c r="O26" t="s">
        <v>77</v>
      </c>
      <c r="P26" t="s">
        <v>145</v>
      </c>
      <c r="S26" t="s">
        <v>146</v>
      </c>
      <c r="T26" t="s">
        <v>1344</v>
      </c>
      <c r="U26" t="s">
        <v>133</v>
      </c>
      <c r="V26" s="2">
        <v>45128</v>
      </c>
      <c r="W26" s="2">
        <v>45129</v>
      </c>
      <c r="X26" s="2">
        <v>45131</v>
      </c>
      <c r="Y26" s="1">
        <f>IF(OR(Table1[[#This Row],[Quote Date]]="",Table1[[#This Row],[Confirm Date]]=""),0,NETWORKDAYS(Table1[[#This Row],[Quote Date]],Table1[[#This Row],[Confirm Date]]))</f>
        <v>1</v>
      </c>
      <c r="Z26" s="2">
        <v>45188</v>
      </c>
      <c r="AA26" s="2">
        <v>45209</v>
      </c>
      <c r="AB26" s="3">
        <f>IF(OR(Table1[[#This Row],[Part Order Date]]="",Table1[[#This Row],[Part Receive Date]]=""),0,NETWORKDAYS(Table1[[#This Row],[Part Order Date]],Table1[[#This Row],[Part Receive Date]]))</f>
        <v>16</v>
      </c>
      <c r="AC26" s="1">
        <f>IF(OR(Table1[[#This Row],[Confirm Date]]="",Table1[[#This Row],[End Date]]=""),0,NETWORKDAYS(Table1[[#This Row],[Confirm Date]],Table1[[#This Row],[End Date]]))</f>
        <v>76</v>
      </c>
      <c r="AD26" s="2">
        <v>45239</v>
      </c>
      <c r="AE26" s="2"/>
      <c r="AF26" s="2"/>
      <c r="AG26" t="s">
        <v>2163</v>
      </c>
      <c r="AI26" s="139" t="s">
        <v>2163</v>
      </c>
    </row>
    <row r="27" spans="1:35" hidden="1">
      <c r="A27" t="str">
        <f>IF(Table1[[#This Row],[STATUS]]="0] CLOSED","",COUNTIF($I$4:I27,"&lt;&gt;0] CLOSED"))</f>
        <v/>
      </c>
      <c r="B27" t="s">
        <v>147</v>
      </c>
      <c r="C27" s="2">
        <v>45125</v>
      </c>
      <c r="D27" s="2">
        <v>45205</v>
      </c>
      <c r="E27" s="2">
        <v>45209</v>
      </c>
      <c r="F27" s="3">
        <v>3</v>
      </c>
      <c r="G27" t="s">
        <v>1477</v>
      </c>
      <c r="H27" t="s">
        <v>6</v>
      </c>
      <c r="I27" t="s">
        <v>1527</v>
      </c>
      <c r="J27" t="s">
        <v>1530</v>
      </c>
      <c r="K27" s="2"/>
      <c r="L27" t="s">
        <v>1525</v>
      </c>
      <c r="M27" t="s">
        <v>1343</v>
      </c>
      <c r="N27" t="s">
        <v>22</v>
      </c>
      <c r="O27" t="s">
        <v>148</v>
      </c>
      <c r="P27" t="s">
        <v>149</v>
      </c>
      <c r="S27" t="s">
        <v>150</v>
      </c>
      <c r="T27" t="s">
        <v>1347</v>
      </c>
      <c r="V27" s="2"/>
      <c r="W27" s="2">
        <v>45205</v>
      </c>
      <c r="X27" s="2">
        <v>45205</v>
      </c>
      <c r="Y27" s="1">
        <f>IF(OR(Table1[[#This Row],[Quote Date]]="",Table1[[#This Row],[Confirm Date]]=""),0,NETWORKDAYS(Table1[[#This Row],[Quote Date]],Table1[[#This Row],[Confirm Date]]))</f>
        <v>1</v>
      </c>
      <c r="Z27" s="2"/>
      <c r="AA27" s="2"/>
      <c r="AB27" s="3">
        <f>IF(OR(Table1[[#This Row],[Part Order Date]]="",Table1[[#This Row],[Part Receive Date]]=""),0,NETWORKDAYS(Table1[[#This Row],[Part Order Date]],Table1[[#This Row],[Part Receive Date]]))</f>
        <v>0</v>
      </c>
      <c r="AC27" s="1">
        <f>IF(OR(Table1[[#This Row],[Confirm Date]]="",Table1[[#This Row],[End Date]]=""),0,NETWORKDAYS(Table1[[#This Row],[Confirm Date]],Table1[[#This Row],[End Date]]))</f>
        <v>3</v>
      </c>
      <c r="AD27" s="2">
        <v>45215</v>
      </c>
      <c r="AE27" s="2"/>
      <c r="AF27" s="2"/>
      <c r="AG27" t="s">
        <v>2163</v>
      </c>
      <c r="AI27" s="139" t="s">
        <v>2163</v>
      </c>
    </row>
    <row r="28" spans="1:35" hidden="1">
      <c r="A28" t="str">
        <f>IF(Table1[[#This Row],[STATUS]]="0] CLOSED","",COUNTIF($I$4:I28,"&lt;&gt;0] CLOSED"))</f>
        <v/>
      </c>
      <c r="B28" t="s">
        <v>155</v>
      </c>
      <c r="C28" s="2">
        <v>45128</v>
      </c>
      <c r="D28" s="2">
        <v>45177</v>
      </c>
      <c r="E28" s="2">
        <v>45183</v>
      </c>
      <c r="F28" s="3">
        <v>5</v>
      </c>
      <c r="G28" t="s">
        <v>1477</v>
      </c>
      <c r="H28" t="s">
        <v>6</v>
      </c>
      <c r="I28" t="s">
        <v>1527</v>
      </c>
      <c r="K28" s="2"/>
      <c r="L28" t="s">
        <v>1484</v>
      </c>
      <c r="M28" t="s">
        <v>1343</v>
      </c>
      <c r="N28" t="s">
        <v>156</v>
      </c>
      <c r="O28" t="s">
        <v>157</v>
      </c>
      <c r="P28" t="s">
        <v>158</v>
      </c>
      <c r="S28" t="s">
        <v>159</v>
      </c>
      <c r="T28" t="s">
        <v>1344</v>
      </c>
      <c r="U28" t="s">
        <v>1617</v>
      </c>
      <c r="V28" s="2">
        <v>45132</v>
      </c>
      <c r="W28" s="2">
        <v>45177</v>
      </c>
      <c r="X28" s="2">
        <v>45177</v>
      </c>
      <c r="Y28" s="1">
        <f>IF(OR(Table1[[#This Row],[Quote Date]]="",Table1[[#This Row],[Confirm Date]]=""),0,NETWORKDAYS(Table1[[#This Row],[Quote Date]],Table1[[#This Row],[Confirm Date]]))</f>
        <v>1</v>
      </c>
      <c r="Z28" s="2"/>
      <c r="AA28" s="2"/>
      <c r="AB28" s="3">
        <f>IF(OR(Table1[[#This Row],[Part Order Date]]="",Table1[[#This Row],[Part Receive Date]]=""),0,NETWORKDAYS(Table1[[#This Row],[Part Order Date]],Table1[[#This Row],[Part Receive Date]]))</f>
        <v>0</v>
      </c>
      <c r="AC28" s="1">
        <f>IF(OR(Table1[[#This Row],[Confirm Date]]="",Table1[[#This Row],[End Date]]=""),0,NETWORKDAYS(Table1[[#This Row],[Confirm Date]],Table1[[#This Row],[End Date]]))</f>
        <v>5</v>
      </c>
      <c r="AD28" s="2">
        <v>45239</v>
      </c>
      <c r="AE28" s="2"/>
      <c r="AF28" s="2"/>
      <c r="AG28" t="s">
        <v>2163</v>
      </c>
      <c r="AI28" s="139" t="s">
        <v>2163</v>
      </c>
    </row>
    <row r="29" spans="1:35" hidden="1">
      <c r="A29" t="str">
        <f>IF(Table1[[#This Row],[STATUS]]="0] CLOSED","",COUNTIF($I$4:I29,"&lt;&gt;0] CLOSED"))</f>
        <v/>
      </c>
      <c r="B29" t="s">
        <v>160</v>
      </c>
      <c r="C29" s="2">
        <v>45131</v>
      </c>
      <c r="D29" s="2">
        <v>45176</v>
      </c>
      <c r="E29" s="2">
        <v>45209</v>
      </c>
      <c r="F29" s="3">
        <v>24</v>
      </c>
      <c r="G29" t="s">
        <v>1477</v>
      </c>
      <c r="H29" t="s">
        <v>6</v>
      </c>
      <c r="I29" t="s">
        <v>1527</v>
      </c>
      <c r="J29" t="s">
        <v>1534</v>
      </c>
      <c r="K29" s="2"/>
      <c r="L29" t="s">
        <v>1525</v>
      </c>
      <c r="M29" t="s">
        <v>1343</v>
      </c>
      <c r="N29" t="s">
        <v>39</v>
      </c>
      <c r="O29" t="s">
        <v>109</v>
      </c>
      <c r="P29" t="s">
        <v>161</v>
      </c>
      <c r="T29" t="s">
        <v>1347</v>
      </c>
      <c r="U29" t="s">
        <v>151</v>
      </c>
      <c r="V29" s="2">
        <v>45132</v>
      </c>
      <c r="W29" s="2">
        <v>45176</v>
      </c>
      <c r="X29" s="2">
        <v>45176</v>
      </c>
      <c r="Y29" s="1">
        <f>IF(OR(Table1[[#This Row],[Quote Date]]="",Table1[[#This Row],[Confirm Date]]=""),0,NETWORKDAYS(Table1[[#This Row],[Quote Date]],Table1[[#This Row],[Confirm Date]]))</f>
        <v>1</v>
      </c>
      <c r="Z29" s="2"/>
      <c r="AA29" s="2"/>
      <c r="AB29" s="3">
        <f>IF(OR(Table1[[#This Row],[Part Order Date]]="",Table1[[#This Row],[Part Receive Date]]=""),0,NETWORKDAYS(Table1[[#This Row],[Part Order Date]],Table1[[#This Row],[Part Receive Date]]))</f>
        <v>0</v>
      </c>
      <c r="AC29" s="1">
        <f>IF(OR(Table1[[#This Row],[Confirm Date]]="",Table1[[#This Row],[End Date]]=""),0,NETWORKDAYS(Table1[[#This Row],[Confirm Date]],Table1[[#This Row],[End Date]]))</f>
        <v>24</v>
      </c>
      <c r="AD29" s="2">
        <v>45239</v>
      </c>
      <c r="AE29" s="2"/>
      <c r="AF29" s="2"/>
      <c r="AG29" t="s">
        <v>2163</v>
      </c>
      <c r="AI29" s="139" t="s">
        <v>2163</v>
      </c>
    </row>
    <row r="30" spans="1:35" hidden="1">
      <c r="A30" t="str">
        <f>IF(Table1[[#This Row],[STATUS]]="0] CLOSED","",COUNTIF($I$4:I30,"&lt;&gt;0] CLOSED"))</f>
        <v/>
      </c>
      <c r="B30" t="s">
        <v>165</v>
      </c>
      <c r="C30" s="2">
        <v>45138</v>
      </c>
      <c r="D30" s="2">
        <v>45224</v>
      </c>
      <c r="E30" s="2">
        <v>45239</v>
      </c>
      <c r="F30" s="3">
        <v>12</v>
      </c>
      <c r="G30" t="s">
        <v>1477</v>
      </c>
      <c r="H30" t="s">
        <v>6</v>
      </c>
      <c r="I30" t="s">
        <v>1527</v>
      </c>
      <c r="K30" s="2"/>
      <c r="L30" t="s">
        <v>1533</v>
      </c>
      <c r="M30" t="s">
        <v>1348</v>
      </c>
      <c r="N30" t="s">
        <v>166</v>
      </c>
      <c r="O30" t="s">
        <v>52</v>
      </c>
      <c r="P30" t="s">
        <v>167</v>
      </c>
      <c r="S30" t="s">
        <v>168</v>
      </c>
      <c r="T30" t="s">
        <v>1344</v>
      </c>
      <c r="U30" t="s">
        <v>169</v>
      </c>
      <c r="V30" s="2">
        <v>45138</v>
      </c>
      <c r="W30" s="2">
        <v>45138</v>
      </c>
      <c r="X30" s="2">
        <v>45182</v>
      </c>
      <c r="Y30" s="1">
        <f>IF(OR(Table1[[#This Row],[Quote Date]]="",Table1[[#This Row],[Confirm Date]]=""),0,NETWORKDAYS(Table1[[#This Row],[Quote Date]],Table1[[#This Row],[Confirm Date]]))</f>
        <v>33</v>
      </c>
      <c r="Z30" s="2">
        <v>45181</v>
      </c>
      <c r="AA30" s="2">
        <v>45215</v>
      </c>
      <c r="AB30" s="3">
        <f>IF(OR(Table1[[#This Row],[Part Order Date]]="",Table1[[#This Row],[Part Receive Date]]=""),0,NETWORKDAYS(Table1[[#This Row],[Part Order Date]],Table1[[#This Row],[Part Receive Date]]))</f>
        <v>25</v>
      </c>
      <c r="AC30" s="1">
        <f>IF(OR(Table1[[#This Row],[Confirm Date]]="",Table1[[#This Row],[End Date]]=""),0,NETWORKDAYS(Table1[[#This Row],[Confirm Date]],Table1[[#This Row],[End Date]]))</f>
        <v>42</v>
      </c>
      <c r="AD30" s="2">
        <v>45239</v>
      </c>
      <c r="AE30" s="2"/>
      <c r="AF30" s="2"/>
      <c r="AG30" t="s">
        <v>2163</v>
      </c>
      <c r="AI30" s="139">
        <v>112000000</v>
      </c>
    </row>
    <row r="31" spans="1:35" hidden="1">
      <c r="A31" t="str">
        <f>IF(Table1[[#This Row],[STATUS]]="0] CLOSED","",COUNTIF($I$4:I31,"&lt;&gt;0] CLOSED"))</f>
        <v/>
      </c>
      <c r="B31" t="s">
        <v>170</v>
      </c>
      <c r="C31" s="2">
        <v>45138</v>
      </c>
      <c r="D31" s="2">
        <v>45229</v>
      </c>
      <c r="E31" s="2">
        <v>45239</v>
      </c>
      <c r="F31" s="3">
        <v>9</v>
      </c>
      <c r="G31" t="s">
        <v>1477</v>
      </c>
      <c r="H31" t="s">
        <v>6</v>
      </c>
      <c r="I31" t="s">
        <v>1527</v>
      </c>
      <c r="J31" t="s">
        <v>1532</v>
      </c>
      <c r="K31" s="2"/>
      <c r="L31" t="s">
        <v>1483</v>
      </c>
      <c r="M31" t="s">
        <v>1348</v>
      </c>
      <c r="N31" t="s">
        <v>166</v>
      </c>
      <c r="O31" t="s">
        <v>171</v>
      </c>
      <c r="P31" t="s">
        <v>172</v>
      </c>
      <c r="S31" t="s">
        <v>173</v>
      </c>
      <c r="T31" t="s">
        <v>1344</v>
      </c>
      <c r="U31" t="s">
        <v>174</v>
      </c>
      <c r="V31" s="2">
        <v>45138</v>
      </c>
      <c r="W31" s="2">
        <v>45138</v>
      </c>
      <c r="X31" s="2">
        <v>45182</v>
      </c>
      <c r="Y31" s="1">
        <f>IF(OR(Table1[[#This Row],[Quote Date]]="",Table1[[#This Row],[Confirm Date]]=""),0,NETWORKDAYS(Table1[[#This Row],[Quote Date]],Table1[[#This Row],[Confirm Date]]))</f>
        <v>33</v>
      </c>
      <c r="Z31" s="2">
        <v>45181</v>
      </c>
      <c r="AA31" s="2">
        <v>45215</v>
      </c>
      <c r="AB31" s="3">
        <f>IF(OR(Table1[[#This Row],[Part Order Date]]="",Table1[[#This Row],[Part Receive Date]]=""),0,NETWORKDAYS(Table1[[#This Row],[Part Order Date]],Table1[[#This Row],[Part Receive Date]]))</f>
        <v>25</v>
      </c>
      <c r="AC31" s="1">
        <f>IF(OR(Table1[[#This Row],[Confirm Date]]="",Table1[[#This Row],[End Date]]=""),0,NETWORKDAYS(Table1[[#This Row],[Confirm Date]],Table1[[#This Row],[End Date]]))</f>
        <v>42</v>
      </c>
      <c r="AD31" s="2">
        <v>45239</v>
      </c>
      <c r="AE31" s="2"/>
      <c r="AF31" s="2"/>
      <c r="AG31" t="s">
        <v>2163</v>
      </c>
      <c r="AI31" s="139">
        <v>68000000</v>
      </c>
    </row>
    <row r="32" spans="1:35" hidden="1">
      <c r="A32" t="str">
        <f>IF(Table1[[#This Row],[STATUS]]="0] CLOSED","",COUNTIF($I$4:I32,"&lt;&gt;0] CLOSED"))</f>
        <v/>
      </c>
      <c r="B32" t="s">
        <v>175</v>
      </c>
      <c r="C32" s="2">
        <v>45138</v>
      </c>
      <c r="D32" s="2">
        <v>45231</v>
      </c>
      <c r="E32" s="2">
        <v>45239</v>
      </c>
      <c r="F32" s="3">
        <v>7</v>
      </c>
      <c r="G32" t="s">
        <v>1477</v>
      </c>
      <c r="H32" t="s">
        <v>6</v>
      </c>
      <c r="I32" t="s">
        <v>1527</v>
      </c>
      <c r="K32" s="2"/>
      <c r="L32" t="s">
        <v>1483</v>
      </c>
      <c r="M32" t="s">
        <v>1348</v>
      </c>
      <c r="N32" t="s">
        <v>176</v>
      </c>
      <c r="O32" t="s">
        <v>56</v>
      </c>
      <c r="P32" t="s">
        <v>177</v>
      </c>
      <c r="S32" t="s">
        <v>178</v>
      </c>
      <c r="T32" t="s">
        <v>1344</v>
      </c>
      <c r="U32" t="s">
        <v>179</v>
      </c>
      <c r="V32" s="2">
        <v>45140</v>
      </c>
      <c r="W32" s="2">
        <v>45145</v>
      </c>
      <c r="X32" s="2">
        <v>45180</v>
      </c>
      <c r="Y32" s="1">
        <f>IF(OR(Table1[[#This Row],[Quote Date]]="",Table1[[#This Row],[Confirm Date]]=""),0,NETWORKDAYS(Table1[[#This Row],[Quote Date]],Table1[[#This Row],[Confirm Date]]))</f>
        <v>26</v>
      </c>
      <c r="Z32" s="2">
        <v>45188</v>
      </c>
      <c r="AA32" s="2">
        <v>45215</v>
      </c>
      <c r="AB32" s="3">
        <f>IF(OR(Table1[[#This Row],[Part Order Date]]="",Table1[[#This Row],[Part Receive Date]]=""),0,NETWORKDAYS(Table1[[#This Row],[Part Order Date]],Table1[[#This Row],[Part Receive Date]]))</f>
        <v>20</v>
      </c>
      <c r="AC32" s="1">
        <f>IF(OR(Table1[[#This Row],[Confirm Date]]="",Table1[[#This Row],[End Date]]=""),0,NETWORKDAYS(Table1[[#This Row],[Confirm Date]],Table1[[#This Row],[End Date]]))</f>
        <v>44</v>
      </c>
      <c r="AD32" s="2">
        <v>45239</v>
      </c>
      <c r="AE32" s="2"/>
      <c r="AF32" s="2"/>
      <c r="AG32" t="s">
        <v>2163</v>
      </c>
      <c r="AI32" s="139">
        <v>74000000</v>
      </c>
    </row>
    <row r="33" spans="1:35" hidden="1">
      <c r="A33" t="str">
        <f>IF(Table1[[#This Row],[STATUS]]="0] CLOSED","",COUNTIF($I$4:I33,"&lt;&gt;0] CLOSED"))</f>
        <v/>
      </c>
      <c r="B33" t="s">
        <v>182</v>
      </c>
      <c r="C33" s="2">
        <v>45139</v>
      </c>
      <c r="D33" s="2">
        <v>45215</v>
      </c>
      <c r="E33" s="2">
        <v>45229</v>
      </c>
      <c r="F33" s="3">
        <v>11</v>
      </c>
      <c r="G33" t="s">
        <v>1477</v>
      </c>
      <c r="H33" t="s">
        <v>6</v>
      </c>
      <c r="I33" t="s">
        <v>1527</v>
      </c>
      <c r="K33" s="2"/>
      <c r="L33" t="s">
        <v>1484</v>
      </c>
      <c r="M33" t="s">
        <v>1343</v>
      </c>
      <c r="N33" t="s">
        <v>183</v>
      </c>
      <c r="O33" t="s">
        <v>52</v>
      </c>
      <c r="P33" t="s">
        <v>184</v>
      </c>
      <c r="S33" t="s">
        <v>185</v>
      </c>
      <c r="T33" t="s">
        <v>1344</v>
      </c>
      <c r="V33" s="2"/>
      <c r="W33" s="2">
        <v>45215</v>
      </c>
      <c r="X33" s="2">
        <v>45215</v>
      </c>
      <c r="Y33" s="1">
        <f>IF(OR(Table1[[#This Row],[Quote Date]]="",Table1[[#This Row],[Confirm Date]]=""),0,NETWORKDAYS(Table1[[#This Row],[Quote Date]],Table1[[#This Row],[Confirm Date]]))</f>
        <v>1</v>
      </c>
      <c r="Z33" s="2"/>
      <c r="AA33" s="2"/>
      <c r="AB33" s="3">
        <f>IF(OR(Table1[[#This Row],[Part Order Date]]="",Table1[[#This Row],[Part Receive Date]]=""),0,NETWORKDAYS(Table1[[#This Row],[Part Order Date]],Table1[[#This Row],[Part Receive Date]]))</f>
        <v>0</v>
      </c>
      <c r="AC33" s="1">
        <f>IF(OR(Table1[[#This Row],[Confirm Date]]="",Table1[[#This Row],[End Date]]=""),0,NETWORKDAYS(Table1[[#This Row],[Confirm Date]],Table1[[#This Row],[End Date]]))</f>
        <v>11</v>
      </c>
      <c r="AD33" s="2">
        <v>45229</v>
      </c>
      <c r="AE33" s="2"/>
      <c r="AF33" s="2"/>
      <c r="AG33" t="s">
        <v>2163</v>
      </c>
      <c r="AI33" s="139" t="s">
        <v>2163</v>
      </c>
    </row>
    <row r="34" spans="1:35" hidden="1">
      <c r="A34" t="str">
        <f>IF(Table1[[#This Row],[STATUS]]="0] CLOSED","",COUNTIF($I$4:I34,"&lt;&gt;0] CLOSED"))</f>
        <v/>
      </c>
      <c r="B34" t="s">
        <v>186</v>
      </c>
      <c r="C34" s="2">
        <v>45139</v>
      </c>
      <c r="D34" s="2">
        <v>45211</v>
      </c>
      <c r="E34" s="2">
        <v>45229</v>
      </c>
      <c r="F34" s="3">
        <v>13</v>
      </c>
      <c r="G34" t="s">
        <v>1477</v>
      </c>
      <c r="H34" t="s">
        <v>6</v>
      </c>
      <c r="I34" t="s">
        <v>1527</v>
      </c>
      <c r="J34" t="s">
        <v>1531</v>
      </c>
      <c r="K34" s="2"/>
      <c r="L34" t="s">
        <v>1525</v>
      </c>
      <c r="M34" t="s">
        <v>1343</v>
      </c>
      <c r="N34" t="s">
        <v>183</v>
      </c>
      <c r="O34" t="s">
        <v>171</v>
      </c>
      <c r="P34" t="s">
        <v>187</v>
      </c>
      <c r="S34" t="s">
        <v>188</v>
      </c>
      <c r="T34" t="s">
        <v>1344</v>
      </c>
      <c r="U34" t="s">
        <v>1619</v>
      </c>
      <c r="V34" s="2">
        <v>45146</v>
      </c>
      <c r="W34" s="2">
        <v>45211</v>
      </c>
      <c r="X34" s="2">
        <v>45211</v>
      </c>
      <c r="Y34" s="1">
        <f>IF(OR(Table1[[#This Row],[Quote Date]]="",Table1[[#This Row],[Confirm Date]]=""),0,NETWORKDAYS(Table1[[#This Row],[Quote Date]],Table1[[#This Row],[Confirm Date]]))</f>
        <v>1</v>
      </c>
      <c r="Z34" s="2"/>
      <c r="AA34" s="2"/>
      <c r="AB34" s="3">
        <f>IF(OR(Table1[[#This Row],[Part Order Date]]="",Table1[[#This Row],[Part Receive Date]]=""),0,NETWORKDAYS(Table1[[#This Row],[Part Order Date]],Table1[[#This Row],[Part Receive Date]]))</f>
        <v>0</v>
      </c>
      <c r="AC34" s="1">
        <f>IF(OR(Table1[[#This Row],[Confirm Date]]="",Table1[[#This Row],[End Date]]=""),0,NETWORKDAYS(Table1[[#This Row],[Confirm Date]],Table1[[#This Row],[End Date]]))</f>
        <v>13</v>
      </c>
      <c r="AD34" s="2">
        <v>45239</v>
      </c>
      <c r="AE34" s="2"/>
      <c r="AF34" s="2"/>
      <c r="AG34" t="s">
        <v>2163</v>
      </c>
      <c r="AI34" s="139" t="s">
        <v>2163</v>
      </c>
    </row>
    <row r="35" spans="1:35" hidden="1">
      <c r="A35" t="str">
        <f>IF(Table1[[#This Row],[STATUS]]="0] CLOSED","",COUNTIF($I$4:I35,"&lt;&gt;0] CLOSED"))</f>
        <v/>
      </c>
      <c r="B35" t="s">
        <v>189</v>
      </c>
      <c r="C35" s="2">
        <v>45140</v>
      </c>
      <c r="D35" s="2">
        <v>45225</v>
      </c>
      <c r="E35" s="2">
        <v>45239</v>
      </c>
      <c r="F35" s="3">
        <f>IF(OR(Table1[[#This Row],[Start Date]]="",Table1[[#This Row],[End Date]]=""),0,NETWORKDAYS(Table1[[#This Row],[Start Date]],Table1[[#This Row],[End Date]]))</f>
        <v>11</v>
      </c>
      <c r="G35" t="s">
        <v>21</v>
      </c>
      <c r="H35" t="s">
        <v>6</v>
      </c>
      <c r="I35" t="s">
        <v>1527</v>
      </c>
      <c r="K35" s="2"/>
      <c r="L35" t="s">
        <v>1525</v>
      </c>
      <c r="M35" t="s">
        <v>1343</v>
      </c>
      <c r="N35" t="s">
        <v>190</v>
      </c>
      <c r="O35" t="s">
        <v>191</v>
      </c>
      <c r="P35" t="s">
        <v>192</v>
      </c>
      <c r="S35" t="s">
        <v>193</v>
      </c>
      <c r="T35" t="s">
        <v>1344</v>
      </c>
      <c r="U35" t="s">
        <v>194</v>
      </c>
      <c r="V35" s="2">
        <v>45147</v>
      </c>
      <c r="W35" s="2">
        <v>45148</v>
      </c>
      <c r="X35" s="2">
        <v>45153</v>
      </c>
      <c r="Y35" s="1">
        <f>IF(OR(Table1[[#This Row],[Quote Date]]="",Table1[[#This Row],[Confirm Date]]=""),0,NETWORKDAYS(Table1[[#This Row],[Quote Date]],Table1[[#This Row],[Confirm Date]]))</f>
        <v>4</v>
      </c>
      <c r="Z35" s="2">
        <v>45156</v>
      </c>
      <c r="AA35" s="2">
        <v>45209</v>
      </c>
      <c r="AB35" s="3">
        <f>IF(OR(Table1[[#This Row],[Part Order Date]]="",Table1[[#This Row],[Part Receive Date]]=""),0,NETWORKDAYS(Table1[[#This Row],[Part Order Date]],Table1[[#This Row],[Part Receive Date]]))</f>
        <v>38</v>
      </c>
      <c r="AC35" s="1">
        <f>IF(OR(Table1[[#This Row],[Confirm Date]]="",Table1[[#This Row],[End Date]]=""),0,NETWORKDAYS(Table1[[#This Row],[Confirm Date]],Table1[[#This Row],[End Date]]))</f>
        <v>63</v>
      </c>
      <c r="AD35" s="2">
        <v>45246</v>
      </c>
      <c r="AE35" s="2"/>
      <c r="AF35" s="2"/>
      <c r="AG35" t="s">
        <v>2163</v>
      </c>
      <c r="AI35" s="139" t="s">
        <v>2163</v>
      </c>
    </row>
    <row r="36" spans="1:35" hidden="1">
      <c r="A36" t="str">
        <f>IF(Table1[[#This Row],[STATUS]]="0] CLOSED","",COUNTIF($I$4:I36,"&lt;&gt;0] CLOSED"))</f>
        <v/>
      </c>
      <c r="B36" t="s">
        <v>230</v>
      </c>
      <c r="C36" s="2">
        <v>45145</v>
      </c>
      <c r="D36" s="2">
        <v>45175</v>
      </c>
      <c r="E36" s="2">
        <v>45189</v>
      </c>
      <c r="F36" s="3">
        <v>11</v>
      </c>
      <c r="G36" t="s">
        <v>1477</v>
      </c>
      <c r="H36" t="s">
        <v>6</v>
      </c>
      <c r="I36" t="s">
        <v>1527</v>
      </c>
      <c r="J36" t="s">
        <v>1534</v>
      </c>
      <c r="K36" s="2"/>
      <c r="L36" t="s">
        <v>1524</v>
      </c>
      <c r="M36" t="s">
        <v>1343</v>
      </c>
      <c r="N36" t="s">
        <v>39</v>
      </c>
      <c r="O36" t="s">
        <v>109</v>
      </c>
      <c r="P36" t="s">
        <v>231</v>
      </c>
      <c r="T36" t="s">
        <v>1347</v>
      </c>
      <c r="U36" t="s">
        <v>151</v>
      </c>
      <c r="V36" s="2">
        <v>45148</v>
      </c>
      <c r="W36" s="2">
        <v>45175</v>
      </c>
      <c r="X36" s="2">
        <v>45175</v>
      </c>
      <c r="Y36" s="1">
        <f>IF(OR(Table1[[#This Row],[Quote Date]]="",Table1[[#This Row],[Confirm Date]]=""),0,NETWORKDAYS(Table1[[#This Row],[Quote Date]],Table1[[#This Row],[Confirm Date]]))</f>
        <v>1</v>
      </c>
      <c r="Z36" s="2"/>
      <c r="AA36" s="2"/>
      <c r="AB36" s="3">
        <f>IF(OR(Table1[[#This Row],[Part Order Date]]="",Table1[[#This Row],[Part Receive Date]]=""),0,NETWORKDAYS(Table1[[#This Row],[Part Order Date]],Table1[[#This Row],[Part Receive Date]]))</f>
        <v>0</v>
      </c>
      <c r="AC36" s="1">
        <f>IF(OR(Table1[[#This Row],[Confirm Date]]="",Table1[[#This Row],[End Date]]=""),0,NETWORKDAYS(Table1[[#This Row],[Confirm Date]],Table1[[#This Row],[End Date]]))</f>
        <v>11</v>
      </c>
      <c r="AD36" s="2">
        <v>45239</v>
      </c>
      <c r="AE36" s="2"/>
      <c r="AF36" s="2"/>
      <c r="AG36" t="s">
        <v>2163</v>
      </c>
      <c r="AI36" s="139" t="s">
        <v>2163</v>
      </c>
    </row>
    <row r="37" spans="1:35" hidden="1">
      <c r="A37" t="str">
        <f>IF(Table1[[#This Row],[STATUS]]="0] CLOSED","",COUNTIF($I$4:I37,"&lt;&gt;0] CLOSED"))</f>
        <v/>
      </c>
      <c r="B37" t="s">
        <v>232</v>
      </c>
      <c r="C37" s="2">
        <v>45146</v>
      </c>
      <c r="D37" s="2">
        <v>45236</v>
      </c>
      <c r="E37" s="2">
        <v>45239</v>
      </c>
      <c r="F37" s="3">
        <v>4</v>
      </c>
      <c r="G37" t="s">
        <v>1477</v>
      </c>
      <c r="H37" t="s">
        <v>6</v>
      </c>
      <c r="I37" t="s">
        <v>1527</v>
      </c>
      <c r="J37" t="s">
        <v>1532</v>
      </c>
      <c r="K37" s="2"/>
      <c r="L37" t="s">
        <v>1483</v>
      </c>
      <c r="M37" t="s">
        <v>1348</v>
      </c>
      <c r="N37" t="s">
        <v>233</v>
      </c>
      <c r="O37" t="s">
        <v>234</v>
      </c>
      <c r="P37" t="s">
        <v>235</v>
      </c>
      <c r="S37" t="s">
        <v>236</v>
      </c>
      <c r="T37" t="s">
        <v>1344</v>
      </c>
      <c r="U37" t="s">
        <v>237</v>
      </c>
      <c r="V37" s="2">
        <v>45146</v>
      </c>
      <c r="W37" s="2">
        <v>45159</v>
      </c>
      <c r="X37" s="2">
        <v>45177</v>
      </c>
      <c r="Y37" s="1">
        <f>IF(OR(Table1[[#This Row],[Quote Date]]="",Table1[[#This Row],[Confirm Date]]=""),0,NETWORKDAYS(Table1[[#This Row],[Quote Date]],Table1[[#This Row],[Confirm Date]]))</f>
        <v>15</v>
      </c>
      <c r="Z37" s="2">
        <v>45182</v>
      </c>
      <c r="AA37" s="2">
        <v>45215</v>
      </c>
      <c r="AB37" s="3">
        <f>IF(OR(Table1[[#This Row],[Part Order Date]]="",Table1[[#This Row],[Part Receive Date]]=""),0,NETWORKDAYS(Table1[[#This Row],[Part Order Date]],Table1[[#This Row],[Part Receive Date]]))</f>
        <v>24</v>
      </c>
      <c r="AC37" s="1">
        <f>IF(OR(Table1[[#This Row],[Confirm Date]]="",Table1[[#This Row],[End Date]]=""),0,NETWORKDAYS(Table1[[#This Row],[Confirm Date]],Table1[[#This Row],[End Date]]))</f>
        <v>45</v>
      </c>
      <c r="AD37" s="2">
        <v>45239</v>
      </c>
      <c r="AE37" s="2"/>
      <c r="AF37" s="2"/>
      <c r="AG37" t="s">
        <v>2163</v>
      </c>
      <c r="AI37" s="139">
        <v>57000000</v>
      </c>
    </row>
    <row r="38" spans="1:35" hidden="1">
      <c r="A38" t="str">
        <f>IF(Table1[[#This Row],[STATUS]]="0] CLOSED","",COUNTIF($I$4:I38,"&lt;&gt;0] CLOSED"))</f>
        <v/>
      </c>
      <c r="B38" t="s">
        <v>238</v>
      </c>
      <c r="C38" s="2">
        <v>45156</v>
      </c>
      <c r="D38" s="2">
        <v>45188</v>
      </c>
      <c r="E38" s="2">
        <v>45195</v>
      </c>
      <c r="F38" s="3">
        <v>6</v>
      </c>
      <c r="G38" t="s">
        <v>1477</v>
      </c>
      <c r="H38" t="s">
        <v>6</v>
      </c>
      <c r="I38" t="s">
        <v>1527</v>
      </c>
      <c r="K38" s="2"/>
      <c r="L38" t="s">
        <v>1533</v>
      </c>
      <c r="M38" t="s">
        <v>1348</v>
      </c>
      <c r="N38" t="s">
        <v>22</v>
      </c>
      <c r="O38" t="s">
        <v>77</v>
      </c>
      <c r="P38" t="s">
        <v>239</v>
      </c>
      <c r="S38" t="s">
        <v>240</v>
      </c>
      <c r="T38" t="s">
        <v>1344</v>
      </c>
      <c r="U38" t="s">
        <v>1620</v>
      </c>
      <c r="V38" s="22">
        <v>45156</v>
      </c>
      <c r="W38" s="2">
        <v>45156</v>
      </c>
      <c r="X38" s="2">
        <v>45156</v>
      </c>
      <c r="Y38" s="1">
        <f>IF(OR(Table1[[#This Row],[Quote Date]]="",Table1[[#This Row],[Confirm Date]]=""),0,NETWORKDAYS(Table1[[#This Row],[Quote Date]],Table1[[#This Row],[Confirm Date]]))</f>
        <v>1</v>
      </c>
      <c r="Z38" s="2"/>
      <c r="AA38" s="2"/>
      <c r="AB38" s="3">
        <f>IF(OR(Table1[[#This Row],[Part Order Date]]="",Table1[[#This Row],[Part Receive Date]]=""),0,NETWORKDAYS(Table1[[#This Row],[Part Order Date]],Table1[[#This Row],[Part Receive Date]]))</f>
        <v>0</v>
      </c>
      <c r="AC38" s="1">
        <f>IF(OR(Table1[[#This Row],[Confirm Date]]="",Table1[[#This Row],[End Date]]=""),0,NETWORKDAYS(Table1[[#This Row],[Confirm Date]],Table1[[#This Row],[End Date]]))</f>
        <v>28</v>
      </c>
      <c r="AD38" s="2">
        <v>45258</v>
      </c>
      <c r="AE38" s="2"/>
      <c r="AF38" s="2"/>
      <c r="AG38" t="s">
        <v>2163</v>
      </c>
      <c r="AI38" s="139" t="s">
        <v>2163</v>
      </c>
    </row>
    <row r="39" spans="1:35" hidden="1">
      <c r="A39" t="str">
        <f>IF(Table1[[#This Row],[STATUS]]="0] CLOSED","",COUNTIF($I$4:I39,"&lt;&gt;0] CLOSED"))</f>
        <v/>
      </c>
      <c r="B39" t="s">
        <v>245</v>
      </c>
      <c r="C39" s="2">
        <v>45149</v>
      </c>
      <c r="D39" s="2"/>
      <c r="E39" s="2"/>
      <c r="F39" s="3">
        <v>0</v>
      </c>
      <c r="G39" t="s">
        <v>1477</v>
      </c>
      <c r="H39" t="s">
        <v>485</v>
      </c>
      <c r="I39" t="s">
        <v>1527</v>
      </c>
      <c r="K39" s="2"/>
      <c r="M39" t="s">
        <v>1348</v>
      </c>
      <c r="N39" t="s">
        <v>135</v>
      </c>
      <c r="O39" t="s">
        <v>73</v>
      </c>
      <c r="P39" t="s">
        <v>246</v>
      </c>
      <c r="S39" t="s">
        <v>247</v>
      </c>
      <c r="T39" t="s">
        <v>1566</v>
      </c>
      <c r="U39" t="s">
        <v>248</v>
      </c>
      <c r="V39" s="2">
        <v>45153</v>
      </c>
      <c r="W39" s="2">
        <v>45154</v>
      </c>
      <c r="X39" s="2">
        <v>45239</v>
      </c>
      <c r="Y39" s="1">
        <f>IF(OR(Table1[[#This Row],[Quote Date]]="",Table1[[#This Row],[Confirm Date]]=""),0,NETWORKDAYS(Table1[[#This Row],[Quote Date]],Table1[[#This Row],[Confirm Date]]))</f>
        <v>62</v>
      </c>
      <c r="Z39" s="2"/>
      <c r="AA39" s="2"/>
      <c r="AB39" s="3">
        <f>IF(OR(Table1[[#This Row],[Part Order Date]]="",Table1[[#This Row],[Part Receive Date]]=""),0,NETWORKDAYS(Table1[[#This Row],[Part Order Date]],Table1[[#This Row],[Part Receive Date]]))</f>
        <v>0</v>
      </c>
      <c r="AC39" s="1">
        <f>IF(OR(Table1[[#This Row],[Confirm Date]]="",Table1[[#This Row],[End Date]]=""),0,NETWORKDAYS(Table1[[#This Row],[Confirm Date]],Table1[[#This Row],[End Date]]))</f>
        <v>0</v>
      </c>
      <c r="AD39" s="2">
        <v>45239</v>
      </c>
      <c r="AE39" s="2"/>
      <c r="AF39" s="2"/>
      <c r="AG39" t="s">
        <v>2163</v>
      </c>
      <c r="AI39" s="139">
        <v>204000000</v>
      </c>
    </row>
    <row r="40" spans="1:35" hidden="1">
      <c r="A40" t="str">
        <f>IF(Table1[[#This Row],[STATUS]]="0] CLOSED","",COUNTIF($I$4:I40,"&lt;&gt;0] CLOSED"))</f>
        <v/>
      </c>
      <c r="B40" t="s">
        <v>249</v>
      </c>
      <c r="C40" s="2">
        <v>45155</v>
      </c>
      <c r="D40" s="2">
        <v>45253</v>
      </c>
      <c r="E40" s="2">
        <v>45271</v>
      </c>
      <c r="F40" s="3">
        <f>IF(OR(Table1[[#This Row],[Start Date]]="",Table1[[#This Row],[End Date]]=""),0,NETWORKDAYS(Table1[[#This Row],[Start Date]],Table1[[#This Row],[End Date]]))</f>
        <v>13</v>
      </c>
      <c r="G40" t="s">
        <v>1477</v>
      </c>
      <c r="H40" t="s">
        <v>6</v>
      </c>
      <c r="I40" t="s">
        <v>1527</v>
      </c>
      <c r="J40" t="s">
        <v>1532</v>
      </c>
      <c r="K40" s="2"/>
      <c r="L40" t="s">
        <v>1533</v>
      </c>
      <c r="M40" t="s">
        <v>1348</v>
      </c>
      <c r="N40" t="s">
        <v>176</v>
      </c>
      <c r="O40" t="s">
        <v>157</v>
      </c>
      <c r="P40" t="s">
        <v>250</v>
      </c>
      <c r="S40" t="s">
        <v>251</v>
      </c>
      <c r="T40" t="s">
        <v>1344</v>
      </c>
      <c r="U40" t="s">
        <v>252</v>
      </c>
      <c r="V40" s="22">
        <v>45155</v>
      </c>
      <c r="W40" s="2">
        <v>45161</v>
      </c>
      <c r="X40" s="2">
        <v>45209</v>
      </c>
      <c r="Y40" s="1">
        <f>IF(OR(Table1[[#This Row],[Quote Date]]="",Table1[[#This Row],[Confirm Date]]=""),0,NETWORKDAYS(Table1[[#This Row],[Quote Date]],Table1[[#This Row],[Confirm Date]]))</f>
        <v>35</v>
      </c>
      <c r="Z40" s="2"/>
      <c r="AA40" s="2"/>
      <c r="AB40" s="3">
        <f>IF(OR(Table1[[#This Row],[Part Order Date]]="",Table1[[#This Row],[Part Receive Date]]=""),0,NETWORKDAYS(Table1[[#This Row],[Part Order Date]],Table1[[#This Row],[Part Receive Date]]))</f>
        <v>0</v>
      </c>
      <c r="AC40" s="1">
        <f>IF(OR(Table1[[#This Row],[Confirm Date]]="",Table1[[#This Row],[End Date]]=""),0,NETWORKDAYS(Table1[[#This Row],[Confirm Date]],Table1[[#This Row],[End Date]]))</f>
        <v>45</v>
      </c>
      <c r="AD40" s="2">
        <v>45271</v>
      </c>
      <c r="AE40" s="2"/>
      <c r="AF40" s="2"/>
      <c r="AG40" t="s">
        <v>2163</v>
      </c>
      <c r="AI40" s="139">
        <v>93000000</v>
      </c>
    </row>
    <row r="41" spans="1:35" hidden="1">
      <c r="A41" t="str">
        <f>IF(Table1[[#This Row],[STATUS]]="0] CLOSED","",COUNTIF($I$4:I41,"&lt;&gt;0] CLOSED"))</f>
        <v/>
      </c>
      <c r="B41" t="s">
        <v>268</v>
      </c>
      <c r="C41" s="2">
        <v>45156</v>
      </c>
      <c r="D41" s="2">
        <v>45212</v>
      </c>
      <c r="E41" s="2">
        <v>45218</v>
      </c>
      <c r="F41" s="3">
        <v>5</v>
      </c>
      <c r="G41" t="s">
        <v>1477</v>
      </c>
      <c r="H41" t="s">
        <v>6</v>
      </c>
      <c r="I41" t="s">
        <v>1527</v>
      </c>
      <c r="J41" t="s">
        <v>1531</v>
      </c>
      <c r="K41" s="2"/>
      <c r="L41" t="s">
        <v>1524</v>
      </c>
      <c r="M41" t="s">
        <v>1343</v>
      </c>
      <c r="N41" t="s">
        <v>269</v>
      </c>
      <c r="O41" t="s">
        <v>171</v>
      </c>
      <c r="P41" t="s">
        <v>270</v>
      </c>
      <c r="S41" t="s">
        <v>271</v>
      </c>
      <c r="T41" t="s">
        <v>1344</v>
      </c>
      <c r="V41" s="2"/>
      <c r="W41" s="2">
        <v>45212</v>
      </c>
      <c r="X41" s="2">
        <v>45212</v>
      </c>
      <c r="Y41" s="1">
        <f>IF(OR(Table1[[#This Row],[Quote Date]]="",Table1[[#This Row],[Confirm Date]]=""),0,NETWORKDAYS(Table1[[#This Row],[Quote Date]],Table1[[#This Row],[Confirm Date]]))</f>
        <v>1</v>
      </c>
      <c r="Z41" s="2"/>
      <c r="AA41" s="2"/>
      <c r="AB41" s="3">
        <f>IF(OR(Table1[[#This Row],[Part Order Date]]="",Table1[[#This Row],[Part Receive Date]]=""),0,NETWORKDAYS(Table1[[#This Row],[Part Order Date]],Table1[[#This Row],[Part Receive Date]]))</f>
        <v>0</v>
      </c>
      <c r="AC41" s="1">
        <f>IF(OR(Table1[[#This Row],[Confirm Date]]="",Table1[[#This Row],[End Date]]=""),0,NETWORKDAYS(Table1[[#This Row],[Confirm Date]],Table1[[#This Row],[End Date]]))</f>
        <v>5</v>
      </c>
      <c r="AD41" s="2">
        <v>45218</v>
      </c>
      <c r="AE41" s="2"/>
      <c r="AF41" s="2"/>
      <c r="AG41" t="s">
        <v>2163</v>
      </c>
      <c r="AI41" s="139" t="s">
        <v>2163</v>
      </c>
    </row>
    <row r="42" spans="1:35" hidden="1">
      <c r="A42" t="str">
        <f>IF(Table1[[#This Row],[STATUS]]="0] CLOSED","",COUNTIF($I$4:I42,"&lt;&gt;0] CLOSED"))</f>
        <v/>
      </c>
      <c r="B42" t="s">
        <v>281</v>
      </c>
      <c r="C42" s="2">
        <v>45159</v>
      </c>
      <c r="D42" s="2">
        <v>45204</v>
      </c>
      <c r="E42" s="2">
        <v>45209</v>
      </c>
      <c r="F42" s="3">
        <v>4</v>
      </c>
      <c r="G42" t="s">
        <v>1477</v>
      </c>
      <c r="H42" t="s">
        <v>6</v>
      </c>
      <c r="I42" t="s">
        <v>1527</v>
      </c>
      <c r="J42" t="s">
        <v>1532</v>
      </c>
      <c r="K42" s="2"/>
      <c r="L42" t="s">
        <v>1525</v>
      </c>
      <c r="M42" t="s">
        <v>1343</v>
      </c>
      <c r="N42" t="s">
        <v>39</v>
      </c>
      <c r="O42" t="s">
        <v>109</v>
      </c>
      <c r="P42" t="s">
        <v>282</v>
      </c>
      <c r="T42" t="s">
        <v>1344</v>
      </c>
      <c r="V42" s="2"/>
      <c r="W42" s="2">
        <v>45204</v>
      </c>
      <c r="X42" s="2">
        <v>45204</v>
      </c>
      <c r="Y42" s="1">
        <f>IF(OR(Table1[[#This Row],[Quote Date]]="",Table1[[#This Row],[Confirm Date]]=""),0,NETWORKDAYS(Table1[[#This Row],[Quote Date]],Table1[[#This Row],[Confirm Date]]))</f>
        <v>1</v>
      </c>
      <c r="Z42" s="2"/>
      <c r="AA42" s="2"/>
      <c r="AB42" s="3">
        <f>IF(OR(Table1[[#This Row],[Part Order Date]]="",Table1[[#This Row],[Part Receive Date]]=""),0,NETWORKDAYS(Table1[[#This Row],[Part Order Date]],Table1[[#This Row],[Part Receive Date]]))</f>
        <v>0</v>
      </c>
      <c r="AC42" s="1">
        <f>IF(OR(Table1[[#This Row],[Confirm Date]]="",Table1[[#This Row],[End Date]]=""),0,NETWORKDAYS(Table1[[#This Row],[Confirm Date]],Table1[[#This Row],[End Date]]))</f>
        <v>4</v>
      </c>
      <c r="AD42" s="2">
        <v>45222</v>
      </c>
      <c r="AE42" s="2"/>
      <c r="AF42" s="2"/>
      <c r="AG42" t="s">
        <v>2163</v>
      </c>
      <c r="AI42" s="139" t="s">
        <v>2163</v>
      </c>
    </row>
    <row r="43" spans="1:35" hidden="1">
      <c r="A43" t="str">
        <f>IF(Table1[[#This Row],[STATUS]]="0] CLOSED","",COUNTIF($I$4:I43,"&lt;&gt;0] CLOSED"))</f>
        <v/>
      </c>
      <c r="B43" t="s">
        <v>283</v>
      </c>
      <c r="C43" s="2">
        <v>45159</v>
      </c>
      <c r="D43" s="2"/>
      <c r="E43" s="2"/>
      <c r="F43" s="3">
        <f>IF(OR(Table1[[#This Row],[Start Date]]="",Table1[[#This Row],[End Date]]=""),0,NETWORKDAYS(Table1[[#This Row],[Start Date]],Table1[[#This Row],[End Date]]))</f>
        <v>0</v>
      </c>
      <c r="G43" t="s">
        <v>21</v>
      </c>
      <c r="H43" t="s">
        <v>1478</v>
      </c>
      <c r="I43" t="s">
        <v>1527</v>
      </c>
      <c r="J43" t="s">
        <v>1717</v>
      </c>
      <c r="K43" s="2"/>
      <c r="M43" t="s">
        <v>1343</v>
      </c>
      <c r="N43" t="s">
        <v>39</v>
      </c>
      <c r="O43" t="s">
        <v>85</v>
      </c>
      <c r="P43" t="s">
        <v>284</v>
      </c>
      <c r="S43" t="s">
        <v>285</v>
      </c>
      <c r="T43" t="s">
        <v>1566</v>
      </c>
      <c r="U43" t="s">
        <v>286</v>
      </c>
      <c r="V43" s="2">
        <v>45160</v>
      </c>
      <c r="W43" s="2">
        <v>45181</v>
      </c>
      <c r="X43" s="2">
        <v>45253</v>
      </c>
      <c r="Y43" s="1">
        <f>IF(OR(Table1[[#This Row],[Quote Date]]="",Table1[[#This Row],[Confirm Date]]=""),0,NETWORKDAYS(Table1[[#This Row],[Quote Date]],Table1[[#This Row],[Confirm Date]]))</f>
        <v>53</v>
      </c>
      <c r="Z43" s="2"/>
      <c r="AA43" s="2"/>
      <c r="AB43" s="3">
        <f>IF(OR(Table1[[#This Row],[Part Order Date]]="",Table1[[#This Row],[Part Receive Date]]=""),0,NETWORKDAYS(Table1[[#This Row],[Part Order Date]],Table1[[#This Row],[Part Receive Date]]))</f>
        <v>0</v>
      </c>
      <c r="AC43" s="1">
        <f>IF(OR(Table1[[#This Row],[Confirm Date]]="",Table1[[#This Row],[End Date]]=""),0,NETWORKDAYS(Table1[[#This Row],[Confirm Date]],Table1[[#This Row],[End Date]]))</f>
        <v>0</v>
      </c>
      <c r="AD43" s="2">
        <v>45253</v>
      </c>
      <c r="AE43" s="2"/>
      <c r="AF43" s="2"/>
      <c r="AG43" t="s">
        <v>2163</v>
      </c>
      <c r="AI43" s="139">
        <v>49000000</v>
      </c>
    </row>
    <row r="44" spans="1:35" hidden="1">
      <c r="A44" t="str">
        <f>IF(Table1[[#This Row],[STATUS]]="0] CLOSED","",COUNTIF($I$4:I44,"&lt;&gt;0] CLOSED"))</f>
        <v/>
      </c>
      <c r="B44" t="s">
        <v>287</v>
      </c>
      <c r="C44" s="2">
        <v>45159</v>
      </c>
      <c r="D44" s="2"/>
      <c r="E44" s="2"/>
      <c r="F44" s="3">
        <f>IF(OR(Table1[[#This Row],[Start Date]]="",Table1[[#This Row],[End Date]]=""),0,NETWORKDAYS(Table1[[#This Row],[Start Date]],Table1[[#This Row],[End Date]]))</f>
        <v>0</v>
      </c>
      <c r="G44" t="s">
        <v>21</v>
      </c>
      <c r="H44" t="s">
        <v>1478</v>
      </c>
      <c r="I44" t="s">
        <v>1527</v>
      </c>
      <c r="J44" t="s">
        <v>1717</v>
      </c>
      <c r="K44" s="2"/>
      <c r="M44" t="s">
        <v>1343</v>
      </c>
      <c r="N44" t="s">
        <v>39</v>
      </c>
      <c r="O44" t="s">
        <v>85</v>
      </c>
      <c r="P44" t="s">
        <v>288</v>
      </c>
      <c r="S44" t="s">
        <v>289</v>
      </c>
      <c r="T44" t="s">
        <v>1566</v>
      </c>
      <c r="U44" t="s">
        <v>290</v>
      </c>
      <c r="V44" s="2">
        <v>45160</v>
      </c>
      <c r="W44" s="2">
        <v>45166</v>
      </c>
      <c r="X44" s="2">
        <v>45253</v>
      </c>
      <c r="Y44" s="1">
        <f>IF(OR(Table1[[#This Row],[Quote Date]]="",Table1[[#This Row],[Confirm Date]]=""),0,NETWORKDAYS(Table1[[#This Row],[Quote Date]],Table1[[#This Row],[Confirm Date]]))</f>
        <v>64</v>
      </c>
      <c r="Z44" s="2"/>
      <c r="AA44" s="2"/>
      <c r="AB44" s="3">
        <f>IF(OR(Table1[[#This Row],[Part Order Date]]="",Table1[[#This Row],[Part Receive Date]]=""),0,NETWORKDAYS(Table1[[#This Row],[Part Order Date]],Table1[[#This Row],[Part Receive Date]]))</f>
        <v>0</v>
      </c>
      <c r="AC44" s="1">
        <f>IF(OR(Table1[[#This Row],[Confirm Date]]="",Table1[[#This Row],[End Date]]=""),0,NETWORKDAYS(Table1[[#This Row],[Confirm Date]],Table1[[#This Row],[End Date]]))</f>
        <v>0</v>
      </c>
      <c r="AD44" s="2">
        <v>45253</v>
      </c>
      <c r="AE44" s="2"/>
      <c r="AF44" s="2"/>
      <c r="AG44" t="s">
        <v>2163</v>
      </c>
      <c r="AI44" s="139">
        <v>94000000</v>
      </c>
    </row>
    <row r="45" spans="1:35" hidden="1">
      <c r="A45" t="str">
        <f>IF(Table1[[#This Row],[STATUS]]="0] CLOSED","",COUNTIF($I$4:I45,"&lt;&gt;0] CLOSED"))</f>
        <v/>
      </c>
      <c r="B45" t="s">
        <v>294</v>
      </c>
      <c r="C45" s="2">
        <v>45159</v>
      </c>
      <c r="D45" s="2">
        <v>45240</v>
      </c>
      <c r="E45" s="2">
        <v>45257</v>
      </c>
      <c r="F45" s="3">
        <v>12</v>
      </c>
      <c r="G45" t="s">
        <v>1477</v>
      </c>
      <c r="H45" t="s">
        <v>6</v>
      </c>
      <c r="I45" t="s">
        <v>1527</v>
      </c>
      <c r="J45" t="s">
        <v>1532</v>
      </c>
      <c r="K45" s="2"/>
      <c r="L45" t="s">
        <v>1484</v>
      </c>
      <c r="M45" t="s">
        <v>1343</v>
      </c>
      <c r="N45" t="s">
        <v>22</v>
      </c>
      <c r="O45" t="s">
        <v>73</v>
      </c>
      <c r="P45" t="s">
        <v>295</v>
      </c>
      <c r="S45" t="s">
        <v>296</v>
      </c>
      <c r="T45" t="s">
        <v>1347</v>
      </c>
      <c r="U45" t="s">
        <v>297</v>
      </c>
      <c r="V45" s="22">
        <v>45159</v>
      </c>
      <c r="W45" s="2">
        <v>45159</v>
      </c>
      <c r="X45" s="2">
        <v>45180</v>
      </c>
      <c r="Y45" s="1">
        <f>IF(OR(Table1[[#This Row],[Quote Date]]="",Table1[[#This Row],[Confirm Date]]=""),0,NETWORKDAYS(Table1[[#This Row],[Quote Date]],Table1[[#This Row],[Confirm Date]]))</f>
        <v>16</v>
      </c>
      <c r="Z45" s="2"/>
      <c r="AA45" s="2"/>
      <c r="AB45" s="3">
        <f>IF(OR(Table1[[#This Row],[Part Order Date]]="",Table1[[#This Row],[Part Receive Date]]=""),0,NETWORKDAYS(Table1[[#This Row],[Part Order Date]],Table1[[#This Row],[Part Receive Date]]))</f>
        <v>0</v>
      </c>
      <c r="AC45" s="1">
        <f>IF(OR(Table1[[#This Row],[Confirm Date]]="",Table1[[#This Row],[End Date]]=""),0,NETWORKDAYS(Table1[[#This Row],[Confirm Date]],Table1[[#This Row],[End Date]]))</f>
        <v>56</v>
      </c>
      <c r="AD45" s="2">
        <v>45260</v>
      </c>
      <c r="AE45" s="2"/>
      <c r="AF45" s="2"/>
      <c r="AG45" t="s">
        <v>2163</v>
      </c>
      <c r="AI45" s="139" t="s">
        <v>2163</v>
      </c>
    </row>
    <row r="46" spans="1:35" hidden="1">
      <c r="A46" t="str">
        <f>IF(Table1[[#This Row],[STATUS]]="0] CLOSED","",COUNTIF($I$4:I46,"&lt;&gt;0] CLOSED"))</f>
        <v/>
      </c>
      <c r="B46" t="s">
        <v>298</v>
      </c>
      <c r="C46" s="2">
        <v>45159</v>
      </c>
      <c r="D46" s="2">
        <v>45216</v>
      </c>
      <c r="E46" s="2">
        <v>45229</v>
      </c>
      <c r="F46" s="3">
        <v>10</v>
      </c>
      <c r="G46" t="s">
        <v>1477</v>
      </c>
      <c r="H46" t="s">
        <v>6</v>
      </c>
      <c r="I46" t="s">
        <v>1527</v>
      </c>
      <c r="J46" t="s">
        <v>1530</v>
      </c>
      <c r="K46" s="2"/>
      <c r="L46" t="s">
        <v>1524</v>
      </c>
      <c r="N46" t="s">
        <v>202</v>
      </c>
      <c r="O46" t="s">
        <v>85</v>
      </c>
      <c r="P46" t="s">
        <v>299</v>
      </c>
      <c r="S46" t="s">
        <v>300</v>
      </c>
      <c r="T46" t="s">
        <v>1344</v>
      </c>
      <c r="V46" s="2">
        <v>45160</v>
      </c>
      <c r="W46" s="2">
        <v>45216</v>
      </c>
      <c r="X46" s="2">
        <v>45216</v>
      </c>
      <c r="Y46" s="1">
        <f>IF(OR(Table1[[#This Row],[Quote Date]]="",Table1[[#This Row],[Confirm Date]]=""),0,NETWORKDAYS(Table1[[#This Row],[Quote Date]],Table1[[#This Row],[Confirm Date]]))</f>
        <v>1</v>
      </c>
      <c r="Z46" s="2"/>
      <c r="AA46" s="2"/>
      <c r="AB46" s="3">
        <f>IF(OR(Table1[[#This Row],[Part Order Date]]="",Table1[[#This Row],[Part Receive Date]]=""),0,NETWORKDAYS(Table1[[#This Row],[Part Order Date]],Table1[[#This Row],[Part Receive Date]]))</f>
        <v>0</v>
      </c>
      <c r="AC46" s="1">
        <f>IF(OR(Table1[[#This Row],[Confirm Date]]="",Table1[[#This Row],[End Date]]=""),0,NETWORKDAYS(Table1[[#This Row],[Confirm Date]],Table1[[#This Row],[End Date]]))</f>
        <v>10</v>
      </c>
      <c r="AD46" s="2">
        <v>45239</v>
      </c>
      <c r="AE46" s="2"/>
      <c r="AF46" s="2"/>
      <c r="AG46" t="s">
        <v>2163</v>
      </c>
      <c r="AI46" s="139" t="s">
        <v>2163</v>
      </c>
    </row>
    <row r="47" spans="1:35" hidden="1">
      <c r="A47" t="str">
        <f>IF(Table1[[#This Row],[STATUS]]="0] CLOSED","",COUNTIF($I$4:I47,"&lt;&gt;0] CLOSED"))</f>
        <v/>
      </c>
      <c r="B47" t="s">
        <v>301</v>
      </c>
      <c r="C47" s="2">
        <v>45159</v>
      </c>
      <c r="D47" s="2">
        <v>45163</v>
      </c>
      <c r="E47" s="2">
        <v>45183</v>
      </c>
      <c r="F47" s="3">
        <v>15</v>
      </c>
      <c r="G47" t="s">
        <v>1477</v>
      </c>
      <c r="H47" t="s">
        <v>6</v>
      </c>
      <c r="I47" t="s">
        <v>1527</v>
      </c>
      <c r="K47" s="2"/>
      <c r="L47" t="s">
        <v>1484</v>
      </c>
      <c r="M47" t="s">
        <v>1343</v>
      </c>
      <c r="N47" t="s">
        <v>202</v>
      </c>
      <c r="O47" t="s">
        <v>85</v>
      </c>
      <c r="P47" t="s">
        <v>302</v>
      </c>
      <c r="S47" t="s">
        <v>303</v>
      </c>
      <c r="T47" t="s">
        <v>1347</v>
      </c>
      <c r="U47" t="s">
        <v>1621</v>
      </c>
      <c r="V47" s="2">
        <v>45163</v>
      </c>
      <c r="W47" s="2">
        <v>45163</v>
      </c>
      <c r="X47" s="2">
        <v>45163</v>
      </c>
      <c r="Y47" s="1">
        <f>IF(OR(Table1[[#This Row],[Quote Date]]="",Table1[[#This Row],[Confirm Date]]=""),0,NETWORKDAYS(Table1[[#This Row],[Quote Date]],Table1[[#This Row],[Confirm Date]]))</f>
        <v>1</v>
      </c>
      <c r="Z47" s="2"/>
      <c r="AA47" s="2"/>
      <c r="AB47" s="3">
        <f>IF(OR(Table1[[#This Row],[Part Order Date]]="",Table1[[#This Row],[Part Receive Date]]=""),0,NETWORKDAYS(Table1[[#This Row],[Part Order Date]],Table1[[#This Row],[Part Receive Date]]))</f>
        <v>0</v>
      </c>
      <c r="AC47" s="1">
        <f>IF(OR(Table1[[#This Row],[Confirm Date]]="",Table1[[#This Row],[End Date]]=""),0,NETWORKDAYS(Table1[[#This Row],[Confirm Date]],Table1[[#This Row],[End Date]]))</f>
        <v>15</v>
      </c>
      <c r="AD47" s="2">
        <v>45239</v>
      </c>
      <c r="AE47" s="2"/>
      <c r="AF47" s="2"/>
      <c r="AG47" t="s">
        <v>2163</v>
      </c>
      <c r="AI47" s="139" t="s">
        <v>2163</v>
      </c>
    </row>
    <row r="48" spans="1:35" hidden="1">
      <c r="A48" t="str">
        <f>IF(Table1[[#This Row],[STATUS]]="0] CLOSED","",COUNTIF($I$4:I48,"&lt;&gt;0] CLOSED"))</f>
        <v/>
      </c>
      <c r="B48" t="s">
        <v>324</v>
      </c>
      <c r="C48" s="2">
        <v>45159</v>
      </c>
      <c r="D48" s="2">
        <v>45208</v>
      </c>
      <c r="E48" s="2">
        <v>45229</v>
      </c>
      <c r="F48" s="3">
        <v>16</v>
      </c>
      <c r="G48" t="s">
        <v>1477</v>
      </c>
      <c r="H48" t="s">
        <v>6</v>
      </c>
      <c r="I48" t="s">
        <v>1527</v>
      </c>
      <c r="J48" t="s">
        <v>1532</v>
      </c>
      <c r="K48" s="2"/>
      <c r="L48" t="s">
        <v>1525</v>
      </c>
      <c r="M48" t="s">
        <v>1343</v>
      </c>
      <c r="N48" t="s">
        <v>202</v>
      </c>
      <c r="O48" t="s">
        <v>109</v>
      </c>
      <c r="P48" t="s">
        <v>325</v>
      </c>
      <c r="T48" t="s">
        <v>1347</v>
      </c>
      <c r="U48" t="s">
        <v>151</v>
      </c>
      <c r="V48" s="2">
        <v>45161</v>
      </c>
      <c r="W48" s="2">
        <v>45208</v>
      </c>
      <c r="X48" s="2">
        <v>45208</v>
      </c>
      <c r="Y48" s="1">
        <f>IF(OR(Table1[[#This Row],[Quote Date]]="",Table1[[#This Row],[Confirm Date]]=""),0,NETWORKDAYS(Table1[[#This Row],[Quote Date]],Table1[[#This Row],[Confirm Date]]))</f>
        <v>1</v>
      </c>
      <c r="Z48" s="2"/>
      <c r="AA48" s="2"/>
      <c r="AB48" s="3">
        <f>IF(OR(Table1[[#This Row],[Part Order Date]]="",Table1[[#This Row],[Part Receive Date]]=""),0,NETWORKDAYS(Table1[[#This Row],[Part Order Date]],Table1[[#This Row],[Part Receive Date]]))</f>
        <v>0</v>
      </c>
      <c r="AC48" s="1">
        <f>IF(OR(Table1[[#This Row],[Confirm Date]]="",Table1[[#This Row],[End Date]]=""),0,NETWORKDAYS(Table1[[#This Row],[Confirm Date]],Table1[[#This Row],[End Date]]))</f>
        <v>16</v>
      </c>
      <c r="AD48" s="2">
        <v>45239</v>
      </c>
      <c r="AE48" s="2"/>
      <c r="AF48" s="2"/>
      <c r="AG48" t="s">
        <v>2163</v>
      </c>
      <c r="AI48" s="139" t="s">
        <v>2163</v>
      </c>
    </row>
    <row r="49" spans="1:35" hidden="1">
      <c r="A49" t="str">
        <f>IF(Table1[[#This Row],[STATUS]]="0] CLOSED","",COUNTIF($I$4:I49,"&lt;&gt;0] CLOSED"))</f>
        <v/>
      </c>
      <c r="B49" t="s">
        <v>326</v>
      </c>
      <c r="C49" s="2">
        <v>45160</v>
      </c>
      <c r="D49" s="2">
        <v>45272</v>
      </c>
      <c r="E49" s="2">
        <v>45275</v>
      </c>
      <c r="F49" s="3">
        <v>4</v>
      </c>
      <c r="G49" t="s">
        <v>1477</v>
      </c>
      <c r="H49" t="s">
        <v>6</v>
      </c>
      <c r="I49" t="s">
        <v>1527</v>
      </c>
      <c r="J49" t="s">
        <v>1532</v>
      </c>
      <c r="K49" s="2"/>
      <c r="L49" t="s">
        <v>1483</v>
      </c>
      <c r="M49" t="s">
        <v>1348</v>
      </c>
      <c r="N49" t="s">
        <v>327</v>
      </c>
      <c r="O49" t="s">
        <v>328</v>
      </c>
      <c r="P49" t="s">
        <v>329</v>
      </c>
      <c r="T49" t="s">
        <v>1344</v>
      </c>
      <c r="U49" t="s">
        <v>330</v>
      </c>
      <c r="V49" s="22">
        <v>45160</v>
      </c>
      <c r="W49" s="2">
        <v>45162</v>
      </c>
      <c r="X49" s="2">
        <v>45236</v>
      </c>
      <c r="Y49" s="1">
        <f>IF(OR(Table1[[#This Row],[Quote Date]]="",Table1[[#This Row],[Confirm Date]]=""),0,NETWORKDAYS(Table1[[#This Row],[Quote Date]],Table1[[#This Row],[Confirm Date]]))</f>
        <v>53</v>
      </c>
      <c r="Z49" s="2"/>
      <c r="AA49" s="2"/>
      <c r="AB49" s="3">
        <f>IF(OR(Table1[[#This Row],[Part Order Date]]="",Table1[[#This Row],[Part Receive Date]]=""),0,NETWORKDAYS(Table1[[#This Row],[Part Order Date]],Table1[[#This Row],[Part Receive Date]]))</f>
        <v>0</v>
      </c>
      <c r="AC49" s="1">
        <f>IF(OR(Table1[[#This Row],[Confirm Date]]="",Table1[[#This Row],[End Date]]=""),0,NETWORKDAYS(Table1[[#This Row],[Confirm Date]],Table1[[#This Row],[End Date]]))</f>
        <v>30</v>
      </c>
      <c r="AD49" s="2">
        <v>45275</v>
      </c>
      <c r="AE49" s="2"/>
      <c r="AF49" s="2"/>
      <c r="AG49" t="s">
        <v>2163</v>
      </c>
      <c r="AH49">
        <v>500</v>
      </c>
      <c r="AI49" s="139">
        <v>14000000</v>
      </c>
    </row>
    <row r="50" spans="1:35" hidden="1">
      <c r="A50" t="str">
        <f>IF(Table1[[#This Row],[STATUS]]="0] CLOSED","",COUNTIF($I$4:I50,"&lt;&gt;0] CLOSED"))</f>
        <v/>
      </c>
      <c r="B50" t="s">
        <v>331</v>
      </c>
      <c r="C50" s="2">
        <v>45162</v>
      </c>
      <c r="D50" s="2"/>
      <c r="E50" s="2"/>
      <c r="F50" s="3">
        <f>IF(OR(Table1[[#This Row],[Start Date]]="",Table1[[#This Row],[End Date]]=""),0,NETWORKDAYS(Table1[[#This Row],[Start Date]],Table1[[#This Row],[End Date]]))</f>
        <v>0</v>
      </c>
      <c r="G50" t="s">
        <v>21</v>
      </c>
      <c r="H50" t="s">
        <v>485</v>
      </c>
      <c r="I50" t="s">
        <v>1527</v>
      </c>
      <c r="K50" s="2"/>
      <c r="M50" t="s">
        <v>1348</v>
      </c>
      <c r="N50" t="s">
        <v>332</v>
      </c>
      <c r="O50" t="s">
        <v>52</v>
      </c>
      <c r="P50" t="s">
        <v>333</v>
      </c>
      <c r="S50" t="s">
        <v>334</v>
      </c>
      <c r="T50" t="s">
        <v>1566</v>
      </c>
      <c r="U50" t="s">
        <v>335</v>
      </c>
      <c r="V50" s="2">
        <v>45162</v>
      </c>
      <c r="W50" s="2">
        <v>45166</v>
      </c>
      <c r="X50" s="2">
        <v>45243</v>
      </c>
      <c r="Y50" s="1">
        <f>IF(OR(Table1[[#This Row],[Quote Date]]="",Table1[[#This Row],[Confirm Date]]=""),0,NETWORKDAYS(Table1[[#This Row],[Quote Date]],Table1[[#This Row],[Confirm Date]]))</f>
        <v>56</v>
      </c>
      <c r="Z50" s="2"/>
      <c r="AA50" s="2"/>
      <c r="AB50" s="3">
        <f>IF(OR(Table1[[#This Row],[Part Order Date]]="",Table1[[#This Row],[Part Receive Date]]=""),0,NETWORKDAYS(Table1[[#This Row],[Part Order Date]],Table1[[#This Row],[Part Receive Date]]))</f>
        <v>0</v>
      </c>
      <c r="AC50" s="1">
        <f>IF(OR(Table1[[#This Row],[Confirm Date]]="",Table1[[#This Row],[End Date]]=""),0,NETWORKDAYS(Table1[[#This Row],[Confirm Date]],Table1[[#This Row],[End Date]]))</f>
        <v>0</v>
      </c>
      <c r="AD50" s="2">
        <v>45245</v>
      </c>
      <c r="AE50" s="2"/>
      <c r="AF50" s="2"/>
      <c r="AG50" t="s">
        <v>2163</v>
      </c>
      <c r="AI50" s="139">
        <v>32000000</v>
      </c>
    </row>
    <row r="51" spans="1:35" hidden="1">
      <c r="A51" t="str">
        <f>IF(Table1[[#This Row],[STATUS]]="0] CLOSED","",COUNTIF($I$4:I51,"&lt;&gt;0] CLOSED"))</f>
        <v/>
      </c>
      <c r="B51" t="s">
        <v>344</v>
      </c>
      <c r="C51" s="2">
        <v>45163</v>
      </c>
      <c r="D51" s="2">
        <v>45229</v>
      </c>
      <c r="E51" s="2">
        <v>45239</v>
      </c>
      <c r="F51" s="3">
        <f>IF(OR(Table1[[#This Row],[Start Date]]="",Table1[[#This Row],[End Date]]=""),0,NETWORKDAYS(Table1[[#This Row],[Start Date]],Table1[[#This Row],[End Date]]))</f>
        <v>9</v>
      </c>
      <c r="G51" t="s">
        <v>1477</v>
      </c>
      <c r="H51" t="s">
        <v>6</v>
      </c>
      <c r="I51" t="s">
        <v>1527</v>
      </c>
      <c r="K51" s="2"/>
      <c r="L51" t="s">
        <v>1525</v>
      </c>
      <c r="M51" t="s">
        <v>1343</v>
      </c>
      <c r="N51" t="s">
        <v>22</v>
      </c>
      <c r="O51" t="s">
        <v>345</v>
      </c>
      <c r="P51" t="s">
        <v>346</v>
      </c>
      <c r="T51" t="s">
        <v>1347</v>
      </c>
      <c r="U51" t="s">
        <v>151</v>
      </c>
      <c r="V51" s="22">
        <v>45168</v>
      </c>
      <c r="W51" s="2">
        <v>45168</v>
      </c>
      <c r="X51" s="2">
        <v>45180</v>
      </c>
      <c r="Y51" s="1">
        <f>IF(OR(Table1[[#This Row],[Quote Date]]="",Table1[[#This Row],[Confirm Date]]=""),0,NETWORKDAYS(Table1[[#This Row],[Quote Date]],Table1[[#This Row],[Confirm Date]]))</f>
        <v>9</v>
      </c>
      <c r="Z51" s="2"/>
      <c r="AA51" s="2"/>
      <c r="AB51" s="3">
        <f>IF(OR(Table1[[#This Row],[Part Order Date]]="",Table1[[#This Row],[Part Receive Date]]=""),0,NETWORKDAYS(Table1[[#This Row],[Part Order Date]],Table1[[#This Row],[Part Receive Date]]))</f>
        <v>0</v>
      </c>
      <c r="AC51" s="1">
        <f>IF(OR(Table1[[#This Row],[Confirm Date]]="",Table1[[#This Row],[End Date]]=""),0,NETWORKDAYS(Table1[[#This Row],[Confirm Date]],Table1[[#This Row],[End Date]]))</f>
        <v>44</v>
      </c>
      <c r="AD51" s="2">
        <v>45264</v>
      </c>
      <c r="AE51" s="2"/>
      <c r="AF51" s="2" t="s">
        <v>1810</v>
      </c>
      <c r="AG51" t="s">
        <v>2163</v>
      </c>
      <c r="AI51" s="139" t="s">
        <v>2163</v>
      </c>
    </row>
    <row r="52" spans="1:35" hidden="1">
      <c r="A52" t="str">
        <f>IF(Table1[[#This Row],[STATUS]]="0] CLOSED","",COUNTIF($I$4:I52,"&lt;&gt;0] CLOSED"))</f>
        <v/>
      </c>
      <c r="B52" t="s">
        <v>350</v>
      </c>
      <c r="C52" s="2">
        <v>45168</v>
      </c>
      <c r="D52" s="2">
        <v>45168</v>
      </c>
      <c r="E52" s="2">
        <v>45175</v>
      </c>
      <c r="F52" s="3">
        <v>6</v>
      </c>
      <c r="G52" t="s">
        <v>1477</v>
      </c>
      <c r="H52" t="s">
        <v>6</v>
      </c>
      <c r="I52" t="s">
        <v>1527</v>
      </c>
      <c r="K52" s="2"/>
      <c r="L52" t="s">
        <v>1533</v>
      </c>
      <c r="M52" t="s">
        <v>1348</v>
      </c>
      <c r="N52" t="s">
        <v>94</v>
      </c>
      <c r="O52" t="s">
        <v>109</v>
      </c>
      <c r="P52" t="s">
        <v>351</v>
      </c>
      <c r="S52" t="s">
        <v>352</v>
      </c>
      <c r="T52" t="s">
        <v>1344</v>
      </c>
      <c r="U52" t="s">
        <v>1622</v>
      </c>
      <c r="V52" s="22">
        <v>45168</v>
      </c>
      <c r="W52" s="2">
        <v>45168</v>
      </c>
      <c r="X52" s="2">
        <v>45168</v>
      </c>
      <c r="Y52" s="1">
        <f>IF(OR(Table1[[#This Row],[Quote Date]]="",Table1[[#This Row],[Confirm Date]]=""),0,NETWORKDAYS(Table1[[#This Row],[Quote Date]],Table1[[#This Row],[Confirm Date]]))</f>
        <v>1</v>
      </c>
      <c r="Z52" s="2"/>
      <c r="AA52" s="2"/>
      <c r="AB52" s="3">
        <f>IF(OR(Table1[[#This Row],[Part Order Date]]="",Table1[[#This Row],[Part Receive Date]]=""),0,NETWORKDAYS(Table1[[#This Row],[Part Order Date]],Table1[[#This Row],[Part Receive Date]]))</f>
        <v>0</v>
      </c>
      <c r="AC52" s="1">
        <v>2</v>
      </c>
      <c r="AD52" s="2">
        <v>45278</v>
      </c>
      <c r="AE52" s="2"/>
      <c r="AF52" s="2"/>
      <c r="AH52">
        <v>600</v>
      </c>
      <c r="AI52" s="139"/>
    </row>
    <row r="53" spans="1:35" hidden="1">
      <c r="A53" t="str">
        <f>IF(Table1[[#This Row],[STATUS]]="0] CLOSED","",COUNTIF($I$4:I53,"&lt;&gt;0] CLOSED"))</f>
        <v/>
      </c>
      <c r="B53" t="s">
        <v>371</v>
      </c>
      <c r="C53" s="2">
        <v>45174</v>
      </c>
      <c r="D53" s="2">
        <v>45271</v>
      </c>
      <c r="E53" s="2">
        <v>45272</v>
      </c>
      <c r="F53" s="3">
        <f>IF(OR(Table1[[#This Row],[Start Date]]="",Table1[[#This Row],[End Date]]=""),0,NETWORKDAYS(Table1[[#This Row],[Start Date]],Table1[[#This Row],[End Date]]))</f>
        <v>2</v>
      </c>
      <c r="G53" t="s">
        <v>1477</v>
      </c>
      <c r="H53" t="s">
        <v>6</v>
      </c>
      <c r="I53" t="s">
        <v>1527</v>
      </c>
      <c r="K53" s="2"/>
      <c r="L53" t="s">
        <v>1483</v>
      </c>
      <c r="M53" t="s">
        <v>1348</v>
      </c>
      <c r="N53" t="s">
        <v>372</v>
      </c>
      <c r="O53" t="s">
        <v>171</v>
      </c>
      <c r="P53" t="s">
        <v>373</v>
      </c>
      <c r="S53" t="s">
        <v>374</v>
      </c>
      <c r="T53" t="s">
        <v>1344</v>
      </c>
      <c r="U53" t="s">
        <v>375</v>
      </c>
      <c r="V53" s="22">
        <v>45174</v>
      </c>
      <c r="W53" s="2">
        <v>45241</v>
      </c>
      <c r="X53" s="2">
        <v>45242</v>
      </c>
      <c r="Y53" s="1">
        <f>IF(OR(Table1[[#This Row],[Quote Date]]="",Table1[[#This Row],[Confirm Date]]=""),0,NETWORKDAYS(Table1[[#This Row],[Quote Date]],Table1[[#This Row],[Confirm Date]]))</f>
        <v>0</v>
      </c>
      <c r="Z53" s="2">
        <v>45242</v>
      </c>
      <c r="AA53" s="2">
        <v>45266</v>
      </c>
      <c r="AB53" s="3">
        <f>IF(OR(Table1[[#This Row],[Part Order Date]]="",Table1[[#This Row],[Part Receive Date]]=""),0,NETWORKDAYS(Table1[[#This Row],[Part Order Date]],Table1[[#This Row],[Part Receive Date]]))</f>
        <v>18</v>
      </c>
      <c r="AC53" s="1">
        <f>IF(OR(Table1[[#This Row],[Confirm Date]]="",Table1[[#This Row],[End Date]]=""),0,NETWORKDAYS(Table1[[#This Row],[Confirm Date]],Table1[[#This Row],[End Date]]))</f>
        <v>22</v>
      </c>
      <c r="AD53" s="2">
        <v>45273</v>
      </c>
      <c r="AE53" s="2" t="s">
        <v>1814</v>
      </c>
      <c r="AF53" s="2" t="s">
        <v>1815</v>
      </c>
      <c r="AG53" t="s">
        <v>2163</v>
      </c>
      <c r="AI53" s="139" t="s">
        <v>2163</v>
      </c>
    </row>
    <row r="54" spans="1:35" hidden="1">
      <c r="A54" t="str">
        <f>IF(Table1[[#This Row],[STATUS]]="0] CLOSED","",COUNTIF($I$4:I54,"&lt;&gt;0] CLOSED"))</f>
        <v/>
      </c>
      <c r="B54" t="s">
        <v>376</v>
      </c>
      <c r="C54" s="2">
        <v>45174</v>
      </c>
      <c r="D54" s="2">
        <v>45274</v>
      </c>
      <c r="E54" s="2">
        <v>45275</v>
      </c>
      <c r="F54" s="3">
        <v>2</v>
      </c>
      <c r="G54" t="s">
        <v>1477</v>
      </c>
      <c r="H54" t="s">
        <v>6</v>
      </c>
      <c r="I54" t="s">
        <v>1527</v>
      </c>
      <c r="J54" t="s">
        <v>1532</v>
      </c>
      <c r="K54" s="2"/>
      <c r="L54" t="s">
        <v>2178</v>
      </c>
      <c r="M54" t="s">
        <v>1348</v>
      </c>
      <c r="N54" t="s">
        <v>377</v>
      </c>
      <c r="O54" t="s">
        <v>378</v>
      </c>
      <c r="P54" t="s">
        <v>379</v>
      </c>
      <c r="T54" t="s">
        <v>1441</v>
      </c>
      <c r="U54" t="s">
        <v>42</v>
      </c>
      <c r="V54" s="22">
        <v>45175</v>
      </c>
      <c r="W54" s="2">
        <v>45175</v>
      </c>
      <c r="X54" s="2">
        <v>45176</v>
      </c>
      <c r="Y54" s="1">
        <f>IF(OR(Table1[[#This Row],[Quote Date]]="",Table1[[#This Row],[Confirm Date]]=""),0,NETWORKDAYS(Table1[[#This Row],[Quote Date]],Table1[[#This Row],[Confirm Date]]))</f>
        <v>2</v>
      </c>
      <c r="Z54" s="2">
        <v>45176</v>
      </c>
      <c r="AA54" s="2">
        <v>45266</v>
      </c>
      <c r="AB54" s="3">
        <f>IF(OR(Table1[[#This Row],[Part Order Date]]="",Table1[[#This Row],[Part Receive Date]]=""),0,NETWORKDAYS(Table1[[#This Row],[Part Order Date]],Table1[[#This Row],[Part Receive Date]]))</f>
        <v>65</v>
      </c>
      <c r="AC54" s="1">
        <f>IF(OR(Table1[[#This Row],[Confirm Date]]="",Table1[[#This Row],[End Date]]=""),0,NETWORKDAYS(Table1[[#This Row],[Confirm Date]],Table1[[#This Row],[End Date]]))</f>
        <v>72</v>
      </c>
      <c r="AD54" s="2">
        <v>45275</v>
      </c>
      <c r="AE54" s="2" t="s">
        <v>1816</v>
      </c>
      <c r="AF54" s="2" t="s">
        <v>1817</v>
      </c>
      <c r="AG54" t="s">
        <v>2163</v>
      </c>
      <c r="AH54">
        <v>200</v>
      </c>
      <c r="AI54" s="139" t="s">
        <v>2163</v>
      </c>
    </row>
    <row r="55" spans="1:35" hidden="1">
      <c r="A55" t="str">
        <f>IF(Table1[[#This Row],[STATUS]]="0] CLOSED","",COUNTIF($I$4:I55,"&lt;&gt;0] CLOSED"))</f>
        <v/>
      </c>
      <c r="B55" t="s">
        <v>388</v>
      </c>
      <c r="C55" s="2">
        <v>45174</v>
      </c>
      <c r="D55" s="2">
        <v>45176</v>
      </c>
      <c r="E55" s="2">
        <v>45189</v>
      </c>
      <c r="F55" s="3">
        <v>10</v>
      </c>
      <c r="G55" t="s">
        <v>1477</v>
      </c>
      <c r="H55" t="s">
        <v>6</v>
      </c>
      <c r="I55" t="s">
        <v>1527</v>
      </c>
      <c r="K55" s="2"/>
      <c r="L55" t="s">
        <v>1524</v>
      </c>
      <c r="M55" t="s">
        <v>1343</v>
      </c>
      <c r="N55" t="s">
        <v>33</v>
      </c>
      <c r="O55" t="s">
        <v>77</v>
      </c>
      <c r="P55" t="s">
        <v>389</v>
      </c>
      <c r="T55" t="s">
        <v>1347</v>
      </c>
      <c r="V55" s="2"/>
      <c r="W55" s="2">
        <v>45176</v>
      </c>
      <c r="X55" s="2">
        <v>45176</v>
      </c>
      <c r="Y55" s="1">
        <f>IF(OR(Table1[[#This Row],[Quote Date]]="",Table1[[#This Row],[Confirm Date]]=""),0,NETWORKDAYS(Table1[[#This Row],[Quote Date]],Table1[[#This Row],[Confirm Date]]))</f>
        <v>1</v>
      </c>
      <c r="Z55" s="2"/>
      <c r="AA55" s="2"/>
      <c r="AB55" s="3">
        <f>IF(OR(Table1[[#This Row],[Part Order Date]]="",Table1[[#This Row],[Part Receive Date]]=""),0,NETWORKDAYS(Table1[[#This Row],[Part Order Date]],Table1[[#This Row],[Part Receive Date]]))</f>
        <v>0</v>
      </c>
      <c r="AC55" s="1">
        <f>IF(OR(Table1[[#This Row],[Confirm Date]]="",Table1[[#This Row],[End Date]]=""),0,NETWORKDAYS(Table1[[#This Row],[Confirm Date]],Table1[[#This Row],[End Date]]))</f>
        <v>10</v>
      </c>
      <c r="AD55" s="2">
        <v>45215</v>
      </c>
      <c r="AE55" s="2"/>
      <c r="AF55" s="2"/>
      <c r="AG55" t="s">
        <v>2163</v>
      </c>
      <c r="AI55" s="139" t="s">
        <v>2163</v>
      </c>
    </row>
    <row r="56" spans="1:35" hidden="1">
      <c r="A56" t="str">
        <f>IF(Table1[[#This Row],[STATUS]]="0] CLOSED","",COUNTIF($I$4:I56,"&lt;&gt;0] CLOSED"))</f>
        <v/>
      </c>
      <c r="B56" t="s">
        <v>394</v>
      </c>
      <c r="C56" s="2">
        <v>45176</v>
      </c>
      <c r="D56" s="2">
        <v>45176</v>
      </c>
      <c r="E56" s="2">
        <v>45183</v>
      </c>
      <c r="F56" s="3">
        <v>6</v>
      </c>
      <c r="G56" t="s">
        <v>1477</v>
      </c>
      <c r="H56" t="s">
        <v>6</v>
      </c>
      <c r="I56" t="s">
        <v>1527</v>
      </c>
      <c r="K56" s="2"/>
      <c r="L56" t="s">
        <v>1525</v>
      </c>
      <c r="M56" t="s">
        <v>1343</v>
      </c>
      <c r="N56" t="s">
        <v>39</v>
      </c>
      <c r="O56" t="s">
        <v>40</v>
      </c>
      <c r="P56" t="s">
        <v>395</v>
      </c>
      <c r="S56" t="s">
        <v>396</v>
      </c>
      <c r="T56" t="s">
        <v>1441</v>
      </c>
      <c r="U56" t="s">
        <v>42</v>
      </c>
      <c r="V56" s="2">
        <v>45176</v>
      </c>
      <c r="W56" s="2">
        <v>45176</v>
      </c>
      <c r="X56" s="2">
        <v>45176</v>
      </c>
      <c r="Y56" s="1">
        <f>IF(OR(Table1[[#This Row],[Quote Date]]="",Table1[[#This Row],[Confirm Date]]=""),0,NETWORKDAYS(Table1[[#This Row],[Quote Date]],Table1[[#This Row],[Confirm Date]]))</f>
        <v>1</v>
      </c>
      <c r="Z56" s="2"/>
      <c r="AA56" s="2"/>
      <c r="AB56" s="3">
        <f>IF(OR(Table1[[#This Row],[Part Order Date]]="",Table1[[#This Row],[Part Receive Date]]=""),0,NETWORKDAYS(Table1[[#This Row],[Part Order Date]],Table1[[#This Row],[Part Receive Date]]))</f>
        <v>0</v>
      </c>
      <c r="AC56" s="1">
        <f>IF(OR(Table1[[#This Row],[Confirm Date]]="",Table1[[#This Row],[End Date]]=""),0,NETWORKDAYS(Table1[[#This Row],[Confirm Date]],Table1[[#This Row],[End Date]]))</f>
        <v>6</v>
      </c>
      <c r="AD56" s="2">
        <v>45239</v>
      </c>
      <c r="AE56" s="2"/>
      <c r="AF56" s="2"/>
      <c r="AG56" t="s">
        <v>2163</v>
      </c>
      <c r="AI56" s="139" t="s">
        <v>2163</v>
      </c>
    </row>
    <row r="57" spans="1:35" hidden="1">
      <c r="A57" t="str">
        <f>IF(Table1[[#This Row],[STATUS]]="0] CLOSED","",COUNTIF($I$4:I57,"&lt;&gt;0] CLOSED"))</f>
        <v/>
      </c>
      <c r="B57" t="s">
        <v>412</v>
      </c>
      <c r="C57" s="2">
        <v>45177</v>
      </c>
      <c r="D57" s="2">
        <v>45209</v>
      </c>
      <c r="E57" s="2">
        <v>45209</v>
      </c>
      <c r="F57" s="3">
        <v>1</v>
      </c>
      <c r="G57" t="s">
        <v>1477</v>
      </c>
      <c r="H57" t="s">
        <v>6</v>
      </c>
      <c r="I57" t="s">
        <v>1527</v>
      </c>
      <c r="K57" s="2"/>
      <c r="L57" t="s">
        <v>1483</v>
      </c>
      <c r="M57" t="s">
        <v>1348</v>
      </c>
      <c r="N57" t="s">
        <v>22</v>
      </c>
      <c r="O57" t="s">
        <v>148</v>
      </c>
      <c r="P57" t="s">
        <v>413</v>
      </c>
      <c r="S57" t="s">
        <v>414</v>
      </c>
      <c r="T57" t="s">
        <v>1347</v>
      </c>
      <c r="V57" s="2"/>
      <c r="W57" s="2">
        <v>45209</v>
      </c>
      <c r="X57" s="2">
        <v>45209</v>
      </c>
      <c r="Y57" s="1">
        <f>IF(OR(Table1[[#This Row],[Quote Date]]="",Table1[[#This Row],[Confirm Date]]=""),0,NETWORKDAYS(Table1[[#This Row],[Quote Date]],Table1[[#This Row],[Confirm Date]]))</f>
        <v>1</v>
      </c>
      <c r="Z57" s="2"/>
      <c r="AA57" s="2"/>
      <c r="AB57" s="3">
        <f>IF(OR(Table1[[#This Row],[Part Order Date]]="",Table1[[#This Row],[Part Receive Date]]=""),0,NETWORKDAYS(Table1[[#This Row],[Part Order Date]],Table1[[#This Row],[Part Receive Date]]))</f>
        <v>0</v>
      </c>
      <c r="AC57" s="1">
        <f>IF(OR(Table1[[#This Row],[Confirm Date]]="",Table1[[#This Row],[End Date]]=""),0,NETWORKDAYS(Table1[[#This Row],[Confirm Date]],Table1[[#This Row],[End Date]]))</f>
        <v>1</v>
      </c>
      <c r="AD57" s="2">
        <v>45215</v>
      </c>
      <c r="AE57" s="2"/>
      <c r="AF57" s="2"/>
      <c r="AG57" t="s">
        <v>2163</v>
      </c>
      <c r="AI57" s="139" t="s">
        <v>2163</v>
      </c>
    </row>
    <row r="58" spans="1:35" hidden="1">
      <c r="A58" t="str">
        <f>IF(Table1[[#This Row],[STATUS]]="0] CLOSED","",COUNTIF($I$4:I58,"&lt;&gt;0] CLOSED"))</f>
        <v/>
      </c>
      <c r="B58" t="s">
        <v>415</v>
      </c>
      <c r="C58" s="2">
        <v>45177</v>
      </c>
      <c r="D58" s="2">
        <v>45212</v>
      </c>
      <c r="E58" s="2">
        <v>45218</v>
      </c>
      <c r="F58" s="3">
        <v>5</v>
      </c>
      <c r="G58" t="s">
        <v>1477</v>
      </c>
      <c r="H58" t="s">
        <v>6</v>
      </c>
      <c r="I58" t="s">
        <v>1527</v>
      </c>
      <c r="K58" s="2"/>
      <c r="L58" t="s">
        <v>1533</v>
      </c>
      <c r="M58" t="s">
        <v>1348</v>
      </c>
      <c r="N58" t="s">
        <v>258</v>
      </c>
      <c r="O58" t="s">
        <v>264</v>
      </c>
      <c r="P58" t="s">
        <v>416</v>
      </c>
      <c r="S58" t="s">
        <v>417</v>
      </c>
      <c r="T58" t="s">
        <v>1344</v>
      </c>
      <c r="V58" s="2"/>
      <c r="W58" s="2">
        <v>45206</v>
      </c>
      <c r="X58" s="2">
        <v>45212</v>
      </c>
      <c r="Y58" s="1">
        <f>IF(OR(Table1[[#This Row],[Quote Date]]="",Table1[[#This Row],[Confirm Date]]=""),0,NETWORKDAYS(Table1[[#This Row],[Quote Date]],Table1[[#This Row],[Confirm Date]]))</f>
        <v>5</v>
      </c>
      <c r="Z58" s="2"/>
      <c r="AA58" s="2"/>
      <c r="AB58" s="3">
        <f>IF(OR(Table1[[#This Row],[Part Order Date]]="",Table1[[#This Row],[Part Receive Date]]=""),0,NETWORKDAYS(Table1[[#This Row],[Part Order Date]],Table1[[#This Row],[Part Receive Date]]))</f>
        <v>0</v>
      </c>
      <c r="AC58" s="1">
        <f>IF(OR(Table1[[#This Row],[Confirm Date]]="",Table1[[#This Row],[End Date]]=""),0,NETWORKDAYS(Table1[[#This Row],[Confirm Date]],Table1[[#This Row],[End Date]]))</f>
        <v>5</v>
      </c>
      <c r="AD58" s="2">
        <v>45218</v>
      </c>
      <c r="AE58" s="2"/>
      <c r="AF58" s="2"/>
      <c r="AG58" t="s">
        <v>2163</v>
      </c>
      <c r="AI58" s="139">
        <v>40000000</v>
      </c>
    </row>
    <row r="59" spans="1:35" hidden="1">
      <c r="A59" t="str">
        <f>IF(Table1[[#This Row],[STATUS]]="0] CLOSED","",COUNTIF($I$4:I59,"&lt;&gt;0] CLOSED"))</f>
        <v/>
      </c>
      <c r="B59" t="s">
        <v>418</v>
      </c>
      <c r="C59" s="2">
        <v>45177</v>
      </c>
      <c r="D59" s="2"/>
      <c r="E59" s="2"/>
      <c r="F59" s="3">
        <v>0</v>
      </c>
      <c r="G59" t="s">
        <v>1477</v>
      </c>
      <c r="H59" t="s">
        <v>485</v>
      </c>
      <c r="I59" t="s">
        <v>1527</v>
      </c>
      <c r="K59" s="2"/>
      <c r="M59" t="s">
        <v>1348</v>
      </c>
      <c r="N59" t="s">
        <v>135</v>
      </c>
      <c r="O59" t="s">
        <v>171</v>
      </c>
      <c r="P59" t="s">
        <v>419</v>
      </c>
      <c r="S59" t="s">
        <v>420</v>
      </c>
      <c r="T59" t="s">
        <v>1566</v>
      </c>
      <c r="U59" t="s">
        <v>421</v>
      </c>
      <c r="V59" s="2">
        <v>45177</v>
      </c>
      <c r="W59" s="2">
        <v>45180</v>
      </c>
      <c r="X59" s="2">
        <v>45239</v>
      </c>
      <c r="Y59" s="1">
        <f>IF(OR(Table1[[#This Row],[Quote Date]]="",Table1[[#This Row],[Confirm Date]]=""),0,NETWORKDAYS(Table1[[#This Row],[Quote Date]],Table1[[#This Row],[Confirm Date]]))</f>
        <v>44</v>
      </c>
      <c r="Z59" s="2"/>
      <c r="AA59" s="2"/>
      <c r="AB59" s="3">
        <f>IF(OR(Table1[[#This Row],[Part Order Date]]="",Table1[[#This Row],[Part Receive Date]]=""),0,NETWORKDAYS(Table1[[#This Row],[Part Order Date]],Table1[[#This Row],[Part Receive Date]]))</f>
        <v>0</v>
      </c>
      <c r="AC59" s="1">
        <f>IF(OR(Table1[[#This Row],[Confirm Date]]="",Table1[[#This Row],[End Date]]=""),0,NETWORKDAYS(Table1[[#This Row],[Confirm Date]],Table1[[#This Row],[End Date]]))</f>
        <v>0</v>
      </c>
      <c r="AD59" s="2">
        <v>45239</v>
      </c>
      <c r="AE59" s="2"/>
      <c r="AF59" s="2"/>
      <c r="AG59" t="s">
        <v>2163</v>
      </c>
      <c r="AI59" s="139">
        <v>90000000</v>
      </c>
    </row>
    <row r="60" spans="1:35" hidden="1">
      <c r="A60" t="str">
        <f>IF(Table1[[#This Row],[STATUS]]="0] CLOSED","",COUNTIF($I$4:I60,"&lt;&gt;0] CLOSED"))</f>
        <v/>
      </c>
      <c r="B60" t="s">
        <v>422</v>
      </c>
      <c r="C60" s="2">
        <v>45181</v>
      </c>
      <c r="D60" s="2"/>
      <c r="E60" s="2"/>
      <c r="F60" s="3">
        <v>0</v>
      </c>
      <c r="G60" t="s">
        <v>1477</v>
      </c>
      <c r="H60" t="s">
        <v>485</v>
      </c>
      <c r="I60" t="s">
        <v>1527</v>
      </c>
      <c r="J60" t="s">
        <v>1528</v>
      </c>
      <c r="K60" s="2"/>
      <c r="N60" t="s">
        <v>22</v>
      </c>
      <c r="O60" t="s">
        <v>120</v>
      </c>
      <c r="P60" t="s">
        <v>423</v>
      </c>
      <c r="S60" t="s">
        <v>424</v>
      </c>
      <c r="T60" t="s">
        <v>1344</v>
      </c>
      <c r="V60" s="2"/>
      <c r="W60" s="2">
        <v>45224</v>
      </c>
      <c r="X60" s="2">
        <v>45233</v>
      </c>
      <c r="Y60" s="1">
        <f>IF(OR(Table1[[#This Row],[Quote Date]]="",Table1[[#This Row],[Confirm Date]]=""),0,NETWORKDAYS(Table1[[#This Row],[Quote Date]],Table1[[#This Row],[Confirm Date]]))</f>
        <v>8</v>
      </c>
      <c r="Z60" s="2"/>
      <c r="AA60" s="2"/>
      <c r="AB60" s="3">
        <f>IF(OR(Table1[[#This Row],[Part Order Date]]="",Table1[[#This Row],[Part Receive Date]]=""),0,NETWORKDAYS(Table1[[#This Row],[Part Order Date]],Table1[[#This Row],[Part Receive Date]]))</f>
        <v>0</v>
      </c>
      <c r="AC60" s="1">
        <f>IF(OR(Table1[[#This Row],[Confirm Date]]="",Table1[[#This Row],[End Date]]=""),0,NETWORKDAYS(Table1[[#This Row],[Confirm Date]],Table1[[#This Row],[End Date]]))</f>
        <v>0</v>
      </c>
      <c r="AD60" s="2">
        <v>45233</v>
      </c>
      <c r="AE60" s="2"/>
      <c r="AF60" s="2"/>
      <c r="AG60" t="s">
        <v>2163</v>
      </c>
      <c r="AI60" s="139" t="s">
        <v>2163</v>
      </c>
    </row>
    <row r="61" spans="1:35" hidden="1">
      <c r="A61" t="str">
        <f>IF(Table1[[#This Row],[STATUS]]="0] CLOSED","",COUNTIF($I$4:I61,"&lt;&gt;0] CLOSED"))</f>
        <v/>
      </c>
      <c r="B61" t="s">
        <v>428</v>
      </c>
      <c r="C61" s="2">
        <v>45182</v>
      </c>
      <c r="D61" s="2">
        <v>45182</v>
      </c>
      <c r="E61" s="2">
        <v>45183</v>
      </c>
      <c r="F61" s="3">
        <v>2</v>
      </c>
      <c r="G61" t="s">
        <v>1477</v>
      </c>
      <c r="H61" t="s">
        <v>6</v>
      </c>
      <c r="I61" t="s">
        <v>1527</v>
      </c>
      <c r="K61" s="2"/>
      <c r="L61" t="s">
        <v>1525</v>
      </c>
      <c r="M61" t="s">
        <v>1343</v>
      </c>
      <c r="N61" t="s">
        <v>429</v>
      </c>
      <c r="O61" t="s">
        <v>56</v>
      </c>
      <c r="P61" t="s">
        <v>430</v>
      </c>
      <c r="T61" t="s">
        <v>1347</v>
      </c>
      <c r="U61" t="s">
        <v>244</v>
      </c>
      <c r="V61" s="2">
        <v>45182</v>
      </c>
      <c r="W61" s="2">
        <v>45182</v>
      </c>
      <c r="X61" s="2">
        <v>45182</v>
      </c>
      <c r="Y61" s="1">
        <f>IF(OR(Table1[[#This Row],[Quote Date]]="",Table1[[#This Row],[Confirm Date]]=""),0,NETWORKDAYS(Table1[[#This Row],[Quote Date]],Table1[[#This Row],[Confirm Date]]))</f>
        <v>1</v>
      </c>
      <c r="Z61" s="2"/>
      <c r="AA61" s="2"/>
      <c r="AB61" s="3">
        <f>IF(OR(Table1[[#This Row],[Part Order Date]]="",Table1[[#This Row],[Part Receive Date]]=""),0,NETWORKDAYS(Table1[[#This Row],[Part Order Date]],Table1[[#This Row],[Part Receive Date]]))</f>
        <v>0</v>
      </c>
      <c r="AC61" s="1">
        <f>IF(OR(Table1[[#This Row],[Confirm Date]]="",Table1[[#This Row],[End Date]]=""),0,NETWORKDAYS(Table1[[#This Row],[Confirm Date]],Table1[[#This Row],[End Date]]))</f>
        <v>2</v>
      </c>
      <c r="AD61" s="2">
        <v>45239</v>
      </c>
      <c r="AE61" s="2"/>
      <c r="AF61" s="2"/>
      <c r="AG61" t="s">
        <v>2163</v>
      </c>
      <c r="AI61" s="139" t="s">
        <v>2163</v>
      </c>
    </row>
    <row r="62" spans="1:35" hidden="1">
      <c r="A62" t="str">
        <f>IF(Table1[[#This Row],[STATUS]]="0] CLOSED","",COUNTIF($I$4:I62,"&lt;&gt;0] CLOSED"))</f>
        <v/>
      </c>
      <c r="B62" t="s">
        <v>433</v>
      </c>
      <c r="C62" s="2">
        <v>45183</v>
      </c>
      <c r="D62" s="2"/>
      <c r="E62" s="2"/>
      <c r="F62" s="3">
        <f>IF(OR(Table1[[#This Row],[Start Date]]="",Table1[[#This Row],[End Date]]=""),0,NETWORKDAYS(Table1[[#This Row],[Start Date]],Table1[[#This Row],[End Date]]))</f>
        <v>0</v>
      </c>
      <c r="G62" t="s">
        <v>1477</v>
      </c>
      <c r="H62" t="s">
        <v>1478</v>
      </c>
      <c r="I62" t="s">
        <v>1527</v>
      </c>
      <c r="J62" t="s">
        <v>1530</v>
      </c>
      <c r="K62" s="2"/>
      <c r="M62" t="s">
        <v>1343</v>
      </c>
      <c r="N62" t="s">
        <v>22</v>
      </c>
      <c r="O62" t="s">
        <v>434</v>
      </c>
      <c r="P62" t="s">
        <v>435</v>
      </c>
      <c r="S62" t="s">
        <v>436</v>
      </c>
      <c r="T62" t="s">
        <v>1566</v>
      </c>
      <c r="U62" t="s">
        <v>437</v>
      </c>
      <c r="V62" s="22">
        <v>45189</v>
      </c>
      <c r="W62" s="2">
        <v>45189</v>
      </c>
      <c r="X62" s="2">
        <v>45268</v>
      </c>
      <c r="Y62" s="1">
        <f>IF(OR(Table1[[#This Row],[Quote Date]]="",Table1[[#This Row],[Confirm Date]]=""),0,NETWORKDAYS(Table1[[#This Row],[Quote Date]],Table1[[#This Row],[Confirm Date]]))</f>
        <v>58</v>
      </c>
      <c r="Z62" s="2"/>
      <c r="AA62" s="2"/>
      <c r="AB62" s="3">
        <f>IF(OR(Table1[[#This Row],[Part Order Date]]="",Table1[[#This Row],[Part Receive Date]]=""),0,NETWORKDAYS(Table1[[#This Row],[Part Order Date]],Table1[[#This Row],[Part Receive Date]]))</f>
        <v>0</v>
      </c>
      <c r="AC62" s="1">
        <f>IF(OR(Table1[[#This Row],[Confirm Date]]="",Table1[[#This Row],[End Date]]=""),0,NETWORKDAYS(Table1[[#This Row],[Confirm Date]],Table1[[#This Row],[End Date]]))</f>
        <v>0</v>
      </c>
      <c r="AD62" s="2">
        <v>45268</v>
      </c>
      <c r="AE62" s="2"/>
      <c r="AF62" s="2" t="s">
        <v>2083</v>
      </c>
      <c r="AG62" t="s">
        <v>2163</v>
      </c>
      <c r="AI62" s="139" t="s">
        <v>2163</v>
      </c>
    </row>
    <row r="63" spans="1:35" hidden="1">
      <c r="A63" t="str">
        <f>IF(Table1[[#This Row],[STATUS]]="0] CLOSED","",COUNTIF($I$4:I63,"&lt;&gt;0] CLOSED"))</f>
        <v/>
      </c>
      <c r="B63" t="s">
        <v>444</v>
      </c>
      <c r="C63" s="2">
        <v>45184</v>
      </c>
      <c r="D63" s="2">
        <v>45218</v>
      </c>
      <c r="E63" s="2">
        <v>45239</v>
      </c>
      <c r="F63" s="3">
        <v>16</v>
      </c>
      <c r="G63" t="s">
        <v>1477</v>
      </c>
      <c r="H63" t="s">
        <v>6</v>
      </c>
      <c r="I63" t="s">
        <v>1527</v>
      </c>
      <c r="K63" s="2"/>
      <c r="L63" t="s">
        <v>1483</v>
      </c>
      <c r="M63" t="s">
        <v>1348</v>
      </c>
      <c r="N63" t="s">
        <v>22</v>
      </c>
      <c r="O63" t="s">
        <v>259</v>
      </c>
      <c r="P63" t="s">
        <v>445</v>
      </c>
      <c r="S63" t="s">
        <v>446</v>
      </c>
      <c r="T63" t="s">
        <v>1344</v>
      </c>
      <c r="U63" t="s">
        <v>370</v>
      </c>
      <c r="V63" s="2">
        <v>45187</v>
      </c>
      <c r="W63" s="2">
        <v>45188</v>
      </c>
      <c r="X63" s="2">
        <v>45188</v>
      </c>
      <c r="Y63" s="1">
        <f>IF(OR(Table1[[#This Row],[Quote Date]]="",Table1[[#This Row],[Confirm Date]]=""),0,NETWORKDAYS(Table1[[#This Row],[Quote Date]],Table1[[#This Row],[Confirm Date]]))</f>
        <v>1</v>
      </c>
      <c r="Z63" s="2"/>
      <c r="AA63" s="2"/>
      <c r="AB63" s="3">
        <f>IF(OR(Table1[[#This Row],[Part Order Date]]="",Table1[[#This Row],[Part Receive Date]]=""),0,NETWORKDAYS(Table1[[#This Row],[Part Order Date]],Table1[[#This Row],[Part Receive Date]]))</f>
        <v>0</v>
      </c>
      <c r="AC63" s="1">
        <f>IF(OR(Table1[[#This Row],[Confirm Date]]="",Table1[[#This Row],[End Date]]=""),0,NETWORKDAYS(Table1[[#This Row],[Confirm Date]],Table1[[#This Row],[End Date]]))</f>
        <v>38</v>
      </c>
      <c r="AD63" s="2">
        <v>45239</v>
      </c>
      <c r="AE63" s="2"/>
      <c r="AF63" s="2"/>
      <c r="AG63" t="s">
        <v>2163</v>
      </c>
      <c r="AI63" s="139" t="s">
        <v>2163</v>
      </c>
    </row>
    <row r="64" spans="1:35" hidden="1">
      <c r="A64" t="str">
        <f>IF(Table1[[#This Row],[STATUS]]="0] CLOSED","",COUNTIF($I$4:I64,"&lt;&gt;0] CLOSED"))</f>
        <v/>
      </c>
      <c r="B64" t="s">
        <v>447</v>
      </c>
      <c r="C64" s="2">
        <v>45187</v>
      </c>
      <c r="D64" s="2"/>
      <c r="E64" s="2"/>
      <c r="F64" s="3">
        <f>IF(OR(Table1[[#This Row],[Start Date]]="",Table1[[#This Row],[End Date]]=""),0,NETWORKDAYS(Table1[[#This Row],[Start Date]],Table1[[#This Row],[End Date]]))</f>
        <v>0</v>
      </c>
      <c r="G64" t="s">
        <v>21</v>
      </c>
      <c r="H64" t="s">
        <v>1478</v>
      </c>
      <c r="I64" t="s">
        <v>1527</v>
      </c>
      <c r="J64" t="s">
        <v>1717</v>
      </c>
      <c r="K64" s="2"/>
      <c r="M64" t="s">
        <v>1343</v>
      </c>
      <c r="N64" t="s">
        <v>39</v>
      </c>
      <c r="O64" t="s">
        <v>109</v>
      </c>
      <c r="P64" t="s">
        <v>448</v>
      </c>
      <c r="S64" t="s">
        <v>449</v>
      </c>
      <c r="T64" t="s">
        <v>1566</v>
      </c>
      <c r="U64" t="s">
        <v>450</v>
      </c>
      <c r="V64" s="2">
        <v>45187</v>
      </c>
      <c r="W64" s="2">
        <v>45187</v>
      </c>
      <c r="X64" s="2">
        <v>45253</v>
      </c>
      <c r="Y64" s="1">
        <f>IF(OR(Table1[[#This Row],[Quote Date]]="",Table1[[#This Row],[Confirm Date]]=""),0,NETWORKDAYS(Table1[[#This Row],[Quote Date]],Table1[[#This Row],[Confirm Date]]))</f>
        <v>49</v>
      </c>
      <c r="Z64" s="2"/>
      <c r="AA64" s="2"/>
      <c r="AB64" s="3">
        <f>IF(OR(Table1[[#This Row],[Part Order Date]]="",Table1[[#This Row],[Part Receive Date]]=""),0,NETWORKDAYS(Table1[[#This Row],[Part Order Date]],Table1[[#This Row],[Part Receive Date]]))</f>
        <v>0</v>
      </c>
      <c r="AC64" s="1">
        <f>IF(OR(Table1[[#This Row],[Confirm Date]]="",Table1[[#This Row],[End Date]]=""),0,NETWORKDAYS(Table1[[#This Row],[Confirm Date]],Table1[[#This Row],[End Date]]))</f>
        <v>0</v>
      </c>
      <c r="AD64" s="2">
        <v>45253</v>
      </c>
      <c r="AE64" s="2"/>
      <c r="AF64" s="2"/>
      <c r="AG64" t="s">
        <v>2163</v>
      </c>
      <c r="AI64" s="139">
        <v>111000000</v>
      </c>
    </row>
    <row r="65" spans="1:35" hidden="1">
      <c r="A65" t="str">
        <f>IF(Table1[[#This Row],[STATUS]]="0] CLOSED","",COUNTIF($I$4:I65,"&lt;&gt;0] CLOSED"))</f>
        <v/>
      </c>
      <c r="B65" t="s">
        <v>451</v>
      </c>
      <c r="C65" s="2">
        <v>45187</v>
      </c>
      <c r="D65" s="2"/>
      <c r="E65" s="2"/>
      <c r="F65" s="3">
        <f>IF(OR(Table1[[#This Row],[Start Date]]="",Table1[[#This Row],[End Date]]=""),0,NETWORKDAYS(Table1[[#This Row],[Start Date]],Table1[[#This Row],[End Date]]))</f>
        <v>0</v>
      </c>
      <c r="G65" t="s">
        <v>21</v>
      </c>
      <c r="H65" t="s">
        <v>1478</v>
      </c>
      <c r="I65" t="s">
        <v>1527</v>
      </c>
      <c r="J65" t="s">
        <v>1717</v>
      </c>
      <c r="K65" s="2"/>
      <c r="M65" t="s">
        <v>1343</v>
      </c>
      <c r="N65" t="s">
        <v>39</v>
      </c>
      <c r="O65" t="s">
        <v>109</v>
      </c>
      <c r="P65" t="s">
        <v>452</v>
      </c>
      <c r="S65" t="s">
        <v>453</v>
      </c>
      <c r="T65" t="s">
        <v>1566</v>
      </c>
      <c r="U65" t="s">
        <v>454</v>
      </c>
      <c r="V65" s="2">
        <v>45187</v>
      </c>
      <c r="W65" s="2">
        <v>45187</v>
      </c>
      <c r="X65" s="2">
        <v>45253</v>
      </c>
      <c r="Y65" s="1">
        <f>IF(OR(Table1[[#This Row],[Quote Date]]="",Table1[[#This Row],[Confirm Date]]=""),0,NETWORKDAYS(Table1[[#This Row],[Quote Date]],Table1[[#This Row],[Confirm Date]]))</f>
        <v>49</v>
      </c>
      <c r="Z65" s="2"/>
      <c r="AA65" s="2"/>
      <c r="AB65" s="3">
        <f>IF(OR(Table1[[#This Row],[Part Order Date]]="",Table1[[#This Row],[Part Receive Date]]=""),0,NETWORKDAYS(Table1[[#This Row],[Part Order Date]],Table1[[#This Row],[Part Receive Date]]))</f>
        <v>0</v>
      </c>
      <c r="AC65" s="1">
        <f>IF(OR(Table1[[#This Row],[Confirm Date]]="",Table1[[#This Row],[End Date]]=""),0,NETWORKDAYS(Table1[[#This Row],[Confirm Date]],Table1[[#This Row],[End Date]]))</f>
        <v>0</v>
      </c>
      <c r="AD65" s="2">
        <v>45253</v>
      </c>
      <c r="AE65" s="2"/>
      <c r="AF65" s="2"/>
      <c r="AG65" t="s">
        <v>2163</v>
      </c>
      <c r="AI65" s="139">
        <v>97000000</v>
      </c>
    </row>
    <row r="66" spans="1:35" hidden="1">
      <c r="A66" t="str">
        <f>IF(Table1[[#This Row],[STATUS]]="0] CLOSED","",COUNTIF($I$4:I66,"&lt;&gt;0] CLOSED"))</f>
        <v/>
      </c>
      <c r="B66" t="s">
        <v>455</v>
      </c>
      <c r="C66" s="2">
        <v>45187</v>
      </c>
      <c r="D66" s="2"/>
      <c r="E66" s="2"/>
      <c r="F66" s="3">
        <f>IF(OR(Table1[[#This Row],[Start Date]]="",Table1[[#This Row],[End Date]]=""),0,NETWORKDAYS(Table1[[#This Row],[Start Date]],Table1[[#This Row],[End Date]]))</f>
        <v>0</v>
      </c>
      <c r="G66" t="s">
        <v>21</v>
      </c>
      <c r="H66" t="s">
        <v>1478</v>
      </c>
      <c r="I66" t="s">
        <v>1527</v>
      </c>
      <c r="J66" t="s">
        <v>1717</v>
      </c>
      <c r="K66" s="2"/>
      <c r="M66" t="s">
        <v>1343</v>
      </c>
      <c r="N66" t="s">
        <v>39</v>
      </c>
      <c r="O66" t="s">
        <v>109</v>
      </c>
      <c r="P66" t="s">
        <v>456</v>
      </c>
      <c r="S66" t="s">
        <v>457</v>
      </c>
      <c r="T66" t="s">
        <v>1566</v>
      </c>
      <c r="U66" t="s">
        <v>458</v>
      </c>
      <c r="V66" s="2">
        <v>45187</v>
      </c>
      <c r="W66" s="2">
        <v>45187</v>
      </c>
      <c r="X66" s="2">
        <v>45253</v>
      </c>
      <c r="Y66" s="1">
        <f>IF(OR(Table1[[#This Row],[Quote Date]]="",Table1[[#This Row],[Confirm Date]]=""),0,NETWORKDAYS(Table1[[#This Row],[Quote Date]],Table1[[#This Row],[Confirm Date]]))</f>
        <v>49</v>
      </c>
      <c r="Z66" s="2"/>
      <c r="AA66" s="2"/>
      <c r="AB66" s="3">
        <f>IF(OR(Table1[[#This Row],[Part Order Date]]="",Table1[[#This Row],[Part Receive Date]]=""),0,NETWORKDAYS(Table1[[#This Row],[Part Order Date]],Table1[[#This Row],[Part Receive Date]]))</f>
        <v>0</v>
      </c>
      <c r="AC66" s="1">
        <f>IF(OR(Table1[[#This Row],[Confirm Date]]="",Table1[[#This Row],[End Date]]=""),0,NETWORKDAYS(Table1[[#This Row],[Confirm Date]],Table1[[#This Row],[End Date]]))</f>
        <v>0</v>
      </c>
      <c r="AD66" s="2">
        <v>45253</v>
      </c>
      <c r="AE66" s="2"/>
      <c r="AF66" s="2"/>
      <c r="AG66" t="s">
        <v>2163</v>
      </c>
      <c r="AI66" s="139">
        <v>40000000</v>
      </c>
    </row>
    <row r="67" spans="1:35" hidden="1">
      <c r="A67" t="str">
        <f>IF(Table1[[#This Row],[STATUS]]="0] CLOSED","",COUNTIF($I$4:I67,"&lt;&gt;0] CLOSED"))</f>
        <v/>
      </c>
      <c r="B67" t="s">
        <v>459</v>
      </c>
      <c r="C67" s="2">
        <v>45187</v>
      </c>
      <c r="D67" s="2">
        <v>45190</v>
      </c>
      <c r="E67" s="2">
        <v>45229</v>
      </c>
      <c r="F67" s="3">
        <v>28</v>
      </c>
      <c r="G67" t="s">
        <v>1477</v>
      </c>
      <c r="H67" t="s">
        <v>6</v>
      </c>
      <c r="I67" t="s">
        <v>1527</v>
      </c>
      <c r="K67" s="2"/>
      <c r="L67" t="s">
        <v>1484</v>
      </c>
      <c r="M67" t="s">
        <v>1343</v>
      </c>
      <c r="N67" t="s">
        <v>39</v>
      </c>
      <c r="O67" t="s">
        <v>85</v>
      </c>
      <c r="P67" t="s">
        <v>460</v>
      </c>
      <c r="T67" t="s">
        <v>1442</v>
      </c>
      <c r="V67" s="2"/>
      <c r="W67" s="2">
        <v>45190</v>
      </c>
      <c r="X67" s="2">
        <v>45190</v>
      </c>
      <c r="Y67" s="1">
        <f>IF(OR(Table1[[#This Row],[Quote Date]]="",Table1[[#This Row],[Confirm Date]]=""),0,NETWORKDAYS(Table1[[#This Row],[Quote Date]],Table1[[#This Row],[Confirm Date]]))</f>
        <v>1</v>
      </c>
      <c r="Z67" s="2"/>
      <c r="AA67" s="2"/>
      <c r="AB67" s="3">
        <f>IF(OR(Table1[[#This Row],[Part Order Date]]="",Table1[[#This Row],[Part Receive Date]]=""),0,NETWORKDAYS(Table1[[#This Row],[Part Order Date]],Table1[[#This Row],[Part Receive Date]]))</f>
        <v>0</v>
      </c>
      <c r="AC67" s="1">
        <f>IF(OR(Table1[[#This Row],[Confirm Date]]="",Table1[[#This Row],[End Date]]=""),0,NETWORKDAYS(Table1[[#This Row],[Confirm Date]],Table1[[#This Row],[End Date]]))</f>
        <v>28</v>
      </c>
      <c r="AD67" s="2">
        <v>45229</v>
      </c>
      <c r="AE67" s="2"/>
      <c r="AF67" s="2"/>
      <c r="AG67" t="s">
        <v>2163</v>
      </c>
      <c r="AI67" s="139" t="s">
        <v>2163</v>
      </c>
    </row>
    <row r="68" spans="1:35" hidden="1">
      <c r="A68" t="str">
        <f>IF(Table1[[#This Row],[STATUS]]="0] CLOSED","",COUNTIF($I$4:I68,"&lt;&gt;0] CLOSED"))</f>
        <v/>
      </c>
      <c r="B68" t="s">
        <v>461</v>
      </c>
      <c r="C68" s="2">
        <v>45187</v>
      </c>
      <c r="D68" s="2"/>
      <c r="E68" s="2"/>
      <c r="F68" s="3">
        <f>IF(OR(Table1[[#This Row],[Start Date]]="",Table1[[#This Row],[End Date]]=""),0,NETWORKDAYS(Table1[[#This Row],[Start Date]],Table1[[#This Row],[End Date]]))</f>
        <v>0</v>
      </c>
      <c r="G68" t="s">
        <v>21</v>
      </c>
      <c r="H68" t="s">
        <v>1478</v>
      </c>
      <c r="I68" t="s">
        <v>1527</v>
      </c>
      <c r="J68" t="s">
        <v>1717</v>
      </c>
      <c r="K68" s="2"/>
      <c r="M68" t="s">
        <v>1343</v>
      </c>
      <c r="N68" t="s">
        <v>39</v>
      </c>
      <c r="O68" t="s">
        <v>85</v>
      </c>
      <c r="P68" t="s">
        <v>462</v>
      </c>
      <c r="S68" t="s">
        <v>463</v>
      </c>
      <c r="T68" t="s">
        <v>1566</v>
      </c>
      <c r="U68" t="s">
        <v>464</v>
      </c>
      <c r="V68" s="2">
        <v>45188</v>
      </c>
      <c r="W68" s="2">
        <v>45188</v>
      </c>
      <c r="X68" s="2">
        <v>45253</v>
      </c>
      <c r="Y68" s="1">
        <f>IF(OR(Table1[[#This Row],[Quote Date]]="",Table1[[#This Row],[Confirm Date]]=""),0,NETWORKDAYS(Table1[[#This Row],[Quote Date]],Table1[[#This Row],[Confirm Date]]))</f>
        <v>48</v>
      </c>
      <c r="Z68" s="2"/>
      <c r="AA68" s="2"/>
      <c r="AB68" s="3">
        <f>IF(OR(Table1[[#This Row],[Part Order Date]]="",Table1[[#This Row],[Part Receive Date]]=""),0,NETWORKDAYS(Table1[[#This Row],[Part Order Date]],Table1[[#This Row],[Part Receive Date]]))</f>
        <v>0</v>
      </c>
      <c r="AC68" s="1">
        <f>IF(OR(Table1[[#This Row],[Confirm Date]]="",Table1[[#This Row],[End Date]]=""),0,NETWORKDAYS(Table1[[#This Row],[Confirm Date]],Table1[[#This Row],[End Date]]))</f>
        <v>0</v>
      </c>
      <c r="AD68" s="2">
        <v>45253</v>
      </c>
      <c r="AE68" s="2"/>
      <c r="AF68" s="2"/>
      <c r="AG68" t="s">
        <v>2163</v>
      </c>
      <c r="AI68" s="139">
        <v>72000000</v>
      </c>
    </row>
    <row r="69" spans="1:35" hidden="1">
      <c r="A69" t="str">
        <f>IF(Table1[[#This Row],[STATUS]]="0] CLOSED","",COUNTIF($I$4:I69,"&lt;&gt;0] CLOSED"))</f>
        <v/>
      </c>
      <c r="B69" t="s">
        <v>472</v>
      </c>
      <c r="C69" s="2">
        <v>45188</v>
      </c>
      <c r="D69" s="2">
        <v>45195</v>
      </c>
      <c r="E69" s="2">
        <v>45218</v>
      </c>
      <c r="F69" s="3">
        <v>18</v>
      </c>
      <c r="G69" t="s">
        <v>1477</v>
      </c>
      <c r="H69" t="s">
        <v>6</v>
      </c>
      <c r="I69" t="s">
        <v>1527</v>
      </c>
      <c r="K69" s="2"/>
      <c r="L69" t="s">
        <v>1483</v>
      </c>
      <c r="N69" t="s">
        <v>473</v>
      </c>
      <c r="O69" t="s">
        <v>23</v>
      </c>
      <c r="P69" t="s">
        <v>474</v>
      </c>
      <c r="S69" t="s">
        <v>475</v>
      </c>
      <c r="T69" t="s">
        <v>1347</v>
      </c>
      <c r="V69" s="2"/>
      <c r="W69" s="2">
        <v>45195</v>
      </c>
      <c r="X69" s="2">
        <v>45195</v>
      </c>
      <c r="Y69" s="1">
        <f>IF(OR(Table1[[#This Row],[Quote Date]]="",Table1[[#This Row],[Confirm Date]]=""),0,NETWORKDAYS(Table1[[#This Row],[Quote Date]],Table1[[#This Row],[Confirm Date]]))</f>
        <v>1</v>
      </c>
      <c r="Z69" s="2"/>
      <c r="AA69" s="2"/>
      <c r="AB69" s="3">
        <f>IF(OR(Table1[[#This Row],[Part Order Date]]="",Table1[[#This Row],[Part Receive Date]]=""),0,NETWORKDAYS(Table1[[#This Row],[Part Order Date]],Table1[[#This Row],[Part Receive Date]]))</f>
        <v>0</v>
      </c>
      <c r="AC69" s="1">
        <f>IF(OR(Table1[[#This Row],[Confirm Date]]="",Table1[[#This Row],[End Date]]=""),0,NETWORKDAYS(Table1[[#This Row],[Confirm Date]],Table1[[#This Row],[End Date]]))</f>
        <v>18</v>
      </c>
      <c r="AD69" s="2">
        <v>45218</v>
      </c>
      <c r="AE69" s="2"/>
      <c r="AF69" s="2"/>
      <c r="AG69" t="s">
        <v>2163</v>
      </c>
      <c r="AI69" s="139" t="s">
        <v>2163</v>
      </c>
    </row>
    <row r="70" spans="1:35" hidden="1">
      <c r="A70" t="str">
        <f>IF(Table1[[#This Row],[STATUS]]="0] CLOSED","",COUNTIF($I$4:I70,"&lt;&gt;0] CLOSED"))</f>
        <v/>
      </c>
      <c r="B70" t="s">
        <v>480</v>
      </c>
      <c r="C70" s="2">
        <v>45189</v>
      </c>
      <c r="D70" s="2">
        <v>45189</v>
      </c>
      <c r="E70" s="2">
        <v>45210</v>
      </c>
      <c r="F70" s="3">
        <v>16</v>
      </c>
      <c r="G70" t="s">
        <v>1477</v>
      </c>
      <c r="H70" t="s">
        <v>6</v>
      </c>
      <c r="I70" t="s">
        <v>1527</v>
      </c>
      <c r="K70" s="2"/>
      <c r="L70" t="s">
        <v>1484</v>
      </c>
      <c r="N70" t="s">
        <v>22</v>
      </c>
      <c r="O70" t="s">
        <v>1481</v>
      </c>
      <c r="P70" t="s">
        <v>481</v>
      </c>
      <c r="T70" t="s">
        <v>1442</v>
      </c>
      <c r="V70" s="2"/>
      <c r="W70" s="2">
        <v>45189</v>
      </c>
      <c r="X70" s="2">
        <v>45189</v>
      </c>
      <c r="Y70" s="1">
        <f>IF(OR(Table1[[#This Row],[Quote Date]]="",Table1[[#This Row],[Confirm Date]]=""),0,NETWORKDAYS(Table1[[#This Row],[Quote Date]],Table1[[#This Row],[Confirm Date]]))</f>
        <v>1</v>
      </c>
      <c r="Z70" s="2"/>
      <c r="AA70" s="2"/>
      <c r="AB70" s="3">
        <f>IF(OR(Table1[[#This Row],[Part Order Date]]="",Table1[[#This Row],[Part Receive Date]]=""),0,NETWORKDAYS(Table1[[#This Row],[Part Order Date]],Table1[[#This Row],[Part Receive Date]]))</f>
        <v>0</v>
      </c>
      <c r="AC70" s="1">
        <f>IF(OR(Table1[[#This Row],[Confirm Date]]="",Table1[[#This Row],[End Date]]=""),0,NETWORKDAYS(Table1[[#This Row],[Confirm Date]],Table1[[#This Row],[End Date]]))</f>
        <v>16</v>
      </c>
      <c r="AD70" s="2">
        <v>45210</v>
      </c>
      <c r="AE70" s="2"/>
      <c r="AF70" s="2"/>
      <c r="AG70" t="s">
        <v>2163</v>
      </c>
      <c r="AI70" s="139" t="s">
        <v>2163</v>
      </c>
    </row>
    <row r="71" spans="1:35" hidden="1">
      <c r="A71" t="str">
        <f>IF(Table1[[#This Row],[STATUS]]="0] CLOSED","",COUNTIF($I$4:I71,"&lt;&gt;0] CLOSED"))</f>
        <v/>
      </c>
      <c r="B71" t="s">
        <v>482</v>
      </c>
      <c r="C71" s="2">
        <v>45189</v>
      </c>
      <c r="D71" s="2">
        <v>45189</v>
      </c>
      <c r="E71" s="2">
        <v>45210</v>
      </c>
      <c r="F71" s="3">
        <v>16</v>
      </c>
      <c r="G71" t="s">
        <v>1477</v>
      </c>
      <c r="H71" t="s">
        <v>6</v>
      </c>
      <c r="I71" t="s">
        <v>1527</v>
      </c>
      <c r="K71" s="2"/>
      <c r="L71" t="s">
        <v>1484</v>
      </c>
      <c r="N71" t="s">
        <v>22</v>
      </c>
      <c r="O71" t="s">
        <v>34</v>
      </c>
      <c r="P71" t="s">
        <v>483</v>
      </c>
      <c r="T71" t="s">
        <v>1442</v>
      </c>
      <c r="V71" s="2"/>
      <c r="W71" s="2">
        <v>45189</v>
      </c>
      <c r="X71" s="2">
        <v>45189</v>
      </c>
      <c r="Y71" s="1">
        <f>IF(OR(Table1[[#This Row],[Quote Date]]="",Table1[[#This Row],[Confirm Date]]=""),0,NETWORKDAYS(Table1[[#This Row],[Quote Date]],Table1[[#This Row],[Confirm Date]]))</f>
        <v>1</v>
      </c>
      <c r="Z71" s="2"/>
      <c r="AA71" s="2"/>
      <c r="AB71" s="3">
        <f>IF(OR(Table1[[#This Row],[Part Order Date]]="",Table1[[#This Row],[Part Receive Date]]=""),0,NETWORKDAYS(Table1[[#This Row],[Part Order Date]],Table1[[#This Row],[Part Receive Date]]))</f>
        <v>0</v>
      </c>
      <c r="AC71" s="1">
        <f>IF(OR(Table1[[#This Row],[Confirm Date]]="",Table1[[#This Row],[End Date]]=""),0,NETWORKDAYS(Table1[[#This Row],[Confirm Date]],Table1[[#This Row],[End Date]]))</f>
        <v>16</v>
      </c>
      <c r="AD71" s="2">
        <v>45210</v>
      </c>
      <c r="AE71" s="2"/>
      <c r="AF71" s="2"/>
      <c r="AG71" t="s">
        <v>2163</v>
      </c>
      <c r="AI71" s="139" t="s">
        <v>2163</v>
      </c>
    </row>
    <row r="72" spans="1:35" hidden="1">
      <c r="A72" t="str">
        <f>IF(Table1[[#This Row],[STATUS]]="0] CLOSED","",COUNTIF($I$4:I72,"&lt;&gt;0] CLOSED"))</f>
        <v/>
      </c>
      <c r="B72" t="s">
        <v>484</v>
      </c>
      <c r="C72" s="2">
        <v>45190</v>
      </c>
      <c r="D72" s="2"/>
      <c r="E72" s="2"/>
      <c r="F72" s="3">
        <v>0</v>
      </c>
      <c r="G72" t="s">
        <v>1477</v>
      </c>
      <c r="H72" t="s">
        <v>485</v>
      </c>
      <c r="I72" t="s">
        <v>1527</v>
      </c>
      <c r="J72" t="s">
        <v>1534</v>
      </c>
      <c r="K72" s="2"/>
      <c r="N72" t="s">
        <v>486</v>
      </c>
      <c r="O72" t="s">
        <v>259</v>
      </c>
      <c r="P72" t="s">
        <v>487</v>
      </c>
      <c r="S72" t="s">
        <v>488</v>
      </c>
      <c r="T72" t="s">
        <v>1344</v>
      </c>
      <c r="V72" s="2"/>
      <c r="W72" s="2">
        <v>45206</v>
      </c>
      <c r="X72" s="2">
        <v>45215</v>
      </c>
      <c r="Y72" s="1">
        <f>IF(OR(Table1[[#This Row],[Quote Date]]="",Table1[[#This Row],[Confirm Date]]=""),0,NETWORKDAYS(Table1[[#This Row],[Quote Date]],Table1[[#This Row],[Confirm Date]]))</f>
        <v>6</v>
      </c>
      <c r="Z72" s="2"/>
      <c r="AA72" s="2"/>
      <c r="AB72" s="3">
        <f>IF(OR(Table1[[#This Row],[Part Order Date]]="",Table1[[#This Row],[Part Receive Date]]=""),0,NETWORKDAYS(Table1[[#This Row],[Part Order Date]],Table1[[#This Row],[Part Receive Date]]))</f>
        <v>0</v>
      </c>
      <c r="AC72" s="1">
        <f>IF(OR(Table1[[#This Row],[Confirm Date]]="",Table1[[#This Row],[End Date]]=""),0,NETWORKDAYS(Table1[[#This Row],[Confirm Date]],Table1[[#This Row],[End Date]]))</f>
        <v>0</v>
      </c>
      <c r="AD72" s="2">
        <v>45215</v>
      </c>
      <c r="AE72" s="2"/>
      <c r="AF72" s="2"/>
      <c r="AG72" t="s">
        <v>2163</v>
      </c>
      <c r="AI72" s="139">
        <v>84000000</v>
      </c>
    </row>
    <row r="73" spans="1:35" hidden="1">
      <c r="A73" t="str">
        <f>IF(Table1[[#This Row],[STATUS]]="0] CLOSED","",COUNTIF($I$4:I73,"&lt;&gt;0] CLOSED"))</f>
        <v/>
      </c>
      <c r="B73" t="s">
        <v>489</v>
      </c>
      <c r="C73" s="2">
        <v>45201</v>
      </c>
      <c r="D73" s="2">
        <v>45271</v>
      </c>
      <c r="E73" s="2">
        <v>45275</v>
      </c>
      <c r="F73" s="3">
        <v>5</v>
      </c>
      <c r="G73" t="s">
        <v>1477</v>
      </c>
      <c r="H73" t="s">
        <v>6</v>
      </c>
      <c r="I73" t="s">
        <v>1527</v>
      </c>
      <c r="J73" t="s">
        <v>1531</v>
      </c>
      <c r="K73" s="2"/>
      <c r="L73" t="s">
        <v>1483</v>
      </c>
      <c r="M73" t="s">
        <v>1348</v>
      </c>
      <c r="N73" t="s">
        <v>372</v>
      </c>
      <c r="O73" t="s">
        <v>171</v>
      </c>
      <c r="P73" t="s">
        <v>490</v>
      </c>
      <c r="T73" t="s">
        <v>1344</v>
      </c>
      <c r="U73" t="s">
        <v>375</v>
      </c>
      <c r="V73" s="22">
        <v>45223</v>
      </c>
      <c r="W73" s="2">
        <v>45224</v>
      </c>
      <c r="X73" s="2">
        <v>45225</v>
      </c>
      <c r="Y73" s="1">
        <f>IF(OR(Table1[[#This Row],[Quote Date]]="",Table1[[#This Row],[Confirm Date]]=""),0,NETWORKDAYS(Table1[[#This Row],[Quote Date]],Table1[[#This Row],[Confirm Date]]))</f>
        <v>2</v>
      </c>
      <c r="Z73" s="2">
        <v>45225</v>
      </c>
      <c r="AA73" s="2">
        <v>45266</v>
      </c>
      <c r="AB73" s="3">
        <f>IF(OR(Table1[[#This Row],[Part Order Date]]="",Table1[[#This Row],[Part Receive Date]]=""),0,NETWORKDAYS(Table1[[#This Row],[Part Order Date]],Table1[[#This Row],[Part Receive Date]]))</f>
        <v>30</v>
      </c>
      <c r="AC73" s="1">
        <f>IF(OR(Table1[[#This Row],[Confirm Date]]="",Table1[[#This Row],[End Date]]=""),0,NETWORKDAYS(Table1[[#This Row],[Confirm Date]],Table1[[#This Row],[End Date]]))</f>
        <v>37</v>
      </c>
      <c r="AD73" s="2">
        <v>45275</v>
      </c>
      <c r="AE73" s="2" t="s">
        <v>1820</v>
      </c>
      <c r="AF73" s="2" t="s">
        <v>1821</v>
      </c>
      <c r="AG73" t="s">
        <v>2163</v>
      </c>
      <c r="AH73">
        <v>350</v>
      </c>
      <c r="AI73" s="139" t="s">
        <v>2163</v>
      </c>
    </row>
    <row r="74" spans="1:35" hidden="1">
      <c r="A74" t="str">
        <f>IF(Table1[[#This Row],[STATUS]]="0] CLOSED","",COUNTIF($I$4:I74,"&lt;&gt;0] CLOSED"))</f>
        <v/>
      </c>
      <c r="B74" t="s">
        <v>491</v>
      </c>
      <c r="C74" s="2">
        <v>45190</v>
      </c>
      <c r="D74" s="2">
        <v>45239</v>
      </c>
      <c r="E74" s="2">
        <v>45257</v>
      </c>
      <c r="F74" s="3">
        <f>IF(OR(Table1[[#This Row],[Start Date]]="",Table1[[#This Row],[End Date]]=""),0,NETWORKDAYS(Table1[[#This Row],[Start Date]],Table1[[#This Row],[End Date]]))</f>
        <v>13</v>
      </c>
      <c r="G74" t="s">
        <v>1477</v>
      </c>
      <c r="H74" t="s">
        <v>6</v>
      </c>
      <c r="I74" t="s">
        <v>1527</v>
      </c>
      <c r="K74" s="2"/>
      <c r="L74" t="s">
        <v>1484</v>
      </c>
      <c r="M74" t="s">
        <v>1343</v>
      </c>
      <c r="N74" t="s">
        <v>144</v>
      </c>
      <c r="O74" t="s">
        <v>492</v>
      </c>
      <c r="P74" t="s">
        <v>493</v>
      </c>
      <c r="S74" t="s">
        <v>494</v>
      </c>
      <c r="T74" t="s">
        <v>1347</v>
      </c>
      <c r="U74" t="s">
        <v>495</v>
      </c>
      <c r="V74" s="22">
        <v>45209</v>
      </c>
      <c r="W74" s="2">
        <v>45197</v>
      </c>
      <c r="X74" s="2">
        <v>45225</v>
      </c>
      <c r="Y74" s="1">
        <f>IF(OR(Table1[[#This Row],[Quote Date]]="",Table1[[#This Row],[Confirm Date]]=""),0,NETWORKDAYS(Table1[[#This Row],[Quote Date]],Table1[[#This Row],[Confirm Date]]))</f>
        <v>21</v>
      </c>
      <c r="Z74" s="2"/>
      <c r="AA74" s="2"/>
      <c r="AB74" s="3">
        <f>IF(OR(Table1[[#This Row],[Part Order Date]]="",Table1[[#This Row],[Part Receive Date]]=""),0,NETWORKDAYS(Table1[[#This Row],[Part Order Date]],Table1[[#This Row],[Part Receive Date]]))</f>
        <v>0</v>
      </c>
      <c r="AC74" s="1">
        <f>IF(OR(Table1[[#This Row],[Confirm Date]]="",Table1[[#This Row],[End Date]]=""),0,NETWORKDAYS(Table1[[#This Row],[Confirm Date]],Table1[[#This Row],[End Date]]))</f>
        <v>23</v>
      </c>
      <c r="AD74" s="2">
        <v>45266</v>
      </c>
      <c r="AE74" s="2"/>
      <c r="AF74" s="2" t="s">
        <v>1822</v>
      </c>
      <c r="AG74" t="s">
        <v>2163</v>
      </c>
      <c r="AI74" s="139">
        <v>80000000</v>
      </c>
    </row>
    <row r="75" spans="1:35" hidden="1">
      <c r="A75" t="str">
        <f>IF(Table1[[#This Row],[STATUS]]="0] CLOSED","",COUNTIF($I$4:I75,"&lt;&gt;0] CLOSED"))</f>
        <v/>
      </c>
      <c r="B75" t="s">
        <v>500</v>
      </c>
      <c r="C75" s="2">
        <v>45190</v>
      </c>
      <c r="D75" s="2">
        <v>45195</v>
      </c>
      <c r="E75" s="2">
        <v>45209</v>
      </c>
      <c r="F75" s="3">
        <v>11</v>
      </c>
      <c r="G75" t="s">
        <v>1477</v>
      </c>
      <c r="H75" t="s">
        <v>6</v>
      </c>
      <c r="I75" t="s">
        <v>1527</v>
      </c>
      <c r="K75" s="2"/>
      <c r="L75" t="s">
        <v>1524</v>
      </c>
      <c r="N75" t="s">
        <v>22</v>
      </c>
      <c r="O75" t="s">
        <v>120</v>
      </c>
      <c r="P75" t="s">
        <v>501</v>
      </c>
      <c r="T75" t="s">
        <v>1347</v>
      </c>
      <c r="V75" s="2"/>
      <c r="W75" s="2">
        <v>45195</v>
      </c>
      <c r="X75" s="2">
        <v>45195</v>
      </c>
      <c r="Y75" s="1">
        <f>IF(OR(Table1[[#This Row],[Quote Date]]="",Table1[[#This Row],[Confirm Date]]=""),0,NETWORKDAYS(Table1[[#This Row],[Quote Date]],Table1[[#This Row],[Confirm Date]]))</f>
        <v>1</v>
      </c>
      <c r="Z75" s="2"/>
      <c r="AA75" s="2"/>
      <c r="AB75" s="3">
        <f>IF(OR(Table1[[#This Row],[Part Order Date]]="",Table1[[#This Row],[Part Receive Date]]=""),0,NETWORKDAYS(Table1[[#This Row],[Part Order Date]],Table1[[#This Row],[Part Receive Date]]))</f>
        <v>0</v>
      </c>
      <c r="AC75" s="1">
        <f>IF(OR(Table1[[#This Row],[Confirm Date]]="",Table1[[#This Row],[End Date]]=""),0,NETWORKDAYS(Table1[[#This Row],[Confirm Date]],Table1[[#This Row],[End Date]]))</f>
        <v>11</v>
      </c>
      <c r="AD75" s="2">
        <v>45230</v>
      </c>
      <c r="AE75" s="2"/>
      <c r="AF75" s="2"/>
      <c r="AI75" s="139" t="s">
        <v>2163</v>
      </c>
    </row>
    <row r="76" spans="1:35" hidden="1">
      <c r="A76" t="str">
        <f>IF(Table1[[#This Row],[STATUS]]="0] CLOSED","",COUNTIF($I$4:I76,"&lt;&gt;0] CLOSED"))</f>
        <v/>
      </c>
      <c r="B76" t="s">
        <v>502</v>
      </c>
      <c r="C76" s="2">
        <v>45190</v>
      </c>
      <c r="D76" s="2">
        <v>45197</v>
      </c>
      <c r="E76" s="2">
        <v>45209</v>
      </c>
      <c r="F76" s="3">
        <v>9</v>
      </c>
      <c r="G76" t="s">
        <v>1477</v>
      </c>
      <c r="H76" t="s">
        <v>6</v>
      </c>
      <c r="I76" t="s">
        <v>1527</v>
      </c>
      <c r="K76" s="2"/>
      <c r="L76" t="s">
        <v>1524</v>
      </c>
      <c r="M76" t="s">
        <v>1343</v>
      </c>
      <c r="N76" t="s">
        <v>202</v>
      </c>
      <c r="O76" t="s">
        <v>85</v>
      </c>
      <c r="P76" t="s">
        <v>503</v>
      </c>
      <c r="T76" t="s">
        <v>1344</v>
      </c>
      <c r="U76" t="s">
        <v>1623</v>
      </c>
      <c r="V76" s="2">
        <v>45197</v>
      </c>
      <c r="W76" s="2">
        <v>45197</v>
      </c>
      <c r="X76" s="2">
        <v>45197</v>
      </c>
      <c r="Y76" s="1">
        <f>IF(OR(Table1[[#This Row],[Quote Date]]="",Table1[[#This Row],[Confirm Date]]=""),0,NETWORKDAYS(Table1[[#This Row],[Quote Date]],Table1[[#This Row],[Confirm Date]]))</f>
        <v>1</v>
      </c>
      <c r="Z76" s="2"/>
      <c r="AA76" s="2"/>
      <c r="AB76" s="3">
        <f>IF(OR(Table1[[#This Row],[Part Order Date]]="",Table1[[#This Row],[Part Receive Date]]=""),0,NETWORKDAYS(Table1[[#This Row],[Part Order Date]],Table1[[#This Row],[Part Receive Date]]))</f>
        <v>0</v>
      </c>
      <c r="AC76" s="1">
        <f>IF(OR(Table1[[#This Row],[Confirm Date]]="",Table1[[#This Row],[End Date]]=""),0,NETWORKDAYS(Table1[[#This Row],[Confirm Date]],Table1[[#This Row],[End Date]]))</f>
        <v>9</v>
      </c>
      <c r="AD76" s="2">
        <v>45239</v>
      </c>
      <c r="AE76" s="2"/>
      <c r="AF76" s="2"/>
      <c r="AG76" t="s">
        <v>2163</v>
      </c>
      <c r="AI76" s="139" t="s">
        <v>2163</v>
      </c>
    </row>
    <row r="77" spans="1:35" hidden="1">
      <c r="A77" t="str">
        <f>IF(Table1[[#This Row],[STATUS]]="0] CLOSED","",COUNTIF($I$4:I77,"&lt;&gt;0] CLOSED"))</f>
        <v/>
      </c>
      <c r="B77" t="s">
        <v>504</v>
      </c>
      <c r="C77" s="2">
        <v>45190</v>
      </c>
      <c r="D77" s="2">
        <v>45194</v>
      </c>
      <c r="E77" s="2">
        <v>45209</v>
      </c>
      <c r="F77" s="3">
        <v>12</v>
      </c>
      <c r="G77" t="s">
        <v>1477</v>
      </c>
      <c r="H77" t="s">
        <v>6</v>
      </c>
      <c r="I77" t="s">
        <v>1527</v>
      </c>
      <c r="K77" s="2"/>
      <c r="L77" t="s">
        <v>1524</v>
      </c>
      <c r="M77" t="s">
        <v>1343</v>
      </c>
      <c r="N77" t="s">
        <v>202</v>
      </c>
      <c r="O77" t="s">
        <v>85</v>
      </c>
      <c r="P77" t="s">
        <v>505</v>
      </c>
      <c r="T77" t="s">
        <v>1347</v>
      </c>
      <c r="U77" t="s">
        <v>1624</v>
      </c>
      <c r="V77" s="2">
        <v>45194</v>
      </c>
      <c r="W77" s="2">
        <v>45194</v>
      </c>
      <c r="X77" s="2">
        <v>45194</v>
      </c>
      <c r="Y77" s="1">
        <f>IF(OR(Table1[[#This Row],[Quote Date]]="",Table1[[#This Row],[Confirm Date]]=""),0,NETWORKDAYS(Table1[[#This Row],[Quote Date]],Table1[[#This Row],[Confirm Date]]))</f>
        <v>1</v>
      </c>
      <c r="Z77" s="2"/>
      <c r="AA77" s="2"/>
      <c r="AB77" s="3">
        <f>IF(OR(Table1[[#This Row],[Part Order Date]]="",Table1[[#This Row],[Part Receive Date]]=""),0,NETWORKDAYS(Table1[[#This Row],[Part Order Date]],Table1[[#This Row],[Part Receive Date]]))</f>
        <v>0</v>
      </c>
      <c r="AC77" s="1">
        <f>IF(OR(Table1[[#This Row],[Confirm Date]]="",Table1[[#This Row],[End Date]]=""),0,NETWORKDAYS(Table1[[#This Row],[Confirm Date]],Table1[[#This Row],[End Date]]))</f>
        <v>12</v>
      </c>
      <c r="AD77" s="2">
        <v>45239</v>
      </c>
      <c r="AE77" s="2"/>
      <c r="AF77" s="2"/>
      <c r="AI77" s="139" t="s">
        <v>2163</v>
      </c>
    </row>
    <row r="78" spans="1:35" hidden="1">
      <c r="A78" t="str">
        <f>IF(Table1[[#This Row],[STATUS]]="0] CLOSED","",COUNTIF($I$4:I78,"&lt;&gt;0] CLOSED"))</f>
        <v/>
      </c>
      <c r="B78" t="s">
        <v>511</v>
      </c>
      <c r="C78" s="2">
        <v>45195</v>
      </c>
      <c r="D78" s="2">
        <v>45198</v>
      </c>
      <c r="E78" s="2">
        <v>45210</v>
      </c>
      <c r="F78" s="3">
        <v>9</v>
      </c>
      <c r="G78" t="s">
        <v>1477</v>
      </c>
      <c r="H78" t="s">
        <v>6</v>
      </c>
      <c r="I78" t="s">
        <v>1527</v>
      </c>
      <c r="K78" s="2"/>
      <c r="L78" t="s">
        <v>1484</v>
      </c>
      <c r="N78" t="s">
        <v>22</v>
      </c>
      <c r="O78" t="s">
        <v>378</v>
      </c>
      <c r="P78" t="s">
        <v>512</v>
      </c>
      <c r="T78" t="s">
        <v>1441</v>
      </c>
      <c r="V78" s="2"/>
      <c r="W78" s="2">
        <v>45198</v>
      </c>
      <c r="X78" s="2">
        <v>45198</v>
      </c>
      <c r="Y78" s="1">
        <f>IF(OR(Table1[[#This Row],[Quote Date]]="",Table1[[#This Row],[Confirm Date]]=""),0,NETWORKDAYS(Table1[[#This Row],[Quote Date]],Table1[[#This Row],[Confirm Date]]))</f>
        <v>1</v>
      </c>
      <c r="Z78" s="2"/>
      <c r="AA78" s="2"/>
      <c r="AB78" s="3">
        <f>IF(OR(Table1[[#This Row],[Part Order Date]]="",Table1[[#This Row],[Part Receive Date]]=""),0,NETWORKDAYS(Table1[[#This Row],[Part Order Date]],Table1[[#This Row],[Part Receive Date]]))</f>
        <v>0</v>
      </c>
      <c r="AC78" s="1">
        <f>IF(OR(Table1[[#This Row],[Confirm Date]]="",Table1[[#This Row],[End Date]]=""),0,NETWORKDAYS(Table1[[#This Row],[Confirm Date]],Table1[[#This Row],[End Date]]))</f>
        <v>9</v>
      </c>
      <c r="AD78" s="2">
        <v>45210</v>
      </c>
      <c r="AE78" s="2"/>
      <c r="AF78" s="2"/>
      <c r="AG78" t="s">
        <v>2163</v>
      </c>
      <c r="AI78" s="139" t="s">
        <v>2163</v>
      </c>
    </row>
    <row r="79" spans="1:35" hidden="1">
      <c r="A79" t="str">
        <f>IF(Table1[[#This Row],[STATUS]]="0] CLOSED","",COUNTIF($I$4:I79,"&lt;&gt;0] CLOSED"))</f>
        <v/>
      </c>
      <c r="B79" t="s">
        <v>522</v>
      </c>
      <c r="C79" s="2">
        <v>45197</v>
      </c>
      <c r="D79" s="2">
        <v>45197</v>
      </c>
      <c r="E79" s="2">
        <v>45218</v>
      </c>
      <c r="F79" s="3">
        <v>16</v>
      </c>
      <c r="G79" t="s">
        <v>1477</v>
      </c>
      <c r="H79" t="s">
        <v>6</v>
      </c>
      <c r="I79" t="s">
        <v>1527</v>
      </c>
      <c r="K79" s="2"/>
      <c r="L79" t="s">
        <v>1483</v>
      </c>
      <c r="N79" t="s">
        <v>22</v>
      </c>
      <c r="O79" t="s">
        <v>148</v>
      </c>
      <c r="P79" t="s">
        <v>523</v>
      </c>
      <c r="T79" t="s">
        <v>1344</v>
      </c>
      <c r="V79" s="2"/>
      <c r="W79" s="2">
        <v>45197</v>
      </c>
      <c r="X79" s="2">
        <v>45197</v>
      </c>
      <c r="Y79" s="1">
        <f>IF(OR(Table1[[#This Row],[Quote Date]]="",Table1[[#This Row],[Confirm Date]]=""),0,NETWORKDAYS(Table1[[#This Row],[Quote Date]],Table1[[#This Row],[Confirm Date]]))</f>
        <v>1</v>
      </c>
      <c r="Z79" s="2"/>
      <c r="AA79" s="2"/>
      <c r="AB79" s="3">
        <f>IF(OR(Table1[[#This Row],[Part Order Date]]="",Table1[[#This Row],[Part Receive Date]]=""),0,NETWORKDAYS(Table1[[#This Row],[Part Order Date]],Table1[[#This Row],[Part Receive Date]]))</f>
        <v>0</v>
      </c>
      <c r="AC79" s="1">
        <f>IF(OR(Table1[[#This Row],[Confirm Date]]="",Table1[[#This Row],[End Date]]=""),0,NETWORKDAYS(Table1[[#This Row],[Confirm Date]],Table1[[#This Row],[End Date]]))</f>
        <v>16</v>
      </c>
      <c r="AD79" s="2">
        <v>45218</v>
      </c>
      <c r="AE79" s="2"/>
      <c r="AF79" s="2"/>
      <c r="AG79" t="s">
        <v>2163</v>
      </c>
      <c r="AI79" s="139" t="s">
        <v>2163</v>
      </c>
    </row>
    <row r="80" spans="1:35" hidden="1">
      <c r="A80" t="str">
        <f>IF(Table1[[#This Row],[STATUS]]="0] CLOSED","",COUNTIF($I$4:I80,"&lt;&gt;0] CLOSED"))</f>
        <v/>
      </c>
      <c r="B80" t="s">
        <v>524</v>
      </c>
      <c r="C80" s="2">
        <v>45197</v>
      </c>
      <c r="D80" s="2"/>
      <c r="E80" s="2"/>
      <c r="F80" s="3">
        <f>IF(OR(Table1[[#This Row],[Start Date]]="",Table1[[#This Row],[End Date]]=""),0,NETWORKDAYS(Table1[[#This Row],[Start Date]],Table1[[#This Row],[End Date]]))</f>
        <v>0</v>
      </c>
      <c r="G80" t="s">
        <v>1477</v>
      </c>
      <c r="H80" t="s">
        <v>1478</v>
      </c>
      <c r="I80" t="s">
        <v>1527</v>
      </c>
      <c r="J80" t="s">
        <v>1528</v>
      </c>
      <c r="K80" s="2"/>
      <c r="M80" t="s">
        <v>1348</v>
      </c>
      <c r="N80" t="s">
        <v>176</v>
      </c>
      <c r="O80" t="s">
        <v>378</v>
      </c>
      <c r="P80" t="s">
        <v>525</v>
      </c>
      <c r="T80" t="s">
        <v>1566</v>
      </c>
      <c r="U80" t="s">
        <v>526</v>
      </c>
      <c r="V80" s="22">
        <v>45197</v>
      </c>
      <c r="W80" s="2">
        <v>45198</v>
      </c>
      <c r="X80" s="2">
        <v>45265</v>
      </c>
      <c r="Y80" s="1">
        <f>IF(OR(Table1[[#This Row],[Quote Date]]="",Table1[[#This Row],[Confirm Date]]=""),0,NETWORKDAYS(Table1[[#This Row],[Quote Date]],Table1[[#This Row],[Confirm Date]]))</f>
        <v>48</v>
      </c>
      <c r="Z80" s="2"/>
      <c r="AA80" s="2"/>
      <c r="AB80" s="3">
        <f>IF(OR(Table1[[#This Row],[Part Order Date]]="",Table1[[#This Row],[Part Receive Date]]=""),0,NETWORKDAYS(Table1[[#This Row],[Part Order Date]],Table1[[#This Row],[Part Receive Date]]))</f>
        <v>0</v>
      </c>
      <c r="AC80" s="1">
        <f>IF(OR(Table1[[#This Row],[Confirm Date]]="",Table1[[#This Row],[End Date]]=""),0,NETWORKDAYS(Table1[[#This Row],[Confirm Date]],Table1[[#This Row],[End Date]]))</f>
        <v>0</v>
      </c>
      <c r="AD80" s="2">
        <v>45265</v>
      </c>
      <c r="AE80" s="2"/>
      <c r="AF80" s="2"/>
      <c r="AG80" t="s">
        <v>2163</v>
      </c>
      <c r="AI80" s="139">
        <v>102000000</v>
      </c>
    </row>
    <row r="81" spans="1:35" hidden="1">
      <c r="A81" t="str">
        <f>IF(Table1[[#This Row],[STATUS]]="0] CLOSED","",COUNTIF($I$4:I81,"&lt;&gt;0] CLOSED"))</f>
        <v/>
      </c>
      <c r="B81" t="s">
        <v>530</v>
      </c>
      <c r="C81" s="2">
        <v>45197</v>
      </c>
      <c r="D81" s="2"/>
      <c r="E81" s="2"/>
      <c r="F81" s="3">
        <f>IF(OR(Table1[[#This Row],[Start Date]]="",Table1[[#This Row],[End Date]]=""),0,NETWORKDAYS(Table1[[#This Row],[Start Date]],Table1[[#This Row],[End Date]]))</f>
        <v>0</v>
      </c>
      <c r="G81" t="s">
        <v>21</v>
      </c>
      <c r="H81" t="s">
        <v>1478</v>
      </c>
      <c r="I81" t="s">
        <v>1527</v>
      </c>
      <c r="J81" t="s">
        <v>1717</v>
      </c>
      <c r="K81" s="2"/>
      <c r="M81" t="s">
        <v>1343</v>
      </c>
      <c r="N81" t="s">
        <v>39</v>
      </c>
      <c r="O81" t="s">
        <v>85</v>
      </c>
      <c r="P81" t="s">
        <v>531</v>
      </c>
      <c r="S81" t="s">
        <v>532</v>
      </c>
      <c r="T81" t="s">
        <v>1566</v>
      </c>
      <c r="U81" t="s">
        <v>533</v>
      </c>
      <c r="V81" s="2">
        <v>45197</v>
      </c>
      <c r="W81" s="2">
        <v>45027</v>
      </c>
      <c r="X81" s="2">
        <v>45253</v>
      </c>
      <c r="Y81" s="1">
        <f>IF(OR(Table1[[#This Row],[Quote Date]]="",Table1[[#This Row],[Confirm Date]]=""),0,NETWORKDAYS(Table1[[#This Row],[Quote Date]],Table1[[#This Row],[Confirm Date]]))</f>
        <v>163</v>
      </c>
      <c r="Z81" s="2"/>
      <c r="AA81" s="2"/>
      <c r="AB81" s="3">
        <f>IF(OR(Table1[[#This Row],[Part Order Date]]="",Table1[[#This Row],[Part Receive Date]]=""),0,NETWORKDAYS(Table1[[#This Row],[Part Order Date]],Table1[[#This Row],[Part Receive Date]]))</f>
        <v>0</v>
      </c>
      <c r="AC81" s="1">
        <f>IF(OR(Table1[[#This Row],[Confirm Date]]="",Table1[[#This Row],[End Date]]=""),0,NETWORKDAYS(Table1[[#This Row],[Confirm Date]],Table1[[#This Row],[End Date]]))</f>
        <v>0</v>
      </c>
      <c r="AD81" s="2">
        <v>45253</v>
      </c>
      <c r="AE81" s="2"/>
      <c r="AF81" s="2"/>
      <c r="AG81" t="s">
        <v>2163</v>
      </c>
      <c r="AI81" s="139" t="s">
        <v>2163</v>
      </c>
    </row>
    <row r="82" spans="1:35" hidden="1">
      <c r="A82" t="str">
        <f>IF(Table1[[#This Row],[STATUS]]="0] CLOSED","",COUNTIF($I$4:I82,"&lt;&gt;0] CLOSED"))</f>
        <v/>
      </c>
      <c r="B82" t="s">
        <v>542</v>
      </c>
      <c r="C82" s="2">
        <v>45197</v>
      </c>
      <c r="D82" s="2"/>
      <c r="E82" s="2"/>
      <c r="F82" s="3">
        <f>IF(OR(Table1[[#This Row],[Start Date]]="",Table1[[#This Row],[End Date]]=""),0,NETWORKDAYS(Table1[[#This Row],[Start Date]],Table1[[#This Row],[End Date]]))</f>
        <v>0</v>
      </c>
      <c r="G82" t="s">
        <v>21</v>
      </c>
      <c r="H82" t="s">
        <v>485</v>
      </c>
      <c r="I82" t="s">
        <v>1527</v>
      </c>
      <c r="K82" s="2">
        <v>45321</v>
      </c>
      <c r="M82" t="s">
        <v>1343</v>
      </c>
      <c r="N82" t="s">
        <v>273</v>
      </c>
      <c r="O82" t="s">
        <v>95</v>
      </c>
      <c r="P82" t="s">
        <v>543</v>
      </c>
      <c r="T82" t="s">
        <v>1566</v>
      </c>
      <c r="U82" t="s">
        <v>226</v>
      </c>
      <c r="V82" s="2">
        <v>45198</v>
      </c>
      <c r="W82" s="2">
        <v>45121</v>
      </c>
      <c r="X82" s="2">
        <v>45245</v>
      </c>
      <c r="Y82" s="1">
        <f>IF(OR(Table1[[#This Row],[Quote Date]]="",Table1[[#This Row],[Confirm Date]]=""),0,NETWORKDAYS(Table1[[#This Row],[Quote Date]],Table1[[#This Row],[Confirm Date]]))</f>
        <v>89</v>
      </c>
      <c r="Z82" s="2"/>
      <c r="AA82" s="2"/>
      <c r="AB82" s="3">
        <f>IF(OR(Table1[[#This Row],[Part Order Date]]="",Table1[[#This Row],[Part Receive Date]]=""),0,NETWORKDAYS(Table1[[#This Row],[Part Order Date]],Table1[[#This Row],[Part Receive Date]]))</f>
        <v>0</v>
      </c>
      <c r="AC82" s="1">
        <f>IF(OR(Table1[[#This Row],[Confirm Date]]="",Table1[[#This Row],[End Date]]=""),0,NETWORKDAYS(Table1[[#This Row],[Confirm Date]],Table1[[#This Row],[End Date]]))</f>
        <v>0</v>
      </c>
      <c r="AD82" s="2">
        <v>45245</v>
      </c>
      <c r="AE82" s="2"/>
      <c r="AF82" s="2"/>
      <c r="AG82" t="s">
        <v>2163</v>
      </c>
      <c r="AI82" s="139">
        <v>30000000</v>
      </c>
    </row>
    <row r="83" spans="1:35" hidden="1">
      <c r="A83" t="str">
        <f>IF(Table1[[#This Row],[STATUS]]="0] CLOSED","",COUNTIF($I$4:I83,"&lt;&gt;0] CLOSED"))</f>
        <v/>
      </c>
      <c r="B83" t="s">
        <v>544</v>
      </c>
      <c r="C83" s="2">
        <v>45197</v>
      </c>
      <c r="D83" s="2"/>
      <c r="E83" s="2"/>
      <c r="F83" s="3">
        <f>IF(OR(Table1[[#This Row],[Start Date]]="",Table1[[#This Row],[End Date]]=""),0,NETWORKDAYS(Table1[[#This Row],[Start Date]],Table1[[#This Row],[End Date]]))</f>
        <v>0</v>
      </c>
      <c r="G83" t="s">
        <v>21</v>
      </c>
      <c r="H83" t="s">
        <v>1478</v>
      </c>
      <c r="I83" t="s">
        <v>1527</v>
      </c>
      <c r="J83" t="s">
        <v>1717</v>
      </c>
      <c r="K83" s="2"/>
      <c r="M83" t="s">
        <v>1343</v>
      </c>
      <c r="N83" t="s">
        <v>39</v>
      </c>
      <c r="O83" t="s">
        <v>85</v>
      </c>
      <c r="P83" t="s">
        <v>545</v>
      </c>
      <c r="S83" t="s">
        <v>546</v>
      </c>
      <c r="T83" t="s">
        <v>1566</v>
      </c>
      <c r="U83" t="s">
        <v>547</v>
      </c>
      <c r="V83" s="2">
        <v>45198</v>
      </c>
      <c r="W83" s="2">
        <v>45075</v>
      </c>
      <c r="X83" s="2">
        <v>45253</v>
      </c>
      <c r="Y83" s="1">
        <f>IF(OR(Table1[[#This Row],[Quote Date]]="",Table1[[#This Row],[Confirm Date]]=""),0,NETWORKDAYS(Table1[[#This Row],[Quote Date]],Table1[[#This Row],[Confirm Date]]))</f>
        <v>129</v>
      </c>
      <c r="Z83" s="2"/>
      <c r="AA83" s="2"/>
      <c r="AB83" s="3">
        <f>IF(OR(Table1[[#This Row],[Part Order Date]]="",Table1[[#This Row],[Part Receive Date]]=""),0,NETWORKDAYS(Table1[[#This Row],[Part Order Date]],Table1[[#This Row],[Part Receive Date]]))</f>
        <v>0</v>
      </c>
      <c r="AC83" s="1">
        <f>IF(OR(Table1[[#This Row],[Confirm Date]]="",Table1[[#This Row],[End Date]]=""),0,NETWORKDAYS(Table1[[#This Row],[Confirm Date]],Table1[[#This Row],[End Date]]))</f>
        <v>0</v>
      </c>
      <c r="AD83" s="2">
        <v>45253</v>
      </c>
      <c r="AE83" s="2"/>
      <c r="AF83" s="2"/>
      <c r="AG83" t="s">
        <v>2163</v>
      </c>
      <c r="AI83" s="139">
        <v>190000000</v>
      </c>
    </row>
    <row r="84" spans="1:35" hidden="1">
      <c r="A84" t="str">
        <f>IF(Table1[[#This Row],[STATUS]]="0] CLOSED","",COUNTIF($I$4:I84,"&lt;&gt;0] CLOSED"))</f>
        <v/>
      </c>
      <c r="B84" t="s">
        <v>561</v>
      </c>
      <c r="C84" s="2">
        <v>45197</v>
      </c>
      <c r="D84" s="2"/>
      <c r="E84" s="2"/>
      <c r="F84" s="3">
        <f>IF(OR(Table1[[#This Row],[Start Date]]="",Table1[[#This Row],[End Date]]=""),0,NETWORKDAYS(Table1[[#This Row],[Start Date]],Table1[[#This Row],[End Date]]))</f>
        <v>0</v>
      </c>
      <c r="G84" t="s">
        <v>21</v>
      </c>
      <c r="H84" t="s">
        <v>1478</v>
      </c>
      <c r="I84" t="s">
        <v>1527</v>
      </c>
      <c r="J84" t="s">
        <v>1717</v>
      </c>
      <c r="K84" s="2"/>
      <c r="M84" t="s">
        <v>1343</v>
      </c>
      <c r="N84" t="s">
        <v>39</v>
      </c>
      <c r="O84" t="s">
        <v>85</v>
      </c>
      <c r="P84" t="s">
        <v>562</v>
      </c>
      <c r="S84" t="s">
        <v>563</v>
      </c>
      <c r="T84" t="s">
        <v>1566</v>
      </c>
      <c r="U84" t="s">
        <v>26</v>
      </c>
      <c r="V84" s="2">
        <v>45198</v>
      </c>
      <c r="W84" s="2">
        <v>45206</v>
      </c>
      <c r="X84" s="2">
        <v>45253</v>
      </c>
      <c r="Y84" s="1">
        <f>IF(OR(Table1[[#This Row],[Quote Date]]="",Table1[[#This Row],[Confirm Date]]=""),0,NETWORKDAYS(Table1[[#This Row],[Quote Date]],Table1[[#This Row],[Confirm Date]]))</f>
        <v>34</v>
      </c>
      <c r="Z84" s="2"/>
      <c r="AA84" s="2"/>
      <c r="AB84" s="3">
        <f>IF(OR(Table1[[#This Row],[Part Order Date]]="",Table1[[#This Row],[Part Receive Date]]=""),0,NETWORKDAYS(Table1[[#This Row],[Part Order Date]],Table1[[#This Row],[Part Receive Date]]))</f>
        <v>0</v>
      </c>
      <c r="AC84" s="1">
        <f>IF(OR(Table1[[#This Row],[Confirm Date]]="",Table1[[#This Row],[End Date]]=""),0,NETWORKDAYS(Table1[[#This Row],[Confirm Date]],Table1[[#This Row],[End Date]]))</f>
        <v>0</v>
      </c>
      <c r="AD84" s="2">
        <v>45253</v>
      </c>
      <c r="AE84" s="2"/>
      <c r="AF84" s="2"/>
      <c r="AG84" t="s">
        <v>2163</v>
      </c>
      <c r="AI84" s="139" t="s">
        <v>2163</v>
      </c>
    </row>
    <row r="85" spans="1:35" hidden="1">
      <c r="A85" t="str">
        <f>IF(Table1[[#This Row],[STATUS]]="0] CLOSED","",COUNTIF($I$4:I85,"&lt;&gt;0] CLOSED"))</f>
        <v/>
      </c>
      <c r="B85" t="s">
        <v>570</v>
      </c>
      <c r="C85" s="2">
        <v>45197</v>
      </c>
      <c r="D85" s="2"/>
      <c r="E85" s="2"/>
      <c r="F85" s="3">
        <f>IF(OR(Table1[[#This Row],[Start Date]]="",Table1[[#This Row],[End Date]]=""),0,NETWORKDAYS(Table1[[#This Row],[Start Date]],Table1[[#This Row],[End Date]]))</f>
        <v>0</v>
      </c>
      <c r="G85" t="s">
        <v>21</v>
      </c>
      <c r="H85" t="s">
        <v>1478</v>
      </c>
      <c r="I85" t="s">
        <v>1527</v>
      </c>
      <c r="J85" t="s">
        <v>1717</v>
      </c>
      <c r="K85" s="2"/>
      <c r="M85" t="s">
        <v>1343</v>
      </c>
      <c r="N85" t="s">
        <v>39</v>
      </c>
      <c r="O85" t="s">
        <v>85</v>
      </c>
      <c r="P85" t="s">
        <v>571</v>
      </c>
      <c r="S85" t="s">
        <v>572</v>
      </c>
      <c r="T85" t="s">
        <v>1566</v>
      </c>
      <c r="U85" t="s">
        <v>26</v>
      </c>
      <c r="V85" s="2">
        <v>45198</v>
      </c>
      <c r="W85" s="2">
        <v>45206</v>
      </c>
      <c r="X85" s="2">
        <v>45253</v>
      </c>
      <c r="Y85" s="1">
        <f>IF(OR(Table1[[#This Row],[Quote Date]]="",Table1[[#This Row],[Confirm Date]]=""),0,NETWORKDAYS(Table1[[#This Row],[Quote Date]],Table1[[#This Row],[Confirm Date]]))</f>
        <v>34</v>
      </c>
      <c r="Z85" s="2"/>
      <c r="AA85" s="2"/>
      <c r="AB85" s="3">
        <f>IF(OR(Table1[[#This Row],[Part Order Date]]="",Table1[[#This Row],[Part Receive Date]]=""),0,NETWORKDAYS(Table1[[#This Row],[Part Order Date]],Table1[[#This Row],[Part Receive Date]]))</f>
        <v>0</v>
      </c>
      <c r="AC85" s="1">
        <f>IF(OR(Table1[[#This Row],[Confirm Date]]="",Table1[[#This Row],[End Date]]=""),0,NETWORKDAYS(Table1[[#This Row],[Confirm Date]],Table1[[#This Row],[End Date]]))</f>
        <v>0</v>
      </c>
      <c r="AD85" s="2">
        <v>45253</v>
      </c>
      <c r="AE85" s="2"/>
      <c r="AF85" s="2"/>
      <c r="AG85" t="s">
        <v>2163</v>
      </c>
      <c r="AI85" s="139" t="s">
        <v>2163</v>
      </c>
    </row>
    <row r="86" spans="1:35" hidden="1">
      <c r="A86" t="str">
        <f>IF(Table1[[#This Row],[STATUS]]="0] CLOSED","",COUNTIF($I$4:I86,"&lt;&gt;0] CLOSED"))</f>
        <v/>
      </c>
      <c r="B86" t="s">
        <v>573</v>
      </c>
      <c r="C86" s="2">
        <v>45197</v>
      </c>
      <c r="D86" s="2"/>
      <c r="E86" s="2"/>
      <c r="F86" s="3">
        <f>IF(OR(Table1[[#This Row],[Start Date]]="",Table1[[#This Row],[End Date]]=""),0,NETWORKDAYS(Table1[[#This Row],[Start Date]],Table1[[#This Row],[End Date]]))</f>
        <v>0</v>
      </c>
      <c r="G86" t="s">
        <v>21</v>
      </c>
      <c r="H86" t="s">
        <v>1478</v>
      </c>
      <c r="I86" t="s">
        <v>1527</v>
      </c>
      <c r="J86" t="s">
        <v>1717</v>
      </c>
      <c r="K86" s="2"/>
      <c r="M86" t="s">
        <v>1343</v>
      </c>
      <c r="N86" t="s">
        <v>39</v>
      </c>
      <c r="O86" t="s">
        <v>85</v>
      </c>
      <c r="P86" t="s">
        <v>574</v>
      </c>
      <c r="T86" t="s">
        <v>1566</v>
      </c>
      <c r="U86" t="s">
        <v>26</v>
      </c>
      <c r="V86" s="2">
        <v>45198</v>
      </c>
      <c r="W86" s="2">
        <v>45206</v>
      </c>
      <c r="X86" s="2">
        <v>45253</v>
      </c>
      <c r="Y86" s="1">
        <f>IF(OR(Table1[[#This Row],[Quote Date]]="",Table1[[#This Row],[Confirm Date]]=""),0,NETWORKDAYS(Table1[[#This Row],[Quote Date]],Table1[[#This Row],[Confirm Date]]))</f>
        <v>34</v>
      </c>
      <c r="Z86" s="2"/>
      <c r="AA86" s="2"/>
      <c r="AB86" s="3">
        <f>IF(OR(Table1[[#This Row],[Part Order Date]]="",Table1[[#This Row],[Part Receive Date]]=""),0,NETWORKDAYS(Table1[[#This Row],[Part Order Date]],Table1[[#This Row],[Part Receive Date]]))</f>
        <v>0</v>
      </c>
      <c r="AC86" s="1">
        <f>IF(OR(Table1[[#This Row],[Confirm Date]]="",Table1[[#This Row],[End Date]]=""),0,NETWORKDAYS(Table1[[#This Row],[Confirm Date]],Table1[[#This Row],[End Date]]))</f>
        <v>0</v>
      </c>
      <c r="AD86" s="2">
        <v>45253</v>
      </c>
      <c r="AE86" s="2"/>
      <c r="AF86" s="2"/>
      <c r="AG86" t="s">
        <v>2163</v>
      </c>
      <c r="AI86" s="139" t="s">
        <v>2163</v>
      </c>
    </row>
    <row r="87" spans="1:35" hidden="1">
      <c r="A87" t="str">
        <f>IF(Table1[[#This Row],[STATUS]]="0] CLOSED","",COUNTIF($I$4:I87,"&lt;&gt;0] CLOSED"))</f>
        <v/>
      </c>
      <c r="B87" t="s">
        <v>577</v>
      </c>
      <c r="C87" s="2">
        <v>45197</v>
      </c>
      <c r="D87" s="2"/>
      <c r="E87" s="2"/>
      <c r="F87" s="3">
        <f>IF(OR(Table1[[#This Row],[Start Date]]="",Table1[[#This Row],[End Date]]=""),0,NETWORKDAYS(Table1[[#This Row],[Start Date]],Table1[[#This Row],[End Date]]))</f>
        <v>0</v>
      </c>
      <c r="G87" t="s">
        <v>21</v>
      </c>
      <c r="H87" t="s">
        <v>1478</v>
      </c>
      <c r="I87" t="s">
        <v>1527</v>
      </c>
      <c r="J87" t="s">
        <v>1717</v>
      </c>
      <c r="K87" s="2"/>
      <c r="M87" t="s">
        <v>1343</v>
      </c>
      <c r="N87" t="s">
        <v>39</v>
      </c>
      <c r="O87" t="s">
        <v>85</v>
      </c>
      <c r="P87" t="s">
        <v>578</v>
      </c>
      <c r="S87" t="s">
        <v>579</v>
      </c>
      <c r="T87" t="s">
        <v>1566</v>
      </c>
      <c r="U87" t="s">
        <v>521</v>
      </c>
      <c r="V87" s="2">
        <v>45198</v>
      </c>
      <c r="W87" s="2">
        <v>45206</v>
      </c>
      <c r="X87" s="2">
        <v>45253</v>
      </c>
      <c r="Y87" s="1">
        <f>IF(OR(Table1[[#This Row],[Quote Date]]="",Table1[[#This Row],[Confirm Date]]=""),0,NETWORKDAYS(Table1[[#This Row],[Quote Date]],Table1[[#This Row],[Confirm Date]]))</f>
        <v>34</v>
      </c>
      <c r="Z87" s="2"/>
      <c r="AA87" s="2"/>
      <c r="AB87" s="3">
        <f>IF(OR(Table1[[#This Row],[Part Order Date]]="",Table1[[#This Row],[Part Receive Date]]=""),0,NETWORKDAYS(Table1[[#This Row],[Part Order Date]],Table1[[#This Row],[Part Receive Date]]))</f>
        <v>0</v>
      </c>
      <c r="AC87" s="1">
        <f>IF(OR(Table1[[#This Row],[Confirm Date]]="",Table1[[#This Row],[End Date]]=""),0,NETWORKDAYS(Table1[[#This Row],[Confirm Date]],Table1[[#This Row],[End Date]]))</f>
        <v>0</v>
      </c>
      <c r="AD87" s="2">
        <v>45253</v>
      </c>
      <c r="AE87" s="2"/>
      <c r="AF87" s="2"/>
      <c r="AG87" t="s">
        <v>2163</v>
      </c>
      <c r="AI87" s="139" t="s">
        <v>2163</v>
      </c>
    </row>
    <row r="88" spans="1:35" hidden="1">
      <c r="A88" t="str">
        <f>IF(Table1[[#This Row],[STATUS]]="0] CLOSED","",COUNTIF($I$4:I88,"&lt;&gt;0] CLOSED"))</f>
        <v/>
      </c>
      <c r="B88" t="s">
        <v>580</v>
      </c>
      <c r="C88" s="2">
        <v>45197</v>
      </c>
      <c r="D88" s="2"/>
      <c r="E88" s="2"/>
      <c r="F88" s="3">
        <f>IF(OR(Table1[[#This Row],[Start Date]]="",Table1[[#This Row],[End Date]]=""),0,NETWORKDAYS(Table1[[#This Row],[Start Date]],Table1[[#This Row],[End Date]]))</f>
        <v>0</v>
      </c>
      <c r="G88" t="s">
        <v>21</v>
      </c>
      <c r="H88" t="s">
        <v>1478</v>
      </c>
      <c r="I88" t="s">
        <v>1527</v>
      </c>
      <c r="J88" t="s">
        <v>1717</v>
      </c>
      <c r="K88" s="2"/>
      <c r="M88" t="s">
        <v>1343</v>
      </c>
      <c r="N88" t="s">
        <v>39</v>
      </c>
      <c r="O88" t="s">
        <v>85</v>
      </c>
      <c r="P88" t="s">
        <v>581</v>
      </c>
      <c r="S88" t="s">
        <v>582</v>
      </c>
      <c r="T88" t="s">
        <v>1566</v>
      </c>
      <c r="U88" t="s">
        <v>583</v>
      </c>
      <c r="V88" s="2">
        <v>45198</v>
      </c>
      <c r="W88" s="2">
        <v>45206</v>
      </c>
      <c r="X88" s="2">
        <v>45253</v>
      </c>
      <c r="Y88" s="1">
        <f>IF(OR(Table1[[#This Row],[Quote Date]]="",Table1[[#This Row],[Confirm Date]]=""),0,NETWORKDAYS(Table1[[#This Row],[Quote Date]],Table1[[#This Row],[Confirm Date]]))</f>
        <v>34</v>
      </c>
      <c r="Z88" s="2"/>
      <c r="AA88" s="2"/>
      <c r="AB88" s="3">
        <f>IF(OR(Table1[[#This Row],[Part Order Date]]="",Table1[[#This Row],[Part Receive Date]]=""),0,NETWORKDAYS(Table1[[#This Row],[Part Order Date]],Table1[[#This Row],[Part Receive Date]]))</f>
        <v>0</v>
      </c>
      <c r="AC88" s="1">
        <f>IF(OR(Table1[[#This Row],[Confirm Date]]="",Table1[[#This Row],[End Date]]=""),0,NETWORKDAYS(Table1[[#This Row],[Confirm Date]],Table1[[#This Row],[End Date]]))</f>
        <v>0</v>
      </c>
      <c r="AD88" s="2">
        <v>45253</v>
      </c>
      <c r="AE88" s="2"/>
      <c r="AF88" s="2"/>
      <c r="AG88" t="s">
        <v>2163</v>
      </c>
      <c r="AI88" s="139" t="s">
        <v>2163</v>
      </c>
    </row>
    <row r="89" spans="1:35" hidden="1">
      <c r="A89" t="str">
        <f>IF(Table1[[#This Row],[STATUS]]="0] CLOSED","",COUNTIF($I$4:I89,"&lt;&gt;0] CLOSED"))</f>
        <v/>
      </c>
      <c r="B89" t="s">
        <v>584</v>
      </c>
      <c r="C89" s="2">
        <v>45197</v>
      </c>
      <c r="D89" s="2"/>
      <c r="E89" s="2"/>
      <c r="F89" s="3">
        <f>IF(OR(Table1[[#This Row],[Start Date]]="",Table1[[#This Row],[End Date]]=""),0,NETWORKDAYS(Table1[[#This Row],[Start Date]],Table1[[#This Row],[End Date]]))</f>
        <v>0</v>
      </c>
      <c r="G89" t="s">
        <v>21</v>
      </c>
      <c r="H89" t="s">
        <v>1478</v>
      </c>
      <c r="I89" t="s">
        <v>1527</v>
      </c>
      <c r="J89" t="s">
        <v>1717</v>
      </c>
      <c r="K89" s="2"/>
      <c r="M89" t="s">
        <v>1343</v>
      </c>
      <c r="N89" t="s">
        <v>39</v>
      </c>
      <c r="O89" t="s">
        <v>85</v>
      </c>
      <c r="P89" t="s">
        <v>585</v>
      </c>
      <c r="S89" t="s">
        <v>586</v>
      </c>
      <c r="T89" t="s">
        <v>1566</v>
      </c>
      <c r="U89" t="s">
        <v>587</v>
      </c>
      <c r="V89" s="2">
        <v>45198</v>
      </c>
      <c r="W89" s="2">
        <v>45206</v>
      </c>
      <c r="X89" s="2">
        <v>45253</v>
      </c>
      <c r="Y89" s="1">
        <f>IF(OR(Table1[[#This Row],[Quote Date]]="",Table1[[#This Row],[Confirm Date]]=""),0,NETWORKDAYS(Table1[[#This Row],[Quote Date]],Table1[[#This Row],[Confirm Date]]))</f>
        <v>34</v>
      </c>
      <c r="Z89" s="2"/>
      <c r="AA89" s="2"/>
      <c r="AB89" s="3">
        <f>IF(OR(Table1[[#This Row],[Part Order Date]]="",Table1[[#This Row],[Part Receive Date]]=""),0,NETWORKDAYS(Table1[[#This Row],[Part Order Date]],Table1[[#This Row],[Part Receive Date]]))</f>
        <v>0</v>
      </c>
      <c r="AC89" s="1">
        <f>IF(OR(Table1[[#This Row],[Confirm Date]]="",Table1[[#This Row],[End Date]]=""),0,NETWORKDAYS(Table1[[#This Row],[Confirm Date]],Table1[[#This Row],[End Date]]))</f>
        <v>0</v>
      </c>
      <c r="AD89" s="2">
        <v>45253</v>
      </c>
      <c r="AE89" s="2"/>
      <c r="AF89" s="2"/>
      <c r="AG89" t="s">
        <v>2163</v>
      </c>
      <c r="AI89" s="139" t="s">
        <v>2163</v>
      </c>
    </row>
    <row r="90" spans="1:35" hidden="1">
      <c r="A90" t="str">
        <f>IF(Table1[[#This Row],[STATUS]]="0] CLOSED","",COUNTIF($I$4:I90,"&lt;&gt;0] CLOSED"))</f>
        <v/>
      </c>
      <c r="B90" t="s">
        <v>588</v>
      </c>
      <c r="C90" s="2">
        <v>45197</v>
      </c>
      <c r="D90" s="2"/>
      <c r="E90" s="2"/>
      <c r="F90" s="3">
        <f>IF(OR(Table1[[#This Row],[Start Date]]="",Table1[[#This Row],[End Date]]=""),0,NETWORKDAYS(Table1[[#This Row],[Start Date]],Table1[[#This Row],[End Date]]))</f>
        <v>0</v>
      </c>
      <c r="G90" t="s">
        <v>21</v>
      </c>
      <c r="H90" t="s">
        <v>1478</v>
      </c>
      <c r="I90" t="s">
        <v>1527</v>
      </c>
      <c r="J90" t="s">
        <v>1717</v>
      </c>
      <c r="K90" s="2"/>
      <c r="M90" t="s">
        <v>1343</v>
      </c>
      <c r="N90" t="s">
        <v>39</v>
      </c>
      <c r="O90" t="s">
        <v>109</v>
      </c>
      <c r="P90" t="s">
        <v>589</v>
      </c>
      <c r="S90" t="s">
        <v>590</v>
      </c>
      <c r="T90" t="s">
        <v>1566</v>
      </c>
      <c r="U90" t="s">
        <v>591</v>
      </c>
      <c r="V90" s="2">
        <v>45198</v>
      </c>
      <c r="W90" s="2">
        <v>45198</v>
      </c>
      <c r="X90" s="2">
        <v>45253</v>
      </c>
      <c r="Y90" s="1">
        <f>IF(OR(Table1[[#This Row],[Quote Date]]="",Table1[[#This Row],[Confirm Date]]=""),0,NETWORKDAYS(Table1[[#This Row],[Quote Date]],Table1[[#This Row],[Confirm Date]]))</f>
        <v>40</v>
      </c>
      <c r="Z90" s="2"/>
      <c r="AA90" s="2"/>
      <c r="AB90" s="3">
        <f>IF(OR(Table1[[#This Row],[Part Order Date]]="",Table1[[#This Row],[Part Receive Date]]=""),0,NETWORKDAYS(Table1[[#This Row],[Part Order Date]],Table1[[#This Row],[Part Receive Date]]))</f>
        <v>0</v>
      </c>
      <c r="AC90" s="1">
        <f>IF(OR(Table1[[#This Row],[Confirm Date]]="",Table1[[#This Row],[End Date]]=""),0,NETWORKDAYS(Table1[[#This Row],[Confirm Date]],Table1[[#This Row],[End Date]]))</f>
        <v>0</v>
      </c>
      <c r="AD90" s="2">
        <v>45253</v>
      </c>
      <c r="AE90" s="2"/>
      <c r="AF90" s="2"/>
      <c r="AG90" t="s">
        <v>2163</v>
      </c>
      <c r="AI90" s="139" t="s">
        <v>2163</v>
      </c>
    </row>
    <row r="91" spans="1:35" hidden="1">
      <c r="A91" t="str">
        <f>IF(Table1[[#This Row],[STATUS]]="0] CLOSED","",COUNTIF($I$4:I91,"&lt;&gt;0] CLOSED"))</f>
        <v/>
      </c>
      <c r="B91" t="s">
        <v>592</v>
      </c>
      <c r="C91" s="2">
        <v>45197</v>
      </c>
      <c r="D91" s="2"/>
      <c r="E91" s="2"/>
      <c r="F91" s="3">
        <f>IF(OR(Table1[[#This Row],[Start Date]]="",Table1[[#This Row],[End Date]]=""),0,NETWORKDAYS(Table1[[#This Row],[Start Date]],Table1[[#This Row],[End Date]]))</f>
        <v>0</v>
      </c>
      <c r="G91" t="s">
        <v>21</v>
      </c>
      <c r="H91" t="s">
        <v>1478</v>
      </c>
      <c r="I91" t="s">
        <v>1527</v>
      </c>
      <c r="J91" t="s">
        <v>1717</v>
      </c>
      <c r="K91" s="2"/>
      <c r="M91" t="s">
        <v>1343</v>
      </c>
      <c r="N91" t="s">
        <v>39</v>
      </c>
      <c r="O91" t="s">
        <v>85</v>
      </c>
      <c r="P91" t="s">
        <v>593</v>
      </c>
      <c r="S91" t="s">
        <v>594</v>
      </c>
      <c r="T91" t="s">
        <v>1566</v>
      </c>
      <c r="U91" t="s">
        <v>595</v>
      </c>
      <c r="V91" s="2">
        <v>45198</v>
      </c>
      <c r="W91" s="2">
        <v>45206</v>
      </c>
      <c r="X91" s="2">
        <v>45253</v>
      </c>
      <c r="Y91" s="1">
        <f>IF(OR(Table1[[#This Row],[Quote Date]]="",Table1[[#This Row],[Confirm Date]]=""),0,NETWORKDAYS(Table1[[#This Row],[Quote Date]],Table1[[#This Row],[Confirm Date]]))</f>
        <v>34</v>
      </c>
      <c r="Z91" s="2"/>
      <c r="AA91" s="2"/>
      <c r="AB91" s="3">
        <f>IF(OR(Table1[[#This Row],[Part Order Date]]="",Table1[[#This Row],[Part Receive Date]]=""),0,NETWORKDAYS(Table1[[#This Row],[Part Order Date]],Table1[[#This Row],[Part Receive Date]]))</f>
        <v>0</v>
      </c>
      <c r="AC91" s="1">
        <f>IF(OR(Table1[[#This Row],[Confirm Date]]="",Table1[[#This Row],[End Date]]=""),0,NETWORKDAYS(Table1[[#This Row],[Confirm Date]],Table1[[#This Row],[End Date]]))</f>
        <v>0</v>
      </c>
      <c r="AD91" s="2">
        <v>45253</v>
      </c>
      <c r="AE91" s="2"/>
      <c r="AF91" s="2"/>
      <c r="AG91" t="s">
        <v>2163</v>
      </c>
      <c r="AI91" s="139" t="s">
        <v>2163</v>
      </c>
    </row>
    <row r="92" spans="1:35" hidden="1">
      <c r="A92" t="str">
        <f>IF(Table1[[#This Row],[STATUS]]="0] CLOSED","",COUNTIF($I$4:I92,"&lt;&gt;0] CLOSED"))</f>
        <v/>
      </c>
      <c r="B92" t="s">
        <v>604</v>
      </c>
      <c r="C92" s="2">
        <v>45197</v>
      </c>
      <c r="D92" s="2">
        <v>45230</v>
      </c>
      <c r="E92" s="2">
        <v>45239</v>
      </c>
      <c r="F92" s="3">
        <v>8</v>
      </c>
      <c r="G92" t="s">
        <v>1477</v>
      </c>
      <c r="H92" t="s">
        <v>6</v>
      </c>
      <c r="I92" t="s">
        <v>1527</v>
      </c>
      <c r="J92" t="s">
        <v>1532</v>
      </c>
      <c r="K92" s="2"/>
      <c r="L92" t="s">
        <v>1484</v>
      </c>
      <c r="M92" t="s">
        <v>1343</v>
      </c>
      <c r="N92" t="s">
        <v>273</v>
      </c>
      <c r="O92" t="s">
        <v>171</v>
      </c>
      <c r="P92" t="s">
        <v>605</v>
      </c>
      <c r="S92" t="s">
        <v>606</v>
      </c>
      <c r="T92" t="s">
        <v>1344</v>
      </c>
      <c r="U92" t="s">
        <v>607</v>
      </c>
      <c r="V92" s="2">
        <v>45198</v>
      </c>
      <c r="W92" s="2">
        <v>45206</v>
      </c>
      <c r="X92" s="2">
        <v>45230</v>
      </c>
      <c r="Y92" s="1">
        <f>IF(OR(Table1[[#This Row],[Quote Date]]="",Table1[[#This Row],[Confirm Date]]=""),0,NETWORKDAYS(Table1[[#This Row],[Quote Date]],Table1[[#This Row],[Confirm Date]]))</f>
        <v>17</v>
      </c>
      <c r="Z92" s="2">
        <v>45188</v>
      </c>
      <c r="AA92" s="2">
        <v>45215</v>
      </c>
      <c r="AB92" s="3">
        <f>IF(OR(Table1[[#This Row],[Part Order Date]]="",Table1[[#This Row],[Part Receive Date]]=""),0,NETWORKDAYS(Table1[[#This Row],[Part Order Date]],Table1[[#This Row],[Part Receive Date]]))</f>
        <v>20</v>
      </c>
      <c r="AC92" s="1">
        <f>IF(OR(Table1[[#This Row],[Confirm Date]]="",Table1[[#This Row],[End Date]]=""),0,NETWORKDAYS(Table1[[#This Row],[Confirm Date]],Table1[[#This Row],[End Date]]))</f>
        <v>8</v>
      </c>
      <c r="AD92" s="2">
        <v>45239</v>
      </c>
      <c r="AE92" s="2"/>
      <c r="AF92" s="2"/>
      <c r="AG92" t="s">
        <v>2163</v>
      </c>
      <c r="AI92" s="139" t="s">
        <v>2163</v>
      </c>
    </row>
    <row r="93" spans="1:35" hidden="1">
      <c r="A93" t="str">
        <f>IF(Table1[[#This Row],[STATUS]]="0] CLOSED","",COUNTIF($I$4:I93,"&lt;&gt;0] CLOSED"))</f>
        <v/>
      </c>
      <c r="B93" t="s">
        <v>630</v>
      </c>
      <c r="C93" s="2">
        <v>45197</v>
      </c>
      <c r="D93" s="2"/>
      <c r="E93" s="2"/>
      <c r="F93" s="3">
        <f>IF(OR(Table1[[#This Row],[Start Date]]="",Table1[[#This Row],[End Date]]=""),0,NETWORKDAYS(Table1[[#This Row],[Start Date]],Table1[[#This Row],[End Date]]))</f>
        <v>0</v>
      </c>
      <c r="G93" t="s">
        <v>21</v>
      </c>
      <c r="H93" t="s">
        <v>485</v>
      </c>
      <c r="I93" t="s">
        <v>1527</v>
      </c>
      <c r="K93" s="2"/>
      <c r="M93" t="s">
        <v>1343</v>
      </c>
      <c r="N93" t="s">
        <v>631</v>
      </c>
      <c r="O93" t="s">
        <v>61</v>
      </c>
      <c r="P93" t="s">
        <v>632</v>
      </c>
      <c r="T93" t="s">
        <v>1566</v>
      </c>
      <c r="U93" t="s">
        <v>633</v>
      </c>
      <c r="V93" s="2">
        <v>45198</v>
      </c>
      <c r="W93" s="2">
        <v>45206</v>
      </c>
      <c r="X93" s="2">
        <v>45252</v>
      </c>
      <c r="Y93" s="1">
        <f>IF(OR(Table1[[#This Row],[Quote Date]]="",Table1[[#This Row],[Confirm Date]]=""),0,NETWORKDAYS(Table1[[#This Row],[Quote Date]],Table1[[#This Row],[Confirm Date]]))</f>
        <v>33</v>
      </c>
      <c r="Z93" s="2"/>
      <c r="AA93" s="2"/>
      <c r="AB93" s="3">
        <f>IF(OR(Table1[[#This Row],[Part Order Date]]="",Table1[[#This Row],[Part Receive Date]]=""),0,NETWORKDAYS(Table1[[#This Row],[Part Order Date]],Table1[[#This Row],[Part Receive Date]]))</f>
        <v>0</v>
      </c>
      <c r="AC93" s="1">
        <f>IF(OR(Table1[[#This Row],[Confirm Date]]="",Table1[[#This Row],[End Date]]=""),0,NETWORKDAYS(Table1[[#This Row],[Confirm Date]],Table1[[#This Row],[End Date]]))</f>
        <v>0</v>
      </c>
      <c r="AD93" s="2">
        <v>45252</v>
      </c>
      <c r="AE93" s="2"/>
      <c r="AF93" s="2"/>
      <c r="AG93" t="s">
        <v>2163</v>
      </c>
      <c r="AI93" s="139" t="s">
        <v>2163</v>
      </c>
    </row>
    <row r="94" spans="1:35" hidden="1">
      <c r="A94" t="str">
        <f>IF(Table1[[#This Row],[STATUS]]="0] CLOSED","",COUNTIF($I$4:I94,"&lt;&gt;0] CLOSED"))</f>
        <v/>
      </c>
      <c r="B94" t="s">
        <v>642</v>
      </c>
      <c r="C94" s="2">
        <v>45197</v>
      </c>
      <c r="D94" s="2"/>
      <c r="E94" s="2"/>
      <c r="F94" s="3">
        <f>IF(OR(Table1[[#This Row],[Start Date]]="",Table1[[#This Row],[End Date]]=""),0,NETWORKDAYS(Table1[[#This Row],[Start Date]],Table1[[#This Row],[End Date]]))</f>
        <v>0</v>
      </c>
      <c r="G94" t="s">
        <v>21</v>
      </c>
      <c r="H94" t="s">
        <v>1478</v>
      </c>
      <c r="I94" t="s">
        <v>1527</v>
      </c>
      <c r="J94" t="s">
        <v>1717</v>
      </c>
      <c r="K94" s="2"/>
      <c r="M94" t="s">
        <v>1343</v>
      </c>
      <c r="N94" t="s">
        <v>39</v>
      </c>
      <c r="O94" t="s">
        <v>85</v>
      </c>
      <c r="P94" t="s">
        <v>643</v>
      </c>
      <c r="T94" t="s">
        <v>1566</v>
      </c>
      <c r="U94" t="s">
        <v>26</v>
      </c>
      <c r="V94" s="2">
        <v>45198</v>
      </c>
      <c r="W94" s="2">
        <v>45206</v>
      </c>
      <c r="X94" s="2">
        <v>45253</v>
      </c>
      <c r="Y94" s="1">
        <f>IF(OR(Table1[[#This Row],[Quote Date]]="",Table1[[#This Row],[Confirm Date]]=""),0,NETWORKDAYS(Table1[[#This Row],[Quote Date]],Table1[[#This Row],[Confirm Date]]))</f>
        <v>34</v>
      </c>
      <c r="Z94" s="2"/>
      <c r="AA94" s="2"/>
      <c r="AB94" s="3">
        <f>IF(OR(Table1[[#This Row],[Part Order Date]]="",Table1[[#This Row],[Part Receive Date]]=""),0,NETWORKDAYS(Table1[[#This Row],[Part Order Date]],Table1[[#This Row],[Part Receive Date]]))</f>
        <v>0</v>
      </c>
      <c r="AC94" s="1">
        <f>IF(OR(Table1[[#This Row],[Confirm Date]]="",Table1[[#This Row],[End Date]]=""),0,NETWORKDAYS(Table1[[#This Row],[Confirm Date]],Table1[[#This Row],[End Date]]))</f>
        <v>0</v>
      </c>
      <c r="AD94" s="2">
        <v>45253</v>
      </c>
      <c r="AE94" s="2"/>
      <c r="AF94" s="2"/>
      <c r="AG94" t="s">
        <v>2163</v>
      </c>
      <c r="AI94" s="139" t="s">
        <v>2163</v>
      </c>
    </row>
    <row r="95" spans="1:35" hidden="1">
      <c r="A95" t="str">
        <f>IF(Table1[[#This Row],[STATUS]]="0] CLOSED","",COUNTIF($I$4:I95,"&lt;&gt;0] CLOSED"))</f>
        <v/>
      </c>
      <c r="B95" t="s">
        <v>682</v>
      </c>
      <c r="C95" s="2">
        <v>45197</v>
      </c>
      <c r="D95" s="2"/>
      <c r="E95" s="2"/>
      <c r="F95" s="3">
        <f>IF(OR(Table1[[#This Row],[Start Date]]="",Table1[[#This Row],[End Date]]=""),0,NETWORKDAYS(Table1[[#This Row],[Start Date]],Table1[[#This Row],[End Date]]))</f>
        <v>0</v>
      </c>
      <c r="G95" t="s">
        <v>21</v>
      </c>
      <c r="H95" t="s">
        <v>1478</v>
      </c>
      <c r="I95" t="s">
        <v>1527</v>
      </c>
      <c r="J95" t="s">
        <v>1717</v>
      </c>
      <c r="K95" s="2"/>
      <c r="M95" t="s">
        <v>1343</v>
      </c>
      <c r="N95" t="s">
        <v>39</v>
      </c>
      <c r="O95" t="s">
        <v>109</v>
      </c>
      <c r="P95" t="s">
        <v>683</v>
      </c>
      <c r="S95" t="s">
        <v>684</v>
      </c>
      <c r="T95" t="s">
        <v>1566</v>
      </c>
      <c r="U95" t="s">
        <v>685</v>
      </c>
      <c r="V95" s="2">
        <v>45198</v>
      </c>
      <c r="W95" s="2">
        <v>45206</v>
      </c>
      <c r="X95" s="2">
        <v>45253</v>
      </c>
      <c r="Y95" s="1">
        <f>IF(OR(Table1[[#This Row],[Quote Date]]="",Table1[[#This Row],[Confirm Date]]=""),0,NETWORKDAYS(Table1[[#This Row],[Quote Date]],Table1[[#This Row],[Confirm Date]]))</f>
        <v>34</v>
      </c>
      <c r="Z95" s="2"/>
      <c r="AA95" s="2"/>
      <c r="AB95" s="3">
        <f>IF(OR(Table1[[#This Row],[Part Order Date]]="",Table1[[#This Row],[Part Receive Date]]=""),0,NETWORKDAYS(Table1[[#This Row],[Part Order Date]],Table1[[#This Row],[Part Receive Date]]))</f>
        <v>0</v>
      </c>
      <c r="AC95" s="1">
        <f>IF(OR(Table1[[#This Row],[Confirm Date]]="",Table1[[#This Row],[End Date]]=""),0,NETWORKDAYS(Table1[[#This Row],[Confirm Date]],Table1[[#This Row],[End Date]]))</f>
        <v>0</v>
      </c>
      <c r="AD95" s="2">
        <v>45253</v>
      </c>
      <c r="AE95" s="2"/>
      <c r="AF95" s="2"/>
      <c r="AG95" t="s">
        <v>2163</v>
      </c>
      <c r="AI95" s="139" t="s">
        <v>2163</v>
      </c>
    </row>
    <row r="96" spans="1:35" hidden="1">
      <c r="A96" t="str">
        <f>IF(Table1[[#This Row],[STATUS]]="0] CLOSED","",COUNTIF($I$4:I96,"&lt;&gt;0] CLOSED"))</f>
        <v/>
      </c>
      <c r="B96" t="s">
        <v>686</v>
      </c>
      <c r="C96" s="2">
        <v>45197</v>
      </c>
      <c r="D96" s="2"/>
      <c r="E96" s="2"/>
      <c r="F96" s="3">
        <f>IF(OR(Table1[[#This Row],[Start Date]]="",Table1[[#This Row],[End Date]]=""),0,NETWORKDAYS(Table1[[#This Row],[Start Date]],Table1[[#This Row],[End Date]]))</f>
        <v>0</v>
      </c>
      <c r="G96" t="s">
        <v>21</v>
      </c>
      <c r="H96" t="s">
        <v>1478</v>
      </c>
      <c r="I96" t="s">
        <v>1527</v>
      </c>
      <c r="J96" t="s">
        <v>1717</v>
      </c>
      <c r="K96" s="2"/>
      <c r="M96" t="s">
        <v>1343</v>
      </c>
      <c r="N96" t="s">
        <v>39</v>
      </c>
      <c r="O96" t="s">
        <v>85</v>
      </c>
      <c r="P96" t="s">
        <v>687</v>
      </c>
      <c r="S96" t="s">
        <v>688</v>
      </c>
      <c r="T96" t="s">
        <v>1566</v>
      </c>
      <c r="U96" t="s">
        <v>689</v>
      </c>
      <c r="V96" s="2">
        <v>45198</v>
      </c>
      <c r="W96" s="2">
        <v>45206</v>
      </c>
      <c r="X96" s="2">
        <v>45253</v>
      </c>
      <c r="Y96" s="1">
        <f>IF(OR(Table1[[#This Row],[Quote Date]]="",Table1[[#This Row],[Confirm Date]]=""),0,NETWORKDAYS(Table1[[#This Row],[Quote Date]],Table1[[#This Row],[Confirm Date]]))</f>
        <v>34</v>
      </c>
      <c r="Z96" s="2"/>
      <c r="AA96" s="2"/>
      <c r="AB96" s="3">
        <f>IF(OR(Table1[[#This Row],[Part Order Date]]="",Table1[[#This Row],[Part Receive Date]]=""),0,NETWORKDAYS(Table1[[#This Row],[Part Order Date]],Table1[[#This Row],[Part Receive Date]]))</f>
        <v>0</v>
      </c>
      <c r="AC96" s="1">
        <f>IF(OR(Table1[[#This Row],[Confirm Date]]="",Table1[[#This Row],[End Date]]=""),0,NETWORKDAYS(Table1[[#This Row],[Confirm Date]],Table1[[#This Row],[End Date]]))</f>
        <v>0</v>
      </c>
      <c r="AD96" s="2">
        <v>45253</v>
      </c>
      <c r="AE96" s="2"/>
      <c r="AF96" s="2"/>
      <c r="AG96" t="s">
        <v>2163</v>
      </c>
      <c r="AI96" s="139" t="s">
        <v>2163</v>
      </c>
    </row>
    <row r="97" spans="1:35" hidden="1">
      <c r="A97" t="str">
        <f>IF(Table1[[#This Row],[STATUS]]="0] CLOSED","",COUNTIF($I$4:I97,"&lt;&gt;0] CLOSED"))</f>
        <v/>
      </c>
      <c r="B97" t="s">
        <v>690</v>
      </c>
      <c r="C97" s="2">
        <v>45197</v>
      </c>
      <c r="D97" s="2"/>
      <c r="E97" s="2"/>
      <c r="F97" s="3">
        <v>0</v>
      </c>
      <c r="G97" t="s">
        <v>1477</v>
      </c>
      <c r="H97" t="s">
        <v>485</v>
      </c>
      <c r="I97" t="s">
        <v>1527</v>
      </c>
      <c r="K97" s="2"/>
      <c r="N97" t="s">
        <v>691</v>
      </c>
      <c r="O97" t="s">
        <v>109</v>
      </c>
      <c r="P97" t="s">
        <v>692</v>
      </c>
      <c r="S97" t="s">
        <v>693</v>
      </c>
      <c r="T97" t="s">
        <v>1344</v>
      </c>
      <c r="V97" s="2"/>
      <c r="W97" s="2">
        <v>45206</v>
      </c>
      <c r="X97" s="2">
        <v>45223</v>
      </c>
      <c r="Y97" s="1">
        <f>IF(OR(Table1[[#This Row],[Quote Date]]="",Table1[[#This Row],[Confirm Date]]=""),0,NETWORKDAYS(Table1[[#This Row],[Quote Date]],Table1[[#This Row],[Confirm Date]]))</f>
        <v>12</v>
      </c>
      <c r="Z97" s="2"/>
      <c r="AA97" s="2"/>
      <c r="AB97" s="3">
        <f>IF(OR(Table1[[#This Row],[Part Order Date]]="",Table1[[#This Row],[Part Receive Date]]=""),0,NETWORKDAYS(Table1[[#This Row],[Part Order Date]],Table1[[#This Row],[Part Receive Date]]))</f>
        <v>0</v>
      </c>
      <c r="AC97" s="1">
        <f>IF(OR(Table1[[#This Row],[Confirm Date]]="",Table1[[#This Row],[End Date]]=""),0,NETWORKDAYS(Table1[[#This Row],[Confirm Date]],Table1[[#This Row],[End Date]]))</f>
        <v>0</v>
      </c>
      <c r="AD97" s="2">
        <v>45223</v>
      </c>
      <c r="AE97" s="2"/>
      <c r="AF97" s="2"/>
      <c r="AG97" t="s">
        <v>2163</v>
      </c>
      <c r="AI97" s="139" t="s">
        <v>2163</v>
      </c>
    </row>
    <row r="98" spans="1:35" hidden="1">
      <c r="A98" t="str">
        <f>IF(Table1[[#This Row],[STATUS]]="0] CLOSED","",COUNTIF($I$4:I98,"&lt;&gt;0] CLOSED"))</f>
        <v/>
      </c>
      <c r="B98" t="s">
        <v>720</v>
      </c>
      <c r="C98" s="2">
        <v>45197</v>
      </c>
      <c r="D98" s="2">
        <v>45204</v>
      </c>
      <c r="E98" s="2">
        <v>45209</v>
      </c>
      <c r="F98" s="3">
        <v>4</v>
      </c>
      <c r="G98" t="s">
        <v>1477</v>
      </c>
      <c r="H98" t="s">
        <v>6</v>
      </c>
      <c r="I98" t="s">
        <v>1527</v>
      </c>
      <c r="J98" t="s">
        <v>1528</v>
      </c>
      <c r="K98" s="2"/>
      <c r="L98" t="s">
        <v>1525</v>
      </c>
      <c r="N98" t="s">
        <v>721</v>
      </c>
      <c r="O98" t="s">
        <v>264</v>
      </c>
      <c r="P98" t="s">
        <v>722</v>
      </c>
      <c r="S98" t="s">
        <v>723</v>
      </c>
      <c r="T98" t="s">
        <v>1344</v>
      </c>
      <c r="V98" s="2"/>
      <c r="W98" s="2">
        <v>45204</v>
      </c>
      <c r="X98" s="2">
        <v>45204</v>
      </c>
      <c r="Y98" s="1">
        <f>IF(OR(Table1[[#This Row],[Quote Date]]="",Table1[[#This Row],[Confirm Date]]=""),0,NETWORKDAYS(Table1[[#This Row],[Quote Date]],Table1[[#This Row],[Confirm Date]]))</f>
        <v>1</v>
      </c>
      <c r="Z98" s="2"/>
      <c r="AA98" s="2"/>
      <c r="AB98" s="3">
        <f>IF(OR(Table1[[#This Row],[Part Order Date]]="",Table1[[#This Row],[Part Receive Date]]=""),0,NETWORKDAYS(Table1[[#This Row],[Part Order Date]],Table1[[#This Row],[Part Receive Date]]))</f>
        <v>0</v>
      </c>
      <c r="AC98" s="1">
        <f>IF(OR(Table1[[#This Row],[Confirm Date]]="",Table1[[#This Row],[End Date]]=""),0,NETWORKDAYS(Table1[[#This Row],[Confirm Date]],Table1[[#This Row],[End Date]]))</f>
        <v>4</v>
      </c>
      <c r="AD98" s="2">
        <v>45222</v>
      </c>
      <c r="AE98" s="2"/>
      <c r="AF98" s="2"/>
      <c r="AG98" t="s">
        <v>2163</v>
      </c>
      <c r="AI98" s="139" t="s">
        <v>2163</v>
      </c>
    </row>
    <row r="99" spans="1:35" hidden="1">
      <c r="A99" t="str">
        <f>IF(Table1[[#This Row],[STATUS]]="0] CLOSED","",COUNTIF($I$4:I99,"&lt;&gt;0] CLOSED"))</f>
        <v/>
      </c>
      <c r="B99" t="s">
        <v>752</v>
      </c>
      <c r="C99" s="2">
        <v>45197</v>
      </c>
      <c r="D99" s="2"/>
      <c r="E99" s="2"/>
      <c r="F99" s="3">
        <f>IF(OR(Table1[[#This Row],[Start Date]]="",Table1[[#This Row],[End Date]]=""),0,NETWORKDAYS(Table1[[#This Row],[Start Date]],Table1[[#This Row],[End Date]]))</f>
        <v>0</v>
      </c>
      <c r="G99" t="s">
        <v>21</v>
      </c>
      <c r="H99" t="s">
        <v>485</v>
      </c>
      <c r="I99" t="s">
        <v>1527</v>
      </c>
      <c r="K99" s="2"/>
      <c r="M99" t="s">
        <v>1343</v>
      </c>
      <c r="N99" t="s">
        <v>631</v>
      </c>
      <c r="O99" t="s">
        <v>52</v>
      </c>
      <c r="P99" t="s">
        <v>753</v>
      </c>
      <c r="S99" t="s">
        <v>754</v>
      </c>
      <c r="T99" t="s">
        <v>1566</v>
      </c>
      <c r="U99" t="s">
        <v>755</v>
      </c>
      <c r="V99" s="2">
        <v>45198</v>
      </c>
      <c r="W99" s="2">
        <v>45206</v>
      </c>
      <c r="X99" s="2">
        <v>45252</v>
      </c>
      <c r="Y99" s="1">
        <f>IF(OR(Table1[[#This Row],[Quote Date]]="",Table1[[#This Row],[Confirm Date]]=""),0,NETWORKDAYS(Table1[[#This Row],[Quote Date]],Table1[[#This Row],[Confirm Date]]))</f>
        <v>33</v>
      </c>
      <c r="Z99" s="2"/>
      <c r="AA99" s="2"/>
      <c r="AB99" s="3">
        <f>IF(OR(Table1[[#This Row],[Part Order Date]]="",Table1[[#This Row],[Part Receive Date]]=""),0,NETWORKDAYS(Table1[[#This Row],[Part Order Date]],Table1[[#This Row],[Part Receive Date]]))</f>
        <v>0</v>
      </c>
      <c r="AC99" s="1">
        <f>IF(OR(Table1[[#This Row],[Confirm Date]]="",Table1[[#This Row],[End Date]]=""),0,NETWORKDAYS(Table1[[#This Row],[Confirm Date]],Table1[[#This Row],[End Date]]))</f>
        <v>0</v>
      </c>
      <c r="AD99" s="2">
        <v>45252</v>
      </c>
      <c r="AE99" s="2"/>
      <c r="AF99" s="2"/>
      <c r="AG99" t="s">
        <v>2163</v>
      </c>
      <c r="AI99" s="139" t="s">
        <v>2163</v>
      </c>
    </row>
    <row r="100" spans="1:35" hidden="1">
      <c r="A100" t="str">
        <f>IF(Table1[[#This Row],[STATUS]]="0] CLOSED","",COUNTIF($I$4:I100,"&lt;&gt;0] CLOSED"))</f>
        <v/>
      </c>
      <c r="B100" t="s">
        <v>769</v>
      </c>
      <c r="C100" s="2">
        <v>45197</v>
      </c>
      <c r="D100" s="2">
        <v>45198</v>
      </c>
      <c r="E100" s="2">
        <v>45204</v>
      </c>
      <c r="F100" s="3">
        <v>5</v>
      </c>
      <c r="G100" t="s">
        <v>1477</v>
      </c>
      <c r="H100" t="s">
        <v>6</v>
      </c>
      <c r="I100" t="s">
        <v>1527</v>
      </c>
      <c r="J100" t="s">
        <v>1528</v>
      </c>
      <c r="K100" s="2"/>
      <c r="L100" t="s">
        <v>1524</v>
      </c>
      <c r="N100" t="s">
        <v>721</v>
      </c>
      <c r="O100" t="s">
        <v>264</v>
      </c>
      <c r="P100" t="s">
        <v>770</v>
      </c>
      <c r="S100" t="s">
        <v>771</v>
      </c>
      <c r="T100" t="s">
        <v>1347</v>
      </c>
      <c r="V100" s="2"/>
      <c r="W100" s="2">
        <v>45198</v>
      </c>
      <c r="X100" s="2">
        <v>45198</v>
      </c>
      <c r="Y100" s="1">
        <f>IF(OR(Table1[[#This Row],[Quote Date]]="",Table1[[#This Row],[Confirm Date]]=""),0,NETWORKDAYS(Table1[[#This Row],[Quote Date]],Table1[[#This Row],[Confirm Date]]))</f>
        <v>1</v>
      </c>
      <c r="Z100" s="2"/>
      <c r="AA100" s="2"/>
      <c r="AB100" s="3">
        <f>IF(OR(Table1[[#This Row],[Part Order Date]]="",Table1[[#This Row],[Part Receive Date]]=""),0,NETWORKDAYS(Table1[[#This Row],[Part Order Date]],Table1[[#This Row],[Part Receive Date]]))</f>
        <v>0</v>
      </c>
      <c r="AC100" s="1">
        <f>IF(OR(Table1[[#This Row],[Confirm Date]]="",Table1[[#This Row],[End Date]]=""),0,NETWORKDAYS(Table1[[#This Row],[Confirm Date]],Table1[[#This Row],[End Date]]))</f>
        <v>5</v>
      </c>
      <c r="AD100" s="2">
        <v>45222</v>
      </c>
      <c r="AE100" s="2"/>
      <c r="AF100" s="2"/>
      <c r="AG100" t="s">
        <v>2163</v>
      </c>
      <c r="AI100" s="139" t="s">
        <v>2163</v>
      </c>
    </row>
    <row r="101" spans="1:35" hidden="1">
      <c r="A101" t="str">
        <f>IF(Table1[[#This Row],[STATUS]]="0] CLOSED","",COUNTIF($I$4:I101,"&lt;&gt;0] CLOSED"))</f>
        <v/>
      </c>
      <c r="B101" t="s">
        <v>774</v>
      </c>
      <c r="C101" s="2">
        <v>45197</v>
      </c>
      <c r="D101" s="2"/>
      <c r="E101" s="2"/>
      <c r="F101" s="3">
        <f>IF(OR(Table1[[#This Row],[Start Date]]="",Table1[[#This Row],[End Date]]=""),0,NETWORKDAYS(Table1[[#This Row],[Start Date]],Table1[[#This Row],[End Date]]))</f>
        <v>0</v>
      </c>
      <c r="G101" t="s">
        <v>21</v>
      </c>
      <c r="H101" t="s">
        <v>1478</v>
      </c>
      <c r="I101" t="s">
        <v>1527</v>
      </c>
      <c r="J101" t="s">
        <v>1717</v>
      </c>
      <c r="K101" s="2"/>
      <c r="M101" t="s">
        <v>1343</v>
      </c>
      <c r="N101" t="s">
        <v>39</v>
      </c>
      <c r="O101" t="s">
        <v>85</v>
      </c>
      <c r="P101" t="s">
        <v>775</v>
      </c>
      <c r="T101" t="s">
        <v>1566</v>
      </c>
      <c r="U101" t="s">
        <v>776</v>
      </c>
      <c r="V101" s="2">
        <v>45198</v>
      </c>
      <c r="W101" s="2">
        <v>45206</v>
      </c>
      <c r="X101" s="2">
        <v>45253</v>
      </c>
      <c r="Y101" s="1">
        <f>IF(OR(Table1[[#This Row],[Quote Date]]="",Table1[[#This Row],[Confirm Date]]=""),0,NETWORKDAYS(Table1[[#This Row],[Quote Date]],Table1[[#This Row],[Confirm Date]]))</f>
        <v>34</v>
      </c>
      <c r="Z101" s="2"/>
      <c r="AA101" s="2"/>
      <c r="AB101" s="3">
        <f>IF(OR(Table1[[#This Row],[Part Order Date]]="",Table1[[#This Row],[Part Receive Date]]=""),0,NETWORKDAYS(Table1[[#This Row],[Part Order Date]],Table1[[#This Row],[Part Receive Date]]))</f>
        <v>0</v>
      </c>
      <c r="AC101" s="1">
        <f>IF(OR(Table1[[#This Row],[Confirm Date]]="",Table1[[#This Row],[End Date]]=""),0,NETWORKDAYS(Table1[[#This Row],[Confirm Date]],Table1[[#This Row],[End Date]]))</f>
        <v>0</v>
      </c>
      <c r="AD101" s="2">
        <v>45253</v>
      </c>
      <c r="AE101" s="2"/>
      <c r="AF101" s="2"/>
      <c r="AG101" t="s">
        <v>2163</v>
      </c>
      <c r="AI101" s="139" t="s">
        <v>2163</v>
      </c>
    </row>
    <row r="102" spans="1:35" hidden="1">
      <c r="A102" t="str">
        <f>IF(Table1[[#This Row],[STATUS]]="0] CLOSED","",COUNTIF($I$4:I102,"&lt;&gt;0] CLOSED"))</f>
        <v/>
      </c>
      <c r="B102" t="s">
        <v>777</v>
      </c>
      <c r="C102" s="2">
        <v>45197</v>
      </c>
      <c r="D102" s="2"/>
      <c r="E102" s="2"/>
      <c r="F102" s="3">
        <f>IF(OR(Table1[[#This Row],[Start Date]]="",Table1[[#This Row],[End Date]]=""),0,NETWORKDAYS(Table1[[#This Row],[Start Date]],Table1[[#This Row],[End Date]]))</f>
        <v>0</v>
      </c>
      <c r="G102" t="s">
        <v>21</v>
      </c>
      <c r="H102" t="s">
        <v>485</v>
      </c>
      <c r="I102" t="s">
        <v>1527</v>
      </c>
      <c r="J102" t="s">
        <v>1528</v>
      </c>
      <c r="K102" s="2"/>
      <c r="M102" t="s">
        <v>1343</v>
      </c>
      <c r="N102" t="s">
        <v>631</v>
      </c>
      <c r="O102" t="s">
        <v>191</v>
      </c>
      <c r="P102" t="s">
        <v>778</v>
      </c>
      <c r="S102" t="s">
        <v>779</v>
      </c>
      <c r="T102" t="s">
        <v>1566</v>
      </c>
      <c r="U102" t="s">
        <v>780</v>
      </c>
      <c r="V102" s="2">
        <v>45198</v>
      </c>
      <c r="W102" s="2">
        <v>45206</v>
      </c>
      <c r="X102" s="2">
        <v>45252</v>
      </c>
      <c r="Y102" s="1">
        <f>IF(OR(Table1[[#This Row],[Quote Date]]="",Table1[[#This Row],[Confirm Date]]=""),0,NETWORKDAYS(Table1[[#This Row],[Quote Date]],Table1[[#This Row],[Confirm Date]]))</f>
        <v>33</v>
      </c>
      <c r="Z102" s="2"/>
      <c r="AA102" s="2"/>
      <c r="AB102" s="3">
        <f>IF(OR(Table1[[#This Row],[Part Order Date]]="",Table1[[#This Row],[Part Receive Date]]=""),0,NETWORKDAYS(Table1[[#This Row],[Part Order Date]],Table1[[#This Row],[Part Receive Date]]))</f>
        <v>0</v>
      </c>
      <c r="AC102" s="1">
        <f>IF(OR(Table1[[#This Row],[Confirm Date]]="",Table1[[#This Row],[End Date]]=""),0,NETWORKDAYS(Table1[[#This Row],[Confirm Date]],Table1[[#This Row],[End Date]]))</f>
        <v>0</v>
      </c>
      <c r="AD102" s="2">
        <v>45252</v>
      </c>
      <c r="AE102" s="2"/>
      <c r="AF102" s="2"/>
      <c r="AG102" t="s">
        <v>2163</v>
      </c>
      <c r="AI102" s="139" t="s">
        <v>2163</v>
      </c>
    </row>
    <row r="103" spans="1:35" hidden="1">
      <c r="A103" t="str">
        <f>IF(Table1[[#This Row],[STATUS]]="0] CLOSED","",COUNTIF($I$4:I103,"&lt;&gt;0] CLOSED"))</f>
        <v/>
      </c>
      <c r="B103" t="s">
        <v>781</v>
      </c>
      <c r="C103" s="2">
        <v>45197</v>
      </c>
      <c r="D103" s="2"/>
      <c r="E103" s="2"/>
      <c r="F103" s="3">
        <f>IF(OR(Table1[[#This Row],[Start Date]]="",Table1[[#This Row],[End Date]]=""),0,NETWORKDAYS(Table1[[#This Row],[Start Date]],Table1[[#This Row],[End Date]]))</f>
        <v>0</v>
      </c>
      <c r="G103" t="s">
        <v>21</v>
      </c>
      <c r="H103" t="s">
        <v>485</v>
      </c>
      <c r="I103" t="s">
        <v>1527</v>
      </c>
      <c r="J103" t="s">
        <v>1528</v>
      </c>
      <c r="K103" s="2"/>
      <c r="M103" t="s">
        <v>1343</v>
      </c>
      <c r="N103" t="s">
        <v>631</v>
      </c>
      <c r="O103" t="s">
        <v>61</v>
      </c>
      <c r="P103" t="s">
        <v>782</v>
      </c>
      <c r="T103" t="s">
        <v>1566</v>
      </c>
      <c r="U103" t="s">
        <v>783</v>
      </c>
      <c r="V103" s="2">
        <v>45198</v>
      </c>
      <c r="W103" s="2">
        <v>45206</v>
      </c>
      <c r="X103" s="2">
        <v>45252</v>
      </c>
      <c r="Y103" s="1">
        <f>IF(OR(Table1[[#This Row],[Quote Date]]="",Table1[[#This Row],[Confirm Date]]=""),0,NETWORKDAYS(Table1[[#This Row],[Quote Date]],Table1[[#This Row],[Confirm Date]]))</f>
        <v>33</v>
      </c>
      <c r="Z103" s="2"/>
      <c r="AA103" s="2"/>
      <c r="AB103" s="3">
        <f>IF(OR(Table1[[#This Row],[Part Order Date]]="",Table1[[#This Row],[Part Receive Date]]=""),0,NETWORKDAYS(Table1[[#This Row],[Part Order Date]],Table1[[#This Row],[Part Receive Date]]))</f>
        <v>0</v>
      </c>
      <c r="AC103" s="1">
        <f>IF(OR(Table1[[#This Row],[Confirm Date]]="",Table1[[#This Row],[End Date]]=""),0,NETWORKDAYS(Table1[[#This Row],[Confirm Date]],Table1[[#This Row],[End Date]]))</f>
        <v>0</v>
      </c>
      <c r="AD103" s="2">
        <v>45252</v>
      </c>
      <c r="AE103" s="2"/>
      <c r="AF103" s="2"/>
      <c r="AG103" t="s">
        <v>2163</v>
      </c>
      <c r="AI103" s="139" t="s">
        <v>2163</v>
      </c>
    </row>
    <row r="104" spans="1:35" hidden="1">
      <c r="A104" t="str">
        <f>IF(Table1[[#This Row],[STATUS]]="0] CLOSED","",COUNTIF($I$4:I104,"&lt;&gt;0] CLOSED"))</f>
        <v/>
      </c>
      <c r="B104" t="s">
        <v>797</v>
      </c>
      <c r="C104" s="2">
        <v>45197</v>
      </c>
      <c r="D104" s="2">
        <v>45236</v>
      </c>
      <c r="E104" s="2">
        <v>45246</v>
      </c>
      <c r="F104" s="3">
        <f>IF(OR(Table1[[#This Row],[Start Date]]="",Table1[[#This Row],[End Date]]=""),0,NETWORKDAYS(Table1[[#This Row],[Start Date]],Table1[[#This Row],[End Date]]))</f>
        <v>9</v>
      </c>
      <c r="G104" t="s">
        <v>21</v>
      </c>
      <c r="H104" t="s">
        <v>6</v>
      </c>
      <c r="I104" t="s">
        <v>1527</v>
      </c>
      <c r="J104" t="s">
        <v>1535</v>
      </c>
      <c r="K104" s="2"/>
      <c r="L104" t="s">
        <v>1533</v>
      </c>
      <c r="M104" t="s">
        <v>1348</v>
      </c>
      <c r="N104" t="s">
        <v>798</v>
      </c>
      <c r="O104" t="s">
        <v>171</v>
      </c>
      <c r="P104" t="s">
        <v>799</v>
      </c>
      <c r="S104" t="s">
        <v>800</v>
      </c>
      <c r="T104" t="s">
        <v>1344</v>
      </c>
      <c r="U104" t="s">
        <v>179</v>
      </c>
      <c r="V104" s="2">
        <v>45198</v>
      </c>
      <c r="W104" s="2">
        <v>45206</v>
      </c>
      <c r="X104" s="2">
        <v>45230</v>
      </c>
      <c r="Y104" s="1">
        <f>IF(OR(Table1[[#This Row],[Quote Date]]="",Table1[[#This Row],[Confirm Date]]=""),0,NETWORKDAYS(Table1[[#This Row],[Quote Date]],Table1[[#This Row],[Confirm Date]]))</f>
        <v>17</v>
      </c>
      <c r="Z104" s="2">
        <v>45188</v>
      </c>
      <c r="AA104" s="2">
        <v>45215</v>
      </c>
      <c r="AB104" s="3">
        <f>IF(OR(Table1[[#This Row],[Part Order Date]]="",Table1[[#This Row],[Part Receive Date]]=""),0,NETWORKDAYS(Table1[[#This Row],[Part Order Date]],Table1[[#This Row],[Part Receive Date]]))</f>
        <v>20</v>
      </c>
      <c r="AC104" s="1">
        <f>IF(OR(Table1[[#This Row],[Confirm Date]]="",Table1[[#This Row],[End Date]]=""),0,NETWORKDAYS(Table1[[#This Row],[Confirm Date]],Table1[[#This Row],[End Date]]))</f>
        <v>13</v>
      </c>
      <c r="AD104" s="2">
        <v>45254</v>
      </c>
      <c r="AE104" s="2"/>
      <c r="AF104" s="2"/>
      <c r="AG104" t="s">
        <v>2163</v>
      </c>
      <c r="AI104" s="139" t="s">
        <v>2163</v>
      </c>
    </row>
    <row r="105" spans="1:35" hidden="1">
      <c r="A105" t="str">
        <f>IF(Table1[[#This Row],[STATUS]]="0] CLOSED","",COUNTIF($I$4:I105,"&lt;&gt;0] CLOSED"))</f>
        <v/>
      </c>
      <c r="B105" t="s">
        <v>801</v>
      </c>
      <c r="C105" s="2">
        <v>45197</v>
      </c>
      <c r="D105" s="2"/>
      <c r="E105" s="2"/>
      <c r="F105" s="3">
        <f>IF(OR(Table1[[#This Row],[Start Date]]="",Table1[[#This Row],[End Date]]=""),0,NETWORKDAYS(Table1[[#This Row],[Start Date]],Table1[[#This Row],[End Date]]))</f>
        <v>0</v>
      </c>
      <c r="G105" t="s">
        <v>21</v>
      </c>
      <c r="H105" t="s">
        <v>485</v>
      </c>
      <c r="I105" t="s">
        <v>1527</v>
      </c>
      <c r="K105" s="2"/>
      <c r="M105" t="s">
        <v>1348</v>
      </c>
      <c r="N105" t="s">
        <v>176</v>
      </c>
      <c r="O105" t="s">
        <v>802</v>
      </c>
      <c r="P105" t="s">
        <v>803</v>
      </c>
      <c r="S105" t="s">
        <v>804</v>
      </c>
      <c r="T105" t="s">
        <v>1566</v>
      </c>
      <c r="U105" t="s">
        <v>805</v>
      </c>
      <c r="V105" s="2">
        <v>45198</v>
      </c>
      <c r="W105" s="2">
        <v>45145</v>
      </c>
      <c r="X105" s="2">
        <v>45243</v>
      </c>
      <c r="Y105" s="1">
        <f>IF(OR(Table1[[#This Row],[Quote Date]]="",Table1[[#This Row],[Confirm Date]]=""),0,NETWORKDAYS(Table1[[#This Row],[Quote Date]],Table1[[#This Row],[Confirm Date]]))</f>
        <v>71</v>
      </c>
      <c r="Z105" s="2"/>
      <c r="AA105" s="2"/>
      <c r="AB105" s="3">
        <f>IF(OR(Table1[[#This Row],[Part Order Date]]="",Table1[[#This Row],[Part Receive Date]]=""),0,NETWORKDAYS(Table1[[#This Row],[Part Order Date]],Table1[[#This Row],[Part Receive Date]]))</f>
        <v>0</v>
      </c>
      <c r="AC105" s="1">
        <f>IF(OR(Table1[[#This Row],[Confirm Date]]="",Table1[[#This Row],[End Date]]=""),0,NETWORKDAYS(Table1[[#This Row],[Confirm Date]],Table1[[#This Row],[End Date]]))</f>
        <v>0</v>
      </c>
      <c r="AD105" s="2">
        <v>45245</v>
      </c>
      <c r="AE105" s="2"/>
      <c r="AF105" s="2"/>
      <c r="AG105" t="s">
        <v>2163</v>
      </c>
      <c r="AI105" s="139">
        <v>212000000</v>
      </c>
    </row>
    <row r="106" spans="1:35" hidden="1">
      <c r="A106" t="str">
        <f>IF(Table1[[#This Row],[STATUS]]="0] CLOSED","",COUNTIF($I$4:I106,"&lt;&gt;0] CLOSED"))</f>
        <v/>
      </c>
      <c r="B106" t="s">
        <v>830</v>
      </c>
      <c r="C106" s="2">
        <v>45197</v>
      </c>
      <c r="D106" s="2"/>
      <c r="E106" s="2"/>
      <c r="F106" s="3">
        <v>0</v>
      </c>
      <c r="G106" t="s">
        <v>1477</v>
      </c>
      <c r="H106" t="s">
        <v>485</v>
      </c>
      <c r="I106" t="s">
        <v>1527</v>
      </c>
      <c r="J106" t="s">
        <v>1528</v>
      </c>
      <c r="K106" s="2"/>
      <c r="M106" t="s">
        <v>1343</v>
      </c>
      <c r="N106" t="s">
        <v>831</v>
      </c>
      <c r="O106" t="s">
        <v>40</v>
      </c>
      <c r="P106" t="s">
        <v>832</v>
      </c>
      <c r="T106" t="s">
        <v>1441</v>
      </c>
      <c r="V106" s="2"/>
      <c r="W106" s="2">
        <v>45206</v>
      </c>
      <c r="X106" s="2">
        <v>45231</v>
      </c>
      <c r="Y106" s="1">
        <f>IF(OR(Table1[[#This Row],[Quote Date]]="",Table1[[#This Row],[Confirm Date]]=""),0,NETWORKDAYS(Table1[[#This Row],[Quote Date]],Table1[[#This Row],[Confirm Date]]))</f>
        <v>18</v>
      </c>
      <c r="Z106" s="2"/>
      <c r="AA106" s="2"/>
      <c r="AB106" s="3">
        <f>IF(OR(Table1[[#This Row],[Part Order Date]]="",Table1[[#This Row],[Part Receive Date]]=""),0,NETWORKDAYS(Table1[[#This Row],[Part Order Date]],Table1[[#This Row],[Part Receive Date]]))</f>
        <v>0</v>
      </c>
      <c r="AC106" s="1">
        <f>IF(OR(Table1[[#This Row],[Confirm Date]]="",Table1[[#This Row],[End Date]]=""),0,NETWORKDAYS(Table1[[#This Row],[Confirm Date]],Table1[[#This Row],[End Date]]))</f>
        <v>0</v>
      </c>
      <c r="AD106" s="2">
        <v>45231</v>
      </c>
      <c r="AE106" s="2"/>
      <c r="AF106" s="2"/>
      <c r="AG106" t="s">
        <v>2163</v>
      </c>
      <c r="AI106" s="139" t="s">
        <v>2163</v>
      </c>
    </row>
    <row r="107" spans="1:35" hidden="1">
      <c r="A107" t="str">
        <f>IF(Table1[[#This Row],[STATUS]]="0] CLOSED","",COUNTIF($I$4:I107,"&lt;&gt;0] CLOSED"))</f>
        <v/>
      </c>
      <c r="B107" t="s">
        <v>844</v>
      </c>
      <c r="C107" s="2">
        <v>45197</v>
      </c>
      <c r="D107" s="2"/>
      <c r="E107" s="2"/>
      <c r="F107" s="3">
        <f>IF(OR(Table1[[#This Row],[Start Date]]="",Table1[[#This Row],[End Date]]=""),0,NETWORKDAYS(Table1[[#This Row],[Start Date]],Table1[[#This Row],[End Date]]))</f>
        <v>0</v>
      </c>
      <c r="G107" t="s">
        <v>21</v>
      </c>
      <c r="H107" t="s">
        <v>1478</v>
      </c>
      <c r="I107" t="s">
        <v>1527</v>
      </c>
      <c r="J107" t="s">
        <v>1717</v>
      </c>
      <c r="K107" s="2"/>
      <c r="M107" t="s">
        <v>1343</v>
      </c>
      <c r="N107" t="s">
        <v>39</v>
      </c>
      <c r="O107" t="s">
        <v>85</v>
      </c>
      <c r="P107" t="s">
        <v>845</v>
      </c>
      <c r="S107" t="s">
        <v>846</v>
      </c>
      <c r="T107" t="s">
        <v>1566</v>
      </c>
      <c r="U107" t="s">
        <v>847</v>
      </c>
      <c r="V107" s="2">
        <v>45198</v>
      </c>
      <c r="W107" s="2">
        <v>45206</v>
      </c>
      <c r="X107" s="2">
        <v>45253</v>
      </c>
      <c r="Y107" s="1">
        <f>IF(OR(Table1[[#This Row],[Quote Date]]="",Table1[[#This Row],[Confirm Date]]=""),0,NETWORKDAYS(Table1[[#This Row],[Quote Date]],Table1[[#This Row],[Confirm Date]]))</f>
        <v>34</v>
      </c>
      <c r="Z107" s="2"/>
      <c r="AA107" s="2"/>
      <c r="AB107" s="3">
        <f>IF(OR(Table1[[#This Row],[Part Order Date]]="",Table1[[#This Row],[Part Receive Date]]=""),0,NETWORKDAYS(Table1[[#This Row],[Part Order Date]],Table1[[#This Row],[Part Receive Date]]))</f>
        <v>0</v>
      </c>
      <c r="AC107" s="1">
        <f>IF(OR(Table1[[#This Row],[Confirm Date]]="",Table1[[#This Row],[End Date]]=""),0,NETWORKDAYS(Table1[[#This Row],[Confirm Date]],Table1[[#This Row],[End Date]]))</f>
        <v>0</v>
      </c>
      <c r="AD107" s="2">
        <v>45253</v>
      </c>
      <c r="AE107" s="2"/>
      <c r="AF107" s="2"/>
      <c r="AG107" t="s">
        <v>2163</v>
      </c>
      <c r="AI107" s="139" t="s">
        <v>2163</v>
      </c>
    </row>
    <row r="108" spans="1:35" hidden="1">
      <c r="A108" t="str">
        <f>IF(Table1[[#This Row],[STATUS]]="0] CLOSED","",COUNTIF($I$4:I108,"&lt;&gt;0] CLOSED"))</f>
        <v/>
      </c>
      <c r="B108" t="s">
        <v>848</v>
      </c>
      <c r="C108" s="2">
        <v>45197</v>
      </c>
      <c r="D108" s="2"/>
      <c r="E108" s="2"/>
      <c r="F108" s="3">
        <f>IF(OR(Table1[[#This Row],[Start Date]]="",Table1[[#This Row],[End Date]]=""),0,NETWORKDAYS(Table1[[#This Row],[Start Date]],Table1[[#This Row],[End Date]]))</f>
        <v>0</v>
      </c>
      <c r="G108" t="s">
        <v>21</v>
      </c>
      <c r="H108" t="s">
        <v>1478</v>
      </c>
      <c r="I108" t="s">
        <v>1527</v>
      </c>
      <c r="J108" t="s">
        <v>1717</v>
      </c>
      <c r="K108" s="2"/>
      <c r="M108" t="s">
        <v>1343</v>
      </c>
      <c r="N108" t="s">
        <v>39</v>
      </c>
      <c r="O108" t="s">
        <v>85</v>
      </c>
      <c r="P108" t="s">
        <v>849</v>
      </c>
      <c r="S108" t="s">
        <v>850</v>
      </c>
      <c r="T108" t="s">
        <v>1566</v>
      </c>
      <c r="U108" t="s">
        <v>851</v>
      </c>
      <c r="V108" s="2">
        <v>45198</v>
      </c>
      <c r="W108" s="2">
        <v>45206</v>
      </c>
      <c r="X108" s="2">
        <v>45253</v>
      </c>
      <c r="Y108" s="1">
        <f>IF(OR(Table1[[#This Row],[Quote Date]]="",Table1[[#This Row],[Confirm Date]]=""),0,NETWORKDAYS(Table1[[#This Row],[Quote Date]],Table1[[#This Row],[Confirm Date]]))</f>
        <v>34</v>
      </c>
      <c r="Z108" s="2"/>
      <c r="AA108" s="2"/>
      <c r="AB108" s="3">
        <f>IF(OR(Table1[[#This Row],[Part Order Date]]="",Table1[[#This Row],[Part Receive Date]]=""),0,NETWORKDAYS(Table1[[#This Row],[Part Order Date]],Table1[[#This Row],[Part Receive Date]]))</f>
        <v>0</v>
      </c>
      <c r="AC108" s="1">
        <f>IF(OR(Table1[[#This Row],[Confirm Date]]="",Table1[[#This Row],[End Date]]=""),0,NETWORKDAYS(Table1[[#This Row],[Confirm Date]],Table1[[#This Row],[End Date]]))</f>
        <v>0</v>
      </c>
      <c r="AD108" s="2">
        <v>45253</v>
      </c>
      <c r="AE108" s="2"/>
      <c r="AF108" s="2"/>
      <c r="AG108" t="s">
        <v>2163</v>
      </c>
      <c r="AI108" s="139" t="s">
        <v>2163</v>
      </c>
    </row>
    <row r="109" spans="1:35" hidden="1">
      <c r="A109" t="str">
        <f>IF(Table1[[#This Row],[STATUS]]="0] CLOSED","",COUNTIF($I$4:I109,"&lt;&gt;0] CLOSED"))</f>
        <v/>
      </c>
      <c r="B109" t="s">
        <v>852</v>
      </c>
      <c r="C109" s="2">
        <v>45197</v>
      </c>
      <c r="D109" s="2"/>
      <c r="E109" s="2"/>
      <c r="F109" s="3">
        <f>IF(OR(Table1[[#This Row],[Start Date]]="",Table1[[#This Row],[End Date]]=""),0,NETWORKDAYS(Table1[[#This Row],[Start Date]],Table1[[#This Row],[End Date]]))</f>
        <v>0</v>
      </c>
      <c r="G109" t="s">
        <v>21</v>
      </c>
      <c r="H109" t="s">
        <v>1478</v>
      </c>
      <c r="I109" t="s">
        <v>1527</v>
      </c>
      <c r="J109" t="s">
        <v>1717</v>
      </c>
      <c r="K109" s="2"/>
      <c r="M109" t="s">
        <v>1343</v>
      </c>
      <c r="N109" t="s">
        <v>39</v>
      </c>
      <c r="O109" t="s">
        <v>85</v>
      </c>
      <c r="P109" t="s">
        <v>853</v>
      </c>
      <c r="T109" t="s">
        <v>1566</v>
      </c>
      <c r="U109" t="s">
        <v>26</v>
      </c>
      <c r="V109" s="2">
        <v>45198</v>
      </c>
      <c r="W109" s="2">
        <v>45206</v>
      </c>
      <c r="X109" s="2">
        <v>45253</v>
      </c>
      <c r="Y109" s="1">
        <f>IF(OR(Table1[[#This Row],[Quote Date]]="",Table1[[#This Row],[Confirm Date]]=""),0,NETWORKDAYS(Table1[[#This Row],[Quote Date]],Table1[[#This Row],[Confirm Date]]))</f>
        <v>34</v>
      </c>
      <c r="Z109" s="2"/>
      <c r="AA109" s="2"/>
      <c r="AB109" s="3">
        <f>IF(OR(Table1[[#This Row],[Part Order Date]]="",Table1[[#This Row],[Part Receive Date]]=""),0,NETWORKDAYS(Table1[[#This Row],[Part Order Date]],Table1[[#This Row],[Part Receive Date]]))</f>
        <v>0</v>
      </c>
      <c r="AC109" s="1">
        <f>IF(OR(Table1[[#This Row],[Confirm Date]]="",Table1[[#This Row],[End Date]]=""),0,NETWORKDAYS(Table1[[#This Row],[Confirm Date]],Table1[[#This Row],[End Date]]))</f>
        <v>0</v>
      </c>
      <c r="AD109" s="2">
        <v>45253</v>
      </c>
      <c r="AE109" s="2"/>
      <c r="AF109" s="2"/>
      <c r="AG109" t="s">
        <v>2163</v>
      </c>
      <c r="AI109" s="139" t="s">
        <v>2163</v>
      </c>
    </row>
    <row r="110" spans="1:35" hidden="1">
      <c r="A110" t="str">
        <f>IF(Table1[[#This Row],[STATUS]]="0] CLOSED","",COUNTIF($I$4:I110,"&lt;&gt;0] CLOSED"))</f>
        <v/>
      </c>
      <c r="B110" t="s">
        <v>869</v>
      </c>
      <c r="C110" s="2">
        <v>45197</v>
      </c>
      <c r="D110" s="2"/>
      <c r="E110" s="2"/>
      <c r="F110" s="3">
        <f>IF(OR(Table1[[#This Row],[Start Date]]="",Table1[[#This Row],[End Date]]=""),0,NETWORKDAYS(Table1[[#This Row],[Start Date]],Table1[[#This Row],[End Date]]))</f>
        <v>0</v>
      </c>
      <c r="G110" t="s">
        <v>21</v>
      </c>
      <c r="H110" t="s">
        <v>1478</v>
      </c>
      <c r="I110" t="s">
        <v>1527</v>
      </c>
      <c r="J110" t="s">
        <v>1717</v>
      </c>
      <c r="K110" s="2"/>
      <c r="M110" t="s">
        <v>1343</v>
      </c>
      <c r="N110" t="s">
        <v>39</v>
      </c>
      <c r="O110" t="s">
        <v>870</v>
      </c>
      <c r="P110" t="s">
        <v>871</v>
      </c>
      <c r="S110" t="s">
        <v>872</v>
      </c>
      <c r="T110" t="s">
        <v>1566</v>
      </c>
      <c r="U110" t="s">
        <v>873</v>
      </c>
      <c r="V110" s="2">
        <v>45198</v>
      </c>
      <c r="W110" s="2">
        <v>45206</v>
      </c>
      <c r="X110" s="2">
        <v>45253</v>
      </c>
      <c r="Y110" s="1">
        <f>IF(OR(Table1[[#This Row],[Quote Date]]="",Table1[[#This Row],[Confirm Date]]=""),0,NETWORKDAYS(Table1[[#This Row],[Quote Date]],Table1[[#This Row],[Confirm Date]]))</f>
        <v>34</v>
      </c>
      <c r="Z110" s="2"/>
      <c r="AA110" s="2"/>
      <c r="AB110" s="3">
        <f>IF(OR(Table1[[#This Row],[Part Order Date]]="",Table1[[#This Row],[Part Receive Date]]=""),0,NETWORKDAYS(Table1[[#This Row],[Part Order Date]],Table1[[#This Row],[Part Receive Date]]))</f>
        <v>0</v>
      </c>
      <c r="AC110" s="1">
        <f>IF(OR(Table1[[#This Row],[Confirm Date]]="",Table1[[#This Row],[End Date]]=""),0,NETWORKDAYS(Table1[[#This Row],[Confirm Date]],Table1[[#This Row],[End Date]]))</f>
        <v>0</v>
      </c>
      <c r="AD110" s="2">
        <v>45253</v>
      </c>
      <c r="AE110" s="2"/>
      <c r="AF110" s="2"/>
      <c r="AG110" t="s">
        <v>2163</v>
      </c>
      <c r="AI110" s="139" t="s">
        <v>2163</v>
      </c>
    </row>
    <row r="111" spans="1:35" hidden="1">
      <c r="A111" t="str">
        <f>IF(Table1[[#This Row],[STATUS]]="0] CLOSED","",COUNTIF($I$4:I111,"&lt;&gt;0] CLOSED"))</f>
        <v/>
      </c>
      <c r="B111" t="s">
        <v>878</v>
      </c>
      <c r="C111" s="2">
        <v>45197</v>
      </c>
      <c r="D111" s="2"/>
      <c r="E111" s="2"/>
      <c r="F111" s="3">
        <f>IF(OR(Table1[[#This Row],[Start Date]]="",Table1[[#This Row],[End Date]]=""),0,NETWORKDAYS(Table1[[#This Row],[Start Date]],Table1[[#This Row],[End Date]]))</f>
        <v>0</v>
      </c>
      <c r="G111" t="s">
        <v>21</v>
      </c>
      <c r="H111" t="s">
        <v>1478</v>
      </c>
      <c r="I111" t="s">
        <v>1527</v>
      </c>
      <c r="J111" t="s">
        <v>1717</v>
      </c>
      <c r="K111" s="2"/>
      <c r="M111" t="s">
        <v>1343</v>
      </c>
      <c r="N111" t="s">
        <v>39</v>
      </c>
      <c r="O111" t="s">
        <v>109</v>
      </c>
      <c r="P111" t="s">
        <v>879</v>
      </c>
      <c r="T111" t="s">
        <v>1566</v>
      </c>
      <c r="U111" t="s">
        <v>880</v>
      </c>
      <c r="V111" s="2">
        <v>45198</v>
      </c>
      <c r="W111" s="2">
        <v>45206</v>
      </c>
      <c r="X111" s="2">
        <v>45253</v>
      </c>
      <c r="Y111" s="1">
        <f>IF(OR(Table1[[#This Row],[Quote Date]]="",Table1[[#This Row],[Confirm Date]]=""),0,NETWORKDAYS(Table1[[#This Row],[Quote Date]],Table1[[#This Row],[Confirm Date]]))</f>
        <v>34</v>
      </c>
      <c r="Z111" s="2"/>
      <c r="AA111" s="2"/>
      <c r="AB111" s="3">
        <f>IF(OR(Table1[[#This Row],[Part Order Date]]="",Table1[[#This Row],[Part Receive Date]]=""),0,NETWORKDAYS(Table1[[#This Row],[Part Order Date]],Table1[[#This Row],[Part Receive Date]]))</f>
        <v>0</v>
      </c>
      <c r="AC111" s="1">
        <f>IF(OR(Table1[[#This Row],[Confirm Date]]="",Table1[[#This Row],[End Date]]=""),0,NETWORKDAYS(Table1[[#This Row],[Confirm Date]],Table1[[#This Row],[End Date]]))</f>
        <v>0</v>
      </c>
      <c r="AD111" s="2">
        <v>45253</v>
      </c>
      <c r="AE111" s="2"/>
      <c r="AF111" s="2"/>
      <c r="AG111" t="s">
        <v>2163</v>
      </c>
      <c r="AI111" s="139" t="s">
        <v>2163</v>
      </c>
    </row>
    <row r="112" spans="1:35" hidden="1">
      <c r="A112" t="str">
        <f>IF(Table1[[#This Row],[STATUS]]="0] CLOSED","",COUNTIF($I$4:I112,"&lt;&gt;0] CLOSED"))</f>
        <v/>
      </c>
      <c r="B112" t="s">
        <v>881</v>
      </c>
      <c r="C112" s="2">
        <v>45197</v>
      </c>
      <c r="D112" s="2">
        <v>45239</v>
      </c>
      <c r="E112" s="2">
        <v>45245</v>
      </c>
      <c r="F112" s="3">
        <f>IF(OR(Table1[[#This Row],[Start Date]]="",Table1[[#This Row],[End Date]]=""),0,NETWORKDAYS(Table1[[#This Row],[Start Date]],Table1[[#This Row],[End Date]]))</f>
        <v>5</v>
      </c>
      <c r="G112" t="s">
        <v>21</v>
      </c>
      <c r="H112" t="s">
        <v>6</v>
      </c>
      <c r="I112" t="s">
        <v>1527</v>
      </c>
      <c r="J112" t="s">
        <v>1532</v>
      </c>
      <c r="K112" s="2"/>
      <c r="L112" t="s">
        <v>1525</v>
      </c>
      <c r="M112" t="s">
        <v>1343</v>
      </c>
      <c r="N112" t="s">
        <v>882</v>
      </c>
      <c r="O112" t="s">
        <v>52</v>
      </c>
      <c r="P112" t="s">
        <v>883</v>
      </c>
      <c r="S112" t="s">
        <v>884</v>
      </c>
      <c r="T112" t="s">
        <v>1344</v>
      </c>
      <c r="U112" t="s">
        <v>885</v>
      </c>
      <c r="V112" s="2">
        <v>45198</v>
      </c>
      <c r="W112" s="2">
        <v>45206</v>
      </c>
      <c r="X112" s="2">
        <v>45230</v>
      </c>
      <c r="Y112" s="1">
        <f>IF(OR(Table1[[#This Row],[Quote Date]]="",Table1[[#This Row],[Confirm Date]]=""),0,NETWORKDAYS(Table1[[#This Row],[Quote Date]],Table1[[#This Row],[Confirm Date]]))</f>
        <v>17</v>
      </c>
      <c r="Z112" s="2">
        <v>45188</v>
      </c>
      <c r="AA112" s="2">
        <v>45215</v>
      </c>
      <c r="AB112" s="3">
        <f>IF(OR(Table1[[#This Row],[Part Order Date]]="",Table1[[#This Row],[Part Receive Date]]=""),0,NETWORKDAYS(Table1[[#This Row],[Part Order Date]],Table1[[#This Row],[Part Receive Date]]))</f>
        <v>20</v>
      </c>
      <c r="AC112" s="1">
        <f>IF(OR(Table1[[#This Row],[Confirm Date]]="",Table1[[#This Row],[End Date]]=""),0,NETWORKDAYS(Table1[[#This Row],[Confirm Date]],Table1[[#This Row],[End Date]]))</f>
        <v>12</v>
      </c>
      <c r="AD112" s="2">
        <v>45245</v>
      </c>
      <c r="AE112" s="2"/>
      <c r="AF112" s="2"/>
      <c r="AG112" t="s">
        <v>2163</v>
      </c>
      <c r="AI112" s="139" t="s">
        <v>2163</v>
      </c>
    </row>
    <row r="113" spans="1:35" hidden="1">
      <c r="A113" t="str">
        <f>IF(Table1[[#This Row],[STATUS]]="0] CLOSED","",COUNTIF($I$4:I113,"&lt;&gt;0] CLOSED"))</f>
        <v/>
      </c>
      <c r="B113" t="s">
        <v>914</v>
      </c>
      <c r="C113" s="2">
        <v>45197</v>
      </c>
      <c r="D113" s="2"/>
      <c r="E113" s="2"/>
      <c r="F113" s="3">
        <f>IF(OR(Table1[[#This Row],[Start Date]]="",Table1[[#This Row],[End Date]]=""),0,NETWORKDAYS(Table1[[#This Row],[Start Date]],Table1[[#This Row],[End Date]]))</f>
        <v>0</v>
      </c>
      <c r="G113" t="s">
        <v>21</v>
      </c>
      <c r="H113" t="s">
        <v>1478</v>
      </c>
      <c r="I113" t="s">
        <v>1527</v>
      </c>
      <c r="J113" t="s">
        <v>1717</v>
      </c>
      <c r="K113" s="2"/>
      <c r="M113" t="s">
        <v>1343</v>
      </c>
      <c r="N113" t="s">
        <v>39</v>
      </c>
      <c r="O113" t="s">
        <v>109</v>
      </c>
      <c r="P113" t="s">
        <v>915</v>
      </c>
      <c r="S113" t="s">
        <v>916</v>
      </c>
      <c r="T113" t="s">
        <v>1566</v>
      </c>
      <c r="U113" t="s">
        <v>252</v>
      </c>
      <c r="V113" s="2">
        <v>45198</v>
      </c>
      <c r="W113" s="2">
        <v>45206</v>
      </c>
      <c r="X113" s="2">
        <v>45253</v>
      </c>
      <c r="Y113" s="1">
        <f>IF(OR(Table1[[#This Row],[Quote Date]]="",Table1[[#This Row],[Confirm Date]]=""),0,NETWORKDAYS(Table1[[#This Row],[Quote Date]],Table1[[#This Row],[Confirm Date]]))</f>
        <v>34</v>
      </c>
      <c r="Z113" s="2"/>
      <c r="AA113" s="2"/>
      <c r="AB113" s="3">
        <f>IF(OR(Table1[[#This Row],[Part Order Date]]="",Table1[[#This Row],[Part Receive Date]]=""),0,NETWORKDAYS(Table1[[#This Row],[Part Order Date]],Table1[[#This Row],[Part Receive Date]]))</f>
        <v>0</v>
      </c>
      <c r="AC113" s="1">
        <f>IF(OR(Table1[[#This Row],[Confirm Date]]="",Table1[[#This Row],[End Date]]=""),0,NETWORKDAYS(Table1[[#This Row],[Confirm Date]],Table1[[#This Row],[End Date]]))</f>
        <v>0</v>
      </c>
      <c r="AD113" s="2">
        <v>45253</v>
      </c>
      <c r="AE113" s="2"/>
      <c r="AF113" s="2"/>
      <c r="AG113" t="s">
        <v>2163</v>
      </c>
      <c r="AI113" s="139" t="s">
        <v>2163</v>
      </c>
    </row>
    <row r="114" spans="1:35" hidden="1">
      <c r="A114" t="str">
        <f>IF(Table1[[#This Row],[STATUS]]="0] CLOSED","",COUNTIF($I$4:I114,"&lt;&gt;0] CLOSED"))</f>
        <v/>
      </c>
      <c r="B114" t="s">
        <v>917</v>
      </c>
      <c r="C114" s="2">
        <v>45197</v>
      </c>
      <c r="D114" s="2"/>
      <c r="E114" s="2"/>
      <c r="F114" s="3">
        <f>IF(OR(Table1[[#This Row],[Start Date]]="",Table1[[#This Row],[End Date]]=""),0,NETWORKDAYS(Table1[[#This Row],[Start Date]],Table1[[#This Row],[End Date]]))</f>
        <v>0</v>
      </c>
      <c r="G114" t="s">
        <v>21</v>
      </c>
      <c r="H114" t="s">
        <v>1478</v>
      </c>
      <c r="I114" t="s">
        <v>1527</v>
      </c>
      <c r="J114" t="s">
        <v>1717</v>
      </c>
      <c r="K114" s="2"/>
      <c r="M114" t="s">
        <v>1343</v>
      </c>
      <c r="N114" t="s">
        <v>39</v>
      </c>
      <c r="O114" t="s">
        <v>85</v>
      </c>
      <c r="P114" t="s">
        <v>918</v>
      </c>
      <c r="S114" t="s">
        <v>919</v>
      </c>
      <c r="T114" t="s">
        <v>1566</v>
      </c>
      <c r="U114" t="s">
        <v>920</v>
      </c>
      <c r="V114" s="2">
        <v>45198</v>
      </c>
      <c r="W114" s="2">
        <v>45206</v>
      </c>
      <c r="X114" s="2">
        <v>45253</v>
      </c>
      <c r="Y114" s="1">
        <f>IF(OR(Table1[[#This Row],[Quote Date]]="",Table1[[#This Row],[Confirm Date]]=""),0,NETWORKDAYS(Table1[[#This Row],[Quote Date]],Table1[[#This Row],[Confirm Date]]))</f>
        <v>34</v>
      </c>
      <c r="Z114" s="2"/>
      <c r="AA114" s="2"/>
      <c r="AB114" s="3">
        <f>IF(OR(Table1[[#This Row],[Part Order Date]]="",Table1[[#This Row],[Part Receive Date]]=""),0,NETWORKDAYS(Table1[[#This Row],[Part Order Date]],Table1[[#This Row],[Part Receive Date]]))</f>
        <v>0</v>
      </c>
      <c r="AC114" s="1">
        <f>IF(OR(Table1[[#This Row],[Confirm Date]]="",Table1[[#This Row],[End Date]]=""),0,NETWORKDAYS(Table1[[#This Row],[Confirm Date]],Table1[[#This Row],[End Date]]))</f>
        <v>0</v>
      </c>
      <c r="AD114" s="2">
        <v>45253</v>
      </c>
      <c r="AE114" s="2"/>
      <c r="AF114" s="2"/>
      <c r="AG114" t="s">
        <v>2163</v>
      </c>
      <c r="AI114" s="139" t="s">
        <v>2163</v>
      </c>
    </row>
    <row r="115" spans="1:35" hidden="1">
      <c r="A115" t="str">
        <f>IF(Table1[[#This Row],[STATUS]]="0] CLOSED","",COUNTIF($I$4:I115,"&lt;&gt;0] CLOSED"))</f>
        <v/>
      </c>
      <c r="B115" t="s">
        <v>943</v>
      </c>
      <c r="C115" s="2">
        <v>45197</v>
      </c>
      <c r="D115" s="2"/>
      <c r="E115" s="2"/>
      <c r="F115" s="3">
        <f>IF(OR(Table1[[#This Row],[Start Date]]="",Table1[[#This Row],[End Date]]=""),0,NETWORKDAYS(Table1[[#This Row],[Start Date]],Table1[[#This Row],[End Date]]))</f>
        <v>0</v>
      </c>
      <c r="G115" t="s">
        <v>21</v>
      </c>
      <c r="H115" t="s">
        <v>1478</v>
      </c>
      <c r="I115" t="s">
        <v>1527</v>
      </c>
      <c r="J115" t="s">
        <v>1717</v>
      </c>
      <c r="K115" s="2"/>
      <c r="M115" t="s">
        <v>1343</v>
      </c>
      <c r="N115" t="s">
        <v>39</v>
      </c>
      <c r="O115" t="s">
        <v>85</v>
      </c>
      <c r="P115" t="s">
        <v>944</v>
      </c>
      <c r="S115" t="s">
        <v>945</v>
      </c>
      <c r="T115" t="s">
        <v>1566</v>
      </c>
      <c r="U115" t="s">
        <v>387</v>
      </c>
      <c r="V115" s="2">
        <v>45198</v>
      </c>
      <c r="W115" s="2">
        <v>45206</v>
      </c>
      <c r="X115" s="2">
        <v>45253</v>
      </c>
      <c r="Y115" s="1">
        <f>IF(OR(Table1[[#This Row],[Quote Date]]="",Table1[[#This Row],[Confirm Date]]=""),0,NETWORKDAYS(Table1[[#This Row],[Quote Date]],Table1[[#This Row],[Confirm Date]]))</f>
        <v>34</v>
      </c>
      <c r="Z115" s="2"/>
      <c r="AA115" s="2"/>
      <c r="AB115" s="3">
        <f>IF(OR(Table1[[#This Row],[Part Order Date]]="",Table1[[#This Row],[Part Receive Date]]=""),0,NETWORKDAYS(Table1[[#This Row],[Part Order Date]],Table1[[#This Row],[Part Receive Date]]))</f>
        <v>0</v>
      </c>
      <c r="AC115" s="1">
        <f>IF(OR(Table1[[#This Row],[Confirm Date]]="",Table1[[#This Row],[End Date]]=""),0,NETWORKDAYS(Table1[[#This Row],[Confirm Date]],Table1[[#This Row],[End Date]]))</f>
        <v>0</v>
      </c>
      <c r="AD115" s="2">
        <v>45253</v>
      </c>
      <c r="AE115" s="2"/>
      <c r="AF115" s="2"/>
      <c r="AG115" t="s">
        <v>2163</v>
      </c>
      <c r="AI115" s="139" t="s">
        <v>2163</v>
      </c>
    </row>
    <row r="116" spans="1:35" hidden="1">
      <c r="A116" t="str">
        <f>IF(Table1[[#This Row],[STATUS]]="0] CLOSED","",COUNTIF($I$4:I116,"&lt;&gt;0] CLOSED"))</f>
        <v/>
      </c>
      <c r="B116" t="s">
        <v>957</v>
      </c>
      <c r="C116" s="2">
        <v>45197</v>
      </c>
      <c r="D116" s="2"/>
      <c r="E116" s="2"/>
      <c r="F116" s="3">
        <f>IF(OR(Table1[[#This Row],[Start Date]]="",Table1[[#This Row],[End Date]]=""),0,NETWORKDAYS(Table1[[#This Row],[Start Date]],Table1[[#This Row],[End Date]]))</f>
        <v>0</v>
      </c>
      <c r="G116" t="s">
        <v>21</v>
      </c>
      <c r="H116" t="s">
        <v>1478</v>
      </c>
      <c r="I116" t="s">
        <v>1527</v>
      </c>
      <c r="J116" t="s">
        <v>1528</v>
      </c>
      <c r="K116" s="2"/>
      <c r="M116" t="s">
        <v>1343</v>
      </c>
      <c r="N116" t="s">
        <v>958</v>
      </c>
      <c r="O116" t="s">
        <v>52</v>
      </c>
      <c r="P116" t="s">
        <v>959</v>
      </c>
      <c r="S116" t="s">
        <v>960</v>
      </c>
      <c r="T116" t="s">
        <v>1566</v>
      </c>
      <c r="U116" t="s">
        <v>961</v>
      </c>
      <c r="V116" s="2">
        <v>45198</v>
      </c>
      <c r="W116" s="2">
        <v>45206</v>
      </c>
      <c r="X116" s="2">
        <v>45245</v>
      </c>
      <c r="Y116" s="1">
        <f>IF(OR(Table1[[#This Row],[Quote Date]]="",Table1[[#This Row],[Confirm Date]]=""),0,NETWORKDAYS(Table1[[#This Row],[Quote Date]],Table1[[#This Row],[Confirm Date]]))</f>
        <v>28</v>
      </c>
      <c r="Z116" s="2"/>
      <c r="AA116" s="2"/>
      <c r="AB116" s="3">
        <f>IF(OR(Table1[[#This Row],[Part Order Date]]="",Table1[[#This Row],[Part Receive Date]]=""),0,NETWORKDAYS(Table1[[#This Row],[Part Order Date]],Table1[[#This Row],[Part Receive Date]]))</f>
        <v>0</v>
      </c>
      <c r="AC116" s="1">
        <f>IF(OR(Table1[[#This Row],[Confirm Date]]="",Table1[[#This Row],[End Date]]=""),0,NETWORKDAYS(Table1[[#This Row],[Confirm Date]],Table1[[#This Row],[End Date]]))</f>
        <v>0</v>
      </c>
      <c r="AD116" s="2">
        <v>45245</v>
      </c>
      <c r="AE116" s="2"/>
      <c r="AF116" s="2"/>
      <c r="AG116" t="s">
        <v>2163</v>
      </c>
      <c r="AI116" s="139" t="s">
        <v>2163</v>
      </c>
    </row>
    <row r="117" spans="1:35" hidden="1">
      <c r="A117" t="str">
        <f>IF(Table1[[#This Row],[STATUS]]="0] CLOSED","",COUNTIF($I$4:I117,"&lt;&gt;0] CLOSED"))</f>
        <v/>
      </c>
      <c r="B117" t="s">
        <v>962</v>
      </c>
      <c r="C117" s="2">
        <v>45197</v>
      </c>
      <c r="D117" s="2"/>
      <c r="E117" s="2"/>
      <c r="F117" s="3">
        <f>IF(OR(Table1[[#This Row],[Start Date]]="",Table1[[#This Row],[End Date]]=""),0,NETWORKDAYS(Table1[[#This Row],[Start Date]],Table1[[#This Row],[End Date]]))</f>
        <v>0</v>
      </c>
      <c r="G117" t="s">
        <v>21</v>
      </c>
      <c r="H117" t="s">
        <v>1478</v>
      </c>
      <c r="I117" t="s">
        <v>1527</v>
      </c>
      <c r="J117" t="s">
        <v>1717</v>
      </c>
      <c r="K117" s="2"/>
      <c r="M117" t="s">
        <v>1343</v>
      </c>
      <c r="N117" t="s">
        <v>39</v>
      </c>
      <c r="O117" t="s">
        <v>109</v>
      </c>
      <c r="P117" t="s">
        <v>963</v>
      </c>
      <c r="S117" t="s">
        <v>964</v>
      </c>
      <c r="T117" t="s">
        <v>1566</v>
      </c>
      <c r="U117" t="s">
        <v>965</v>
      </c>
      <c r="V117" s="2">
        <v>45198</v>
      </c>
      <c r="W117" s="2">
        <v>45206</v>
      </c>
      <c r="X117" s="2">
        <v>45253</v>
      </c>
      <c r="Y117" s="1">
        <f>IF(OR(Table1[[#This Row],[Quote Date]]="",Table1[[#This Row],[Confirm Date]]=""),0,NETWORKDAYS(Table1[[#This Row],[Quote Date]],Table1[[#This Row],[Confirm Date]]))</f>
        <v>34</v>
      </c>
      <c r="Z117" s="2"/>
      <c r="AA117" s="2"/>
      <c r="AB117" s="3">
        <f>IF(OR(Table1[[#This Row],[Part Order Date]]="",Table1[[#This Row],[Part Receive Date]]=""),0,NETWORKDAYS(Table1[[#This Row],[Part Order Date]],Table1[[#This Row],[Part Receive Date]]))</f>
        <v>0</v>
      </c>
      <c r="AC117" s="1">
        <f>IF(OR(Table1[[#This Row],[Confirm Date]]="",Table1[[#This Row],[End Date]]=""),0,NETWORKDAYS(Table1[[#This Row],[Confirm Date]],Table1[[#This Row],[End Date]]))</f>
        <v>0</v>
      </c>
      <c r="AD117" s="2">
        <v>45253</v>
      </c>
      <c r="AE117" s="2"/>
      <c r="AF117" s="2"/>
      <c r="AG117" t="s">
        <v>2163</v>
      </c>
      <c r="AI117" s="139" t="s">
        <v>2163</v>
      </c>
    </row>
    <row r="118" spans="1:35" hidden="1">
      <c r="A118" t="str">
        <f>IF(Table1[[#This Row],[STATUS]]="0] CLOSED","",COUNTIF($I$4:I118,"&lt;&gt;0] CLOSED"))</f>
        <v/>
      </c>
      <c r="B118" t="s">
        <v>966</v>
      </c>
      <c r="C118" s="2">
        <v>45197</v>
      </c>
      <c r="D118" s="2"/>
      <c r="E118" s="2"/>
      <c r="F118" s="3">
        <f>IF(OR(Table1[[#This Row],[Start Date]]="",Table1[[#This Row],[End Date]]=""),0,NETWORKDAYS(Table1[[#This Row],[Start Date]],Table1[[#This Row],[End Date]]))</f>
        <v>0</v>
      </c>
      <c r="G118" t="s">
        <v>21</v>
      </c>
      <c r="H118" t="s">
        <v>1478</v>
      </c>
      <c r="I118" t="s">
        <v>1527</v>
      </c>
      <c r="J118" t="s">
        <v>1717</v>
      </c>
      <c r="K118" s="2"/>
      <c r="M118" t="s">
        <v>1343</v>
      </c>
      <c r="N118" t="s">
        <v>39</v>
      </c>
      <c r="O118" t="s">
        <v>109</v>
      </c>
      <c r="P118" t="s">
        <v>967</v>
      </c>
      <c r="T118" t="s">
        <v>1566</v>
      </c>
      <c r="U118" t="s">
        <v>968</v>
      </c>
      <c r="V118" s="2">
        <v>45198</v>
      </c>
      <c r="W118" s="2">
        <v>45206</v>
      </c>
      <c r="X118" s="2">
        <v>45253</v>
      </c>
      <c r="Y118" s="1">
        <f>IF(OR(Table1[[#This Row],[Quote Date]]="",Table1[[#This Row],[Confirm Date]]=""),0,NETWORKDAYS(Table1[[#This Row],[Quote Date]],Table1[[#This Row],[Confirm Date]]))</f>
        <v>34</v>
      </c>
      <c r="Z118" s="2"/>
      <c r="AA118" s="2"/>
      <c r="AB118" s="3">
        <f>IF(OR(Table1[[#This Row],[Part Order Date]]="",Table1[[#This Row],[Part Receive Date]]=""),0,NETWORKDAYS(Table1[[#This Row],[Part Order Date]],Table1[[#This Row],[Part Receive Date]]))</f>
        <v>0</v>
      </c>
      <c r="AC118" s="1">
        <f>IF(OR(Table1[[#This Row],[Confirm Date]]="",Table1[[#This Row],[End Date]]=""),0,NETWORKDAYS(Table1[[#This Row],[Confirm Date]],Table1[[#This Row],[End Date]]))</f>
        <v>0</v>
      </c>
      <c r="AD118" s="2">
        <v>45253</v>
      </c>
      <c r="AE118" s="2"/>
      <c r="AF118" s="2"/>
      <c r="AG118" t="s">
        <v>2163</v>
      </c>
      <c r="AI118" s="139" t="s">
        <v>2163</v>
      </c>
    </row>
    <row r="119" spans="1:35" hidden="1">
      <c r="A119" t="str">
        <f>IF(Table1[[#This Row],[STATUS]]="0] CLOSED","",COUNTIF($I$4:I119,"&lt;&gt;0] CLOSED"))</f>
        <v/>
      </c>
      <c r="B119" t="s">
        <v>969</v>
      </c>
      <c r="C119" s="2">
        <v>45197</v>
      </c>
      <c r="D119" s="2"/>
      <c r="E119" s="2"/>
      <c r="F119" s="3">
        <f>IF(OR(Table1[[#This Row],[Start Date]]="",Table1[[#This Row],[End Date]]=""),0,NETWORKDAYS(Table1[[#This Row],[Start Date]],Table1[[#This Row],[End Date]]))</f>
        <v>0</v>
      </c>
      <c r="G119" t="s">
        <v>21</v>
      </c>
      <c r="H119" t="s">
        <v>1478</v>
      </c>
      <c r="I119" t="s">
        <v>1527</v>
      </c>
      <c r="J119" t="s">
        <v>1717</v>
      </c>
      <c r="K119" s="2"/>
      <c r="M119" t="s">
        <v>1343</v>
      </c>
      <c r="N119" t="s">
        <v>39</v>
      </c>
      <c r="O119" t="s">
        <v>85</v>
      </c>
      <c r="P119" t="s">
        <v>970</v>
      </c>
      <c r="T119" t="s">
        <v>1566</v>
      </c>
      <c r="U119" t="s">
        <v>244</v>
      </c>
      <c r="V119" s="2">
        <v>45198</v>
      </c>
      <c r="W119" s="2">
        <v>45206</v>
      </c>
      <c r="X119" s="2">
        <v>45253</v>
      </c>
      <c r="Y119" s="1">
        <f>IF(OR(Table1[[#This Row],[Quote Date]]="",Table1[[#This Row],[Confirm Date]]=""),0,NETWORKDAYS(Table1[[#This Row],[Quote Date]],Table1[[#This Row],[Confirm Date]]))</f>
        <v>34</v>
      </c>
      <c r="Z119" s="2"/>
      <c r="AA119" s="2"/>
      <c r="AB119" s="3">
        <f>IF(OR(Table1[[#This Row],[Part Order Date]]="",Table1[[#This Row],[Part Receive Date]]=""),0,NETWORKDAYS(Table1[[#This Row],[Part Order Date]],Table1[[#This Row],[Part Receive Date]]))</f>
        <v>0</v>
      </c>
      <c r="AC119" s="1">
        <f>IF(OR(Table1[[#This Row],[Confirm Date]]="",Table1[[#This Row],[End Date]]=""),0,NETWORKDAYS(Table1[[#This Row],[Confirm Date]],Table1[[#This Row],[End Date]]))</f>
        <v>0</v>
      </c>
      <c r="AD119" s="2">
        <v>45253</v>
      </c>
      <c r="AE119" s="2"/>
      <c r="AF119" s="2"/>
      <c r="AG119" t="s">
        <v>2163</v>
      </c>
      <c r="AI119" s="139" t="s">
        <v>2163</v>
      </c>
    </row>
    <row r="120" spans="1:35" hidden="1">
      <c r="A120" t="str">
        <f>IF(Table1[[#This Row],[STATUS]]="0] CLOSED","",COUNTIF($I$4:I120,"&lt;&gt;0] CLOSED"))</f>
        <v/>
      </c>
      <c r="B120" t="s">
        <v>971</v>
      </c>
      <c r="C120" s="2">
        <v>45197</v>
      </c>
      <c r="D120" s="2"/>
      <c r="E120" s="2"/>
      <c r="F120" s="3">
        <f>IF(OR(Table1[[#This Row],[Start Date]]="",Table1[[#This Row],[End Date]]=""),0,NETWORKDAYS(Table1[[#This Row],[Start Date]],Table1[[#This Row],[End Date]]))</f>
        <v>0</v>
      </c>
      <c r="G120" t="s">
        <v>21</v>
      </c>
      <c r="H120" t="s">
        <v>1478</v>
      </c>
      <c r="I120" t="s">
        <v>1527</v>
      </c>
      <c r="J120" t="s">
        <v>1717</v>
      </c>
      <c r="K120" s="2"/>
      <c r="M120" t="s">
        <v>1343</v>
      </c>
      <c r="N120" t="s">
        <v>39</v>
      </c>
      <c r="O120" t="s">
        <v>85</v>
      </c>
      <c r="P120" t="s">
        <v>972</v>
      </c>
      <c r="S120" t="s">
        <v>973</v>
      </c>
      <c r="T120" t="s">
        <v>1566</v>
      </c>
      <c r="U120" t="s">
        <v>974</v>
      </c>
      <c r="V120" s="2">
        <v>45198</v>
      </c>
      <c r="W120" s="2">
        <v>45206</v>
      </c>
      <c r="X120" s="2">
        <v>45253</v>
      </c>
      <c r="Y120" s="1">
        <f>IF(OR(Table1[[#This Row],[Quote Date]]="",Table1[[#This Row],[Confirm Date]]=""),0,NETWORKDAYS(Table1[[#This Row],[Quote Date]],Table1[[#This Row],[Confirm Date]]))</f>
        <v>34</v>
      </c>
      <c r="Z120" s="2"/>
      <c r="AA120" s="2"/>
      <c r="AB120" s="3">
        <f>IF(OR(Table1[[#This Row],[Part Order Date]]="",Table1[[#This Row],[Part Receive Date]]=""),0,NETWORKDAYS(Table1[[#This Row],[Part Order Date]],Table1[[#This Row],[Part Receive Date]]))</f>
        <v>0</v>
      </c>
      <c r="AC120" s="1">
        <f>IF(OR(Table1[[#This Row],[Confirm Date]]="",Table1[[#This Row],[End Date]]=""),0,NETWORKDAYS(Table1[[#This Row],[Confirm Date]],Table1[[#This Row],[End Date]]))</f>
        <v>0</v>
      </c>
      <c r="AD120" s="2">
        <v>45253</v>
      </c>
      <c r="AE120" s="2"/>
      <c r="AF120" s="2"/>
      <c r="AG120" t="s">
        <v>2163</v>
      </c>
      <c r="AI120" s="139" t="s">
        <v>2163</v>
      </c>
    </row>
    <row r="121" spans="1:35" hidden="1">
      <c r="A121" t="str">
        <f>IF(Table1[[#This Row],[STATUS]]="0] CLOSED","",COUNTIF($I$4:I121,"&lt;&gt;0] CLOSED"))</f>
        <v/>
      </c>
      <c r="B121" t="s">
        <v>975</v>
      </c>
      <c r="C121" s="2">
        <v>45197</v>
      </c>
      <c r="D121" s="2"/>
      <c r="E121" s="2"/>
      <c r="F121" s="3">
        <f>IF(OR(Table1[[#This Row],[Start Date]]="",Table1[[#This Row],[End Date]]=""),0,NETWORKDAYS(Table1[[#This Row],[Start Date]],Table1[[#This Row],[End Date]]))</f>
        <v>0</v>
      </c>
      <c r="G121" t="s">
        <v>21</v>
      </c>
      <c r="H121" t="s">
        <v>1478</v>
      </c>
      <c r="I121" t="s">
        <v>1527</v>
      </c>
      <c r="J121" t="s">
        <v>1717</v>
      </c>
      <c r="K121" s="2"/>
      <c r="M121" t="s">
        <v>1343</v>
      </c>
      <c r="N121" t="s">
        <v>39</v>
      </c>
      <c r="O121" t="s">
        <v>85</v>
      </c>
      <c r="P121" t="s">
        <v>976</v>
      </c>
      <c r="T121" t="s">
        <v>1566</v>
      </c>
      <c r="U121" t="s">
        <v>244</v>
      </c>
      <c r="V121" s="2">
        <v>45198</v>
      </c>
      <c r="W121" s="2">
        <v>45206</v>
      </c>
      <c r="X121" s="2">
        <v>45253</v>
      </c>
      <c r="Y121" s="1">
        <f>IF(OR(Table1[[#This Row],[Quote Date]]="",Table1[[#This Row],[Confirm Date]]=""),0,NETWORKDAYS(Table1[[#This Row],[Quote Date]],Table1[[#This Row],[Confirm Date]]))</f>
        <v>34</v>
      </c>
      <c r="Z121" s="2"/>
      <c r="AA121" s="2"/>
      <c r="AB121" s="3">
        <f>IF(OR(Table1[[#This Row],[Part Order Date]]="",Table1[[#This Row],[Part Receive Date]]=""),0,NETWORKDAYS(Table1[[#This Row],[Part Order Date]],Table1[[#This Row],[Part Receive Date]]))</f>
        <v>0</v>
      </c>
      <c r="AC121" s="1">
        <f>IF(OR(Table1[[#This Row],[Confirm Date]]="",Table1[[#This Row],[End Date]]=""),0,NETWORKDAYS(Table1[[#This Row],[Confirm Date]],Table1[[#This Row],[End Date]]))</f>
        <v>0</v>
      </c>
      <c r="AD121" s="2">
        <v>45253</v>
      </c>
      <c r="AE121" s="2"/>
      <c r="AF121" s="2"/>
      <c r="AG121" t="s">
        <v>2163</v>
      </c>
      <c r="AI121" s="139" t="s">
        <v>2163</v>
      </c>
    </row>
    <row r="122" spans="1:35" hidden="1">
      <c r="A122" t="str">
        <f>IF(Table1[[#This Row],[STATUS]]="0] CLOSED","",COUNTIF($I$4:I122,"&lt;&gt;0] CLOSED"))</f>
        <v/>
      </c>
      <c r="B122" t="s">
        <v>977</v>
      </c>
      <c r="C122" s="2">
        <v>45197</v>
      </c>
      <c r="D122" s="2"/>
      <c r="E122" s="2"/>
      <c r="F122" s="3">
        <f>IF(OR(Table1[[#This Row],[Start Date]]="",Table1[[#This Row],[End Date]]=""),0,NETWORKDAYS(Table1[[#This Row],[Start Date]],Table1[[#This Row],[End Date]]))</f>
        <v>0</v>
      </c>
      <c r="G122" t="s">
        <v>21</v>
      </c>
      <c r="H122" t="s">
        <v>1478</v>
      </c>
      <c r="I122" t="s">
        <v>1527</v>
      </c>
      <c r="J122" t="s">
        <v>1717</v>
      </c>
      <c r="K122" s="2"/>
      <c r="M122" t="s">
        <v>1343</v>
      </c>
      <c r="N122" t="s">
        <v>39</v>
      </c>
      <c r="O122" t="s">
        <v>85</v>
      </c>
      <c r="P122" t="s">
        <v>978</v>
      </c>
      <c r="S122" t="s">
        <v>300</v>
      </c>
      <c r="T122" t="s">
        <v>1566</v>
      </c>
      <c r="U122" t="s">
        <v>244</v>
      </c>
      <c r="V122" s="2">
        <v>45198</v>
      </c>
      <c r="W122" s="2">
        <v>45206</v>
      </c>
      <c r="X122" s="2">
        <v>45253</v>
      </c>
      <c r="Y122" s="1">
        <f>IF(OR(Table1[[#This Row],[Quote Date]]="",Table1[[#This Row],[Confirm Date]]=""),0,NETWORKDAYS(Table1[[#This Row],[Quote Date]],Table1[[#This Row],[Confirm Date]]))</f>
        <v>34</v>
      </c>
      <c r="Z122" s="2"/>
      <c r="AA122" s="2"/>
      <c r="AB122" s="3">
        <f>IF(OR(Table1[[#This Row],[Part Order Date]]="",Table1[[#This Row],[Part Receive Date]]=""),0,NETWORKDAYS(Table1[[#This Row],[Part Order Date]],Table1[[#This Row],[Part Receive Date]]))</f>
        <v>0</v>
      </c>
      <c r="AC122" s="1">
        <f>IF(OR(Table1[[#This Row],[Confirm Date]]="",Table1[[#This Row],[End Date]]=""),0,NETWORKDAYS(Table1[[#This Row],[Confirm Date]],Table1[[#This Row],[End Date]]))</f>
        <v>0</v>
      </c>
      <c r="AD122" s="2">
        <v>45253</v>
      </c>
      <c r="AE122" s="2"/>
      <c r="AF122" s="2"/>
      <c r="AG122" t="s">
        <v>2163</v>
      </c>
      <c r="AI122" s="139" t="s">
        <v>2163</v>
      </c>
    </row>
    <row r="123" spans="1:35" hidden="1">
      <c r="A123" t="str">
        <f>IF(Table1[[#This Row],[STATUS]]="0] CLOSED","",COUNTIF($I$4:I123,"&lt;&gt;0] CLOSED"))</f>
        <v/>
      </c>
      <c r="B123" t="s">
        <v>979</v>
      </c>
      <c r="C123" s="2">
        <v>45197</v>
      </c>
      <c r="D123" s="2"/>
      <c r="E123" s="2"/>
      <c r="F123" s="3">
        <v>0</v>
      </c>
      <c r="G123" t="s">
        <v>1477</v>
      </c>
      <c r="H123" t="s">
        <v>485</v>
      </c>
      <c r="I123" t="s">
        <v>1527</v>
      </c>
      <c r="J123" t="s">
        <v>1528</v>
      </c>
      <c r="K123" s="2"/>
      <c r="N123" t="s">
        <v>980</v>
      </c>
      <c r="O123" t="s">
        <v>802</v>
      </c>
      <c r="P123" t="s">
        <v>981</v>
      </c>
      <c r="S123" t="s">
        <v>982</v>
      </c>
      <c r="T123" t="s">
        <v>1344</v>
      </c>
      <c r="V123" s="2"/>
      <c r="W123" s="2">
        <v>45206</v>
      </c>
      <c r="X123" s="2">
        <v>45212</v>
      </c>
      <c r="Y123" s="1">
        <f>IF(OR(Table1[[#This Row],[Quote Date]]="",Table1[[#This Row],[Confirm Date]]=""),0,NETWORKDAYS(Table1[[#This Row],[Quote Date]],Table1[[#This Row],[Confirm Date]]))</f>
        <v>5</v>
      </c>
      <c r="Z123" s="2"/>
      <c r="AA123" s="2"/>
      <c r="AB123" s="3">
        <f>IF(OR(Table1[[#This Row],[Part Order Date]]="",Table1[[#This Row],[Part Receive Date]]=""),0,NETWORKDAYS(Table1[[#This Row],[Part Order Date]],Table1[[#This Row],[Part Receive Date]]))</f>
        <v>0</v>
      </c>
      <c r="AC123" s="1">
        <f>IF(OR(Table1[[#This Row],[Confirm Date]]="",Table1[[#This Row],[End Date]]=""),0,NETWORKDAYS(Table1[[#This Row],[Confirm Date]],Table1[[#This Row],[End Date]]))</f>
        <v>0</v>
      </c>
      <c r="AD123" s="2">
        <v>45218</v>
      </c>
      <c r="AE123" s="2"/>
      <c r="AF123" s="2"/>
      <c r="AG123" t="s">
        <v>2163</v>
      </c>
      <c r="AI123" s="139" t="s">
        <v>2163</v>
      </c>
    </row>
    <row r="124" spans="1:35" hidden="1">
      <c r="A124" t="str">
        <f>IF(Table1[[#This Row],[STATUS]]="0] CLOSED","",COUNTIF($I$4:I124,"&lt;&gt;0] CLOSED"))</f>
        <v/>
      </c>
      <c r="B124" t="s">
        <v>1002</v>
      </c>
      <c r="C124" s="2">
        <v>45197</v>
      </c>
      <c r="D124" s="2"/>
      <c r="E124" s="2"/>
      <c r="F124" s="3">
        <v>0</v>
      </c>
      <c r="G124" t="s">
        <v>1477</v>
      </c>
      <c r="H124" t="s">
        <v>485</v>
      </c>
      <c r="I124" t="s">
        <v>1527</v>
      </c>
      <c r="J124" t="s">
        <v>1528</v>
      </c>
      <c r="K124" s="2"/>
      <c r="N124" t="s">
        <v>1003</v>
      </c>
      <c r="O124" t="s">
        <v>148</v>
      </c>
      <c r="P124" t="s">
        <v>1004</v>
      </c>
      <c r="S124" t="s">
        <v>1005</v>
      </c>
      <c r="T124" t="s">
        <v>1344</v>
      </c>
      <c r="V124" s="2"/>
      <c r="W124" s="2">
        <v>45206</v>
      </c>
      <c r="X124" s="2">
        <v>45232</v>
      </c>
      <c r="Y124" s="1">
        <f>IF(OR(Table1[[#This Row],[Quote Date]]="",Table1[[#This Row],[Confirm Date]]=""),0,NETWORKDAYS(Table1[[#This Row],[Quote Date]],Table1[[#This Row],[Confirm Date]]))</f>
        <v>19</v>
      </c>
      <c r="Z124" s="2"/>
      <c r="AA124" s="2"/>
      <c r="AB124" s="3">
        <f>IF(OR(Table1[[#This Row],[Part Order Date]]="",Table1[[#This Row],[Part Receive Date]]=""),0,NETWORKDAYS(Table1[[#This Row],[Part Order Date]],Table1[[#This Row],[Part Receive Date]]))</f>
        <v>0</v>
      </c>
      <c r="AC124" s="1">
        <f>IF(OR(Table1[[#This Row],[Confirm Date]]="",Table1[[#This Row],[End Date]]=""),0,NETWORKDAYS(Table1[[#This Row],[Confirm Date]],Table1[[#This Row],[End Date]]))</f>
        <v>0</v>
      </c>
      <c r="AD124" s="2">
        <v>45232</v>
      </c>
      <c r="AE124" s="2"/>
      <c r="AF124" s="2"/>
      <c r="AG124" t="s">
        <v>2163</v>
      </c>
      <c r="AI124" s="139" t="s">
        <v>2163</v>
      </c>
    </row>
    <row r="125" spans="1:35" hidden="1">
      <c r="A125" t="str">
        <f>IF(Table1[[#This Row],[STATUS]]="0] CLOSED","",COUNTIF($I$4:I125,"&lt;&gt;0] CLOSED"))</f>
        <v/>
      </c>
      <c r="B125" t="s">
        <v>1006</v>
      </c>
      <c r="C125" s="2">
        <v>45197</v>
      </c>
      <c r="D125" s="2"/>
      <c r="E125" s="2"/>
      <c r="F125" s="3">
        <v>0</v>
      </c>
      <c r="G125" t="s">
        <v>1477</v>
      </c>
      <c r="H125" t="s">
        <v>485</v>
      </c>
      <c r="I125" t="s">
        <v>1527</v>
      </c>
      <c r="J125" t="s">
        <v>1528</v>
      </c>
      <c r="K125" s="2"/>
      <c r="N125" t="s">
        <v>1003</v>
      </c>
      <c r="O125" t="s">
        <v>52</v>
      </c>
      <c r="P125" t="s">
        <v>1007</v>
      </c>
      <c r="S125" t="s">
        <v>1008</v>
      </c>
      <c r="T125" t="s">
        <v>1344</v>
      </c>
      <c r="V125" s="2"/>
      <c r="W125" s="2">
        <v>45206</v>
      </c>
      <c r="X125" s="2">
        <v>45232</v>
      </c>
      <c r="Y125" s="1">
        <f>IF(OR(Table1[[#This Row],[Quote Date]]="",Table1[[#This Row],[Confirm Date]]=""),0,NETWORKDAYS(Table1[[#This Row],[Quote Date]],Table1[[#This Row],[Confirm Date]]))</f>
        <v>19</v>
      </c>
      <c r="Z125" s="2"/>
      <c r="AA125" s="2"/>
      <c r="AB125" s="3">
        <f>IF(OR(Table1[[#This Row],[Part Order Date]]="",Table1[[#This Row],[Part Receive Date]]=""),0,NETWORKDAYS(Table1[[#This Row],[Part Order Date]],Table1[[#This Row],[Part Receive Date]]))</f>
        <v>0</v>
      </c>
      <c r="AC125" s="1">
        <f>IF(OR(Table1[[#This Row],[Confirm Date]]="",Table1[[#This Row],[End Date]]=""),0,NETWORKDAYS(Table1[[#This Row],[Confirm Date]],Table1[[#This Row],[End Date]]))</f>
        <v>0</v>
      </c>
      <c r="AD125" s="2">
        <v>45232</v>
      </c>
      <c r="AE125" s="2"/>
      <c r="AF125" s="2"/>
      <c r="AG125" t="s">
        <v>2163</v>
      </c>
      <c r="AI125" s="139" t="s">
        <v>2163</v>
      </c>
    </row>
    <row r="126" spans="1:35" hidden="1">
      <c r="A126" t="str">
        <f>IF(Table1[[#This Row],[STATUS]]="0] CLOSED","",COUNTIF($I$4:I126,"&lt;&gt;0] CLOSED"))</f>
        <v/>
      </c>
      <c r="B126" t="s">
        <v>1032</v>
      </c>
      <c r="C126" s="2">
        <v>45197</v>
      </c>
      <c r="D126" s="2"/>
      <c r="E126" s="2"/>
      <c r="F126" s="3">
        <f>IF(OR(Table1[[#This Row],[Start Date]]="",Table1[[#This Row],[End Date]]=""),0,NETWORKDAYS(Table1[[#This Row],[Start Date]],Table1[[#This Row],[End Date]]))</f>
        <v>0</v>
      </c>
      <c r="G126" t="s">
        <v>21</v>
      </c>
      <c r="H126" t="s">
        <v>485</v>
      </c>
      <c r="I126" t="s">
        <v>1527</v>
      </c>
      <c r="J126" t="s">
        <v>1528</v>
      </c>
      <c r="K126" s="2"/>
      <c r="M126" t="s">
        <v>1343</v>
      </c>
      <c r="N126" t="s">
        <v>33</v>
      </c>
      <c r="O126" t="s">
        <v>77</v>
      </c>
      <c r="P126" t="s">
        <v>1033</v>
      </c>
      <c r="S126" t="s">
        <v>1034</v>
      </c>
      <c r="T126" t="s">
        <v>1566</v>
      </c>
      <c r="U126" t="s">
        <v>1035</v>
      </c>
      <c r="V126" s="2">
        <v>45198</v>
      </c>
      <c r="W126" s="2">
        <v>45206</v>
      </c>
      <c r="X126" s="2">
        <v>45251</v>
      </c>
      <c r="Y126" s="1">
        <f>IF(OR(Table1[[#This Row],[Quote Date]]="",Table1[[#This Row],[Confirm Date]]=""),0,NETWORKDAYS(Table1[[#This Row],[Quote Date]],Table1[[#This Row],[Confirm Date]]))</f>
        <v>32</v>
      </c>
      <c r="Z126" s="2"/>
      <c r="AA126" s="2"/>
      <c r="AB126" s="3">
        <f>IF(OR(Table1[[#This Row],[Part Order Date]]="",Table1[[#This Row],[Part Receive Date]]=""),0,NETWORKDAYS(Table1[[#This Row],[Part Order Date]],Table1[[#This Row],[Part Receive Date]]))</f>
        <v>0</v>
      </c>
      <c r="AC126" s="1">
        <f>IF(OR(Table1[[#This Row],[Confirm Date]]="",Table1[[#This Row],[End Date]]=""),0,NETWORKDAYS(Table1[[#This Row],[Confirm Date]],Table1[[#This Row],[End Date]]))</f>
        <v>0</v>
      </c>
      <c r="AD126" s="2">
        <v>45251</v>
      </c>
      <c r="AE126" s="2"/>
      <c r="AF126" s="2"/>
      <c r="AG126" t="s">
        <v>2163</v>
      </c>
      <c r="AI126" s="139" t="s">
        <v>2163</v>
      </c>
    </row>
    <row r="127" spans="1:35" hidden="1">
      <c r="A127" t="str">
        <f>IF(Table1[[#This Row],[STATUS]]="0] CLOSED","",COUNTIF($I$4:I127,"&lt;&gt;0] CLOSED"))</f>
        <v/>
      </c>
      <c r="B127" t="s">
        <v>1108</v>
      </c>
      <c r="C127" s="2">
        <v>45197</v>
      </c>
      <c r="D127" s="2"/>
      <c r="E127" s="2"/>
      <c r="F127" s="3">
        <f>IF(OR(Table1[[#This Row],[Start Date]]="",Table1[[#This Row],[End Date]]=""),0,NETWORKDAYS(Table1[[#This Row],[Start Date]],Table1[[#This Row],[End Date]]))</f>
        <v>0</v>
      </c>
      <c r="G127" t="s">
        <v>21</v>
      </c>
      <c r="H127" t="s">
        <v>1478</v>
      </c>
      <c r="I127" t="s">
        <v>1527</v>
      </c>
      <c r="J127" t="s">
        <v>1717</v>
      </c>
      <c r="K127" s="2"/>
      <c r="M127" t="s">
        <v>1343</v>
      </c>
      <c r="N127" t="s">
        <v>39</v>
      </c>
      <c r="O127" t="s">
        <v>109</v>
      </c>
      <c r="P127" t="s">
        <v>1109</v>
      </c>
      <c r="T127" t="s">
        <v>1566</v>
      </c>
      <c r="U127" t="s">
        <v>1110</v>
      </c>
      <c r="V127" s="2">
        <v>45198</v>
      </c>
      <c r="W127" s="2">
        <v>45206</v>
      </c>
      <c r="X127" s="2">
        <v>45253</v>
      </c>
      <c r="Y127" s="1">
        <f>IF(OR(Table1[[#This Row],[Quote Date]]="",Table1[[#This Row],[Confirm Date]]=""),0,NETWORKDAYS(Table1[[#This Row],[Quote Date]],Table1[[#This Row],[Confirm Date]]))</f>
        <v>34</v>
      </c>
      <c r="Z127" s="2"/>
      <c r="AA127" s="2"/>
      <c r="AB127" s="3">
        <f>IF(OR(Table1[[#This Row],[Part Order Date]]="",Table1[[#This Row],[Part Receive Date]]=""),0,NETWORKDAYS(Table1[[#This Row],[Part Order Date]],Table1[[#This Row],[Part Receive Date]]))</f>
        <v>0</v>
      </c>
      <c r="AC127" s="1">
        <f>IF(OR(Table1[[#This Row],[Confirm Date]]="",Table1[[#This Row],[End Date]]=""),0,NETWORKDAYS(Table1[[#This Row],[Confirm Date]],Table1[[#This Row],[End Date]]))</f>
        <v>0</v>
      </c>
      <c r="AD127" s="2">
        <v>45253</v>
      </c>
      <c r="AE127" s="2"/>
      <c r="AF127" s="2"/>
      <c r="AG127" t="s">
        <v>2163</v>
      </c>
      <c r="AI127" s="139" t="s">
        <v>2163</v>
      </c>
    </row>
    <row r="128" spans="1:35" hidden="1">
      <c r="A128" t="str">
        <f>IF(Table1[[#This Row],[STATUS]]="0] CLOSED","",COUNTIF($I$4:I128,"&lt;&gt;0] CLOSED"))</f>
        <v/>
      </c>
      <c r="B128" t="s">
        <v>1111</v>
      </c>
      <c r="C128" s="2">
        <v>45197</v>
      </c>
      <c r="D128" s="2"/>
      <c r="E128" s="2"/>
      <c r="F128" s="3">
        <f>IF(OR(Table1[[#This Row],[Start Date]]="",Table1[[#This Row],[End Date]]=""),0,NETWORKDAYS(Table1[[#This Row],[Start Date]],Table1[[#This Row],[End Date]]))</f>
        <v>0</v>
      </c>
      <c r="G128" t="s">
        <v>21</v>
      </c>
      <c r="H128" t="s">
        <v>1478</v>
      </c>
      <c r="I128" t="s">
        <v>1527</v>
      </c>
      <c r="J128" t="s">
        <v>1717</v>
      </c>
      <c r="K128" s="2"/>
      <c r="M128" t="s">
        <v>1343</v>
      </c>
      <c r="N128" t="s">
        <v>39</v>
      </c>
      <c r="O128" t="s">
        <v>85</v>
      </c>
      <c r="P128" t="s">
        <v>1112</v>
      </c>
      <c r="T128" t="s">
        <v>1566</v>
      </c>
      <c r="U128" t="s">
        <v>1113</v>
      </c>
      <c r="V128" s="2">
        <v>45198</v>
      </c>
      <c r="W128" s="2">
        <v>45206</v>
      </c>
      <c r="X128" s="2">
        <v>45253</v>
      </c>
      <c r="Y128" s="1">
        <f>IF(OR(Table1[[#This Row],[Quote Date]]="",Table1[[#This Row],[Confirm Date]]=""),0,NETWORKDAYS(Table1[[#This Row],[Quote Date]],Table1[[#This Row],[Confirm Date]]))</f>
        <v>34</v>
      </c>
      <c r="Z128" s="2"/>
      <c r="AA128" s="2"/>
      <c r="AB128" s="3">
        <f>IF(OR(Table1[[#This Row],[Part Order Date]]="",Table1[[#This Row],[Part Receive Date]]=""),0,NETWORKDAYS(Table1[[#This Row],[Part Order Date]],Table1[[#This Row],[Part Receive Date]]))</f>
        <v>0</v>
      </c>
      <c r="AC128" s="1">
        <f>IF(OR(Table1[[#This Row],[Confirm Date]]="",Table1[[#This Row],[End Date]]=""),0,NETWORKDAYS(Table1[[#This Row],[Confirm Date]],Table1[[#This Row],[End Date]]))</f>
        <v>0</v>
      </c>
      <c r="AD128" s="2">
        <v>45253</v>
      </c>
      <c r="AE128" s="2"/>
      <c r="AF128" s="2"/>
      <c r="AG128" t="s">
        <v>2163</v>
      </c>
      <c r="AI128" s="139" t="s">
        <v>2163</v>
      </c>
    </row>
    <row r="129" spans="1:35" hidden="1">
      <c r="A129" t="str">
        <f>IF(Table1[[#This Row],[STATUS]]="0] CLOSED","",COUNTIF($I$4:I129,"&lt;&gt;0] CLOSED"))</f>
        <v/>
      </c>
      <c r="B129" t="s">
        <v>1127</v>
      </c>
      <c r="C129" s="2">
        <v>45197</v>
      </c>
      <c r="D129" s="2"/>
      <c r="E129" s="2"/>
      <c r="F129" s="3">
        <v>0</v>
      </c>
      <c r="G129" t="s">
        <v>1477</v>
      </c>
      <c r="H129" t="s">
        <v>485</v>
      </c>
      <c r="I129" t="s">
        <v>1527</v>
      </c>
      <c r="J129" t="s">
        <v>1528</v>
      </c>
      <c r="K129" s="2"/>
      <c r="N129" t="s">
        <v>1003</v>
      </c>
      <c r="O129" t="s">
        <v>40</v>
      </c>
      <c r="P129" t="s">
        <v>1128</v>
      </c>
      <c r="S129" t="s">
        <v>1129</v>
      </c>
      <c r="T129" t="s">
        <v>1441</v>
      </c>
      <c r="V129" s="2"/>
      <c r="W129" s="2">
        <v>45206</v>
      </c>
      <c r="X129" s="2">
        <v>45232</v>
      </c>
      <c r="Y129" s="1">
        <f>IF(OR(Table1[[#This Row],[Quote Date]]="",Table1[[#This Row],[Confirm Date]]=""),0,NETWORKDAYS(Table1[[#This Row],[Quote Date]],Table1[[#This Row],[Confirm Date]]))</f>
        <v>19</v>
      </c>
      <c r="Z129" s="2"/>
      <c r="AA129" s="2"/>
      <c r="AB129" s="3">
        <f>IF(OR(Table1[[#This Row],[Part Order Date]]="",Table1[[#This Row],[Part Receive Date]]=""),0,NETWORKDAYS(Table1[[#This Row],[Part Order Date]],Table1[[#This Row],[Part Receive Date]]))</f>
        <v>0</v>
      </c>
      <c r="AC129" s="1">
        <f>IF(OR(Table1[[#This Row],[Confirm Date]]="",Table1[[#This Row],[End Date]]=""),0,NETWORKDAYS(Table1[[#This Row],[Confirm Date]],Table1[[#This Row],[End Date]]))</f>
        <v>0</v>
      </c>
      <c r="AD129" s="2">
        <v>45232</v>
      </c>
      <c r="AE129" s="2"/>
      <c r="AF129" s="2"/>
      <c r="AG129" t="s">
        <v>2163</v>
      </c>
      <c r="AI129" s="139" t="s">
        <v>2163</v>
      </c>
    </row>
    <row r="130" spans="1:35" hidden="1">
      <c r="A130" t="str">
        <f>IF(Table1[[#This Row],[STATUS]]="0] CLOSED","",COUNTIF($I$4:I130,"&lt;&gt;0] CLOSED"))</f>
        <v/>
      </c>
      <c r="B130" t="s">
        <v>1132</v>
      </c>
      <c r="C130" s="2">
        <v>45197</v>
      </c>
      <c r="D130" s="2"/>
      <c r="E130" s="2"/>
      <c r="F130" s="3">
        <f>IF(OR(Table1[[#This Row],[Start Date]]="",Table1[[#This Row],[End Date]]=""),0,NETWORKDAYS(Table1[[#This Row],[Start Date]],Table1[[#This Row],[End Date]]))</f>
        <v>0</v>
      </c>
      <c r="G130" t="s">
        <v>21</v>
      </c>
      <c r="H130" t="s">
        <v>1478</v>
      </c>
      <c r="I130" t="s">
        <v>1527</v>
      </c>
      <c r="J130" t="s">
        <v>1717</v>
      </c>
      <c r="K130" s="2"/>
      <c r="M130" t="s">
        <v>1343</v>
      </c>
      <c r="N130" t="s">
        <v>39</v>
      </c>
      <c r="O130" t="s">
        <v>85</v>
      </c>
      <c r="P130" t="s">
        <v>1133</v>
      </c>
      <c r="T130" t="s">
        <v>1566</v>
      </c>
      <c r="U130" t="s">
        <v>1134</v>
      </c>
      <c r="V130" s="2">
        <v>45198</v>
      </c>
      <c r="W130" s="2">
        <v>45206</v>
      </c>
      <c r="X130" s="2">
        <v>45253</v>
      </c>
      <c r="Y130" s="1">
        <f>IF(OR(Table1[[#This Row],[Quote Date]]="",Table1[[#This Row],[Confirm Date]]=""),0,NETWORKDAYS(Table1[[#This Row],[Quote Date]],Table1[[#This Row],[Confirm Date]]))</f>
        <v>34</v>
      </c>
      <c r="Z130" s="2"/>
      <c r="AA130" s="2"/>
      <c r="AB130" s="3">
        <f>IF(OR(Table1[[#This Row],[Part Order Date]]="",Table1[[#This Row],[Part Receive Date]]=""),0,NETWORKDAYS(Table1[[#This Row],[Part Order Date]],Table1[[#This Row],[Part Receive Date]]))</f>
        <v>0</v>
      </c>
      <c r="AC130" s="1">
        <f>IF(OR(Table1[[#This Row],[Confirm Date]]="",Table1[[#This Row],[End Date]]=""),0,NETWORKDAYS(Table1[[#This Row],[Confirm Date]],Table1[[#This Row],[End Date]]))</f>
        <v>0</v>
      </c>
      <c r="AD130" s="2">
        <v>45253</v>
      </c>
      <c r="AE130" s="2"/>
      <c r="AF130" s="2"/>
      <c r="AG130" t="s">
        <v>2163</v>
      </c>
      <c r="AI130" s="139" t="s">
        <v>2163</v>
      </c>
    </row>
    <row r="131" spans="1:35" hidden="1">
      <c r="A131" t="str">
        <f>IF(Table1[[#This Row],[STATUS]]="0] CLOSED","",COUNTIF($I$4:I131,"&lt;&gt;0] CLOSED"))</f>
        <v/>
      </c>
      <c r="B131" t="s">
        <v>1168</v>
      </c>
      <c r="C131" s="2">
        <v>45197</v>
      </c>
      <c r="D131" s="2"/>
      <c r="E131" s="2"/>
      <c r="F131" s="3">
        <f>IF(OR(Table1[[#This Row],[Start Date]]="",Table1[[#This Row],[End Date]]=""),0,NETWORKDAYS(Table1[[#This Row],[Start Date]],Table1[[#This Row],[End Date]]))</f>
        <v>0</v>
      </c>
      <c r="G131" t="s">
        <v>21</v>
      </c>
      <c r="H131" t="s">
        <v>1478</v>
      </c>
      <c r="I131" t="s">
        <v>1527</v>
      </c>
      <c r="J131" t="s">
        <v>1717</v>
      </c>
      <c r="K131" s="2"/>
      <c r="M131" t="s">
        <v>1343</v>
      </c>
      <c r="N131" t="s">
        <v>39</v>
      </c>
      <c r="O131" t="s">
        <v>85</v>
      </c>
      <c r="P131" t="s">
        <v>1169</v>
      </c>
      <c r="T131" t="s">
        <v>1566</v>
      </c>
      <c r="U131" t="s">
        <v>1170</v>
      </c>
      <c r="V131" s="2">
        <v>45198</v>
      </c>
      <c r="W131" s="2">
        <v>45206</v>
      </c>
      <c r="X131" s="2">
        <v>45253</v>
      </c>
      <c r="Y131" s="1">
        <f>IF(OR(Table1[[#This Row],[Quote Date]]="",Table1[[#This Row],[Confirm Date]]=""),0,NETWORKDAYS(Table1[[#This Row],[Quote Date]],Table1[[#This Row],[Confirm Date]]))</f>
        <v>34</v>
      </c>
      <c r="Z131" s="2"/>
      <c r="AA131" s="2"/>
      <c r="AB131" s="3">
        <f>IF(OR(Table1[[#This Row],[Part Order Date]]="",Table1[[#This Row],[Part Receive Date]]=""),0,NETWORKDAYS(Table1[[#This Row],[Part Order Date]],Table1[[#This Row],[Part Receive Date]]))</f>
        <v>0</v>
      </c>
      <c r="AC131" s="1">
        <f>IF(OR(Table1[[#This Row],[Confirm Date]]="",Table1[[#This Row],[End Date]]=""),0,NETWORKDAYS(Table1[[#This Row],[Confirm Date]],Table1[[#This Row],[End Date]]))</f>
        <v>0</v>
      </c>
      <c r="AD131" s="2">
        <v>45253</v>
      </c>
      <c r="AE131" s="2"/>
      <c r="AF131" s="2"/>
      <c r="AG131" t="s">
        <v>2163</v>
      </c>
      <c r="AI131" s="139" t="s">
        <v>2163</v>
      </c>
    </row>
    <row r="132" spans="1:35" hidden="1">
      <c r="A132" t="str">
        <f>IF(Table1[[#This Row],[STATUS]]="0] CLOSED","",COUNTIF($I$4:I132,"&lt;&gt;0] CLOSED"))</f>
        <v/>
      </c>
      <c r="B132" t="s">
        <v>1171</v>
      </c>
      <c r="C132" s="2">
        <v>45197</v>
      </c>
      <c r="D132" s="2"/>
      <c r="E132" s="2"/>
      <c r="F132" s="3">
        <f>IF(OR(Table1[[#This Row],[Start Date]]="",Table1[[#This Row],[End Date]]=""),0,NETWORKDAYS(Table1[[#This Row],[Start Date]],Table1[[#This Row],[End Date]]))</f>
        <v>0</v>
      </c>
      <c r="G132" t="s">
        <v>21</v>
      </c>
      <c r="H132" t="s">
        <v>1478</v>
      </c>
      <c r="I132" t="s">
        <v>1527</v>
      </c>
      <c r="J132" t="s">
        <v>1717</v>
      </c>
      <c r="K132" s="2"/>
      <c r="M132" t="s">
        <v>1343</v>
      </c>
      <c r="N132" t="s">
        <v>39</v>
      </c>
      <c r="O132" t="s">
        <v>109</v>
      </c>
      <c r="P132" t="s">
        <v>1172</v>
      </c>
      <c r="S132" t="s">
        <v>1173</v>
      </c>
      <c r="T132" t="s">
        <v>1566</v>
      </c>
      <c r="U132" t="s">
        <v>179</v>
      </c>
      <c r="V132" s="2">
        <v>45198</v>
      </c>
      <c r="W132" s="2">
        <v>45206</v>
      </c>
      <c r="X132" s="2">
        <v>45253</v>
      </c>
      <c r="Y132" s="1">
        <f>IF(OR(Table1[[#This Row],[Quote Date]]="",Table1[[#This Row],[Confirm Date]]=""),0,NETWORKDAYS(Table1[[#This Row],[Quote Date]],Table1[[#This Row],[Confirm Date]]))</f>
        <v>34</v>
      </c>
      <c r="Z132" s="2"/>
      <c r="AA132" s="2"/>
      <c r="AB132" s="3">
        <f>IF(OR(Table1[[#This Row],[Part Order Date]]="",Table1[[#This Row],[Part Receive Date]]=""),0,NETWORKDAYS(Table1[[#This Row],[Part Order Date]],Table1[[#This Row],[Part Receive Date]]))</f>
        <v>0</v>
      </c>
      <c r="AC132" s="1">
        <f>IF(OR(Table1[[#This Row],[Confirm Date]]="",Table1[[#This Row],[End Date]]=""),0,NETWORKDAYS(Table1[[#This Row],[Confirm Date]],Table1[[#This Row],[End Date]]))</f>
        <v>0</v>
      </c>
      <c r="AD132" s="2">
        <v>45253</v>
      </c>
      <c r="AE132" s="2"/>
      <c r="AF132" s="2"/>
      <c r="AG132" t="s">
        <v>2163</v>
      </c>
      <c r="AI132" s="139" t="s">
        <v>2163</v>
      </c>
    </row>
    <row r="133" spans="1:35" hidden="1">
      <c r="A133" t="str">
        <f>IF(Table1[[#This Row],[STATUS]]="0] CLOSED","",COUNTIF($I$4:I133,"&lt;&gt;0] CLOSED"))</f>
        <v/>
      </c>
      <c r="B133" t="s">
        <v>1179</v>
      </c>
      <c r="C133" s="2">
        <v>45197</v>
      </c>
      <c r="D133" s="2"/>
      <c r="E133" s="2"/>
      <c r="F133" s="3">
        <f>IF(OR(Table1[[#This Row],[Start Date]]="",Table1[[#This Row],[End Date]]=""),0,NETWORKDAYS(Table1[[#This Row],[Start Date]],Table1[[#This Row],[End Date]]))</f>
        <v>0</v>
      </c>
      <c r="G133" t="s">
        <v>21</v>
      </c>
      <c r="H133" t="s">
        <v>1478</v>
      </c>
      <c r="I133" t="s">
        <v>1527</v>
      </c>
      <c r="J133" t="s">
        <v>1717</v>
      </c>
      <c r="K133" s="2"/>
      <c r="M133" t="s">
        <v>1343</v>
      </c>
      <c r="N133" t="s">
        <v>39</v>
      </c>
      <c r="O133" t="s">
        <v>109</v>
      </c>
      <c r="P133" t="s">
        <v>1180</v>
      </c>
      <c r="S133" t="s">
        <v>1181</v>
      </c>
      <c r="T133" t="s">
        <v>1566</v>
      </c>
      <c r="U133" t="s">
        <v>1152</v>
      </c>
      <c r="V133" s="2">
        <v>45198</v>
      </c>
      <c r="W133" s="2">
        <v>45206</v>
      </c>
      <c r="X133" s="2">
        <v>45253</v>
      </c>
      <c r="Y133" s="1">
        <f>IF(OR(Table1[[#This Row],[Quote Date]]="",Table1[[#This Row],[Confirm Date]]=""),0,NETWORKDAYS(Table1[[#This Row],[Quote Date]],Table1[[#This Row],[Confirm Date]]))</f>
        <v>34</v>
      </c>
      <c r="Z133" s="2"/>
      <c r="AA133" s="2"/>
      <c r="AB133" s="3">
        <f>IF(OR(Table1[[#This Row],[Part Order Date]]="",Table1[[#This Row],[Part Receive Date]]=""),0,NETWORKDAYS(Table1[[#This Row],[Part Order Date]],Table1[[#This Row],[Part Receive Date]]))</f>
        <v>0</v>
      </c>
      <c r="AC133" s="1">
        <f>IF(OR(Table1[[#This Row],[Confirm Date]]="",Table1[[#This Row],[End Date]]=""),0,NETWORKDAYS(Table1[[#This Row],[Confirm Date]],Table1[[#This Row],[End Date]]))</f>
        <v>0</v>
      </c>
      <c r="AD133" s="2">
        <v>45253</v>
      </c>
      <c r="AE133" s="2"/>
      <c r="AF133" s="2"/>
      <c r="AG133" t="s">
        <v>2163</v>
      </c>
      <c r="AI133" s="139" t="s">
        <v>2163</v>
      </c>
    </row>
    <row r="134" spans="1:35" hidden="1">
      <c r="A134" t="str">
        <f>IF(Table1[[#This Row],[STATUS]]="0] CLOSED","",COUNTIF($I$4:I134,"&lt;&gt;0] CLOSED"))</f>
        <v/>
      </c>
      <c r="B134" t="s">
        <v>1182</v>
      </c>
      <c r="C134" s="2">
        <v>45197</v>
      </c>
      <c r="D134" s="2"/>
      <c r="E134" s="2"/>
      <c r="F134" s="3">
        <f>IF(OR(Table1[[#This Row],[Start Date]]="",Table1[[#This Row],[End Date]]=""),0,NETWORKDAYS(Table1[[#This Row],[Start Date]],Table1[[#This Row],[End Date]]))</f>
        <v>0</v>
      </c>
      <c r="G134" t="s">
        <v>21</v>
      </c>
      <c r="H134" t="s">
        <v>1478</v>
      </c>
      <c r="I134" t="s">
        <v>1527</v>
      </c>
      <c r="J134" t="s">
        <v>1717</v>
      </c>
      <c r="K134" s="2"/>
      <c r="M134" t="s">
        <v>1343</v>
      </c>
      <c r="N134" t="s">
        <v>39</v>
      </c>
      <c r="O134" t="s">
        <v>109</v>
      </c>
      <c r="P134" t="s">
        <v>1183</v>
      </c>
      <c r="S134" t="s">
        <v>1184</v>
      </c>
      <c r="T134" t="s">
        <v>1566</v>
      </c>
      <c r="U134" t="s">
        <v>1185</v>
      </c>
      <c r="V134" s="2">
        <v>45198</v>
      </c>
      <c r="W134" s="2">
        <v>45206</v>
      </c>
      <c r="X134" s="2">
        <v>45253</v>
      </c>
      <c r="Y134" s="1">
        <f>IF(OR(Table1[[#This Row],[Quote Date]]="",Table1[[#This Row],[Confirm Date]]=""),0,NETWORKDAYS(Table1[[#This Row],[Quote Date]],Table1[[#This Row],[Confirm Date]]))</f>
        <v>34</v>
      </c>
      <c r="Z134" s="2"/>
      <c r="AA134" s="2"/>
      <c r="AB134" s="3">
        <f>IF(OR(Table1[[#This Row],[Part Order Date]]="",Table1[[#This Row],[Part Receive Date]]=""),0,NETWORKDAYS(Table1[[#This Row],[Part Order Date]],Table1[[#This Row],[Part Receive Date]]))</f>
        <v>0</v>
      </c>
      <c r="AC134" s="1">
        <f>IF(OR(Table1[[#This Row],[Confirm Date]]="",Table1[[#This Row],[End Date]]=""),0,NETWORKDAYS(Table1[[#This Row],[Confirm Date]],Table1[[#This Row],[End Date]]))</f>
        <v>0</v>
      </c>
      <c r="AD134" s="2">
        <v>45253</v>
      </c>
      <c r="AE134" s="2"/>
      <c r="AF134" s="2"/>
      <c r="AG134" t="s">
        <v>2163</v>
      </c>
      <c r="AI134" s="139" t="s">
        <v>2163</v>
      </c>
    </row>
    <row r="135" spans="1:35" hidden="1">
      <c r="A135" t="str">
        <f>IF(Table1[[#This Row],[STATUS]]="0] CLOSED","",COUNTIF($I$4:I135,"&lt;&gt;0] CLOSED"))</f>
        <v/>
      </c>
      <c r="B135" t="s">
        <v>1192</v>
      </c>
      <c r="C135" s="2">
        <v>45197</v>
      </c>
      <c r="D135" s="2"/>
      <c r="E135" s="2"/>
      <c r="F135" s="3">
        <f>IF(OR(Table1[[#This Row],[Start Date]]="",Table1[[#This Row],[End Date]]=""),0,NETWORKDAYS(Table1[[#This Row],[Start Date]],Table1[[#This Row],[End Date]]))</f>
        <v>0</v>
      </c>
      <c r="G135" t="s">
        <v>21</v>
      </c>
      <c r="H135" t="s">
        <v>1478</v>
      </c>
      <c r="I135" t="s">
        <v>1527</v>
      </c>
      <c r="J135" t="s">
        <v>1717</v>
      </c>
      <c r="K135" s="2"/>
      <c r="M135" t="s">
        <v>1343</v>
      </c>
      <c r="N135" t="s">
        <v>39</v>
      </c>
      <c r="O135" t="s">
        <v>85</v>
      </c>
      <c r="P135" t="s">
        <v>1193</v>
      </c>
      <c r="S135" t="s">
        <v>1194</v>
      </c>
      <c r="T135" t="s">
        <v>1566</v>
      </c>
      <c r="U135" t="s">
        <v>656</v>
      </c>
      <c r="V135" s="2">
        <v>45198</v>
      </c>
      <c r="W135" s="2">
        <v>45206</v>
      </c>
      <c r="X135" s="2">
        <v>45253</v>
      </c>
      <c r="Y135" s="1">
        <f>IF(OR(Table1[[#This Row],[Quote Date]]="",Table1[[#This Row],[Confirm Date]]=""),0,NETWORKDAYS(Table1[[#This Row],[Quote Date]],Table1[[#This Row],[Confirm Date]]))</f>
        <v>34</v>
      </c>
      <c r="Z135" s="2"/>
      <c r="AA135" s="2"/>
      <c r="AB135" s="3">
        <f>IF(OR(Table1[[#This Row],[Part Order Date]]="",Table1[[#This Row],[Part Receive Date]]=""),0,NETWORKDAYS(Table1[[#This Row],[Part Order Date]],Table1[[#This Row],[Part Receive Date]]))</f>
        <v>0</v>
      </c>
      <c r="AC135" s="1">
        <f>IF(OR(Table1[[#This Row],[Confirm Date]]="",Table1[[#This Row],[End Date]]=""),0,NETWORKDAYS(Table1[[#This Row],[Confirm Date]],Table1[[#This Row],[End Date]]))</f>
        <v>0</v>
      </c>
      <c r="AD135" s="2">
        <v>45253</v>
      </c>
      <c r="AE135" s="2"/>
      <c r="AF135" s="2"/>
      <c r="AG135" t="s">
        <v>2163</v>
      </c>
      <c r="AI135" s="139" t="s">
        <v>2163</v>
      </c>
    </row>
    <row r="136" spans="1:35" hidden="1">
      <c r="A136" t="str">
        <f>IF(Table1[[#This Row],[STATUS]]="0] CLOSED","",COUNTIF($I$4:I136,"&lt;&gt;0] CLOSED"))</f>
        <v/>
      </c>
      <c r="B136" t="s">
        <v>1195</v>
      </c>
      <c r="C136" s="2">
        <v>45197</v>
      </c>
      <c r="D136" s="2"/>
      <c r="E136" s="2"/>
      <c r="F136" s="3">
        <f>IF(OR(Table1[[#This Row],[Start Date]]="",Table1[[#This Row],[End Date]]=""),0,NETWORKDAYS(Table1[[#This Row],[Start Date]],Table1[[#This Row],[End Date]]))</f>
        <v>0</v>
      </c>
      <c r="G136" t="s">
        <v>21</v>
      </c>
      <c r="H136" t="s">
        <v>1478</v>
      </c>
      <c r="I136" t="s">
        <v>1527</v>
      </c>
      <c r="J136" t="s">
        <v>1717</v>
      </c>
      <c r="K136" s="2"/>
      <c r="M136" t="s">
        <v>1343</v>
      </c>
      <c r="N136" t="s">
        <v>39</v>
      </c>
      <c r="O136" t="s">
        <v>85</v>
      </c>
      <c r="P136" t="s">
        <v>1196</v>
      </c>
      <c r="S136" t="s">
        <v>1197</v>
      </c>
      <c r="T136" t="s">
        <v>1566</v>
      </c>
      <c r="U136" t="s">
        <v>1198</v>
      </c>
      <c r="V136" s="2">
        <v>45198</v>
      </c>
      <c r="W136" s="2">
        <v>45206</v>
      </c>
      <c r="X136" s="2">
        <v>45253</v>
      </c>
      <c r="Y136" s="1">
        <f>IF(OR(Table1[[#This Row],[Quote Date]]="",Table1[[#This Row],[Confirm Date]]=""),0,NETWORKDAYS(Table1[[#This Row],[Quote Date]],Table1[[#This Row],[Confirm Date]]))</f>
        <v>34</v>
      </c>
      <c r="Z136" s="2"/>
      <c r="AA136" s="2"/>
      <c r="AB136" s="3">
        <f>IF(OR(Table1[[#This Row],[Part Order Date]]="",Table1[[#This Row],[Part Receive Date]]=""),0,NETWORKDAYS(Table1[[#This Row],[Part Order Date]],Table1[[#This Row],[Part Receive Date]]))</f>
        <v>0</v>
      </c>
      <c r="AC136" s="1">
        <f>IF(OR(Table1[[#This Row],[Confirm Date]]="",Table1[[#This Row],[End Date]]=""),0,NETWORKDAYS(Table1[[#This Row],[Confirm Date]],Table1[[#This Row],[End Date]]))</f>
        <v>0</v>
      </c>
      <c r="AD136" s="2">
        <v>45253</v>
      </c>
      <c r="AE136" s="2"/>
      <c r="AF136" s="2"/>
      <c r="AG136" t="s">
        <v>2163</v>
      </c>
      <c r="AI136" s="139" t="s">
        <v>2163</v>
      </c>
    </row>
    <row r="137" spans="1:35" hidden="1">
      <c r="A137" t="str">
        <f>IF(Table1[[#This Row],[STATUS]]="0] CLOSED","",COUNTIF($I$4:I137,"&lt;&gt;0] CLOSED"))</f>
        <v/>
      </c>
      <c r="B137" t="s">
        <v>1199</v>
      </c>
      <c r="C137" s="2">
        <v>45197</v>
      </c>
      <c r="D137" s="2"/>
      <c r="E137" s="2"/>
      <c r="F137" s="3">
        <f>IF(OR(Table1[[#This Row],[Start Date]]="",Table1[[#This Row],[End Date]]=""),0,NETWORKDAYS(Table1[[#This Row],[Start Date]],Table1[[#This Row],[End Date]]))</f>
        <v>0</v>
      </c>
      <c r="G137" t="s">
        <v>21</v>
      </c>
      <c r="H137" t="s">
        <v>1478</v>
      </c>
      <c r="I137" t="s">
        <v>1527</v>
      </c>
      <c r="J137" t="s">
        <v>1717</v>
      </c>
      <c r="K137" s="2"/>
      <c r="M137" t="s">
        <v>1343</v>
      </c>
      <c r="N137" t="s">
        <v>39</v>
      </c>
      <c r="O137" t="s">
        <v>85</v>
      </c>
      <c r="P137" t="s">
        <v>1200</v>
      </c>
      <c r="T137" t="s">
        <v>1566</v>
      </c>
      <c r="U137" t="s">
        <v>1185</v>
      </c>
      <c r="V137" s="2">
        <v>45198</v>
      </c>
      <c r="W137" s="2">
        <v>45206</v>
      </c>
      <c r="X137" s="2">
        <v>45253</v>
      </c>
      <c r="Y137" s="1">
        <f>IF(OR(Table1[[#This Row],[Quote Date]]="",Table1[[#This Row],[Confirm Date]]=""),0,NETWORKDAYS(Table1[[#This Row],[Quote Date]],Table1[[#This Row],[Confirm Date]]))</f>
        <v>34</v>
      </c>
      <c r="Z137" s="2"/>
      <c r="AA137" s="2"/>
      <c r="AB137" s="3">
        <f>IF(OR(Table1[[#This Row],[Part Order Date]]="",Table1[[#This Row],[Part Receive Date]]=""),0,NETWORKDAYS(Table1[[#This Row],[Part Order Date]],Table1[[#This Row],[Part Receive Date]]))</f>
        <v>0</v>
      </c>
      <c r="AC137" s="1">
        <f>IF(OR(Table1[[#This Row],[Confirm Date]]="",Table1[[#This Row],[End Date]]=""),0,NETWORKDAYS(Table1[[#This Row],[Confirm Date]],Table1[[#This Row],[End Date]]))</f>
        <v>0</v>
      </c>
      <c r="AD137" s="2">
        <v>45253</v>
      </c>
      <c r="AE137" s="2"/>
      <c r="AF137" s="2"/>
      <c r="AG137" t="s">
        <v>2163</v>
      </c>
      <c r="AI137" s="139" t="s">
        <v>2163</v>
      </c>
    </row>
    <row r="138" spans="1:35" hidden="1">
      <c r="A138" t="str">
        <f>IF(Table1[[#This Row],[STATUS]]="0] CLOSED","",COUNTIF($I$4:I138,"&lt;&gt;0] CLOSED"))</f>
        <v/>
      </c>
      <c r="B138" t="s">
        <v>1201</v>
      </c>
      <c r="C138" s="2">
        <v>45197</v>
      </c>
      <c r="D138" s="2"/>
      <c r="E138" s="2"/>
      <c r="F138" s="3">
        <f>IF(OR(Table1[[#This Row],[Start Date]]="",Table1[[#This Row],[End Date]]=""),0,NETWORKDAYS(Table1[[#This Row],[Start Date]],Table1[[#This Row],[End Date]]))</f>
        <v>0</v>
      </c>
      <c r="G138" t="s">
        <v>21</v>
      </c>
      <c r="H138" t="s">
        <v>1478</v>
      </c>
      <c r="I138" t="s">
        <v>1527</v>
      </c>
      <c r="J138" t="s">
        <v>1528</v>
      </c>
      <c r="K138" s="2"/>
      <c r="M138" t="s">
        <v>1343</v>
      </c>
      <c r="N138" t="s">
        <v>721</v>
      </c>
      <c r="O138" t="s">
        <v>259</v>
      </c>
      <c r="P138" t="s">
        <v>1202</v>
      </c>
      <c r="T138" t="s">
        <v>1566</v>
      </c>
      <c r="U138" t="s">
        <v>1203</v>
      </c>
      <c r="V138" s="2">
        <v>45198</v>
      </c>
      <c r="W138" s="2">
        <v>45206</v>
      </c>
      <c r="X138" s="2">
        <v>45250</v>
      </c>
      <c r="Y138" s="1">
        <f>IF(OR(Table1[[#This Row],[Quote Date]]="",Table1[[#This Row],[Confirm Date]]=""),0,NETWORKDAYS(Table1[[#This Row],[Quote Date]],Table1[[#This Row],[Confirm Date]]))</f>
        <v>31</v>
      </c>
      <c r="Z138" s="2"/>
      <c r="AA138" s="2"/>
      <c r="AB138" s="3">
        <f>IF(OR(Table1[[#This Row],[Part Order Date]]="",Table1[[#This Row],[Part Receive Date]]=""),0,NETWORKDAYS(Table1[[#This Row],[Part Order Date]],Table1[[#This Row],[Part Receive Date]]))</f>
        <v>0</v>
      </c>
      <c r="AC138" s="1">
        <f>IF(OR(Table1[[#This Row],[Confirm Date]]="",Table1[[#This Row],[End Date]]=""),0,NETWORKDAYS(Table1[[#This Row],[Confirm Date]],Table1[[#This Row],[End Date]]))</f>
        <v>0</v>
      </c>
      <c r="AD138" s="2">
        <v>45250</v>
      </c>
      <c r="AE138" s="2"/>
      <c r="AF138" s="2"/>
      <c r="AG138" t="s">
        <v>2163</v>
      </c>
      <c r="AI138" s="139" t="s">
        <v>2163</v>
      </c>
    </row>
    <row r="139" spans="1:35" hidden="1">
      <c r="A139" t="str">
        <f>IF(Table1[[#This Row],[STATUS]]="0] CLOSED","",COUNTIF($I$4:I139,"&lt;&gt;0] CLOSED"))</f>
        <v/>
      </c>
      <c r="B139" t="s">
        <v>1204</v>
      </c>
      <c r="C139" s="2">
        <v>45197</v>
      </c>
      <c r="D139" s="2"/>
      <c r="E139" s="2"/>
      <c r="F139" s="3">
        <f>IF(OR(Table1[[#This Row],[Start Date]]="",Table1[[#This Row],[End Date]]=""),0,NETWORKDAYS(Table1[[#This Row],[Start Date]],Table1[[#This Row],[End Date]]))</f>
        <v>0</v>
      </c>
      <c r="G139" t="s">
        <v>21</v>
      </c>
      <c r="H139" t="s">
        <v>1478</v>
      </c>
      <c r="I139" t="s">
        <v>1527</v>
      </c>
      <c r="J139" t="s">
        <v>1528</v>
      </c>
      <c r="K139" s="2"/>
      <c r="M139" t="s">
        <v>1343</v>
      </c>
      <c r="N139" t="s">
        <v>429</v>
      </c>
      <c r="O139" t="s">
        <v>802</v>
      </c>
      <c r="P139" t="s">
        <v>1205</v>
      </c>
      <c r="S139" t="s">
        <v>1206</v>
      </c>
      <c r="T139" t="s">
        <v>1566</v>
      </c>
      <c r="U139" t="s">
        <v>1207</v>
      </c>
      <c r="V139" s="2">
        <v>45198</v>
      </c>
      <c r="W139" s="2">
        <v>45206</v>
      </c>
      <c r="X139" s="2">
        <v>45250</v>
      </c>
      <c r="Y139" s="1">
        <f>IF(OR(Table1[[#This Row],[Quote Date]]="",Table1[[#This Row],[Confirm Date]]=""),0,NETWORKDAYS(Table1[[#This Row],[Quote Date]],Table1[[#This Row],[Confirm Date]]))</f>
        <v>31</v>
      </c>
      <c r="Z139" s="2"/>
      <c r="AA139" s="2"/>
      <c r="AB139" s="3">
        <f>IF(OR(Table1[[#This Row],[Part Order Date]]="",Table1[[#This Row],[Part Receive Date]]=""),0,NETWORKDAYS(Table1[[#This Row],[Part Order Date]],Table1[[#This Row],[Part Receive Date]]))</f>
        <v>0</v>
      </c>
      <c r="AC139" s="1">
        <f>IF(OR(Table1[[#This Row],[Confirm Date]]="",Table1[[#This Row],[End Date]]=""),0,NETWORKDAYS(Table1[[#This Row],[Confirm Date]],Table1[[#This Row],[End Date]]))</f>
        <v>0</v>
      </c>
      <c r="AD139" s="2">
        <v>45250</v>
      </c>
      <c r="AE139" s="2"/>
      <c r="AF139" s="2"/>
      <c r="AG139" t="s">
        <v>2163</v>
      </c>
      <c r="AI139" s="139" t="s">
        <v>2163</v>
      </c>
    </row>
    <row r="140" spans="1:35" hidden="1">
      <c r="A140" t="str">
        <f>IF(Table1[[#This Row],[STATUS]]="0] CLOSED","",COUNTIF($I$4:I140,"&lt;&gt;0] CLOSED"))</f>
        <v/>
      </c>
      <c r="B140" t="s">
        <v>1223</v>
      </c>
      <c r="C140" s="2">
        <v>45197</v>
      </c>
      <c r="D140" s="2"/>
      <c r="E140" s="2"/>
      <c r="F140" s="3">
        <f>IF(OR(Table1[[#This Row],[Start Date]]="",Table1[[#This Row],[End Date]]=""),0,NETWORKDAYS(Table1[[#This Row],[Start Date]],Table1[[#This Row],[End Date]]))</f>
        <v>0</v>
      </c>
      <c r="G140" t="s">
        <v>21</v>
      </c>
      <c r="H140" t="s">
        <v>1478</v>
      </c>
      <c r="I140" t="s">
        <v>1527</v>
      </c>
      <c r="J140" t="s">
        <v>1717</v>
      </c>
      <c r="K140" s="2"/>
      <c r="M140" t="s">
        <v>1343</v>
      </c>
      <c r="N140" t="s">
        <v>39</v>
      </c>
      <c r="O140" t="s">
        <v>85</v>
      </c>
      <c r="P140" t="s">
        <v>1224</v>
      </c>
      <c r="S140" t="s">
        <v>1225</v>
      </c>
      <c r="T140" t="s">
        <v>1566</v>
      </c>
      <c r="U140" t="s">
        <v>1170</v>
      </c>
      <c r="V140" s="2">
        <v>45198</v>
      </c>
      <c r="W140" s="2">
        <v>45206</v>
      </c>
      <c r="X140" s="2">
        <v>45253</v>
      </c>
      <c r="Y140" s="1">
        <f>IF(OR(Table1[[#This Row],[Quote Date]]="",Table1[[#This Row],[Confirm Date]]=""),0,NETWORKDAYS(Table1[[#This Row],[Quote Date]],Table1[[#This Row],[Confirm Date]]))</f>
        <v>34</v>
      </c>
      <c r="Z140" s="2"/>
      <c r="AA140" s="2"/>
      <c r="AB140" s="3">
        <f>IF(OR(Table1[[#This Row],[Part Order Date]]="",Table1[[#This Row],[Part Receive Date]]=""),0,NETWORKDAYS(Table1[[#This Row],[Part Order Date]],Table1[[#This Row],[Part Receive Date]]))</f>
        <v>0</v>
      </c>
      <c r="AC140" s="1">
        <f>IF(OR(Table1[[#This Row],[Confirm Date]]="",Table1[[#This Row],[End Date]]=""),0,NETWORKDAYS(Table1[[#This Row],[Confirm Date]],Table1[[#This Row],[End Date]]))</f>
        <v>0</v>
      </c>
      <c r="AD140" s="2">
        <v>45253</v>
      </c>
      <c r="AE140" s="2"/>
      <c r="AF140" s="2"/>
      <c r="AG140" t="s">
        <v>2163</v>
      </c>
      <c r="AI140" s="139" t="s">
        <v>2163</v>
      </c>
    </row>
    <row r="141" spans="1:35" hidden="1">
      <c r="A141" t="str">
        <f>IF(Table1[[#This Row],[STATUS]]="0] CLOSED","",COUNTIF($I$4:I141,"&lt;&gt;0] CLOSED"))</f>
        <v/>
      </c>
      <c r="B141" t="s">
        <v>1226</v>
      </c>
      <c r="C141" s="2">
        <v>45197</v>
      </c>
      <c r="D141" s="2"/>
      <c r="E141" s="2"/>
      <c r="F141" s="3">
        <f>IF(OR(Table1[[#This Row],[Start Date]]="",Table1[[#This Row],[End Date]]=""),0,NETWORKDAYS(Table1[[#This Row],[Start Date]],Table1[[#This Row],[End Date]]))</f>
        <v>0</v>
      </c>
      <c r="G141" t="s">
        <v>21</v>
      </c>
      <c r="H141" t="s">
        <v>1478</v>
      </c>
      <c r="I141" t="s">
        <v>1527</v>
      </c>
      <c r="J141" t="s">
        <v>1717</v>
      </c>
      <c r="K141" s="2"/>
      <c r="M141" t="s">
        <v>1343</v>
      </c>
      <c r="N141" t="s">
        <v>39</v>
      </c>
      <c r="O141" t="s">
        <v>109</v>
      </c>
      <c r="P141" t="s">
        <v>1227</v>
      </c>
      <c r="S141" t="s">
        <v>1228</v>
      </c>
      <c r="T141" t="s">
        <v>1566</v>
      </c>
      <c r="U141" t="s">
        <v>26</v>
      </c>
      <c r="V141" s="2">
        <v>45198</v>
      </c>
      <c r="W141" s="2">
        <v>45206</v>
      </c>
      <c r="X141" s="2">
        <v>45253</v>
      </c>
      <c r="Y141" s="1">
        <f>IF(OR(Table1[[#This Row],[Quote Date]]="",Table1[[#This Row],[Confirm Date]]=""),0,NETWORKDAYS(Table1[[#This Row],[Quote Date]],Table1[[#This Row],[Confirm Date]]))</f>
        <v>34</v>
      </c>
      <c r="Z141" s="2"/>
      <c r="AA141" s="2"/>
      <c r="AB141" s="3">
        <f>IF(OR(Table1[[#This Row],[Part Order Date]]="",Table1[[#This Row],[Part Receive Date]]=""),0,NETWORKDAYS(Table1[[#This Row],[Part Order Date]],Table1[[#This Row],[Part Receive Date]]))</f>
        <v>0</v>
      </c>
      <c r="AC141" s="1">
        <f>IF(OR(Table1[[#This Row],[Confirm Date]]="",Table1[[#This Row],[End Date]]=""),0,NETWORKDAYS(Table1[[#This Row],[Confirm Date]],Table1[[#This Row],[End Date]]))</f>
        <v>0</v>
      </c>
      <c r="AD141" s="2">
        <v>45253</v>
      </c>
      <c r="AE141" s="2"/>
      <c r="AF141" s="2"/>
      <c r="AG141" t="s">
        <v>2163</v>
      </c>
      <c r="AI141" s="139" t="s">
        <v>2163</v>
      </c>
    </row>
    <row r="142" spans="1:35" hidden="1">
      <c r="A142" t="str">
        <f>IF(Table1[[#This Row],[STATUS]]="0] CLOSED","",COUNTIF($I$4:I142,"&lt;&gt;0] CLOSED"))</f>
        <v/>
      </c>
      <c r="B142" t="s">
        <v>1233</v>
      </c>
      <c r="C142" s="2">
        <v>45197</v>
      </c>
      <c r="D142" s="2"/>
      <c r="E142" s="2"/>
      <c r="F142" s="3">
        <f>IF(OR(Table1[[#This Row],[Start Date]]="",Table1[[#This Row],[End Date]]=""),0,NETWORKDAYS(Table1[[#This Row],[Start Date]],Table1[[#This Row],[End Date]]))</f>
        <v>0</v>
      </c>
      <c r="G142" t="s">
        <v>21</v>
      </c>
      <c r="H142" t="s">
        <v>1478</v>
      </c>
      <c r="I142" t="s">
        <v>1527</v>
      </c>
      <c r="J142" t="s">
        <v>1717</v>
      </c>
      <c r="K142" s="2"/>
      <c r="M142" t="s">
        <v>1343</v>
      </c>
      <c r="N142" t="s">
        <v>39</v>
      </c>
      <c r="O142" t="s">
        <v>85</v>
      </c>
      <c r="P142" t="s">
        <v>1234</v>
      </c>
      <c r="S142" t="s">
        <v>1235</v>
      </c>
      <c r="T142" t="s">
        <v>1566</v>
      </c>
      <c r="U142" t="s">
        <v>244</v>
      </c>
      <c r="V142" s="2">
        <v>45198</v>
      </c>
      <c r="W142" s="2">
        <v>45206</v>
      </c>
      <c r="X142" s="2">
        <v>45253</v>
      </c>
      <c r="Y142" s="1">
        <f>IF(OR(Table1[[#This Row],[Quote Date]]="",Table1[[#This Row],[Confirm Date]]=""),0,NETWORKDAYS(Table1[[#This Row],[Quote Date]],Table1[[#This Row],[Confirm Date]]))</f>
        <v>34</v>
      </c>
      <c r="Z142" s="2"/>
      <c r="AA142" s="2"/>
      <c r="AB142" s="3">
        <f>IF(OR(Table1[[#This Row],[Part Order Date]]="",Table1[[#This Row],[Part Receive Date]]=""),0,NETWORKDAYS(Table1[[#This Row],[Part Order Date]],Table1[[#This Row],[Part Receive Date]]))</f>
        <v>0</v>
      </c>
      <c r="AC142" s="1">
        <f>IF(OR(Table1[[#This Row],[Confirm Date]]="",Table1[[#This Row],[End Date]]=""),0,NETWORKDAYS(Table1[[#This Row],[Confirm Date]],Table1[[#This Row],[End Date]]))</f>
        <v>0</v>
      </c>
      <c r="AD142" s="2">
        <v>45253</v>
      </c>
      <c r="AE142" s="2"/>
      <c r="AF142" s="2"/>
      <c r="AG142" t="s">
        <v>2163</v>
      </c>
      <c r="AI142" s="139" t="s">
        <v>2163</v>
      </c>
    </row>
    <row r="143" spans="1:35" hidden="1">
      <c r="A143" t="str">
        <f>IF(Table1[[#This Row],[STATUS]]="0] CLOSED","",COUNTIF($I$4:I143,"&lt;&gt;0] CLOSED"))</f>
        <v/>
      </c>
      <c r="B143" t="s">
        <v>1236</v>
      </c>
      <c r="C143" s="2">
        <v>45197</v>
      </c>
      <c r="D143" s="2"/>
      <c r="E143" s="2"/>
      <c r="F143" s="3">
        <f>IF(OR(Table1[[#This Row],[Start Date]]="",Table1[[#This Row],[End Date]]=""),0,NETWORKDAYS(Table1[[#This Row],[Start Date]],Table1[[#This Row],[End Date]]))</f>
        <v>0</v>
      </c>
      <c r="G143" t="s">
        <v>21</v>
      </c>
      <c r="H143" t="s">
        <v>1478</v>
      </c>
      <c r="I143" t="s">
        <v>1527</v>
      </c>
      <c r="J143" t="s">
        <v>1717</v>
      </c>
      <c r="K143" s="2"/>
      <c r="M143" t="s">
        <v>1343</v>
      </c>
      <c r="N143" t="s">
        <v>39</v>
      </c>
      <c r="O143" t="s">
        <v>85</v>
      </c>
      <c r="P143" t="s">
        <v>1237</v>
      </c>
      <c r="S143" t="s">
        <v>103</v>
      </c>
      <c r="T143" t="s">
        <v>1566</v>
      </c>
      <c r="U143" t="s">
        <v>104</v>
      </c>
      <c r="V143" s="2">
        <v>45198</v>
      </c>
      <c r="W143" s="2">
        <v>45206</v>
      </c>
      <c r="X143" s="2">
        <v>45253</v>
      </c>
      <c r="Y143" s="1">
        <f>IF(OR(Table1[[#This Row],[Quote Date]]="",Table1[[#This Row],[Confirm Date]]=""),0,NETWORKDAYS(Table1[[#This Row],[Quote Date]],Table1[[#This Row],[Confirm Date]]))</f>
        <v>34</v>
      </c>
      <c r="Z143" s="2"/>
      <c r="AA143" s="2"/>
      <c r="AB143" s="3">
        <f>IF(OR(Table1[[#This Row],[Part Order Date]]="",Table1[[#This Row],[Part Receive Date]]=""),0,NETWORKDAYS(Table1[[#This Row],[Part Order Date]],Table1[[#This Row],[Part Receive Date]]))</f>
        <v>0</v>
      </c>
      <c r="AC143" s="1">
        <f>IF(OR(Table1[[#This Row],[Confirm Date]]="",Table1[[#This Row],[End Date]]=""),0,NETWORKDAYS(Table1[[#This Row],[Confirm Date]],Table1[[#This Row],[End Date]]))</f>
        <v>0</v>
      </c>
      <c r="AD143" s="2">
        <v>45253</v>
      </c>
      <c r="AE143" s="2"/>
      <c r="AF143" s="2"/>
      <c r="AG143" t="s">
        <v>2163</v>
      </c>
      <c r="AI143" s="139" t="s">
        <v>2163</v>
      </c>
    </row>
    <row r="144" spans="1:35" hidden="1">
      <c r="A144" t="str">
        <f>IF(Table1[[#This Row],[STATUS]]="0] CLOSED","",COUNTIF($I$4:I144,"&lt;&gt;0] CLOSED"))</f>
        <v/>
      </c>
      <c r="B144" t="s">
        <v>1238</v>
      </c>
      <c r="C144" s="2">
        <v>45197</v>
      </c>
      <c r="D144" s="2"/>
      <c r="E144" s="2"/>
      <c r="F144" s="3">
        <f>IF(OR(Table1[[#This Row],[Start Date]]="",Table1[[#This Row],[End Date]]=""),0,NETWORKDAYS(Table1[[#This Row],[Start Date]],Table1[[#This Row],[End Date]]))</f>
        <v>0</v>
      </c>
      <c r="G144" t="s">
        <v>21</v>
      </c>
      <c r="H144" t="s">
        <v>1478</v>
      </c>
      <c r="I144" t="s">
        <v>1527</v>
      </c>
      <c r="J144" t="s">
        <v>1528</v>
      </c>
      <c r="K144" s="2"/>
      <c r="M144" t="s">
        <v>1343</v>
      </c>
      <c r="N144" t="s">
        <v>958</v>
      </c>
      <c r="O144" t="s">
        <v>52</v>
      </c>
      <c r="P144" t="s">
        <v>1239</v>
      </c>
      <c r="S144" t="s">
        <v>1240</v>
      </c>
      <c r="T144" t="s">
        <v>1566</v>
      </c>
      <c r="U144" t="s">
        <v>1167</v>
      </c>
      <c r="V144" s="2">
        <v>45198</v>
      </c>
      <c r="W144" s="2">
        <v>45206</v>
      </c>
      <c r="X144" s="2">
        <v>45245</v>
      </c>
      <c r="Y144" s="1">
        <f>IF(OR(Table1[[#This Row],[Quote Date]]="",Table1[[#This Row],[Confirm Date]]=""),0,NETWORKDAYS(Table1[[#This Row],[Quote Date]],Table1[[#This Row],[Confirm Date]]))</f>
        <v>28</v>
      </c>
      <c r="Z144" s="2"/>
      <c r="AA144" s="2"/>
      <c r="AB144" s="3">
        <f>IF(OR(Table1[[#This Row],[Part Order Date]]="",Table1[[#This Row],[Part Receive Date]]=""),0,NETWORKDAYS(Table1[[#This Row],[Part Order Date]],Table1[[#This Row],[Part Receive Date]]))</f>
        <v>0</v>
      </c>
      <c r="AC144" s="1">
        <f>IF(OR(Table1[[#This Row],[Confirm Date]]="",Table1[[#This Row],[End Date]]=""),0,NETWORKDAYS(Table1[[#This Row],[Confirm Date]],Table1[[#This Row],[End Date]]))</f>
        <v>0</v>
      </c>
      <c r="AD144" s="2">
        <v>45245</v>
      </c>
      <c r="AE144" s="2"/>
      <c r="AF144" s="2"/>
      <c r="AG144" t="s">
        <v>2163</v>
      </c>
      <c r="AI144" s="139" t="s">
        <v>2163</v>
      </c>
    </row>
    <row r="145" spans="1:35" hidden="1">
      <c r="A145" t="str">
        <f>IF(Table1[[#This Row],[STATUS]]="0] CLOSED","",COUNTIF($I$4:I145,"&lt;&gt;0] CLOSED"))</f>
        <v/>
      </c>
      <c r="B145" t="s">
        <v>1244</v>
      </c>
      <c r="C145" s="2">
        <v>45197</v>
      </c>
      <c r="D145" s="2"/>
      <c r="E145" s="2"/>
      <c r="F145" s="3">
        <f>IF(OR(Table1[[#This Row],[Start Date]]="",Table1[[#This Row],[End Date]]=""),0,NETWORKDAYS(Table1[[#This Row],[Start Date]],Table1[[#This Row],[End Date]]))</f>
        <v>0</v>
      </c>
      <c r="G145" t="s">
        <v>21</v>
      </c>
      <c r="H145" t="s">
        <v>1478</v>
      </c>
      <c r="I145" t="s">
        <v>1527</v>
      </c>
      <c r="J145" t="s">
        <v>1717</v>
      </c>
      <c r="K145" s="2"/>
      <c r="M145" t="s">
        <v>1343</v>
      </c>
      <c r="N145" t="s">
        <v>39</v>
      </c>
      <c r="O145" t="s">
        <v>85</v>
      </c>
      <c r="P145" t="s">
        <v>1245</v>
      </c>
      <c r="S145" t="s">
        <v>1246</v>
      </c>
      <c r="T145" t="s">
        <v>1566</v>
      </c>
      <c r="U145" t="s">
        <v>26</v>
      </c>
      <c r="V145" s="2">
        <v>45198</v>
      </c>
      <c r="W145" s="2">
        <v>45206</v>
      </c>
      <c r="X145" s="2">
        <v>45253</v>
      </c>
      <c r="Y145" s="1">
        <f>IF(OR(Table1[[#This Row],[Quote Date]]="",Table1[[#This Row],[Confirm Date]]=""),0,NETWORKDAYS(Table1[[#This Row],[Quote Date]],Table1[[#This Row],[Confirm Date]]))</f>
        <v>34</v>
      </c>
      <c r="Z145" s="2"/>
      <c r="AA145" s="2"/>
      <c r="AB145" s="3">
        <f>IF(OR(Table1[[#This Row],[Part Order Date]]="",Table1[[#This Row],[Part Receive Date]]=""),0,NETWORKDAYS(Table1[[#This Row],[Part Order Date]],Table1[[#This Row],[Part Receive Date]]))</f>
        <v>0</v>
      </c>
      <c r="AC145" s="1">
        <f>IF(OR(Table1[[#This Row],[Confirm Date]]="",Table1[[#This Row],[End Date]]=""),0,NETWORKDAYS(Table1[[#This Row],[Confirm Date]],Table1[[#This Row],[End Date]]))</f>
        <v>0</v>
      </c>
      <c r="AD145" s="2">
        <v>45253</v>
      </c>
      <c r="AE145" s="2"/>
      <c r="AF145" s="2"/>
      <c r="AG145" t="s">
        <v>2163</v>
      </c>
      <c r="AI145" s="139" t="s">
        <v>2163</v>
      </c>
    </row>
    <row r="146" spans="1:35" hidden="1">
      <c r="A146" t="str">
        <f>IF(Table1[[#This Row],[STATUS]]="0] CLOSED","",COUNTIF($I$4:I146,"&lt;&gt;0] CLOSED"))</f>
        <v/>
      </c>
      <c r="B146" t="s">
        <v>1251</v>
      </c>
      <c r="C146" s="2">
        <v>45197</v>
      </c>
      <c r="D146" s="2"/>
      <c r="E146" s="2"/>
      <c r="F146" s="3">
        <f>IF(OR(Table1[[#This Row],[Start Date]]="",Table1[[#This Row],[End Date]]=""),0,NETWORKDAYS(Table1[[#This Row],[Start Date]],Table1[[#This Row],[End Date]]))</f>
        <v>0</v>
      </c>
      <c r="G146" t="s">
        <v>21</v>
      </c>
      <c r="H146" t="s">
        <v>1478</v>
      </c>
      <c r="I146" t="s">
        <v>1527</v>
      </c>
      <c r="J146" t="s">
        <v>1528</v>
      </c>
      <c r="K146" s="2"/>
      <c r="M146" t="s">
        <v>1343</v>
      </c>
      <c r="N146" t="s">
        <v>958</v>
      </c>
      <c r="O146" t="s">
        <v>52</v>
      </c>
      <c r="P146" t="s">
        <v>1252</v>
      </c>
      <c r="S146" t="s">
        <v>1253</v>
      </c>
      <c r="T146" t="s">
        <v>1566</v>
      </c>
      <c r="U146" t="s">
        <v>1254</v>
      </c>
      <c r="V146" s="2">
        <v>45198</v>
      </c>
      <c r="W146" s="2">
        <v>45206</v>
      </c>
      <c r="X146" s="2">
        <v>45245</v>
      </c>
      <c r="Y146" s="1">
        <f>IF(OR(Table1[[#This Row],[Quote Date]]="",Table1[[#This Row],[Confirm Date]]=""),0,NETWORKDAYS(Table1[[#This Row],[Quote Date]],Table1[[#This Row],[Confirm Date]]))</f>
        <v>28</v>
      </c>
      <c r="Z146" s="2"/>
      <c r="AA146" s="2"/>
      <c r="AB146" s="3">
        <f>IF(OR(Table1[[#This Row],[Part Order Date]]="",Table1[[#This Row],[Part Receive Date]]=""),0,NETWORKDAYS(Table1[[#This Row],[Part Order Date]],Table1[[#This Row],[Part Receive Date]]))</f>
        <v>0</v>
      </c>
      <c r="AC146" s="1">
        <f>IF(OR(Table1[[#This Row],[Confirm Date]]="",Table1[[#This Row],[End Date]]=""),0,NETWORKDAYS(Table1[[#This Row],[Confirm Date]],Table1[[#This Row],[End Date]]))</f>
        <v>0</v>
      </c>
      <c r="AD146" s="2">
        <v>45245</v>
      </c>
      <c r="AE146" s="2"/>
      <c r="AF146" s="2"/>
      <c r="AG146" t="s">
        <v>2163</v>
      </c>
      <c r="AI146" s="139" t="s">
        <v>2163</v>
      </c>
    </row>
    <row r="147" spans="1:35" hidden="1">
      <c r="A147" t="str">
        <f>IF(Table1[[#This Row],[STATUS]]="0] CLOSED","",COUNTIF($I$4:I147,"&lt;&gt;0] CLOSED"))</f>
        <v/>
      </c>
      <c r="B147" t="s">
        <v>1255</v>
      </c>
      <c r="C147" s="2">
        <v>45201</v>
      </c>
      <c r="D147" s="2">
        <v>45267</v>
      </c>
      <c r="E147" s="2">
        <v>45272</v>
      </c>
      <c r="F147" s="3">
        <v>4</v>
      </c>
      <c r="G147" t="s">
        <v>1477</v>
      </c>
      <c r="H147" t="s">
        <v>6</v>
      </c>
      <c r="I147" t="s">
        <v>1527</v>
      </c>
      <c r="J147" t="s">
        <v>1532</v>
      </c>
      <c r="K147" s="2"/>
      <c r="L147" t="s">
        <v>1483</v>
      </c>
      <c r="M147" t="s">
        <v>1348</v>
      </c>
      <c r="N147" t="s">
        <v>372</v>
      </c>
      <c r="O147" t="s">
        <v>171</v>
      </c>
      <c r="P147" t="s">
        <v>1256</v>
      </c>
      <c r="T147" t="s">
        <v>1344</v>
      </c>
      <c r="U147" t="s">
        <v>1257</v>
      </c>
      <c r="V147" s="22">
        <v>45203</v>
      </c>
      <c r="W147" s="2">
        <v>45204</v>
      </c>
      <c r="X147" s="2">
        <v>45236</v>
      </c>
      <c r="Y147" s="1">
        <f>IF(OR(Table1[[#This Row],[Quote Date]]="",Table1[[#This Row],[Confirm Date]]=""),0,NETWORKDAYS(Table1[[#This Row],[Quote Date]],Table1[[#This Row],[Confirm Date]]))</f>
        <v>23</v>
      </c>
      <c r="Z147" s="2">
        <v>45231</v>
      </c>
      <c r="AA147" s="2"/>
      <c r="AB147" s="3">
        <f>IF(OR(Table1[[#This Row],[Part Order Date]]="",Table1[[#This Row],[Part Receive Date]]=""),0,NETWORKDAYS(Table1[[#This Row],[Part Order Date]],Table1[[#This Row],[Part Receive Date]]))</f>
        <v>0</v>
      </c>
      <c r="AC147" s="1">
        <f>IF(OR(Table1[[#This Row],[Confirm Date]]="",Table1[[#This Row],[End Date]]=""),0,NETWORKDAYS(Table1[[#This Row],[Confirm Date]],Table1[[#This Row],[End Date]]))</f>
        <v>27</v>
      </c>
      <c r="AD147" s="2">
        <v>45273</v>
      </c>
      <c r="AE147" s="2"/>
      <c r="AF147" s="2" t="s">
        <v>1813</v>
      </c>
      <c r="AG147" t="s">
        <v>2163</v>
      </c>
      <c r="AH147">
        <v>500</v>
      </c>
      <c r="AI147" s="139">
        <v>39000000</v>
      </c>
    </row>
    <row r="148" spans="1:35" hidden="1">
      <c r="A148" t="str">
        <f>IF(Table1[[#This Row],[STATUS]]="0] CLOSED","",COUNTIF($I$4:I148,"&lt;&gt;0] CLOSED"))</f>
        <v/>
      </c>
      <c r="B148" t="s">
        <v>1258</v>
      </c>
      <c r="C148" s="2">
        <v>45201</v>
      </c>
      <c r="D148" s="2">
        <v>45265</v>
      </c>
      <c r="E148" s="2">
        <v>45268</v>
      </c>
      <c r="F148" s="3">
        <f>IF(OR(Table1[[#This Row],[Start Date]]="",Table1[[#This Row],[End Date]]=""),0,NETWORKDAYS(Table1[[#This Row],[Start Date]],Table1[[#This Row],[End Date]]))</f>
        <v>4</v>
      </c>
      <c r="G148" t="s">
        <v>1477</v>
      </c>
      <c r="H148" t="s">
        <v>6</v>
      </c>
      <c r="I148" t="s">
        <v>1527</v>
      </c>
      <c r="J148" t="s">
        <v>1532</v>
      </c>
      <c r="K148" s="2"/>
      <c r="L148" t="s">
        <v>1483</v>
      </c>
      <c r="M148" t="s">
        <v>1348</v>
      </c>
      <c r="N148" t="s">
        <v>372</v>
      </c>
      <c r="O148" t="s">
        <v>264</v>
      </c>
      <c r="P148" t="s">
        <v>1259</v>
      </c>
      <c r="S148" t="s">
        <v>300</v>
      </c>
      <c r="T148" t="s">
        <v>1344</v>
      </c>
      <c r="U148" t="s">
        <v>1260</v>
      </c>
      <c r="V148" s="22">
        <v>45203</v>
      </c>
      <c r="W148" s="2">
        <v>45204</v>
      </c>
      <c r="X148" s="2">
        <v>45236</v>
      </c>
      <c r="Y148" s="1">
        <f>IF(OR(Table1[[#This Row],[Quote Date]]="",Table1[[#This Row],[Confirm Date]]=""),0,NETWORKDAYS(Table1[[#This Row],[Quote Date]],Table1[[#This Row],[Confirm Date]]))</f>
        <v>23</v>
      </c>
      <c r="Z148" s="2">
        <v>45231</v>
      </c>
      <c r="AA148" s="2"/>
      <c r="AB148" s="3">
        <f>IF(OR(Table1[[#This Row],[Part Order Date]]="",Table1[[#This Row],[Part Receive Date]]=""),0,NETWORKDAYS(Table1[[#This Row],[Part Order Date]],Table1[[#This Row],[Part Receive Date]]))</f>
        <v>0</v>
      </c>
      <c r="AC148" s="1">
        <f>IF(OR(Table1[[#This Row],[Confirm Date]]="",Table1[[#This Row],[End Date]]=""),0,NETWORKDAYS(Table1[[#This Row],[Confirm Date]],Table1[[#This Row],[End Date]]))</f>
        <v>25</v>
      </c>
      <c r="AD148" s="2">
        <v>45268</v>
      </c>
      <c r="AE148" s="2"/>
      <c r="AF148" s="2"/>
      <c r="AG148" t="s">
        <v>2163</v>
      </c>
      <c r="AI148" s="139">
        <v>35000000</v>
      </c>
    </row>
    <row r="149" spans="1:35" hidden="1">
      <c r="A149" t="str">
        <f>IF(Table1[[#This Row],[STATUS]]="0] CLOSED","",COUNTIF($I$4:I149,"&lt;&gt;0] CLOSED"))</f>
        <v/>
      </c>
      <c r="B149" t="s">
        <v>1265</v>
      </c>
      <c r="C149" s="2">
        <v>45203</v>
      </c>
      <c r="D149" s="2">
        <v>45208</v>
      </c>
      <c r="E149" s="2">
        <v>45209</v>
      </c>
      <c r="F149" s="3">
        <f>IF(OR(Table1[[#This Row],[Start Date]]="",Table1[[#This Row],[End Date]]=""),0,NETWORKDAYS(Table1[[#This Row],[Start Date]],Table1[[#This Row],[End Date]]))</f>
        <v>2</v>
      </c>
      <c r="G149" t="s">
        <v>21</v>
      </c>
      <c r="H149" t="s">
        <v>6</v>
      </c>
      <c r="I149" t="s">
        <v>1527</v>
      </c>
      <c r="K149" s="2"/>
      <c r="L149" t="s">
        <v>1483</v>
      </c>
      <c r="M149" t="s">
        <v>1348</v>
      </c>
      <c r="N149" t="s">
        <v>1266</v>
      </c>
      <c r="O149" t="s">
        <v>56</v>
      </c>
      <c r="P149" t="s">
        <v>1267</v>
      </c>
      <c r="S149" t="s">
        <v>1268</v>
      </c>
      <c r="T149" t="s">
        <v>1347</v>
      </c>
      <c r="U149" t="s">
        <v>1627</v>
      </c>
      <c r="V149" s="2">
        <v>45203</v>
      </c>
      <c r="W149" s="2">
        <v>45208</v>
      </c>
      <c r="X149" s="2">
        <v>45208</v>
      </c>
      <c r="Y149" s="1">
        <f>IF(OR(Table1[[#This Row],[Quote Date]]="",Table1[[#This Row],[Confirm Date]]=""),0,NETWORKDAYS(Table1[[#This Row],[Quote Date]],Table1[[#This Row],[Confirm Date]]))</f>
        <v>1</v>
      </c>
      <c r="Z149" s="2"/>
      <c r="AA149" s="2"/>
      <c r="AB149" s="3">
        <f>IF(OR(Table1[[#This Row],[Part Order Date]]="",Table1[[#This Row],[Part Receive Date]]=""),0,NETWORKDAYS(Table1[[#This Row],[Part Order Date]],Table1[[#This Row],[Part Receive Date]]))</f>
        <v>0</v>
      </c>
      <c r="AC149" s="1">
        <f>IF(OR(Table1[[#This Row],[Confirm Date]]="",Table1[[#This Row],[End Date]]=""),0,NETWORKDAYS(Table1[[#This Row],[Confirm Date]],Table1[[#This Row],[End Date]]))</f>
        <v>2</v>
      </c>
      <c r="AD149" s="2">
        <v>45245</v>
      </c>
      <c r="AE149" s="2"/>
      <c r="AF149" s="2"/>
      <c r="AG149" t="s">
        <v>2163</v>
      </c>
      <c r="AI149" s="139">
        <v>20000000</v>
      </c>
    </row>
    <row r="150" spans="1:35" hidden="1">
      <c r="A150" t="str">
        <f>IF(Table1[[#This Row],[STATUS]]="0] CLOSED","",COUNTIF($I$4:I150,"&lt;&gt;0] CLOSED"))</f>
        <v/>
      </c>
      <c r="B150" t="s">
        <v>1272</v>
      </c>
      <c r="C150" s="2">
        <v>45203</v>
      </c>
      <c r="D150" s="2">
        <v>45247</v>
      </c>
      <c r="E150" s="2">
        <v>45250</v>
      </c>
      <c r="F150" s="3">
        <f>IF(OR(Table1[[#This Row],[Start Date]]="",Table1[[#This Row],[End Date]]=""),0,NETWORKDAYS(Table1[[#This Row],[Start Date]],Table1[[#This Row],[End Date]]))</f>
        <v>2</v>
      </c>
      <c r="G150" t="s">
        <v>21</v>
      </c>
      <c r="H150" t="s">
        <v>6</v>
      </c>
      <c r="I150" t="s">
        <v>1527</v>
      </c>
      <c r="K150" s="2"/>
      <c r="L150" t="s">
        <v>1483</v>
      </c>
      <c r="M150" t="s">
        <v>1348</v>
      </c>
      <c r="N150" t="s">
        <v>22</v>
      </c>
      <c r="O150" t="s">
        <v>109</v>
      </c>
      <c r="P150" t="s">
        <v>1273</v>
      </c>
      <c r="S150" t="s">
        <v>1274</v>
      </c>
      <c r="T150" t="s">
        <v>1344</v>
      </c>
      <c r="U150" t="s">
        <v>1275</v>
      </c>
      <c r="V150" s="2">
        <v>45203</v>
      </c>
      <c r="W150" s="2">
        <v>45203</v>
      </c>
      <c r="X150" s="2">
        <v>45237</v>
      </c>
      <c r="Y150" s="1">
        <f>IF(OR(Table1[[#This Row],[Quote Date]]="",Table1[[#This Row],[Confirm Date]]=""),0,NETWORKDAYS(Table1[[#This Row],[Quote Date]],Table1[[#This Row],[Confirm Date]]))</f>
        <v>25</v>
      </c>
      <c r="Z150" s="2"/>
      <c r="AA150" s="2"/>
      <c r="AB150" s="3">
        <f>IF(OR(Table1[[#This Row],[Part Order Date]]="",Table1[[#This Row],[Part Receive Date]]=""),0,NETWORKDAYS(Table1[[#This Row],[Part Order Date]],Table1[[#This Row],[Part Receive Date]]))</f>
        <v>0</v>
      </c>
      <c r="AC150" s="1">
        <f>IF(OR(Table1[[#This Row],[Confirm Date]]="",Table1[[#This Row],[End Date]]=""),0,NETWORKDAYS(Table1[[#This Row],[Confirm Date]],Table1[[#This Row],[End Date]]))</f>
        <v>10</v>
      </c>
      <c r="AD150" s="2">
        <v>45250</v>
      </c>
      <c r="AE150" s="2"/>
      <c r="AF150" s="2"/>
      <c r="AG150" t="s">
        <v>2163</v>
      </c>
      <c r="AI150" s="139" t="s">
        <v>2163</v>
      </c>
    </row>
    <row r="151" spans="1:35" hidden="1">
      <c r="A151" t="str">
        <f>IF(Table1[[#This Row],[STATUS]]="0] CLOSED","",COUNTIF($I$4:I151,"&lt;&gt;0] CLOSED"))</f>
        <v/>
      </c>
      <c r="B151" t="s">
        <v>1276</v>
      </c>
      <c r="C151" s="2">
        <v>45203</v>
      </c>
      <c r="D151" s="2">
        <v>45211</v>
      </c>
      <c r="E151" s="2">
        <v>45218</v>
      </c>
      <c r="F151" s="3">
        <v>6</v>
      </c>
      <c r="G151" t="s">
        <v>1477</v>
      </c>
      <c r="H151" t="s">
        <v>6</v>
      </c>
      <c r="I151" t="s">
        <v>1527</v>
      </c>
      <c r="K151" s="2"/>
      <c r="L151" t="s">
        <v>1483</v>
      </c>
      <c r="N151" t="s">
        <v>367</v>
      </c>
      <c r="O151" t="s">
        <v>52</v>
      </c>
      <c r="P151" t="s">
        <v>1277</v>
      </c>
      <c r="S151" t="s">
        <v>1278</v>
      </c>
      <c r="T151" t="s">
        <v>1344</v>
      </c>
      <c r="V151" s="2"/>
      <c r="W151" s="2">
        <v>45211</v>
      </c>
      <c r="X151" s="2">
        <v>45211</v>
      </c>
      <c r="Y151" s="1">
        <f>IF(OR(Table1[[#This Row],[Quote Date]]="",Table1[[#This Row],[Confirm Date]]=""),0,NETWORKDAYS(Table1[[#This Row],[Quote Date]],Table1[[#This Row],[Confirm Date]]))</f>
        <v>1</v>
      </c>
      <c r="Z151" s="2"/>
      <c r="AA151" s="2"/>
      <c r="AB151" s="3">
        <f>IF(OR(Table1[[#This Row],[Part Order Date]]="",Table1[[#This Row],[Part Receive Date]]=""),0,NETWORKDAYS(Table1[[#This Row],[Part Order Date]],Table1[[#This Row],[Part Receive Date]]))</f>
        <v>0</v>
      </c>
      <c r="AC151" s="1">
        <f>IF(OR(Table1[[#This Row],[Confirm Date]]="",Table1[[#This Row],[End Date]]=""),0,NETWORKDAYS(Table1[[#This Row],[Confirm Date]],Table1[[#This Row],[End Date]]))</f>
        <v>6</v>
      </c>
      <c r="AD151" s="2">
        <v>45218</v>
      </c>
      <c r="AE151" s="2"/>
      <c r="AF151" s="2"/>
      <c r="AG151" t="s">
        <v>2163</v>
      </c>
      <c r="AI151" s="139" t="s">
        <v>2163</v>
      </c>
    </row>
    <row r="152" spans="1:35" hidden="1">
      <c r="A152" t="str">
        <f>IF(Table1[[#This Row],[STATUS]]="0] CLOSED","",COUNTIF($I$4:I152,"&lt;&gt;0] CLOSED"))</f>
        <v/>
      </c>
      <c r="B152" t="s">
        <v>1280</v>
      </c>
      <c r="C152" s="2">
        <v>45204</v>
      </c>
      <c r="D152" s="2"/>
      <c r="E152" s="2"/>
      <c r="F152" s="3">
        <v>0</v>
      </c>
      <c r="G152" t="s">
        <v>1477</v>
      </c>
      <c r="H152" t="s">
        <v>28</v>
      </c>
      <c r="I152" t="s">
        <v>1527</v>
      </c>
      <c r="K152" s="2"/>
      <c r="N152" t="s">
        <v>44</v>
      </c>
      <c r="O152" t="s">
        <v>1482</v>
      </c>
      <c r="P152" t="s">
        <v>1281</v>
      </c>
      <c r="S152" t="s">
        <v>1282</v>
      </c>
      <c r="T152" t="s">
        <v>1344</v>
      </c>
      <c r="V152" s="2"/>
      <c r="W152" s="2">
        <v>45211</v>
      </c>
      <c r="X152" s="2">
        <v>45211</v>
      </c>
      <c r="Y152" s="1">
        <f>IF(OR(Table1[[#This Row],[Quote Date]]="",Table1[[#This Row],[Confirm Date]]=""),0,NETWORKDAYS(Table1[[#This Row],[Quote Date]],Table1[[#This Row],[Confirm Date]]))</f>
        <v>1</v>
      </c>
      <c r="Z152" s="2"/>
      <c r="AA152" s="2"/>
      <c r="AB152" s="3">
        <f>IF(OR(Table1[[#This Row],[Part Order Date]]="",Table1[[#This Row],[Part Receive Date]]=""),0,NETWORKDAYS(Table1[[#This Row],[Part Order Date]],Table1[[#This Row],[Part Receive Date]]))</f>
        <v>0</v>
      </c>
      <c r="AC152" s="1">
        <f>IF(OR(Table1[[#This Row],[Confirm Date]]="",Table1[[#This Row],[End Date]]=""),0,NETWORKDAYS(Table1[[#This Row],[Confirm Date]],Table1[[#This Row],[End Date]]))</f>
        <v>0</v>
      </c>
      <c r="AD152" s="2">
        <v>45211</v>
      </c>
      <c r="AE152" s="2"/>
      <c r="AF152" s="2"/>
      <c r="AG152" t="s">
        <v>2163</v>
      </c>
      <c r="AI152" s="139" t="s">
        <v>2163</v>
      </c>
    </row>
    <row r="153" spans="1:35" hidden="1">
      <c r="A153" t="str">
        <f>IF(Table1[[#This Row],[STATUS]]="0] CLOSED","",COUNTIF($I$4:I153,"&lt;&gt;0] CLOSED"))</f>
        <v/>
      </c>
      <c r="B153" t="s">
        <v>1290</v>
      </c>
      <c r="C153" s="2">
        <v>45205</v>
      </c>
      <c r="D153" s="2">
        <v>45210</v>
      </c>
      <c r="E153" s="2">
        <v>45215</v>
      </c>
      <c r="F153" s="3">
        <v>4</v>
      </c>
      <c r="G153" t="s">
        <v>1477</v>
      </c>
      <c r="H153" t="s">
        <v>6</v>
      </c>
      <c r="I153" t="s">
        <v>1527</v>
      </c>
      <c r="K153" s="2"/>
      <c r="L153" t="s">
        <v>1524</v>
      </c>
      <c r="N153" t="s">
        <v>22</v>
      </c>
      <c r="O153" t="s">
        <v>73</v>
      </c>
      <c r="P153" t="s">
        <v>1291</v>
      </c>
      <c r="T153" t="s">
        <v>1347</v>
      </c>
      <c r="V153" s="2"/>
      <c r="W153" s="2">
        <v>45210</v>
      </c>
      <c r="X153" s="2">
        <v>45210</v>
      </c>
      <c r="Y153" s="1">
        <f>IF(OR(Table1[[#This Row],[Quote Date]]="",Table1[[#This Row],[Confirm Date]]=""),0,NETWORKDAYS(Table1[[#This Row],[Quote Date]],Table1[[#This Row],[Confirm Date]]))</f>
        <v>1</v>
      </c>
      <c r="Z153" s="2"/>
      <c r="AA153" s="2"/>
      <c r="AB153" s="3">
        <f>IF(OR(Table1[[#This Row],[Part Order Date]]="",Table1[[#This Row],[Part Receive Date]]=""),0,NETWORKDAYS(Table1[[#This Row],[Part Order Date]],Table1[[#This Row],[Part Receive Date]]))</f>
        <v>0</v>
      </c>
      <c r="AC153" s="1">
        <f>IF(OR(Table1[[#This Row],[Confirm Date]]="",Table1[[#This Row],[End Date]]=""),0,NETWORKDAYS(Table1[[#This Row],[Confirm Date]],Table1[[#This Row],[End Date]]))</f>
        <v>4</v>
      </c>
      <c r="AD153" s="2">
        <v>45215</v>
      </c>
      <c r="AE153" s="2"/>
      <c r="AF153" s="2"/>
      <c r="AG153" t="s">
        <v>2163</v>
      </c>
      <c r="AI153" s="139" t="s">
        <v>2163</v>
      </c>
    </row>
    <row r="154" spans="1:35" hidden="1">
      <c r="A154" t="str">
        <f>IF(Table1[[#This Row],[STATUS]]="0] CLOSED","",COUNTIF($I$4:I154,"&lt;&gt;0] CLOSED"))</f>
        <v/>
      </c>
      <c r="B154" t="s">
        <v>1296</v>
      </c>
      <c r="C154" s="2">
        <v>45208</v>
      </c>
      <c r="D154" s="2">
        <v>45239</v>
      </c>
      <c r="E154" s="2">
        <v>45245</v>
      </c>
      <c r="F154" s="3">
        <f>IF(OR(Table1[[#This Row],[Start Date]]="",Table1[[#This Row],[End Date]]=""),0,NETWORKDAYS(Table1[[#This Row],[Start Date]],Table1[[#This Row],[End Date]]))</f>
        <v>5</v>
      </c>
      <c r="G154" t="s">
        <v>21</v>
      </c>
      <c r="H154" t="s">
        <v>6</v>
      </c>
      <c r="I154" t="s">
        <v>1527</v>
      </c>
      <c r="J154" t="s">
        <v>1532</v>
      </c>
      <c r="K154" s="2"/>
      <c r="L154" t="s">
        <v>1525</v>
      </c>
      <c r="M154" t="s">
        <v>1343</v>
      </c>
      <c r="N154" t="s">
        <v>1297</v>
      </c>
      <c r="O154" t="s">
        <v>259</v>
      </c>
      <c r="P154" t="s">
        <v>1298</v>
      </c>
      <c r="S154" t="s">
        <v>1299</v>
      </c>
      <c r="T154" t="s">
        <v>1344</v>
      </c>
      <c r="U154" t="s">
        <v>1300</v>
      </c>
      <c r="V154" s="2">
        <v>45208</v>
      </c>
      <c r="W154" s="2">
        <v>45126</v>
      </c>
      <c r="X154" s="2">
        <v>45230</v>
      </c>
      <c r="Y154" s="1">
        <f>IF(OR(Table1[[#This Row],[Quote Date]]="",Table1[[#This Row],[Confirm Date]]=""),0,NETWORKDAYS(Table1[[#This Row],[Quote Date]],Table1[[#This Row],[Confirm Date]]))</f>
        <v>75</v>
      </c>
      <c r="Z154" s="2"/>
      <c r="AA154" s="2">
        <v>45215</v>
      </c>
      <c r="AB154" s="3">
        <f>IF(OR(Table1[[#This Row],[Part Order Date]]="",Table1[[#This Row],[Part Receive Date]]=""),0,NETWORKDAYS(Table1[[#This Row],[Part Order Date]],Table1[[#This Row],[Part Receive Date]]))</f>
        <v>0</v>
      </c>
      <c r="AC154" s="1">
        <f>IF(OR(Table1[[#This Row],[Confirm Date]]="",Table1[[#This Row],[End Date]]=""),0,NETWORKDAYS(Table1[[#This Row],[Confirm Date]],Table1[[#This Row],[End Date]]))</f>
        <v>12</v>
      </c>
      <c r="AD154" s="2">
        <v>45245</v>
      </c>
      <c r="AE154" s="2"/>
      <c r="AF154" s="2"/>
      <c r="AG154" t="s">
        <v>2163</v>
      </c>
      <c r="AI154" s="139" t="s">
        <v>2163</v>
      </c>
    </row>
    <row r="155" spans="1:35" hidden="1">
      <c r="A155" t="str">
        <f>IF(Table1[[#This Row],[STATUS]]="0] CLOSED","",COUNTIF($I$4:I155,"&lt;&gt;0] CLOSED"))</f>
        <v/>
      </c>
      <c r="B155" t="s">
        <v>1301</v>
      </c>
      <c r="C155" s="2">
        <v>45208</v>
      </c>
      <c r="D155" s="2">
        <v>45217</v>
      </c>
      <c r="E155" s="2">
        <v>45218</v>
      </c>
      <c r="F155" s="3">
        <v>2</v>
      </c>
      <c r="G155" t="s">
        <v>1477</v>
      </c>
      <c r="H155" t="s">
        <v>6</v>
      </c>
      <c r="I155" t="s">
        <v>1527</v>
      </c>
      <c r="K155" s="2"/>
      <c r="L155" t="s">
        <v>1483</v>
      </c>
      <c r="M155" t="s">
        <v>1348</v>
      </c>
      <c r="N155" t="s">
        <v>22</v>
      </c>
      <c r="O155" t="s">
        <v>23</v>
      </c>
      <c r="P155" t="s">
        <v>1302</v>
      </c>
      <c r="S155" t="s">
        <v>1303</v>
      </c>
      <c r="T155" t="s">
        <v>1347</v>
      </c>
      <c r="V155" s="2">
        <v>45217</v>
      </c>
      <c r="W155" s="2">
        <v>45217</v>
      </c>
      <c r="X155" s="2">
        <v>45217</v>
      </c>
      <c r="Y155" s="1">
        <f>IF(OR(Table1[[#This Row],[Quote Date]]="",Table1[[#This Row],[Confirm Date]]=""),0,NETWORKDAYS(Table1[[#This Row],[Quote Date]],Table1[[#This Row],[Confirm Date]]))</f>
        <v>1</v>
      </c>
      <c r="Z155" s="2"/>
      <c r="AA155" s="2"/>
      <c r="AB155" s="3">
        <f>IF(OR(Table1[[#This Row],[Part Order Date]]="",Table1[[#This Row],[Part Receive Date]]=""),0,NETWORKDAYS(Table1[[#This Row],[Part Order Date]],Table1[[#This Row],[Part Receive Date]]))</f>
        <v>0</v>
      </c>
      <c r="AC155" s="1">
        <f>IF(OR(Table1[[#This Row],[Confirm Date]]="",Table1[[#This Row],[End Date]]=""),0,NETWORKDAYS(Table1[[#This Row],[Confirm Date]],Table1[[#This Row],[End Date]]))</f>
        <v>2</v>
      </c>
      <c r="AD155" s="2">
        <v>45218</v>
      </c>
      <c r="AE155" s="2"/>
      <c r="AF155" s="2"/>
      <c r="AG155" t="s">
        <v>2163</v>
      </c>
      <c r="AI155" s="139" t="s">
        <v>2163</v>
      </c>
    </row>
    <row r="156" spans="1:35" hidden="1">
      <c r="A156" t="str">
        <f>IF(Table1[[#This Row],[STATUS]]="0] CLOSED","",COUNTIF($I$4:I156,"&lt;&gt;0] CLOSED"))</f>
        <v/>
      </c>
      <c r="B156" t="s">
        <v>1305</v>
      </c>
      <c r="C156" s="2">
        <v>45208</v>
      </c>
      <c r="D156" s="2"/>
      <c r="E156" s="2"/>
      <c r="F156" s="3">
        <v>0</v>
      </c>
      <c r="G156" t="s">
        <v>1477</v>
      </c>
      <c r="H156" t="s">
        <v>485</v>
      </c>
      <c r="I156" t="s">
        <v>1527</v>
      </c>
      <c r="K156" s="2"/>
      <c r="M156" t="s">
        <v>1348</v>
      </c>
      <c r="N156" t="s">
        <v>1306</v>
      </c>
      <c r="O156" t="s">
        <v>109</v>
      </c>
      <c r="P156" t="s">
        <v>1307</v>
      </c>
      <c r="T156" t="s">
        <v>1566</v>
      </c>
      <c r="U156" t="s">
        <v>1264</v>
      </c>
      <c r="V156" s="2">
        <v>45208</v>
      </c>
      <c r="W156" s="2">
        <v>45224</v>
      </c>
      <c r="X156" s="2">
        <v>45239</v>
      </c>
      <c r="Y156" s="1">
        <f>IF(OR(Table1[[#This Row],[Quote Date]]="",Table1[[#This Row],[Confirm Date]]=""),0,NETWORKDAYS(Table1[[#This Row],[Quote Date]],Table1[[#This Row],[Confirm Date]]))</f>
        <v>12</v>
      </c>
      <c r="Z156" s="2"/>
      <c r="AA156" s="2"/>
      <c r="AB156" s="3">
        <f>IF(OR(Table1[[#This Row],[Part Order Date]]="",Table1[[#This Row],[Part Receive Date]]=""),0,NETWORKDAYS(Table1[[#This Row],[Part Order Date]],Table1[[#This Row],[Part Receive Date]]))</f>
        <v>0</v>
      </c>
      <c r="AC156" s="1">
        <f>IF(OR(Table1[[#This Row],[Confirm Date]]="",Table1[[#This Row],[End Date]]=""),0,NETWORKDAYS(Table1[[#This Row],[Confirm Date]],Table1[[#This Row],[End Date]]))</f>
        <v>0</v>
      </c>
      <c r="AD156" s="2">
        <v>45239</v>
      </c>
      <c r="AE156" s="2"/>
      <c r="AF156" s="2"/>
      <c r="AG156" t="s">
        <v>2163</v>
      </c>
      <c r="AI156" s="139">
        <v>169000000</v>
      </c>
    </row>
    <row r="157" spans="1:35" hidden="1">
      <c r="A157" t="str">
        <f>IF(Table1[[#This Row],[STATUS]]="0] CLOSED","",COUNTIF($I$4:I157,"&lt;&gt;0] CLOSED"))</f>
        <v/>
      </c>
      <c r="B157" t="s">
        <v>1311</v>
      </c>
      <c r="C157" s="2">
        <v>45209</v>
      </c>
      <c r="D157" s="2"/>
      <c r="E157" s="2"/>
      <c r="F157" s="3">
        <f>IF(OR(Table1[[#This Row],[Start Date]]="",Table1[[#This Row],[End Date]]=""),0,NETWORKDAYS(Table1[[#This Row],[Start Date]],Table1[[#This Row],[End Date]]))</f>
        <v>0</v>
      </c>
      <c r="G157" t="s">
        <v>1477</v>
      </c>
      <c r="H157" t="s">
        <v>485</v>
      </c>
      <c r="I157" t="s">
        <v>1527</v>
      </c>
      <c r="J157" t="s">
        <v>1528</v>
      </c>
      <c r="K157" s="2"/>
      <c r="M157" t="s">
        <v>1348</v>
      </c>
      <c r="N157" t="s">
        <v>22</v>
      </c>
      <c r="O157" t="s">
        <v>109</v>
      </c>
      <c r="P157" t="s">
        <v>1312</v>
      </c>
      <c r="S157" t="s">
        <v>1313</v>
      </c>
      <c r="T157" t="s">
        <v>1566</v>
      </c>
      <c r="U157" t="s">
        <v>1096</v>
      </c>
      <c r="V157" s="22">
        <v>45209</v>
      </c>
      <c r="W157" s="2">
        <v>45209</v>
      </c>
      <c r="X157" s="2">
        <v>45264</v>
      </c>
      <c r="Y157" s="1">
        <f>IF(OR(Table1[[#This Row],[Quote Date]]="",Table1[[#This Row],[Confirm Date]]=""),0,NETWORKDAYS(Table1[[#This Row],[Quote Date]],Table1[[#This Row],[Confirm Date]]))</f>
        <v>40</v>
      </c>
      <c r="Z157" s="2"/>
      <c r="AA157" s="2"/>
      <c r="AB157" s="3">
        <f>IF(OR(Table1[[#This Row],[Part Order Date]]="",Table1[[#This Row],[Part Receive Date]]=""),0,NETWORKDAYS(Table1[[#This Row],[Part Order Date]],Table1[[#This Row],[Part Receive Date]]))</f>
        <v>0</v>
      </c>
      <c r="AC157" s="1">
        <f>IF(OR(Table1[[#This Row],[Confirm Date]]="",Table1[[#This Row],[End Date]]=""),0,NETWORKDAYS(Table1[[#This Row],[Confirm Date]],Table1[[#This Row],[End Date]]))</f>
        <v>0</v>
      </c>
      <c r="AD157" s="2">
        <v>45264</v>
      </c>
      <c r="AE157" s="2"/>
      <c r="AF157" s="2"/>
      <c r="AI157" s="139" t="s">
        <v>2163</v>
      </c>
    </row>
    <row r="158" spans="1:35" hidden="1">
      <c r="A158" t="str">
        <f>IF(Table1[[#This Row],[STATUS]]="0] CLOSED","",COUNTIF($I$4:I158,"&lt;&gt;0] CLOSED"))</f>
        <v/>
      </c>
      <c r="B158" t="s">
        <v>1314</v>
      </c>
      <c r="C158" s="2">
        <v>45209</v>
      </c>
      <c r="D158" s="2">
        <v>45211</v>
      </c>
      <c r="E158" s="2">
        <v>45211</v>
      </c>
      <c r="F158" s="3">
        <v>1</v>
      </c>
      <c r="G158" t="s">
        <v>1477</v>
      </c>
      <c r="H158" t="s">
        <v>6</v>
      </c>
      <c r="I158" t="s">
        <v>1527</v>
      </c>
      <c r="K158" s="2"/>
      <c r="L158" t="s">
        <v>1485</v>
      </c>
      <c r="N158" t="s">
        <v>1315</v>
      </c>
      <c r="O158" t="s">
        <v>171</v>
      </c>
      <c r="P158" t="s">
        <v>1316</v>
      </c>
      <c r="S158" t="s">
        <v>1317</v>
      </c>
      <c r="T158" t="s">
        <v>1347</v>
      </c>
      <c r="V158" s="2"/>
      <c r="W158" s="2">
        <v>45211</v>
      </c>
      <c r="X158" s="2">
        <v>45211</v>
      </c>
      <c r="Y158" s="1">
        <f>IF(OR(Table1[[#This Row],[Quote Date]]="",Table1[[#This Row],[Confirm Date]]=""),0,NETWORKDAYS(Table1[[#This Row],[Quote Date]],Table1[[#This Row],[Confirm Date]]))</f>
        <v>1</v>
      </c>
      <c r="Z158" s="2"/>
      <c r="AA158" s="2"/>
      <c r="AB158" s="3">
        <f>IF(OR(Table1[[#This Row],[Part Order Date]]="",Table1[[#This Row],[Part Receive Date]]=""),0,NETWORKDAYS(Table1[[#This Row],[Part Order Date]],Table1[[#This Row],[Part Receive Date]]))</f>
        <v>0</v>
      </c>
      <c r="AC158" s="1">
        <f>IF(OR(Table1[[#This Row],[Confirm Date]]="",Table1[[#This Row],[End Date]]=""),0,NETWORKDAYS(Table1[[#This Row],[Confirm Date]],Table1[[#This Row],[End Date]]))</f>
        <v>1</v>
      </c>
      <c r="AD158" s="2">
        <v>45211</v>
      </c>
      <c r="AE158" s="2"/>
      <c r="AF158" s="2"/>
      <c r="AG158" t="s">
        <v>2163</v>
      </c>
      <c r="AI158" s="139" t="s">
        <v>2163</v>
      </c>
    </row>
    <row r="159" spans="1:35" hidden="1">
      <c r="A159" t="str">
        <f>IF(Table1[[#This Row],[STATUS]]="0] CLOSED","",COUNTIF($I$4:I159,"&lt;&gt;0] CLOSED"))</f>
        <v/>
      </c>
      <c r="B159" t="s">
        <v>1318</v>
      </c>
      <c r="C159" s="2">
        <v>45210</v>
      </c>
      <c r="D159" s="2">
        <v>45210</v>
      </c>
      <c r="E159" s="2">
        <v>45229</v>
      </c>
      <c r="F159" s="3">
        <v>14</v>
      </c>
      <c r="G159" t="s">
        <v>1477</v>
      </c>
      <c r="H159" t="s">
        <v>6</v>
      </c>
      <c r="I159" t="s">
        <v>1527</v>
      </c>
      <c r="K159" s="2"/>
      <c r="L159" t="s">
        <v>1484</v>
      </c>
      <c r="N159" t="s">
        <v>22</v>
      </c>
      <c r="O159" t="s">
        <v>109</v>
      </c>
      <c r="P159" t="s">
        <v>1319</v>
      </c>
      <c r="S159" t="s">
        <v>1320</v>
      </c>
      <c r="T159" t="s">
        <v>1344</v>
      </c>
      <c r="V159" s="2"/>
      <c r="W159" s="2">
        <v>45210</v>
      </c>
      <c r="X159" s="2">
        <v>45210</v>
      </c>
      <c r="Y159" s="1">
        <f>IF(OR(Table1[[#This Row],[Quote Date]]="",Table1[[#This Row],[Confirm Date]]=""),0,NETWORKDAYS(Table1[[#This Row],[Quote Date]],Table1[[#This Row],[Confirm Date]]))</f>
        <v>1</v>
      </c>
      <c r="Z159" s="2"/>
      <c r="AA159" s="2"/>
      <c r="AB159" s="3">
        <f>IF(OR(Table1[[#This Row],[Part Order Date]]="",Table1[[#This Row],[Part Receive Date]]=""),0,NETWORKDAYS(Table1[[#This Row],[Part Order Date]],Table1[[#This Row],[Part Receive Date]]))</f>
        <v>0</v>
      </c>
      <c r="AC159" s="1">
        <f>IF(OR(Table1[[#This Row],[Confirm Date]]="",Table1[[#This Row],[End Date]]=""),0,NETWORKDAYS(Table1[[#This Row],[Confirm Date]],Table1[[#This Row],[End Date]]))</f>
        <v>14</v>
      </c>
      <c r="AD159" s="2">
        <v>45229</v>
      </c>
      <c r="AE159" s="2"/>
      <c r="AF159" s="2"/>
      <c r="AG159" t="s">
        <v>2163</v>
      </c>
      <c r="AI159" s="139" t="s">
        <v>2163</v>
      </c>
    </row>
    <row r="160" spans="1:35" hidden="1">
      <c r="A160" t="str">
        <f>IF(Table1[[#This Row],[STATUS]]="0] CLOSED","",COUNTIF($I$4:I160,"&lt;&gt;0] CLOSED"))</f>
        <v/>
      </c>
      <c r="B160" t="s">
        <v>1321</v>
      </c>
      <c r="C160" s="2">
        <v>45215</v>
      </c>
      <c r="D160" s="2">
        <v>45218</v>
      </c>
      <c r="E160" s="2">
        <v>45218</v>
      </c>
      <c r="F160" s="3">
        <v>1</v>
      </c>
      <c r="G160" t="s">
        <v>1477</v>
      </c>
      <c r="H160" t="s">
        <v>6</v>
      </c>
      <c r="I160" t="s">
        <v>1527</v>
      </c>
      <c r="K160" s="2"/>
      <c r="L160" t="s">
        <v>1533</v>
      </c>
      <c r="N160" t="s">
        <v>135</v>
      </c>
      <c r="O160" t="s">
        <v>73</v>
      </c>
      <c r="P160" t="s">
        <v>1322</v>
      </c>
      <c r="T160" t="s">
        <v>1344</v>
      </c>
      <c r="V160" s="2"/>
      <c r="W160" s="2">
        <v>45218</v>
      </c>
      <c r="X160" s="2">
        <v>45218</v>
      </c>
      <c r="Y160" s="1">
        <f>IF(OR(Table1[[#This Row],[Quote Date]]="",Table1[[#This Row],[Confirm Date]]=""),0,NETWORKDAYS(Table1[[#This Row],[Quote Date]],Table1[[#This Row],[Confirm Date]]))</f>
        <v>1</v>
      </c>
      <c r="Z160" s="2"/>
      <c r="AA160" s="2"/>
      <c r="AB160" s="3">
        <f>IF(OR(Table1[[#This Row],[Part Order Date]]="",Table1[[#This Row],[Part Receive Date]]=""),0,NETWORKDAYS(Table1[[#This Row],[Part Order Date]],Table1[[#This Row],[Part Receive Date]]))</f>
        <v>0</v>
      </c>
      <c r="AC160" s="1">
        <f>IF(OR(Table1[[#This Row],[Confirm Date]]="",Table1[[#This Row],[End Date]]=""),0,NETWORKDAYS(Table1[[#This Row],[Confirm Date]],Table1[[#This Row],[End Date]]))</f>
        <v>1</v>
      </c>
      <c r="AD160" s="2">
        <v>45218</v>
      </c>
      <c r="AE160" s="2"/>
      <c r="AF160" s="2"/>
      <c r="AG160" t="s">
        <v>2163</v>
      </c>
      <c r="AI160" s="139" t="s">
        <v>2163</v>
      </c>
    </row>
    <row r="161" spans="1:35" hidden="1">
      <c r="A161" t="str">
        <f>IF(Table1[[#This Row],[STATUS]]="0] CLOSED","",COUNTIF($I$4:I161,"&lt;&gt;0] CLOSED"))</f>
        <v/>
      </c>
      <c r="B161" t="s">
        <v>1323</v>
      </c>
      <c r="C161" s="2">
        <v>45215</v>
      </c>
      <c r="D161" s="2">
        <v>45218</v>
      </c>
      <c r="E161" s="2">
        <v>45223</v>
      </c>
      <c r="F161" s="3">
        <v>4</v>
      </c>
      <c r="G161" t="s">
        <v>1477</v>
      </c>
      <c r="H161" t="s">
        <v>6</v>
      </c>
      <c r="I161" t="s">
        <v>1527</v>
      </c>
      <c r="K161" s="2"/>
      <c r="L161" t="s">
        <v>1483</v>
      </c>
      <c r="M161" t="s">
        <v>1348</v>
      </c>
      <c r="N161" t="s">
        <v>135</v>
      </c>
      <c r="O161" t="s">
        <v>148</v>
      </c>
      <c r="P161" t="s">
        <v>1324</v>
      </c>
      <c r="S161" t="s">
        <v>1325</v>
      </c>
      <c r="T161" t="s">
        <v>1347</v>
      </c>
      <c r="V161" s="2"/>
      <c r="W161" s="2">
        <v>45216</v>
      </c>
      <c r="X161" s="2">
        <v>45218</v>
      </c>
      <c r="Y161" s="1">
        <f>IF(OR(Table1[[#This Row],[Quote Date]]="",Table1[[#This Row],[Confirm Date]]=""),0,NETWORKDAYS(Table1[[#This Row],[Quote Date]],Table1[[#This Row],[Confirm Date]]))</f>
        <v>3</v>
      </c>
      <c r="Z161" s="2"/>
      <c r="AA161" s="2"/>
      <c r="AB161" s="3">
        <f>IF(OR(Table1[[#This Row],[Part Order Date]]="",Table1[[#This Row],[Part Receive Date]]=""),0,NETWORKDAYS(Table1[[#This Row],[Part Order Date]],Table1[[#This Row],[Part Receive Date]]))</f>
        <v>0</v>
      </c>
      <c r="AC161" s="1">
        <f>IF(OR(Table1[[#This Row],[Confirm Date]]="",Table1[[#This Row],[End Date]]=""),0,NETWORKDAYS(Table1[[#This Row],[Confirm Date]],Table1[[#This Row],[End Date]]))</f>
        <v>4</v>
      </c>
      <c r="AD161" s="2">
        <v>45223</v>
      </c>
      <c r="AE161" s="2"/>
      <c r="AF161" s="2"/>
      <c r="AG161" t="s">
        <v>2163</v>
      </c>
      <c r="AI161" s="139" t="s">
        <v>2163</v>
      </c>
    </row>
    <row r="162" spans="1:35" hidden="1">
      <c r="A162" t="str">
        <f>IF(Table1[[#This Row],[STATUS]]="0] CLOSED","",COUNTIF($I$4:I162,"&lt;&gt;0] CLOSED"))</f>
        <v/>
      </c>
      <c r="B162" t="s">
        <v>1326</v>
      </c>
      <c r="C162" s="2">
        <v>45215</v>
      </c>
      <c r="D162" s="2">
        <v>45217</v>
      </c>
      <c r="E162" s="2">
        <v>45218</v>
      </c>
      <c r="F162" s="3">
        <v>2</v>
      </c>
      <c r="G162" t="s">
        <v>1477</v>
      </c>
      <c r="H162" t="s">
        <v>6</v>
      </c>
      <c r="I162" t="s">
        <v>1527</v>
      </c>
      <c r="K162" s="2"/>
      <c r="L162" t="s">
        <v>1484</v>
      </c>
      <c r="N162" t="s">
        <v>721</v>
      </c>
      <c r="O162" t="s">
        <v>259</v>
      </c>
      <c r="P162" t="s">
        <v>1327</v>
      </c>
      <c r="S162" t="s">
        <v>1328</v>
      </c>
      <c r="T162" t="s">
        <v>1347</v>
      </c>
      <c r="V162" s="2"/>
      <c r="W162" s="2">
        <v>45217</v>
      </c>
      <c r="X162" s="2">
        <v>45217</v>
      </c>
      <c r="Y162" s="1">
        <f>IF(OR(Table1[[#This Row],[Quote Date]]="",Table1[[#This Row],[Confirm Date]]=""),0,NETWORKDAYS(Table1[[#This Row],[Quote Date]],Table1[[#This Row],[Confirm Date]]))</f>
        <v>1</v>
      </c>
      <c r="Z162" s="2"/>
      <c r="AA162" s="2"/>
      <c r="AB162" s="3">
        <f>IF(OR(Table1[[#This Row],[Part Order Date]]="",Table1[[#This Row],[Part Receive Date]]=""),0,NETWORKDAYS(Table1[[#This Row],[Part Order Date]],Table1[[#This Row],[Part Receive Date]]))</f>
        <v>0</v>
      </c>
      <c r="AC162" s="1">
        <f>IF(OR(Table1[[#This Row],[Confirm Date]]="",Table1[[#This Row],[End Date]]=""),0,NETWORKDAYS(Table1[[#This Row],[Confirm Date]],Table1[[#This Row],[End Date]]))</f>
        <v>2</v>
      </c>
      <c r="AD162" s="2">
        <v>45218</v>
      </c>
      <c r="AE162" s="2"/>
      <c r="AF162" s="2"/>
      <c r="AG162" t="s">
        <v>2163</v>
      </c>
      <c r="AI162" s="139" t="s">
        <v>2163</v>
      </c>
    </row>
    <row r="163" spans="1:35" hidden="1">
      <c r="A163" t="str">
        <f>IF(Table1[[#This Row],[STATUS]]="0] CLOSED","",COUNTIF($I$4:I163,"&lt;&gt;0] CLOSED"))</f>
        <v/>
      </c>
      <c r="B163" t="s">
        <v>1329</v>
      </c>
      <c r="C163" s="2">
        <v>45215</v>
      </c>
      <c r="D163" s="2">
        <v>45217</v>
      </c>
      <c r="E163" s="2">
        <v>45218</v>
      </c>
      <c r="F163" s="3">
        <v>2</v>
      </c>
      <c r="G163" t="s">
        <v>1477</v>
      </c>
      <c r="H163" t="s">
        <v>6</v>
      </c>
      <c r="I163" t="s">
        <v>1527</v>
      </c>
      <c r="K163" s="2"/>
      <c r="L163" t="s">
        <v>1484</v>
      </c>
      <c r="N163" t="s">
        <v>721</v>
      </c>
      <c r="O163" t="s">
        <v>264</v>
      </c>
      <c r="P163" t="s">
        <v>1330</v>
      </c>
      <c r="S163" t="s">
        <v>1328</v>
      </c>
      <c r="T163" t="s">
        <v>1347</v>
      </c>
      <c r="V163" s="2"/>
      <c r="W163" s="2">
        <v>45217</v>
      </c>
      <c r="X163" s="2">
        <v>45217</v>
      </c>
      <c r="Y163" s="1">
        <f>IF(OR(Table1[[#This Row],[Quote Date]]="",Table1[[#This Row],[Confirm Date]]=""),0,NETWORKDAYS(Table1[[#This Row],[Quote Date]],Table1[[#This Row],[Confirm Date]]))</f>
        <v>1</v>
      </c>
      <c r="Z163" s="2"/>
      <c r="AA163" s="2"/>
      <c r="AB163" s="3">
        <f>IF(OR(Table1[[#This Row],[Part Order Date]]="",Table1[[#This Row],[Part Receive Date]]=""),0,NETWORKDAYS(Table1[[#This Row],[Part Order Date]],Table1[[#This Row],[Part Receive Date]]))</f>
        <v>0</v>
      </c>
      <c r="AC163" s="1">
        <f>IF(OR(Table1[[#This Row],[Confirm Date]]="",Table1[[#This Row],[End Date]]=""),0,NETWORKDAYS(Table1[[#This Row],[Confirm Date]],Table1[[#This Row],[End Date]]))</f>
        <v>2</v>
      </c>
      <c r="AD163" s="2">
        <v>45218</v>
      </c>
      <c r="AE163" s="2"/>
      <c r="AF163" s="2"/>
      <c r="AG163" t="s">
        <v>2163</v>
      </c>
      <c r="AI163" s="139" t="s">
        <v>2163</v>
      </c>
    </row>
    <row r="164" spans="1:35" hidden="1">
      <c r="A164" t="str">
        <f>IF(Table1[[#This Row],[STATUS]]="0] CLOSED","",COUNTIF($I$4:I164,"&lt;&gt;0] CLOSED"))</f>
        <v/>
      </c>
      <c r="B164" t="s">
        <v>1331</v>
      </c>
      <c r="C164" s="2">
        <v>45215</v>
      </c>
      <c r="D164" s="2"/>
      <c r="E164" s="2"/>
      <c r="F164" s="3">
        <f>IF(OR(Table1[[#This Row],[Start Date]]="",Table1[[#This Row],[End Date]]=""),0,NETWORKDAYS(Table1[[#This Row],[Start Date]],Table1[[#This Row],[End Date]]))</f>
        <v>0</v>
      </c>
      <c r="G164" t="s">
        <v>21</v>
      </c>
      <c r="H164" t="s">
        <v>28</v>
      </c>
      <c r="I164" t="s">
        <v>1527</v>
      </c>
      <c r="K164" s="2"/>
      <c r="M164" t="s">
        <v>1348</v>
      </c>
      <c r="N164" t="s">
        <v>29</v>
      </c>
      <c r="O164" t="s">
        <v>85</v>
      </c>
      <c r="P164" t="s">
        <v>1332</v>
      </c>
      <c r="T164" t="s">
        <v>1442</v>
      </c>
      <c r="U164" t="s">
        <v>1718</v>
      </c>
      <c r="V164" s="2">
        <v>45245</v>
      </c>
      <c r="W164" s="2">
        <v>45245</v>
      </c>
      <c r="X164" s="2">
        <v>45245</v>
      </c>
      <c r="Y164" s="1">
        <f>IF(OR(Table1[[#This Row],[Quote Date]]="",Table1[[#This Row],[Confirm Date]]=""),0,NETWORKDAYS(Table1[[#This Row],[Quote Date]],Table1[[#This Row],[Confirm Date]]))</f>
        <v>1</v>
      </c>
      <c r="Z164" s="2"/>
      <c r="AA164" s="2"/>
      <c r="AB164" s="3">
        <f>IF(OR(Table1[[#This Row],[Part Order Date]]="",Table1[[#This Row],[Part Receive Date]]=""),0,NETWORKDAYS(Table1[[#This Row],[Part Order Date]],Table1[[#This Row],[Part Receive Date]]))</f>
        <v>0</v>
      </c>
      <c r="AC164" s="1">
        <f>IF(OR(Table1[[#This Row],[Confirm Date]]="",Table1[[#This Row],[End Date]]=""),0,NETWORKDAYS(Table1[[#This Row],[Confirm Date]],Table1[[#This Row],[End Date]]))</f>
        <v>0</v>
      </c>
      <c r="AD164" s="2">
        <v>45245</v>
      </c>
      <c r="AE164" s="2"/>
      <c r="AF164" s="2"/>
      <c r="AG164" t="s">
        <v>2163</v>
      </c>
      <c r="AI164" s="139" t="s">
        <v>2163</v>
      </c>
    </row>
    <row r="165" spans="1:35" hidden="1">
      <c r="A165" t="str">
        <f>IF(Table1[[#This Row],[STATUS]]="0] CLOSED","",COUNTIF($I$4:I165,"&lt;&gt;0] CLOSED"))</f>
        <v/>
      </c>
      <c r="B165" t="s">
        <v>1333</v>
      </c>
      <c r="C165" s="2">
        <v>45217</v>
      </c>
      <c r="D165" s="2">
        <v>45226</v>
      </c>
      <c r="E165" s="2">
        <v>45229</v>
      </c>
      <c r="F165" s="3">
        <v>2</v>
      </c>
      <c r="G165" t="s">
        <v>1477</v>
      </c>
      <c r="H165" t="s">
        <v>6</v>
      </c>
      <c r="I165" t="s">
        <v>1527</v>
      </c>
      <c r="K165" s="2"/>
      <c r="L165" t="s">
        <v>1484</v>
      </c>
      <c r="M165" t="s">
        <v>1343</v>
      </c>
      <c r="N165" t="s">
        <v>1334</v>
      </c>
      <c r="O165" t="s">
        <v>1335</v>
      </c>
      <c r="P165" t="s">
        <v>1336</v>
      </c>
      <c r="S165" t="s">
        <v>1443</v>
      </c>
      <c r="T165" t="s">
        <v>1347</v>
      </c>
      <c r="U165" t="s">
        <v>256</v>
      </c>
      <c r="V165" s="2">
        <v>45226</v>
      </c>
      <c r="W165" s="2">
        <v>45226</v>
      </c>
      <c r="X165" s="2">
        <v>45226</v>
      </c>
      <c r="Y165" s="1">
        <f>IF(OR(Table1[[#This Row],[Quote Date]]="",Table1[[#This Row],[Confirm Date]]=""),0,NETWORKDAYS(Table1[[#This Row],[Quote Date]],Table1[[#This Row],[Confirm Date]]))</f>
        <v>1</v>
      </c>
      <c r="Z165" s="2"/>
      <c r="AA165" s="2"/>
      <c r="AB165" s="3">
        <f>IF(OR(Table1[[#This Row],[Part Order Date]]="",Table1[[#This Row],[Part Receive Date]]=""),0,NETWORKDAYS(Table1[[#This Row],[Part Order Date]],Table1[[#This Row],[Part Receive Date]]))</f>
        <v>0</v>
      </c>
      <c r="AC165" s="1">
        <f>IF(OR(Table1[[#This Row],[Confirm Date]]="",Table1[[#This Row],[End Date]]=""),0,NETWORKDAYS(Table1[[#This Row],[Confirm Date]],Table1[[#This Row],[End Date]]))</f>
        <v>2</v>
      </c>
      <c r="AD165" s="2">
        <v>45239</v>
      </c>
      <c r="AE165" s="2"/>
      <c r="AF165" s="2"/>
      <c r="AG165" t="s">
        <v>2163</v>
      </c>
      <c r="AI165" s="139" t="s">
        <v>2163</v>
      </c>
    </row>
    <row r="166" spans="1:35" hidden="1">
      <c r="A166" t="str">
        <f>IF(Table1[[#This Row],[STATUS]]="0] CLOSED","",COUNTIF($I$4:I166,"&lt;&gt;0] CLOSED"))</f>
        <v/>
      </c>
      <c r="B166" t="s">
        <v>1445</v>
      </c>
      <c r="C166" s="2">
        <v>45218</v>
      </c>
      <c r="D166" s="2"/>
      <c r="E166" s="2"/>
      <c r="F166" s="3">
        <f>IF(OR(Table1[[#This Row],[Start Date]]="",Table1[[#This Row],[End Date]]=""),0,NETWORKDAYS(Table1[[#This Row],[Start Date]],Table1[[#This Row],[End Date]]))</f>
        <v>0</v>
      </c>
      <c r="G166" t="s">
        <v>21</v>
      </c>
      <c r="H166" t="s">
        <v>1478</v>
      </c>
      <c r="I166" t="s">
        <v>1527</v>
      </c>
      <c r="J166" t="s">
        <v>1534</v>
      </c>
      <c r="K166" s="2"/>
      <c r="M166" t="s">
        <v>1343</v>
      </c>
      <c r="N166" t="s">
        <v>1357</v>
      </c>
      <c r="O166" t="s">
        <v>85</v>
      </c>
      <c r="P166" t="s">
        <v>1358</v>
      </c>
      <c r="S166" t="s">
        <v>901</v>
      </c>
      <c r="T166" t="s">
        <v>1566</v>
      </c>
      <c r="U166" t="s">
        <v>1279</v>
      </c>
      <c r="V166" s="2">
        <v>45224</v>
      </c>
      <c r="W166" s="2">
        <v>45233</v>
      </c>
      <c r="X166" s="2">
        <v>45245</v>
      </c>
      <c r="Y166" s="1">
        <f>IF(OR(Table1[[#This Row],[Quote Date]]="",Table1[[#This Row],[Confirm Date]]=""),0,NETWORKDAYS(Table1[[#This Row],[Quote Date]],Table1[[#This Row],[Confirm Date]]))</f>
        <v>9</v>
      </c>
      <c r="Z166" s="2"/>
      <c r="AA166" s="2"/>
      <c r="AB166" s="3">
        <f>IF(OR(Table1[[#This Row],[Part Order Date]]="",Table1[[#This Row],[Part Receive Date]]=""),0,NETWORKDAYS(Table1[[#This Row],[Part Order Date]],Table1[[#This Row],[Part Receive Date]]))</f>
        <v>0</v>
      </c>
      <c r="AC166" s="1">
        <f>IF(OR(Table1[[#This Row],[Confirm Date]]="",Table1[[#This Row],[End Date]]=""),0,NETWORKDAYS(Table1[[#This Row],[Confirm Date]],Table1[[#This Row],[End Date]]))</f>
        <v>0</v>
      </c>
      <c r="AD166" s="2">
        <v>45245</v>
      </c>
      <c r="AE166" s="2"/>
      <c r="AF166" s="2"/>
      <c r="AG166" t="s">
        <v>2163</v>
      </c>
      <c r="AI166" s="139">
        <v>50000000</v>
      </c>
    </row>
    <row r="167" spans="1:35" hidden="1">
      <c r="A167" t="str">
        <f>IF(Table1[[#This Row],[STATUS]]="0] CLOSED","",COUNTIF($I$4:I167,"&lt;&gt;0] CLOSED"))</f>
        <v/>
      </c>
      <c r="B167" t="s">
        <v>1446</v>
      </c>
      <c r="C167" s="2">
        <v>45218</v>
      </c>
      <c r="D167" s="2"/>
      <c r="E167" s="2"/>
      <c r="F167" s="3">
        <f>IF(OR(Table1[[#This Row],[Start Date]]="",Table1[[#This Row],[End Date]]=""),0,NETWORKDAYS(Table1[[#This Row],[Start Date]],Table1[[#This Row],[End Date]]))</f>
        <v>0</v>
      </c>
      <c r="G167" t="s">
        <v>21</v>
      </c>
      <c r="H167" t="s">
        <v>1478</v>
      </c>
      <c r="I167" t="s">
        <v>1527</v>
      </c>
      <c r="J167" t="s">
        <v>1534</v>
      </c>
      <c r="K167" s="2"/>
      <c r="M167" t="s">
        <v>1343</v>
      </c>
      <c r="N167" t="s">
        <v>1359</v>
      </c>
      <c r="O167" t="s">
        <v>52</v>
      </c>
      <c r="P167" t="s">
        <v>1360</v>
      </c>
      <c r="S167" t="s">
        <v>1447</v>
      </c>
      <c r="T167" t="s">
        <v>1566</v>
      </c>
      <c r="U167" t="s">
        <v>1448</v>
      </c>
      <c r="V167" s="2">
        <v>45222</v>
      </c>
      <c r="W167" s="2">
        <v>45233</v>
      </c>
      <c r="X167" s="2">
        <v>45245</v>
      </c>
      <c r="Y167" s="1">
        <f>IF(OR(Table1[[#This Row],[Quote Date]]="",Table1[[#This Row],[Confirm Date]]=""),0,NETWORKDAYS(Table1[[#This Row],[Quote Date]],Table1[[#This Row],[Confirm Date]]))</f>
        <v>9</v>
      </c>
      <c r="Z167" s="2"/>
      <c r="AA167" s="2"/>
      <c r="AB167" s="3">
        <f>IF(OR(Table1[[#This Row],[Part Order Date]]="",Table1[[#This Row],[Part Receive Date]]=""),0,NETWORKDAYS(Table1[[#This Row],[Part Order Date]],Table1[[#This Row],[Part Receive Date]]))</f>
        <v>0</v>
      </c>
      <c r="AC167" s="1">
        <f>IF(OR(Table1[[#This Row],[Confirm Date]]="",Table1[[#This Row],[End Date]]=""),0,NETWORKDAYS(Table1[[#This Row],[Confirm Date]],Table1[[#This Row],[End Date]]))</f>
        <v>0</v>
      </c>
      <c r="AD167" s="2">
        <v>45245</v>
      </c>
      <c r="AE167" s="2"/>
      <c r="AF167" s="2"/>
      <c r="AG167" t="s">
        <v>2163</v>
      </c>
      <c r="AI167" s="139">
        <v>112000000</v>
      </c>
    </row>
    <row r="168" spans="1:35" hidden="1">
      <c r="A168" t="str">
        <f>IF(Table1[[#This Row],[STATUS]]="0] CLOSED","",COUNTIF($I$4:I168,"&lt;&gt;0] CLOSED"))</f>
        <v/>
      </c>
      <c r="B168" t="s">
        <v>1453</v>
      </c>
      <c r="C168" s="2">
        <v>45222</v>
      </c>
      <c r="D168" s="2">
        <v>45225</v>
      </c>
      <c r="E168" s="2">
        <v>45226</v>
      </c>
      <c r="F168" s="3">
        <v>2</v>
      </c>
      <c r="G168" t="s">
        <v>1477</v>
      </c>
      <c r="H168" t="s">
        <v>6</v>
      </c>
      <c r="I168" t="s">
        <v>1527</v>
      </c>
      <c r="K168" s="2"/>
      <c r="L168" t="s">
        <v>1484</v>
      </c>
      <c r="M168" t="s">
        <v>1343</v>
      </c>
      <c r="N168" t="s">
        <v>51</v>
      </c>
      <c r="O168" t="s">
        <v>34</v>
      </c>
      <c r="P168" t="s">
        <v>1364</v>
      </c>
      <c r="S168" t="s">
        <v>1454</v>
      </c>
      <c r="T168" t="s">
        <v>1347</v>
      </c>
      <c r="U168" t="s">
        <v>36</v>
      </c>
      <c r="V168" s="2">
        <v>45225</v>
      </c>
      <c r="W168" s="2">
        <v>45225</v>
      </c>
      <c r="X168" s="2">
        <v>45225</v>
      </c>
      <c r="Y168" s="1">
        <f>IF(OR(Table1[[#This Row],[Quote Date]]="",Table1[[#This Row],[Confirm Date]]=""),0,NETWORKDAYS(Table1[[#This Row],[Quote Date]],Table1[[#This Row],[Confirm Date]]))</f>
        <v>1</v>
      </c>
      <c r="Z168" s="2"/>
      <c r="AA168" s="2"/>
      <c r="AB168" s="3">
        <f>IF(OR(Table1[[#This Row],[Part Order Date]]="",Table1[[#This Row],[Part Receive Date]]=""),0,NETWORKDAYS(Table1[[#This Row],[Part Order Date]],Table1[[#This Row],[Part Receive Date]]))</f>
        <v>0</v>
      </c>
      <c r="AC168" s="1">
        <f>IF(OR(Table1[[#This Row],[Confirm Date]]="",Table1[[#This Row],[End Date]]=""),0,NETWORKDAYS(Table1[[#This Row],[Confirm Date]],Table1[[#This Row],[End Date]]))</f>
        <v>2</v>
      </c>
      <c r="AD168" s="2">
        <v>45239</v>
      </c>
      <c r="AE168" s="2"/>
      <c r="AF168" s="2"/>
      <c r="AG168" t="s">
        <v>2163</v>
      </c>
      <c r="AI168" s="139" t="s">
        <v>2163</v>
      </c>
    </row>
    <row r="169" spans="1:35" hidden="1">
      <c r="A169" t="str">
        <f>IF(Table1[[#This Row],[STATUS]]="0] CLOSED","",COUNTIF($I$4:I169,"&lt;&gt;0] CLOSED"))</f>
        <v/>
      </c>
      <c r="B169" t="s">
        <v>1455</v>
      </c>
      <c r="C169" s="2">
        <v>45222</v>
      </c>
      <c r="D169" s="2">
        <v>45225</v>
      </c>
      <c r="E169" s="2">
        <v>45229</v>
      </c>
      <c r="F169" s="3">
        <v>3</v>
      </c>
      <c r="G169" t="s">
        <v>1477</v>
      </c>
      <c r="H169" t="s">
        <v>6</v>
      </c>
      <c r="I169" t="s">
        <v>1527</v>
      </c>
      <c r="K169" s="2"/>
      <c r="L169" t="s">
        <v>1525</v>
      </c>
      <c r="M169" t="s">
        <v>1343</v>
      </c>
      <c r="N169" t="s">
        <v>51</v>
      </c>
      <c r="O169" t="s">
        <v>34</v>
      </c>
      <c r="P169" t="s">
        <v>1365</v>
      </c>
      <c r="S169" t="s">
        <v>1456</v>
      </c>
      <c r="T169" t="s">
        <v>1347</v>
      </c>
      <c r="U169" t="s">
        <v>36</v>
      </c>
      <c r="V169" s="2">
        <v>45225</v>
      </c>
      <c r="W169" s="2">
        <v>45225</v>
      </c>
      <c r="X169" s="2">
        <v>45225</v>
      </c>
      <c r="Y169" s="1">
        <f>IF(OR(Table1[[#This Row],[Quote Date]]="",Table1[[#This Row],[Confirm Date]]=""),0,NETWORKDAYS(Table1[[#This Row],[Quote Date]],Table1[[#This Row],[Confirm Date]]))</f>
        <v>1</v>
      </c>
      <c r="Z169" s="2"/>
      <c r="AA169" s="2"/>
      <c r="AB169" s="3">
        <f>IF(OR(Table1[[#This Row],[Part Order Date]]="",Table1[[#This Row],[Part Receive Date]]=""),0,NETWORKDAYS(Table1[[#This Row],[Part Order Date]],Table1[[#This Row],[Part Receive Date]]))</f>
        <v>0</v>
      </c>
      <c r="AC169" s="1">
        <f>IF(OR(Table1[[#This Row],[Confirm Date]]="",Table1[[#This Row],[End Date]]=""),0,NETWORKDAYS(Table1[[#This Row],[Confirm Date]],Table1[[#This Row],[End Date]]))</f>
        <v>3</v>
      </c>
      <c r="AD169" s="2">
        <v>45239</v>
      </c>
      <c r="AE169" s="2"/>
      <c r="AF169" s="2"/>
      <c r="AG169" t="s">
        <v>2163</v>
      </c>
      <c r="AI169" s="139" t="s">
        <v>2163</v>
      </c>
    </row>
    <row r="170" spans="1:35" hidden="1">
      <c r="A170" t="str">
        <f>IF(Table1[[#This Row],[STATUS]]="0] CLOSED","",COUNTIF($I$4:I170,"&lt;&gt;0] CLOSED"))</f>
        <v/>
      </c>
      <c r="B170" t="s">
        <v>1457</v>
      </c>
      <c r="C170" s="2">
        <v>45222</v>
      </c>
      <c r="D170" s="2">
        <v>45225</v>
      </c>
      <c r="E170" s="2">
        <v>45226</v>
      </c>
      <c r="F170" s="3">
        <v>2</v>
      </c>
      <c r="G170" t="s">
        <v>1477</v>
      </c>
      <c r="H170" t="s">
        <v>6</v>
      </c>
      <c r="I170" t="s">
        <v>1527</v>
      </c>
      <c r="K170" s="2"/>
      <c r="L170" t="s">
        <v>1484</v>
      </c>
      <c r="M170" t="s">
        <v>1343</v>
      </c>
      <c r="N170" t="s">
        <v>51</v>
      </c>
      <c r="O170" t="s">
        <v>77</v>
      </c>
      <c r="P170" t="s">
        <v>1366</v>
      </c>
      <c r="S170" t="s">
        <v>1454</v>
      </c>
      <c r="T170" t="s">
        <v>1347</v>
      </c>
      <c r="U170" t="s">
        <v>36</v>
      </c>
      <c r="V170" s="2">
        <v>45225</v>
      </c>
      <c r="W170" s="2">
        <v>45225</v>
      </c>
      <c r="X170" s="2">
        <v>45225</v>
      </c>
      <c r="Y170" s="1">
        <f>IF(OR(Table1[[#This Row],[Quote Date]]="",Table1[[#This Row],[Confirm Date]]=""),0,NETWORKDAYS(Table1[[#This Row],[Quote Date]],Table1[[#This Row],[Confirm Date]]))</f>
        <v>1</v>
      </c>
      <c r="Z170" s="2"/>
      <c r="AA170" s="2"/>
      <c r="AB170" s="3">
        <f>IF(OR(Table1[[#This Row],[Part Order Date]]="",Table1[[#This Row],[Part Receive Date]]=""),0,NETWORKDAYS(Table1[[#This Row],[Part Order Date]],Table1[[#This Row],[Part Receive Date]]))</f>
        <v>0</v>
      </c>
      <c r="AC170" s="1">
        <f>IF(OR(Table1[[#This Row],[Confirm Date]]="",Table1[[#This Row],[End Date]]=""),0,NETWORKDAYS(Table1[[#This Row],[Confirm Date]],Table1[[#This Row],[End Date]]))</f>
        <v>2</v>
      </c>
      <c r="AD170" s="2">
        <v>45239</v>
      </c>
      <c r="AE170" s="2"/>
      <c r="AF170" s="2"/>
      <c r="AG170" t="s">
        <v>2163</v>
      </c>
      <c r="AI170" s="139" t="s">
        <v>2163</v>
      </c>
    </row>
    <row r="171" spans="1:35" hidden="1">
      <c r="A171" t="str">
        <f>IF(Table1[[#This Row],[STATUS]]="0] CLOSED","",COUNTIF($I$4:I171,"&lt;&gt;0] CLOSED"))</f>
        <v/>
      </c>
      <c r="B171" t="s">
        <v>1458</v>
      </c>
      <c r="C171" s="2">
        <v>45223</v>
      </c>
      <c r="D171" s="2">
        <v>45224</v>
      </c>
      <c r="E171" s="2">
        <v>45225</v>
      </c>
      <c r="F171" s="3">
        <v>2</v>
      </c>
      <c r="G171" t="s">
        <v>1477</v>
      </c>
      <c r="H171" t="s">
        <v>6</v>
      </c>
      <c r="I171" t="s">
        <v>1527</v>
      </c>
      <c r="K171" s="2"/>
      <c r="L171" t="s">
        <v>1485</v>
      </c>
      <c r="M171" t="s">
        <v>1348</v>
      </c>
      <c r="N171" t="s">
        <v>94</v>
      </c>
      <c r="O171" t="s">
        <v>1028</v>
      </c>
      <c r="P171" t="s">
        <v>1459</v>
      </c>
      <c r="S171" t="s">
        <v>1460</v>
      </c>
      <c r="T171" t="s">
        <v>1347</v>
      </c>
      <c r="V171" s="2"/>
      <c r="W171" s="2">
        <v>45224</v>
      </c>
      <c r="X171" s="2">
        <v>45224</v>
      </c>
      <c r="Y171" s="1">
        <f>IF(OR(Table1[[#This Row],[Quote Date]]="",Table1[[#This Row],[Confirm Date]]=""),0,NETWORKDAYS(Table1[[#This Row],[Quote Date]],Table1[[#This Row],[Confirm Date]]))</f>
        <v>1</v>
      </c>
      <c r="Z171" s="2"/>
      <c r="AA171" s="2"/>
      <c r="AB171" s="3">
        <f>IF(OR(Table1[[#This Row],[Part Order Date]]="",Table1[[#This Row],[Part Receive Date]]=""),0,NETWORKDAYS(Table1[[#This Row],[Part Order Date]],Table1[[#This Row],[Part Receive Date]]))</f>
        <v>0</v>
      </c>
      <c r="AC171" s="1">
        <f>IF(OR(Table1[[#This Row],[Confirm Date]]="",Table1[[#This Row],[End Date]]=""),0,NETWORKDAYS(Table1[[#This Row],[Confirm Date]],Table1[[#This Row],[End Date]]))</f>
        <v>2</v>
      </c>
      <c r="AD171" s="2">
        <v>45225</v>
      </c>
      <c r="AE171" s="2"/>
      <c r="AF171" s="2"/>
      <c r="AG171" t="s">
        <v>2163</v>
      </c>
      <c r="AI171" s="139" t="s">
        <v>2163</v>
      </c>
    </row>
    <row r="172" spans="1:35" hidden="1">
      <c r="A172" t="str">
        <f>IF(Table1[[#This Row],[STATUS]]="0] CLOSED","",COUNTIF($I$4:I172,"&lt;&gt;0] CLOSED"))</f>
        <v/>
      </c>
      <c r="B172" t="s">
        <v>1461</v>
      </c>
      <c r="C172" s="2">
        <v>45223</v>
      </c>
      <c r="D172" s="2"/>
      <c r="E172" s="2"/>
      <c r="F172" s="3">
        <f>IF(OR(Table1[[#This Row],[Start Date]]="",Table1[[#This Row],[End Date]]=""),0,NETWORKDAYS(Table1[[#This Row],[Start Date]],Table1[[#This Row],[End Date]]))</f>
        <v>0</v>
      </c>
      <c r="G172" t="s">
        <v>1477</v>
      </c>
      <c r="H172" t="s">
        <v>1478</v>
      </c>
      <c r="I172" t="s">
        <v>1527</v>
      </c>
      <c r="J172" t="s">
        <v>1534</v>
      </c>
      <c r="K172" s="2"/>
      <c r="M172" t="s">
        <v>1343</v>
      </c>
      <c r="N172" t="s">
        <v>1462</v>
      </c>
      <c r="O172" t="s">
        <v>40</v>
      </c>
      <c r="P172" t="s">
        <v>1463</v>
      </c>
      <c r="S172" t="s">
        <v>1464</v>
      </c>
      <c r="T172" t="s">
        <v>1566</v>
      </c>
      <c r="U172" t="s">
        <v>42</v>
      </c>
      <c r="V172" s="22">
        <v>45229</v>
      </c>
      <c r="W172" s="2">
        <v>45237</v>
      </c>
      <c r="X172" s="2">
        <v>45264</v>
      </c>
      <c r="Y172" s="1">
        <f>IF(OR(Table1[[#This Row],[Quote Date]]="",Table1[[#This Row],[Confirm Date]]=""),0,NETWORKDAYS(Table1[[#This Row],[Quote Date]],Table1[[#This Row],[Confirm Date]]))</f>
        <v>20</v>
      </c>
      <c r="Z172" s="2"/>
      <c r="AA172" s="2"/>
      <c r="AB172" s="3">
        <f>IF(OR(Table1[[#This Row],[Part Order Date]]="",Table1[[#This Row],[Part Receive Date]]=""),0,NETWORKDAYS(Table1[[#This Row],[Part Order Date]],Table1[[#This Row],[Part Receive Date]]))</f>
        <v>0</v>
      </c>
      <c r="AC172" s="1">
        <f>IF(OR(Table1[[#This Row],[Confirm Date]]="",Table1[[#This Row],[End Date]]=""),0,NETWORKDAYS(Table1[[#This Row],[Confirm Date]],Table1[[#This Row],[End Date]]))</f>
        <v>0</v>
      </c>
      <c r="AD172" s="2">
        <v>45264</v>
      </c>
      <c r="AE172" s="2"/>
      <c r="AF172" s="2"/>
      <c r="AG172" t="s">
        <v>2163</v>
      </c>
      <c r="AI172" s="139">
        <v>252000000</v>
      </c>
    </row>
    <row r="173" spans="1:35" hidden="1">
      <c r="A173" t="str">
        <f>IF(Table1[[#This Row],[STATUS]]="0] CLOSED","",COUNTIF($I$4:I173,"&lt;&gt;0] CLOSED"))</f>
        <v/>
      </c>
      <c r="B173" t="s">
        <v>1465</v>
      </c>
      <c r="C173" s="2">
        <v>45223</v>
      </c>
      <c r="D173" s="2">
        <v>45226</v>
      </c>
      <c r="E173" s="2">
        <v>45229</v>
      </c>
      <c r="F173" s="3">
        <v>2</v>
      </c>
      <c r="G173" t="s">
        <v>1477</v>
      </c>
      <c r="H173" t="s">
        <v>6</v>
      </c>
      <c r="I173" t="s">
        <v>1527</v>
      </c>
      <c r="K173" s="2"/>
      <c r="L173" t="s">
        <v>1484</v>
      </c>
      <c r="M173" t="s">
        <v>1343</v>
      </c>
      <c r="N173" t="s">
        <v>22</v>
      </c>
      <c r="O173" t="s">
        <v>434</v>
      </c>
      <c r="P173" t="s">
        <v>1466</v>
      </c>
      <c r="S173" t="s">
        <v>1467</v>
      </c>
      <c r="T173" t="s">
        <v>1442</v>
      </c>
      <c r="V173" s="2"/>
      <c r="W173" s="2">
        <v>45226</v>
      </c>
      <c r="X173" s="2">
        <v>45226</v>
      </c>
      <c r="Y173" s="1">
        <f>IF(OR(Table1[[#This Row],[Quote Date]]="",Table1[[#This Row],[Confirm Date]]=""),0,NETWORKDAYS(Table1[[#This Row],[Quote Date]],Table1[[#This Row],[Confirm Date]]))</f>
        <v>1</v>
      </c>
      <c r="Z173" s="2"/>
      <c r="AA173" s="2"/>
      <c r="AB173" s="3">
        <f>IF(OR(Table1[[#This Row],[Part Order Date]]="",Table1[[#This Row],[Part Receive Date]]=""),0,NETWORKDAYS(Table1[[#This Row],[Part Order Date]],Table1[[#This Row],[Part Receive Date]]))</f>
        <v>0</v>
      </c>
      <c r="AC173" s="1">
        <f>IF(OR(Table1[[#This Row],[Confirm Date]]="",Table1[[#This Row],[End Date]]=""),0,NETWORKDAYS(Table1[[#This Row],[Confirm Date]],Table1[[#This Row],[End Date]]))</f>
        <v>2</v>
      </c>
      <c r="AD173" s="2">
        <v>45229</v>
      </c>
      <c r="AE173" s="2"/>
      <c r="AF173" s="2"/>
      <c r="AI173" s="139" t="s">
        <v>2163</v>
      </c>
    </row>
    <row r="174" spans="1:35" hidden="1">
      <c r="A174" t="str">
        <f>IF(Table1[[#This Row],[STATUS]]="0] CLOSED","",COUNTIF($I$4:I174,"&lt;&gt;0] CLOSED"))</f>
        <v/>
      </c>
      <c r="B174" t="s">
        <v>1471</v>
      </c>
      <c r="C174" s="2">
        <v>45225</v>
      </c>
      <c r="D174" s="2"/>
      <c r="E174" s="2"/>
      <c r="F174" s="3">
        <f>IF(OR(Table1[[#This Row],[Start Date]]="",Table1[[#This Row],[End Date]]=""),0,NETWORKDAYS(Table1[[#This Row],[Start Date]],Table1[[#This Row],[End Date]]))</f>
        <v>0</v>
      </c>
      <c r="G174" t="s">
        <v>21</v>
      </c>
      <c r="H174" t="s">
        <v>28</v>
      </c>
      <c r="I174" t="s">
        <v>1527</v>
      </c>
      <c r="K174" s="2"/>
      <c r="M174" t="s">
        <v>1348</v>
      </c>
      <c r="N174" t="s">
        <v>1472</v>
      </c>
      <c r="O174" t="s">
        <v>120</v>
      </c>
      <c r="P174" t="s">
        <v>1473</v>
      </c>
      <c r="T174" t="s">
        <v>1347</v>
      </c>
      <c r="U174" t="s">
        <v>1625</v>
      </c>
      <c r="V174" s="2">
        <v>45236</v>
      </c>
      <c r="W174" s="2">
        <v>45239</v>
      </c>
      <c r="X174" s="2">
        <v>45240</v>
      </c>
      <c r="Y174" s="1">
        <f>IF(OR(Table1[[#This Row],[Quote Date]]="",Table1[[#This Row],[Confirm Date]]=""),0,NETWORKDAYS(Table1[[#This Row],[Quote Date]],Table1[[#This Row],[Confirm Date]]))</f>
        <v>2</v>
      </c>
      <c r="Z174" s="2"/>
      <c r="AA174" s="2"/>
      <c r="AB174" s="3">
        <f>IF(OR(Table1[[#This Row],[Part Order Date]]="",Table1[[#This Row],[Part Receive Date]]=""),0,NETWORKDAYS(Table1[[#This Row],[Part Order Date]],Table1[[#This Row],[Part Receive Date]]))</f>
        <v>0</v>
      </c>
      <c r="AC174" s="1">
        <f>IF(OR(Table1[[#This Row],[Confirm Date]]="",Table1[[#This Row],[End Date]]=""),0,NETWORKDAYS(Table1[[#This Row],[Confirm Date]],Table1[[#This Row],[End Date]]))</f>
        <v>0</v>
      </c>
      <c r="AD174" s="2">
        <v>45240</v>
      </c>
      <c r="AE174" s="2"/>
      <c r="AF174" s="2"/>
      <c r="AI174" s="139">
        <v>16000000</v>
      </c>
    </row>
    <row r="175" spans="1:35" hidden="1">
      <c r="A175" t="str">
        <f>IF(Table1[[#This Row],[STATUS]]="0] CLOSED","",COUNTIF($I$4:I175,"&lt;&gt;0] CLOSED"))</f>
        <v/>
      </c>
      <c r="B175" t="s">
        <v>1474</v>
      </c>
      <c r="C175" s="2">
        <v>45226</v>
      </c>
      <c r="D175" s="2">
        <v>45231</v>
      </c>
      <c r="E175" s="2">
        <v>45231</v>
      </c>
      <c r="F175" s="3">
        <v>1</v>
      </c>
      <c r="G175" t="s">
        <v>1477</v>
      </c>
      <c r="H175" t="s">
        <v>6</v>
      </c>
      <c r="I175" t="s">
        <v>1527</v>
      </c>
      <c r="K175" s="2"/>
      <c r="L175" t="s">
        <v>1483</v>
      </c>
      <c r="N175" t="s">
        <v>22</v>
      </c>
      <c r="O175" t="s">
        <v>157</v>
      </c>
      <c r="P175" t="s">
        <v>1475</v>
      </c>
      <c r="S175" t="s">
        <v>1476</v>
      </c>
      <c r="T175" t="s">
        <v>1347</v>
      </c>
      <c r="V175" s="2"/>
      <c r="W175" s="2">
        <v>45229</v>
      </c>
      <c r="X175" s="2">
        <v>45229</v>
      </c>
      <c r="Y175" s="1">
        <f>IF(OR(Table1[[#This Row],[Quote Date]]="",Table1[[#This Row],[Confirm Date]]=""),0,NETWORKDAYS(Table1[[#This Row],[Quote Date]],Table1[[#This Row],[Confirm Date]]))</f>
        <v>1</v>
      </c>
      <c r="Z175" s="2"/>
      <c r="AA175" s="2"/>
      <c r="AB175" s="3">
        <f>IF(OR(Table1[[#This Row],[Part Order Date]]="",Table1[[#This Row],[Part Receive Date]]=""),0,NETWORKDAYS(Table1[[#This Row],[Part Order Date]],Table1[[#This Row],[Part Receive Date]]))</f>
        <v>0</v>
      </c>
      <c r="AC175" s="1">
        <f>IF(OR(Table1[[#This Row],[Confirm Date]]="",Table1[[#This Row],[End Date]]=""),0,NETWORKDAYS(Table1[[#This Row],[Confirm Date]],Table1[[#This Row],[End Date]]))</f>
        <v>3</v>
      </c>
      <c r="AD175" s="2">
        <v>45231</v>
      </c>
      <c r="AE175" s="2"/>
      <c r="AF175" s="2"/>
      <c r="AG175" t="s">
        <v>2163</v>
      </c>
      <c r="AI175" s="139" t="s">
        <v>2163</v>
      </c>
    </row>
    <row r="176" spans="1:35" hidden="1">
      <c r="A176" t="str">
        <f>IF(Table1[[#This Row],[STATUS]]="0] CLOSED","",COUNTIF($I$4:I176,"&lt;&gt;0] CLOSED"))</f>
        <v/>
      </c>
      <c r="B176" t="s">
        <v>1536</v>
      </c>
      <c r="C176" s="2">
        <v>45231</v>
      </c>
      <c r="D176" s="2">
        <v>45264</v>
      </c>
      <c r="E176" s="2">
        <v>45273</v>
      </c>
      <c r="F176" s="3">
        <v>8</v>
      </c>
      <c r="G176" t="s">
        <v>1477</v>
      </c>
      <c r="H176" t="s">
        <v>6</v>
      </c>
      <c r="I176" t="s">
        <v>1527</v>
      </c>
      <c r="J176" t="s">
        <v>1532</v>
      </c>
      <c r="K176" s="2"/>
      <c r="L176" t="s">
        <v>1533</v>
      </c>
      <c r="M176" t="s">
        <v>1343</v>
      </c>
      <c r="N176" t="s">
        <v>798</v>
      </c>
      <c r="O176" t="s">
        <v>171</v>
      </c>
      <c r="P176" t="s">
        <v>1537</v>
      </c>
      <c r="S176" t="s">
        <v>1538</v>
      </c>
      <c r="T176" t="s">
        <v>1344</v>
      </c>
      <c r="U176" t="s">
        <v>1628</v>
      </c>
      <c r="V176" s="22">
        <v>45232</v>
      </c>
      <c r="W176" s="2">
        <v>45233</v>
      </c>
      <c r="X176" s="2">
        <v>45264</v>
      </c>
      <c r="Y176" s="1">
        <f>IF(OR(Table1[[#This Row],[Quote Date]]="",Table1[[#This Row],[Confirm Date]]=""),0,NETWORKDAYS(Table1[[#This Row],[Quote Date]],Table1[[#This Row],[Confirm Date]]))</f>
        <v>22</v>
      </c>
      <c r="Z176" s="2"/>
      <c r="AA176" s="2"/>
      <c r="AB176" s="3">
        <f>IF(OR(Table1[[#This Row],[Part Order Date]]="",Table1[[#This Row],[Part Receive Date]]=""),0,NETWORKDAYS(Table1[[#This Row],[Part Order Date]],Table1[[#This Row],[Part Receive Date]]))</f>
        <v>0</v>
      </c>
      <c r="AC176" s="1">
        <f>IF(OR(Table1[[#This Row],[Confirm Date]]="",Table1[[#This Row],[End Date]]=""),0,NETWORKDAYS(Table1[[#This Row],[Confirm Date]],Table1[[#This Row],[End Date]]))</f>
        <v>8</v>
      </c>
      <c r="AD176" s="2">
        <v>45273</v>
      </c>
      <c r="AE176" s="2"/>
      <c r="AF176" s="2"/>
      <c r="AG176" t="s">
        <v>2163</v>
      </c>
      <c r="AH176">
        <v>450</v>
      </c>
      <c r="AI176" s="139">
        <v>9000000</v>
      </c>
    </row>
    <row r="177" spans="1:35" hidden="1">
      <c r="A177" t="str">
        <f>IF(Table1[[#This Row],[STATUS]]="0] CLOSED","",COUNTIF($I$4:I177,"&lt;&gt;0] CLOSED"))</f>
        <v/>
      </c>
      <c r="B177" t="s">
        <v>1539</v>
      </c>
      <c r="C177" s="2">
        <v>45229</v>
      </c>
      <c r="D177" s="2">
        <v>45238</v>
      </c>
      <c r="E177" s="2">
        <v>45239</v>
      </c>
      <c r="F177" s="3">
        <f>IF(OR(Table1[[#This Row],[Start Date]]="",Table1[[#This Row],[End Date]]=""),0,NETWORKDAYS(Table1[[#This Row],[Start Date]],Table1[[#This Row],[End Date]]))</f>
        <v>2</v>
      </c>
      <c r="G177" t="s">
        <v>21</v>
      </c>
      <c r="H177" t="s">
        <v>6</v>
      </c>
      <c r="I177" t="s">
        <v>1527</v>
      </c>
      <c r="K177" s="2"/>
      <c r="L177" t="s">
        <v>1525</v>
      </c>
      <c r="M177" t="s">
        <v>1343</v>
      </c>
      <c r="N177" t="s">
        <v>89</v>
      </c>
      <c r="O177" t="s">
        <v>52</v>
      </c>
      <c r="P177" t="s">
        <v>1540</v>
      </c>
      <c r="S177" t="s">
        <v>1541</v>
      </c>
      <c r="T177" t="s">
        <v>1347</v>
      </c>
      <c r="U177" t="s">
        <v>92</v>
      </c>
      <c r="V177" s="2">
        <v>45232</v>
      </c>
      <c r="W177" s="2">
        <v>45232</v>
      </c>
      <c r="X177" s="2">
        <v>45232</v>
      </c>
      <c r="Y177" s="1">
        <f>IF(OR(Table1[[#This Row],[Quote Date]]="",Table1[[#This Row],[Confirm Date]]=""),0,NETWORKDAYS(Table1[[#This Row],[Quote Date]],Table1[[#This Row],[Confirm Date]]))</f>
        <v>1</v>
      </c>
      <c r="Z177" s="2"/>
      <c r="AA177" s="2"/>
      <c r="AB177" s="3">
        <f>IF(OR(Table1[[#This Row],[Part Order Date]]="",Table1[[#This Row],[Part Receive Date]]=""),0,NETWORKDAYS(Table1[[#This Row],[Part Order Date]],Table1[[#This Row],[Part Receive Date]]))</f>
        <v>0</v>
      </c>
      <c r="AC177" s="1">
        <f>IF(OR(Table1[[#This Row],[Confirm Date]]="",Table1[[#This Row],[End Date]]=""),0,NETWORKDAYS(Table1[[#This Row],[Confirm Date]],Table1[[#This Row],[End Date]]))</f>
        <v>6</v>
      </c>
      <c r="AD177" s="2">
        <v>45245</v>
      </c>
      <c r="AE177" s="2"/>
      <c r="AF177" s="2"/>
      <c r="AG177" t="s">
        <v>2163</v>
      </c>
      <c r="AI177" s="139" t="s">
        <v>2163</v>
      </c>
    </row>
    <row r="178" spans="1:35" hidden="1">
      <c r="A178" t="str">
        <f>IF(Table1[[#This Row],[STATUS]]="0] CLOSED","",COUNTIF($I$4:I178,"&lt;&gt;0] CLOSED"))</f>
        <v/>
      </c>
      <c r="B178" t="s">
        <v>1542</v>
      </c>
      <c r="C178" s="2">
        <v>45231</v>
      </c>
      <c r="D178" s="2"/>
      <c r="E178" s="2"/>
      <c r="F178" s="3">
        <v>0</v>
      </c>
      <c r="G178" t="s">
        <v>1477</v>
      </c>
      <c r="H178" t="s">
        <v>28</v>
      </c>
      <c r="I178" t="s">
        <v>1527</v>
      </c>
      <c r="K178" s="2"/>
      <c r="N178" t="s">
        <v>22</v>
      </c>
      <c r="O178" t="s">
        <v>34</v>
      </c>
      <c r="P178" t="s">
        <v>1543</v>
      </c>
      <c r="T178" t="s">
        <v>1442</v>
      </c>
      <c r="V178" s="2"/>
      <c r="W178" s="2">
        <v>45231</v>
      </c>
      <c r="X178" s="2">
        <v>45231</v>
      </c>
      <c r="Y178" s="1">
        <f>IF(OR(Table1[[#This Row],[Quote Date]]="",Table1[[#This Row],[Confirm Date]]=""),0,NETWORKDAYS(Table1[[#This Row],[Quote Date]],Table1[[#This Row],[Confirm Date]]))</f>
        <v>1</v>
      </c>
      <c r="Z178" s="2"/>
      <c r="AA178" s="2"/>
      <c r="AB178" s="3">
        <f>IF(OR(Table1[[#This Row],[Part Order Date]]="",Table1[[#This Row],[Part Receive Date]]=""),0,NETWORKDAYS(Table1[[#This Row],[Part Order Date]],Table1[[#This Row],[Part Receive Date]]))</f>
        <v>0</v>
      </c>
      <c r="AC178" s="1">
        <f>IF(OR(Table1[[#This Row],[Confirm Date]]="",Table1[[#This Row],[End Date]]=""),0,NETWORKDAYS(Table1[[#This Row],[Confirm Date]],Table1[[#This Row],[End Date]]))</f>
        <v>0</v>
      </c>
      <c r="AD178" s="2">
        <v>45236</v>
      </c>
      <c r="AE178" s="2"/>
      <c r="AF178" s="2"/>
      <c r="AG178" t="s">
        <v>2163</v>
      </c>
      <c r="AI178" s="139" t="s">
        <v>2163</v>
      </c>
    </row>
    <row r="179" spans="1:35" hidden="1">
      <c r="A179" t="str">
        <f>IF(Table1[[#This Row],[STATUS]]="0] CLOSED","",COUNTIF($I$4:I179,"&lt;&gt;0] CLOSED"))</f>
        <v/>
      </c>
      <c r="B179" t="s">
        <v>1544</v>
      </c>
      <c r="C179" s="2">
        <v>45232</v>
      </c>
      <c r="D179" s="2">
        <v>45236</v>
      </c>
      <c r="E179" s="2">
        <v>45238</v>
      </c>
      <c r="F179" s="3">
        <v>3</v>
      </c>
      <c r="G179" t="s">
        <v>1477</v>
      </c>
      <c r="H179" t="s">
        <v>6</v>
      </c>
      <c r="I179" t="s">
        <v>1527</v>
      </c>
      <c r="K179" s="2"/>
      <c r="L179" t="s">
        <v>1485</v>
      </c>
      <c r="M179" t="s">
        <v>1348</v>
      </c>
      <c r="N179" t="s">
        <v>1545</v>
      </c>
      <c r="O179" t="s">
        <v>1546</v>
      </c>
      <c r="P179">
        <v>20838111</v>
      </c>
      <c r="T179" t="s">
        <v>1441</v>
      </c>
      <c r="U179" t="s">
        <v>1629</v>
      </c>
      <c r="V179" s="2">
        <v>45236</v>
      </c>
      <c r="W179" s="2">
        <v>45236</v>
      </c>
      <c r="X179" s="2">
        <v>45236</v>
      </c>
      <c r="Y179" s="1">
        <f>IF(OR(Table1[[#This Row],[Quote Date]]="",Table1[[#This Row],[Confirm Date]]=""),0,NETWORKDAYS(Table1[[#This Row],[Quote Date]],Table1[[#This Row],[Confirm Date]]))</f>
        <v>1</v>
      </c>
      <c r="Z179" s="2"/>
      <c r="AA179" s="2"/>
      <c r="AB179" s="3">
        <f>IF(OR(Table1[[#This Row],[Part Order Date]]="",Table1[[#This Row],[Part Receive Date]]=""),0,NETWORKDAYS(Table1[[#This Row],[Part Order Date]],Table1[[#This Row],[Part Receive Date]]))</f>
        <v>0</v>
      </c>
      <c r="AC179" s="1">
        <f>IF(OR(Table1[[#This Row],[Confirm Date]]="",Table1[[#This Row],[End Date]]=""),0,NETWORKDAYS(Table1[[#This Row],[Confirm Date]],Table1[[#This Row],[End Date]]))</f>
        <v>3</v>
      </c>
      <c r="AD179" s="2">
        <v>45238</v>
      </c>
      <c r="AE179" s="2"/>
      <c r="AF179" s="2"/>
      <c r="AG179" t="s">
        <v>2163</v>
      </c>
      <c r="AI179" s="139" t="s">
        <v>2163</v>
      </c>
    </row>
    <row r="180" spans="1:35" hidden="1">
      <c r="A180" t="str">
        <f>IF(Table1[[#This Row],[STATUS]]="0] CLOSED","",COUNTIF($I$4:I196,"&lt;&gt;0] CLOSED"))</f>
        <v/>
      </c>
      <c r="B180" t="s">
        <v>1547</v>
      </c>
      <c r="C180" s="2">
        <v>45232</v>
      </c>
      <c r="D180" s="2"/>
      <c r="E180" s="2"/>
      <c r="F180" s="3">
        <v>0</v>
      </c>
      <c r="G180" t="s">
        <v>1477</v>
      </c>
      <c r="H180" t="s">
        <v>28</v>
      </c>
      <c r="I180" t="s">
        <v>1527</v>
      </c>
      <c r="K180" s="2"/>
      <c r="M180" t="s">
        <v>1348</v>
      </c>
      <c r="N180" t="s">
        <v>22</v>
      </c>
      <c r="O180" t="s">
        <v>52</v>
      </c>
      <c r="P180" t="s">
        <v>1548</v>
      </c>
      <c r="T180" t="s">
        <v>1441</v>
      </c>
      <c r="V180" s="2">
        <v>45232</v>
      </c>
      <c r="W180" s="2">
        <v>45232</v>
      </c>
      <c r="X180" s="2">
        <v>45232</v>
      </c>
      <c r="Y180" s="1">
        <f>IF(OR(Table1[[#This Row],[Quote Date]]="",Table1[[#This Row],[Confirm Date]]=""),0,NETWORKDAYS(Table1[[#This Row],[Quote Date]],Table1[[#This Row],[Confirm Date]]))</f>
        <v>1</v>
      </c>
      <c r="Z180" s="2"/>
      <c r="AA180" s="2"/>
      <c r="AB180" s="3">
        <f>IF(OR(Table1[[#This Row],[Part Order Date]]="",Table1[[#This Row],[Part Receive Date]]=""),0,NETWORKDAYS(Table1[[#This Row],[Part Order Date]],Table1[[#This Row],[Part Receive Date]]))</f>
        <v>0</v>
      </c>
      <c r="AC180" s="1">
        <f>IF(OR(Table1[[#This Row],[Confirm Date]]="",Table1[[#This Row],[End Date]]=""),0,NETWORKDAYS(Table1[[#This Row],[Confirm Date]],Table1[[#This Row],[End Date]]))</f>
        <v>0</v>
      </c>
      <c r="AD180" s="2">
        <v>45236</v>
      </c>
      <c r="AE180" s="2"/>
      <c r="AF180" s="2"/>
      <c r="AG180" t="s">
        <v>2163</v>
      </c>
      <c r="AI180" s="139" t="s">
        <v>2163</v>
      </c>
    </row>
    <row r="181" spans="1:35" hidden="1">
      <c r="A181" t="str">
        <f>IF(Table1[[#This Row],[STATUS]]="0] CLOSED","",COUNTIF($I$4:I181,"&lt;&gt;0] CLOSED"))</f>
        <v/>
      </c>
      <c r="B181" t="s">
        <v>1551</v>
      </c>
      <c r="C181" s="2">
        <v>45232</v>
      </c>
      <c r="D181" s="2">
        <v>45239</v>
      </c>
      <c r="E181" s="2">
        <v>45257</v>
      </c>
      <c r="F181" s="3">
        <f>IF(OR(Table1[[#This Row],[Start Date]]="",Table1[[#This Row],[End Date]]=""),0,NETWORKDAYS(Table1[[#This Row],[Start Date]],Table1[[#This Row],[End Date]]))</f>
        <v>13</v>
      </c>
      <c r="G181" t="s">
        <v>1477</v>
      </c>
      <c r="H181" t="s">
        <v>6</v>
      </c>
      <c r="I181" t="s">
        <v>1527</v>
      </c>
      <c r="K181" s="2"/>
      <c r="L181" t="s">
        <v>1525</v>
      </c>
      <c r="M181" t="s">
        <v>1343</v>
      </c>
      <c r="N181" t="s">
        <v>33</v>
      </c>
      <c r="O181" t="s">
        <v>77</v>
      </c>
      <c r="P181" t="s">
        <v>1552</v>
      </c>
      <c r="S181" t="s">
        <v>1654</v>
      </c>
      <c r="T181" t="s">
        <v>1347</v>
      </c>
      <c r="V181" s="22">
        <v>45239</v>
      </c>
      <c r="W181" s="2">
        <v>45239</v>
      </c>
      <c r="X181" s="2">
        <v>45239</v>
      </c>
      <c r="Y181" s="1">
        <f>IF(OR(Table1[[#This Row],[Quote Date]]="",Table1[[#This Row],[Confirm Date]]=""),0,NETWORKDAYS(Table1[[#This Row],[Quote Date]],Table1[[#This Row],[Confirm Date]]))</f>
        <v>1</v>
      </c>
      <c r="Z181" s="2"/>
      <c r="AA181" s="2"/>
      <c r="AB181" s="3">
        <f>IF(OR(Table1[[#This Row],[Part Order Date]]="",Table1[[#This Row],[Part Receive Date]]=""),0,NETWORKDAYS(Table1[[#This Row],[Part Order Date]],Table1[[#This Row],[Part Receive Date]]))</f>
        <v>0</v>
      </c>
      <c r="AC181" s="1">
        <f>IF(OR(Table1[[#This Row],[Confirm Date]]="",Table1[[#This Row],[End Date]]=""),0,NETWORKDAYS(Table1[[#This Row],[Confirm Date]],Table1[[#This Row],[End Date]]))</f>
        <v>13</v>
      </c>
      <c r="AD181" s="2">
        <v>45260</v>
      </c>
      <c r="AE181" s="2"/>
      <c r="AF181" s="2"/>
      <c r="AG181" t="s">
        <v>2163</v>
      </c>
      <c r="AI181" s="139" t="s">
        <v>2163</v>
      </c>
    </row>
    <row r="182" spans="1:35" hidden="1">
      <c r="A182" t="str">
        <f>IF(Table1[[#This Row],[STATUS]]="0] CLOSED","",COUNTIF($I$4:I182,"&lt;&gt;0] CLOSED"))</f>
        <v/>
      </c>
      <c r="B182" t="s">
        <v>1555</v>
      </c>
      <c r="C182" s="2">
        <v>45232</v>
      </c>
      <c r="D182" s="2">
        <v>45239</v>
      </c>
      <c r="E182" s="2">
        <v>45245</v>
      </c>
      <c r="F182" s="3">
        <f>IF(OR(Table1[[#This Row],[Start Date]]="",Table1[[#This Row],[End Date]]=""),0,NETWORKDAYS(Table1[[#This Row],[Start Date]],Table1[[#This Row],[End Date]]))</f>
        <v>5</v>
      </c>
      <c r="G182" t="s">
        <v>21</v>
      </c>
      <c r="H182" t="s">
        <v>6</v>
      </c>
      <c r="I182" t="s">
        <v>1527</v>
      </c>
      <c r="K182" s="2"/>
      <c r="L182" t="s">
        <v>1483</v>
      </c>
      <c r="M182" t="s">
        <v>1348</v>
      </c>
      <c r="N182" t="s">
        <v>94</v>
      </c>
      <c r="O182" t="s">
        <v>1028</v>
      </c>
      <c r="P182" t="s">
        <v>1459</v>
      </c>
      <c r="S182" t="s">
        <v>1655</v>
      </c>
      <c r="T182" t="s">
        <v>1347</v>
      </c>
      <c r="U182" t="s">
        <v>1718</v>
      </c>
      <c r="V182" s="2">
        <v>45239</v>
      </c>
      <c r="W182" s="2">
        <v>45239</v>
      </c>
      <c r="X182" s="2">
        <v>45239</v>
      </c>
      <c r="Y182" s="1">
        <f>IF(OR(Table1[[#This Row],[Quote Date]]="",Table1[[#This Row],[Confirm Date]]=""),0,NETWORKDAYS(Table1[[#This Row],[Quote Date]],Table1[[#This Row],[Confirm Date]]))</f>
        <v>1</v>
      </c>
      <c r="Z182" s="2"/>
      <c r="AA182" s="2"/>
      <c r="AB182" s="3">
        <f>IF(OR(Table1[[#This Row],[Part Order Date]]="",Table1[[#This Row],[Part Receive Date]]=""),0,NETWORKDAYS(Table1[[#This Row],[Part Order Date]],Table1[[#This Row],[Part Receive Date]]))</f>
        <v>0</v>
      </c>
      <c r="AC182" s="1">
        <f>IF(OR(Table1[[#This Row],[Confirm Date]]="",Table1[[#This Row],[End Date]]=""),0,NETWORKDAYS(Table1[[#This Row],[Confirm Date]],Table1[[#This Row],[End Date]]))</f>
        <v>5</v>
      </c>
      <c r="AD182" s="2">
        <v>45245</v>
      </c>
      <c r="AE182" s="2"/>
      <c r="AF182" s="2"/>
      <c r="AG182" t="s">
        <v>2163</v>
      </c>
      <c r="AI182" s="139" t="s">
        <v>2163</v>
      </c>
    </row>
    <row r="183" spans="1:35" hidden="1">
      <c r="A183" t="str">
        <f>IF(Table1[[#This Row],[STATUS]]="0] CLOSED","",COUNTIF($I$4:I183,"&lt;&gt;0] CLOSED"))</f>
        <v/>
      </c>
      <c r="B183" t="s">
        <v>1636</v>
      </c>
      <c r="C183" s="2">
        <v>45237</v>
      </c>
      <c r="D183" s="2">
        <v>45259</v>
      </c>
      <c r="E183" s="2">
        <v>45261</v>
      </c>
      <c r="F183" s="3">
        <f>IF(OR(Table1[[#This Row],[Start Date]]="",Table1[[#This Row],[End Date]]=""),0,NETWORKDAYS(Table1[[#This Row],[Start Date]],Table1[[#This Row],[End Date]]))</f>
        <v>3</v>
      </c>
      <c r="G183" t="s">
        <v>1477</v>
      </c>
      <c r="H183" t="s">
        <v>6</v>
      </c>
      <c r="I183" t="s">
        <v>1527</v>
      </c>
      <c r="K183" s="2"/>
      <c r="L183" t="s">
        <v>1484</v>
      </c>
      <c r="M183" t="s">
        <v>1343</v>
      </c>
      <c r="N183" t="s">
        <v>22</v>
      </c>
      <c r="O183" t="s">
        <v>1637</v>
      </c>
      <c r="P183" t="s">
        <v>1638</v>
      </c>
      <c r="S183" t="s">
        <v>1639</v>
      </c>
      <c r="T183" t="s">
        <v>1344</v>
      </c>
      <c r="U183" t="s">
        <v>1264</v>
      </c>
      <c r="V183" s="22">
        <v>45237</v>
      </c>
      <c r="W183" s="2">
        <v>45237</v>
      </c>
      <c r="X183" s="2">
        <v>45237</v>
      </c>
      <c r="Y183" s="1">
        <f>IF(OR(Table1[[#This Row],[Quote Date]]="",Table1[[#This Row],[Confirm Date]]=""),0,NETWORKDAYS(Table1[[#This Row],[Quote Date]],Table1[[#This Row],[Confirm Date]]))</f>
        <v>1</v>
      </c>
      <c r="Z183" s="2"/>
      <c r="AA183" s="2"/>
      <c r="AB183" s="3">
        <f>IF(OR(Table1[[#This Row],[Part Order Date]]="",Table1[[#This Row],[Part Receive Date]]=""),0,NETWORKDAYS(Table1[[#This Row],[Part Order Date]],Table1[[#This Row],[Part Receive Date]]))</f>
        <v>0</v>
      </c>
      <c r="AC183" s="1">
        <f>IF(OR(Table1[[#This Row],[Confirm Date]]="",Table1[[#This Row],[End Date]]=""),0,NETWORKDAYS(Table1[[#This Row],[Confirm Date]],Table1[[#This Row],[End Date]]))</f>
        <v>19</v>
      </c>
      <c r="AD183" s="2">
        <v>45264</v>
      </c>
      <c r="AE183" s="2"/>
      <c r="AF183" s="2" t="s">
        <v>2031</v>
      </c>
      <c r="AG183" t="s">
        <v>2163</v>
      </c>
      <c r="AI183" s="139" t="s">
        <v>2163</v>
      </c>
    </row>
    <row r="184" spans="1:35" hidden="1">
      <c r="A184" t="str">
        <f>IF(Table1[[#This Row],[STATUS]]="0] CLOSED","",COUNTIF($I$4:I184,"&lt;&gt;0] CLOSED"))</f>
        <v/>
      </c>
      <c r="B184" t="s">
        <v>1640</v>
      </c>
      <c r="C184" s="2">
        <v>45237</v>
      </c>
      <c r="D184" s="2">
        <v>45264</v>
      </c>
      <c r="E184" s="2">
        <v>45268</v>
      </c>
      <c r="F184" s="3">
        <f>IF(OR(Table1[[#This Row],[Start Date]]="",Table1[[#This Row],[End Date]]=""),0,NETWORKDAYS(Table1[[#This Row],[Start Date]],Table1[[#This Row],[End Date]]))</f>
        <v>5</v>
      </c>
      <c r="G184" t="s">
        <v>1477</v>
      </c>
      <c r="H184" t="s">
        <v>6</v>
      </c>
      <c r="I184" t="s">
        <v>1527</v>
      </c>
      <c r="J184" t="s">
        <v>1530</v>
      </c>
      <c r="K184" s="2"/>
      <c r="L184" t="s">
        <v>1533</v>
      </c>
      <c r="M184" t="s">
        <v>1348</v>
      </c>
      <c r="N184" t="s">
        <v>1641</v>
      </c>
      <c r="O184" t="s">
        <v>23</v>
      </c>
      <c r="P184" t="s">
        <v>1642</v>
      </c>
      <c r="S184" t="s">
        <v>1656</v>
      </c>
      <c r="T184" t="s">
        <v>1347</v>
      </c>
      <c r="U184" t="s">
        <v>2084</v>
      </c>
      <c r="V184" s="22">
        <v>45240</v>
      </c>
      <c r="W184" s="2">
        <v>45247</v>
      </c>
      <c r="X184" s="2">
        <v>45257</v>
      </c>
      <c r="Y184" s="1">
        <f>IF(OR(Table1[[#This Row],[Quote Date]]="",Table1[[#This Row],[Confirm Date]]=""),0,NETWORKDAYS(Table1[[#This Row],[Quote Date]],Table1[[#This Row],[Confirm Date]]))</f>
        <v>7</v>
      </c>
      <c r="Z184" s="2"/>
      <c r="AA184" s="2"/>
      <c r="AB184" s="3">
        <f>IF(OR(Table1[[#This Row],[Part Order Date]]="",Table1[[#This Row],[Part Receive Date]]=""),0,NETWORKDAYS(Table1[[#This Row],[Part Order Date]],Table1[[#This Row],[Part Receive Date]]))</f>
        <v>0</v>
      </c>
      <c r="AC184" s="1">
        <f>IF(OR(Table1[[#This Row],[Confirm Date]]="",Table1[[#This Row],[End Date]]=""),0,NETWORKDAYS(Table1[[#This Row],[Confirm Date]],Table1[[#This Row],[End Date]]))</f>
        <v>10</v>
      </c>
      <c r="AD184" s="2">
        <v>45268</v>
      </c>
      <c r="AE184" s="2"/>
      <c r="AF184" s="2"/>
      <c r="AG184" t="s">
        <v>2163</v>
      </c>
      <c r="AI184" s="139">
        <v>10000000</v>
      </c>
    </row>
    <row r="185" spans="1:35" hidden="1">
      <c r="A185" t="str">
        <f>IF(Table1[[#This Row],[STATUS]]="0] CLOSED","",COUNTIF($I$4:I185,"&lt;&gt;0] CLOSED"))</f>
        <v/>
      </c>
      <c r="B185" t="s">
        <v>1643</v>
      </c>
      <c r="C185" s="2">
        <v>45237</v>
      </c>
      <c r="D185" s="2">
        <v>45243</v>
      </c>
      <c r="E185" s="2">
        <v>45246</v>
      </c>
      <c r="F185" s="3">
        <f>IF(OR(Table1[[#This Row],[Start Date]]="",Table1[[#This Row],[End Date]]=""),0,NETWORKDAYS(Table1[[#This Row],[Start Date]],Table1[[#This Row],[End Date]]))</f>
        <v>4</v>
      </c>
      <c r="G185" t="s">
        <v>1477</v>
      </c>
      <c r="H185" t="s">
        <v>6</v>
      </c>
      <c r="I185" t="s">
        <v>1527</v>
      </c>
      <c r="K185" s="2"/>
      <c r="L185" t="s">
        <v>1485</v>
      </c>
      <c r="M185" t="s">
        <v>1348</v>
      </c>
      <c r="N185" t="s">
        <v>1644</v>
      </c>
      <c r="O185" t="s">
        <v>171</v>
      </c>
      <c r="P185" t="s">
        <v>1645</v>
      </c>
      <c r="S185" t="s">
        <v>150</v>
      </c>
      <c r="T185" t="s">
        <v>1347</v>
      </c>
      <c r="U185" t="s">
        <v>151</v>
      </c>
      <c r="V185" s="22">
        <v>45243</v>
      </c>
      <c r="W185" s="2">
        <v>45243</v>
      </c>
      <c r="X185" s="2">
        <v>45243</v>
      </c>
      <c r="Y185" s="1">
        <f>IF(OR(Table1[[#This Row],[Quote Date]]="",Table1[[#This Row],[Confirm Date]]=""),0,NETWORKDAYS(Table1[[#This Row],[Quote Date]],Table1[[#This Row],[Confirm Date]]))</f>
        <v>1</v>
      </c>
      <c r="Z185" s="2"/>
      <c r="AA185" s="2"/>
      <c r="AB185" s="3">
        <f>IF(OR(Table1[[#This Row],[Part Order Date]]="",Table1[[#This Row],[Part Receive Date]]=""),0,NETWORKDAYS(Table1[[#This Row],[Part Order Date]],Table1[[#This Row],[Part Receive Date]]))</f>
        <v>0</v>
      </c>
      <c r="AC185" s="1">
        <f>IF(OR(Table1[[#This Row],[Confirm Date]]="",Table1[[#This Row],[End Date]]=""),0,NETWORKDAYS(Table1[[#This Row],[Confirm Date]],Table1[[#This Row],[End Date]]))</f>
        <v>4</v>
      </c>
      <c r="AD185" s="2">
        <v>45271</v>
      </c>
      <c r="AE185" s="2"/>
      <c r="AF185" s="2"/>
      <c r="AG185" t="s">
        <v>2163</v>
      </c>
      <c r="AI185" s="139" t="s">
        <v>2163</v>
      </c>
    </row>
    <row r="186" spans="1:35" hidden="1">
      <c r="A186" t="str">
        <f>IF(Table1[[#This Row],[STATUS]]="0] CLOSED","",COUNTIF($I$4:I186,"&lt;&gt;0] CLOSED"))</f>
        <v/>
      </c>
      <c r="B186" t="s">
        <v>1648</v>
      </c>
      <c r="C186" s="2">
        <v>45238</v>
      </c>
      <c r="D186" s="2">
        <v>45245</v>
      </c>
      <c r="E186" s="2">
        <v>45253</v>
      </c>
      <c r="F186" s="3">
        <f>IF(OR(Table1[[#This Row],[Start Date]]="",Table1[[#This Row],[End Date]]=""),0,NETWORKDAYS(Table1[[#This Row],[Start Date]],Table1[[#This Row],[End Date]]))</f>
        <v>7</v>
      </c>
      <c r="G186" t="s">
        <v>21</v>
      </c>
      <c r="H186" t="s">
        <v>6</v>
      </c>
      <c r="I186" t="s">
        <v>1527</v>
      </c>
      <c r="K186" s="2"/>
      <c r="L186" t="s">
        <v>1484</v>
      </c>
      <c r="M186" t="s">
        <v>1343</v>
      </c>
      <c r="N186" t="s">
        <v>1649</v>
      </c>
      <c r="O186" t="s">
        <v>259</v>
      </c>
      <c r="P186" t="s">
        <v>1650</v>
      </c>
      <c r="S186" t="s">
        <v>1683</v>
      </c>
      <c r="T186" t="s">
        <v>1347</v>
      </c>
      <c r="U186" t="s">
        <v>1719</v>
      </c>
      <c r="V186" s="2">
        <v>45245</v>
      </c>
      <c r="W186" s="2">
        <v>45245</v>
      </c>
      <c r="X186" s="2">
        <v>45245</v>
      </c>
      <c r="Y186" s="1">
        <f>IF(OR(Table1[[#This Row],[Quote Date]]="",Table1[[#This Row],[Confirm Date]]=""),0,NETWORKDAYS(Table1[[#This Row],[Quote Date]],Table1[[#This Row],[Confirm Date]]))</f>
        <v>1</v>
      </c>
      <c r="Z186" s="2"/>
      <c r="AA186" s="2"/>
      <c r="AB186" s="3">
        <f>IF(OR(Table1[[#This Row],[Part Order Date]]="",Table1[[#This Row],[Part Receive Date]]=""),0,NETWORKDAYS(Table1[[#This Row],[Part Order Date]],Table1[[#This Row],[Part Receive Date]]))</f>
        <v>0</v>
      </c>
      <c r="AC186" s="1">
        <f>IF(OR(Table1[[#This Row],[Confirm Date]]="",Table1[[#This Row],[End Date]]=""),0,NETWORKDAYS(Table1[[#This Row],[Confirm Date]],Table1[[#This Row],[End Date]]))</f>
        <v>7</v>
      </c>
      <c r="AD186" s="2">
        <v>45253</v>
      </c>
      <c r="AE186" s="2"/>
      <c r="AF186" s="2"/>
      <c r="AG186" t="s">
        <v>2163</v>
      </c>
      <c r="AI186" s="139" t="s">
        <v>2163</v>
      </c>
    </row>
    <row r="187" spans="1:35" hidden="1">
      <c r="A187" t="str">
        <f>IF(Table1[[#This Row],[STATUS]]="0] CLOSED","",COUNTIF($I$4:I194,"&lt;&gt;0] CLOSED"))</f>
        <v/>
      </c>
      <c r="B187" t="s">
        <v>1651</v>
      </c>
      <c r="C187" s="2">
        <v>45239</v>
      </c>
      <c r="D187" s="2">
        <v>45244</v>
      </c>
      <c r="E187" s="2">
        <v>45245</v>
      </c>
      <c r="F187" s="3">
        <f>IF(OR(Table1[[#This Row],[Start Date]]="",Table1[[#This Row],[End Date]]=""),0,NETWORKDAYS(Table1[[#This Row],[Start Date]],Table1[[#This Row],[End Date]]))</f>
        <v>2</v>
      </c>
      <c r="G187" t="s">
        <v>1477</v>
      </c>
      <c r="H187" t="s">
        <v>6</v>
      </c>
      <c r="I187" t="s">
        <v>1527</v>
      </c>
      <c r="K187" s="2"/>
      <c r="L187" t="s">
        <v>1485</v>
      </c>
      <c r="N187" t="s">
        <v>22</v>
      </c>
      <c r="O187" t="s">
        <v>1546</v>
      </c>
      <c r="P187" t="s">
        <v>1652</v>
      </c>
      <c r="T187" t="s">
        <v>1441</v>
      </c>
      <c r="V187" s="22">
        <v>45239</v>
      </c>
      <c r="W187" s="2">
        <v>45239</v>
      </c>
      <c r="X187" s="2">
        <v>45239</v>
      </c>
      <c r="Y187" s="1">
        <f>IF(OR(Table1[[#This Row],[Quote Date]]="",Table1[[#This Row],[Confirm Date]]=""),0,NETWORKDAYS(Table1[[#This Row],[Quote Date]],Table1[[#This Row],[Confirm Date]]))</f>
        <v>1</v>
      </c>
      <c r="Z187" s="2"/>
      <c r="AA187" s="2"/>
      <c r="AB187" s="3">
        <f>IF(OR(Table1[[#This Row],[Part Order Date]]="",Table1[[#This Row],[Part Receive Date]]=""),0,NETWORKDAYS(Table1[[#This Row],[Part Order Date]],Table1[[#This Row],[Part Receive Date]]))</f>
        <v>0</v>
      </c>
      <c r="AC187" s="1">
        <f>IF(OR(Table1[[#This Row],[Confirm Date]]="",Table1[[#This Row],[End Date]]=""),0,NETWORKDAYS(Table1[[#This Row],[Confirm Date]],Table1[[#This Row],[End Date]]))</f>
        <v>5</v>
      </c>
      <c r="AD187" s="2">
        <v>45257</v>
      </c>
      <c r="AE187" s="2"/>
      <c r="AF187" s="2" t="s">
        <v>2032</v>
      </c>
      <c r="AG187" t="s">
        <v>2163</v>
      </c>
      <c r="AI187" s="139" t="s">
        <v>2163</v>
      </c>
    </row>
    <row r="188" spans="1:35" hidden="1">
      <c r="A188" t="str">
        <f>IF(Table1[[#This Row],[STATUS]]="0] CLOSED","",COUNTIF($I$4:I188,"&lt;&gt;0] CLOSED"))</f>
        <v/>
      </c>
      <c r="B188" t="s">
        <v>1657</v>
      </c>
      <c r="C188" s="2">
        <v>45239</v>
      </c>
      <c r="D188" s="2">
        <v>45245</v>
      </c>
      <c r="E188" s="2">
        <v>45250</v>
      </c>
      <c r="F188" s="3">
        <f>IF(OR(Table1[[#This Row],[Start Date]]="",Table1[[#This Row],[End Date]]=""),0,NETWORKDAYS(Table1[[#This Row],[Start Date]],Table1[[#This Row],[End Date]]))</f>
        <v>4</v>
      </c>
      <c r="G188" t="s">
        <v>21</v>
      </c>
      <c r="H188" t="s">
        <v>6</v>
      </c>
      <c r="I188" t="s">
        <v>1527</v>
      </c>
      <c r="K188" s="2"/>
      <c r="L188" t="s">
        <v>1524</v>
      </c>
      <c r="M188" t="s">
        <v>1343</v>
      </c>
      <c r="N188" t="s">
        <v>22</v>
      </c>
      <c r="O188" t="s">
        <v>85</v>
      </c>
      <c r="P188" t="s">
        <v>1658</v>
      </c>
      <c r="S188" t="s">
        <v>1684</v>
      </c>
      <c r="T188" t="s">
        <v>1344</v>
      </c>
      <c r="U188" t="s">
        <v>1720</v>
      </c>
      <c r="V188" s="2">
        <v>45245</v>
      </c>
      <c r="W188" s="2">
        <v>45245</v>
      </c>
      <c r="X188" s="2">
        <v>45245</v>
      </c>
      <c r="Y188" s="1">
        <f>IF(OR(Table1[[#This Row],[Quote Date]]="",Table1[[#This Row],[Confirm Date]]=""),0,NETWORKDAYS(Table1[[#This Row],[Quote Date]],Table1[[#This Row],[Confirm Date]]))</f>
        <v>1</v>
      </c>
      <c r="Z188" s="2"/>
      <c r="AA188" s="2"/>
      <c r="AB188" s="3">
        <f>IF(OR(Table1[[#This Row],[Part Order Date]]="",Table1[[#This Row],[Part Receive Date]]=""),0,NETWORKDAYS(Table1[[#This Row],[Part Order Date]],Table1[[#This Row],[Part Receive Date]]))</f>
        <v>0</v>
      </c>
      <c r="AC188" s="1">
        <f>IF(OR(Table1[[#This Row],[Confirm Date]]="",Table1[[#This Row],[End Date]]=""),0,NETWORKDAYS(Table1[[#This Row],[Confirm Date]],Table1[[#This Row],[End Date]]))</f>
        <v>4</v>
      </c>
      <c r="AD188" s="2">
        <v>45250</v>
      </c>
      <c r="AE188" s="2"/>
      <c r="AF188" s="2"/>
      <c r="AG188" t="s">
        <v>2163</v>
      </c>
      <c r="AI188" s="139" t="s">
        <v>2163</v>
      </c>
    </row>
    <row r="189" spans="1:35" hidden="1">
      <c r="A189" t="str">
        <f>IF(Table1[[#This Row],[STATUS]]="0] CLOSED","",COUNTIF($I$4:I189,"&lt;&gt;0] CLOSED"))</f>
        <v/>
      </c>
      <c r="B189" t="s">
        <v>1659</v>
      </c>
      <c r="C189" s="2">
        <v>45239</v>
      </c>
      <c r="D189" s="2">
        <v>45245</v>
      </c>
      <c r="E189" s="2">
        <v>45250</v>
      </c>
      <c r="F189" s="3">
        <f>IF(OR(Table1[[#This Row],[Start Date]]="",Table1[[#This Row],[End Date]]=""),0,NETWORKDAYS(Table1[[#This Row],[Start Date]],Table1[[#This Row],[End Date]]))</f>
        <v>4</v>
      </c>
      <c r="G189" t="s">
        <v>21</v>
      </c>
      <c r="H189" t="s">
        <v>6</v>
      </c>
      <c r="I189" t="s">
        <v>1527</v>
      </c>
      <c r="K189" s="2"/>
      <c r="L189" t="s">
        <v>1524</v>
      </c>
      <c r="M189" t="s">
        <v>1343</v>
      </c>
      <c r="N189" t="s">
        <v>144</v>
      </c>
      <c r="O189" t="s">
        <v>77</v>
      </c>
      <c r="P189" t="s">
        <v>1660</v>
      </c>
      <c r="T189" t="s">
        <v>1347</v>
      </c>
      <c r="U189" t="s">
        <v>1721</v>
      </c>
      <c r="V189" s="2">
        <v>45245</v>
      </c>
      <c r="W189" s="2">
        <v>45245</v>
      </c>
      <c r="X189" s="2">
        <v>45245</v>
      </c>
      <c r="Y189" s="1">
        <f>IF(OR(Table1[[#This Row],[Quote Date]]="",Table1[[#This Row],[Confirm Date]]=""),0,NETWORKDAYS(Table1[[#This Row],[Quote Date]],Table1[[#This Row],[Confirm Date]]))</f>
        <v>1</v>
      </c>
      <c r="Z189" s="2"/>
      <c r="AA189" s="2"/>
      <c r="AB189" s="3">
        <f>IF(OR(Table1[[#This Row],[Part Order Date]]="",Table1[[#This Row],[Part Receive Date]]=""),0,NETWORKDAYS(Table1[[#This Row],[Part Order Date]],Table1[[#This Row],[Part Receive Date]]))</f>
        <v>0</v>
      </c>
      <c r="AC189" s="1">
        <f>IF(OR(Table1[[#This Row],[Confirm Date]]="",Table1[[#This Row],[End Date]]=""),0,NETWORKDAYS(Table1[[#This Row],[Confirm Date]],Table1[[#This Row],[End Date]]))</f>
        <v>4</v>
      </c>
      <c r="AD189" s="2">
        <v>45250</v>
      </c>
      <c r="AE189" s="2"/>
      <c r="AF189" s="2"/>
      <c r="AG189" t="s">
        <v>2163</v>
      </c>
      <c r="AI189" s="139" t="s">
        <v>2163</v>
      </c>
    </row>
    <row r="190" spans="1:35" hidden="1">
      <c r="A190" t="str">
        <f>IF(Table1[[#This Row],[STATUS]]="0] CLOSED","",COUNTIF($I$4:I190,"&lt;&gt;0] CLOSED"))</f>
        <v/>
      </c>
      <c r="B190" t="s">
        <v>1685</v>
      </c>
      <c r="C190" s="2">
        <v>45251</v>
      </c>
      <c r="D190" s="2">
        <v>45259</v>
      </c>
      <c r="E190" s="2">
        <v>45265</v>
      </c>
      <c r="F190" s="3">
        <f>IF(OR(Table1[[#This Row],[Start Date]]="",Table1[[#This Row],[End Date]]=""),0,NETWORKDAYS(Table1[[#This Row],[Start Date]],Table1[[#This Row],[End Date]]))</f>
        <v>5</v>
      </c>
      <c r="G190" t="s">
        <v>1477</v>
      </c>
      <c r="H190" t="s">
        <v>6</v>
      </c>
      <c r="I190" t="s">
        <v>1527</v>
      </c>
      <c r="J190" t="s">
        <v>1531</v>
      </c>
      <c r="K190" s="2"/>
      <c r="L190" t="s">
        <v>1533</v>
      </c>
      <c r="M190" t="s">
        <v>1348</v>
      </c>
      <c r="N190" t="s">
        <v>477</v>
      </c>
      <c r="O190" t="s">
        <v>440</v>
      </c>
      <c r="P190" t="s">
        <v>1681</v>
      </c>
      <c r="S190" t="s">
        <v>1722</v>
      </c>
      <c r="T190" t="s">
        <v>1344</v>
      </c>
      <c r="U190" t="s">
        <v>427</v>
      </c>
      <c r="V190" s="22">
        <v>45251</v>
      </c>
      <c r="W190" s="2">
        <v>45251</v>
      </c>
      <c r="X190" s="2">
        <v>45254</v>
      </c>
      <c r="Y190" s="1">
        <f>IF(OR(Table1[[#This Row],[Quote Date]]="",Table1[[#This Row],[Confirm Date]]=""),0,NETWORKDAYS(Table1[[#This Row],[Quote Date]],Table1[[#This Row],[Confirm Date]]))</f>
        <v>4</v>
      </c>
      <c r="Z190" s="2">
        <v>45254</v>
      </c>
      <c r="AA190" s="2">
        <v>45266</v>
      </c>
      <c r="AB190" s="3">
        <f>IF(OR(Table1[[#This Row],[Part Order Date]]="",Table1[[#This Row],[Part Receive Date]]=""),0,NETWORKDAYS(Table1[[#This Row],[Part Order Date]],Table1[[#This Row],[Part Receive Date]]))</f>
        <v>9</v>
      </c>
      <c r="AC190" s="1">
        <f>IF(OR(Table1[[#This Row],[Confirm Date]]="",Table1[[#This Row],[End Date]]=""),0,NETWORKDAYS(Table1[[#This Row],[Confirm Date]],Table1[[#This Row],[End Date]]))</f>
        <v>8</v>
      </c>
      <c r="AD190" s="2">
        <v>45271</v>
      </c>
      <c r="AE190" s="2" t="s">
        <v>2033</v>
      </c>
      <c r="AF190" s="2" t="s">
        <v>2237</v>
      </c>
      <c r="AG190" t="s">
        <v>2163</v>
      </c>
      <c r="AI190" s="139" t="s">
        <v>2163</v>
      </c>
    </row>
    <row r="191" spans="1:35" hidden="1">
      <c r="A191" t="str">
        <f>IF(Table1[[#This Row],[STATUS]]="0] CLOSED","",COUNTIF($I$4:I191,"&lt;&gt;0] CLOSED"))</f>
        <v/>
      </c>
      <c r="B191" t="s">
        <v>1704</v>
      </c>
      <c r="C191" s="2">
        <v>45251</v>
      </c>
      <c r="D191" s="2">
        <v>45251</v>
      </c>
      <c r="E191" s="2">
        <v>45253</v>
      </c>
      <c r="F191" s="3">
        <f>IF(OR(Table1[[#This Row],[Start Date]]="",Table1[[#This Row],[End Date]]=""),0,NETWORKDAYS(Table1[[#This Row],[Start Date]],Table1[[#This Row],[End Date]]))</f>
        <v>3</v>
      </c>
      <c r="G191" t="s">
        <v>21</v>
      </c>
      <c r="H191" t="s">
        <v>6</v>
      </c>
      <c r="I191" t="s">
        <v>1527</v>
      </c>
      <c r="K191" s="2"/>
      <c r="L191" t="s">
        <v>1483</v>
      </c>
      <c r="M191" t="s">
        <v>1348</v>
      </c>
      <c r="N191" t="s">
        <v>22</v>
      </c>
      <c r="O191" t="s">
        <v>53</v>
      </c>
      <c r="P191" t="s">
        <v>1705</v>
      </c>
      <c r="S191" t="s">
        <v>1727</v>
      </c>
      <c r="T191" t="s">
        <v>1441</v>
      </c>
      <c r="U191" t="s">
        <v>1718</v>
      </c>
      <c r="V191" s="2">
        <v>45251</v>
      </c>
      <c r="W191" s="2">
        <v>45251</v>
      </c>
      <c r="X191" s="2">
        <v>45251</v>
      </c>
      <c r="Y191" s="1">
        <f>IF(OR(Table1[[#This Row],[Quote Date]]="",Table1[[#This Row],[Confirm Date]]=""),0,NETWORKDAYS(Table1[[#This Row],[Quote Date]],Table1[[#This Row],[Confirm Date]]))</f>
        <v>1</v>
      </c>
      <c r="Z191" s="2"/>
      <c r="AA191" s="2"/>
      <c r="AB191" s="3">
        <f>IF(OR(Table1[[#This Row],[Part Order Date]]="",Table1[[#This Row],[Part Receive Date]]=""),0,NETWORKDAYS(Table1[[#This Row],[Part Order Date]],Table1[[#This Row],[Part Receive Date]]))</f>
        <v>0</v>
      </c>
      <c r="AC191" s="1">
        <f>IF(OR(Table1[[#This Row],[Confirm Date]]="",Table1[[#This Row],[End Date]]=""),0,NETWORKDAYS(Table1[[#This Row],[Confirm Date]],Table1[[#This Row],[End Date]]))</f>
        <v>3</v>
      </c>
      <c r="AD191" s="2">
        <v>45253</v>
      </c>
      <c r="AE191" s="2"/>
      <c r="AF191" s="2"/>
      <c r="AG191" t="s">
        <v>2163</v>
      </c>
      <c r="AI191" s="139" t="s">
        <v>2163</v>
      </c>
    </row>
    <row r="192" spans="1:35" hidden="1">
      <c r="A192" t="str">
        <f>IF(Table1[[#This Row],[STATUS]]="0] CLOSED","",COUNTIF($I$4:I195,"&lt;&gt;0] CLOSED"))</f>
        <v/>
      </c>
      <c r="B192" t="s">
        <v>1714</v>
      </c>
      <c r="C192" s="2">
        <v>45247</v>
      </c>
      <c r="D192" s="2">
        <v>45250</v>
      </c>
      <c r="E192" s="2">
        <v>45252</v>
      </c>
      <c r="F192" s="3">
        <f>IF(OR(Table1[[#This Row],[Start Date]]="",Table1[[#This Row],[End Date]]=""),0,NETWORKDAYS(Table1[[#This Row],[Start Date]],Table1[[#This Row],[End Date]]))</f>
        <v>3</v>
      </c>
      <c r="G192" t="s">
        <v>21</v>
      </c>
      <c r="H192" t="s">
        <v>6</v>
      </c>
      <c r="I192" t="s">
        <v>1527</v>
      </c>
      <c r="K192" s="2"/>
      <c r="L192" t="s">
        <v>1483</v>
      </c>
      <c r="M192" t="s">
        <v>1348</v>
      </c>
      <c r="N192" t="s">
        <v>1666</v>
      </c>
      <c r="O192" t="s">
        <v>157</v>
      </c>
      <c r="P192" t="s">
        <v>1673</v>
      </c>
      <c r="S192" t="s">
        <v>1728</v>
      </c>
      <c r="T192" t="s">
        <v>1347</v>
      </c>
      <c r="U192" t="s">
        <v>1625</v>
      </c>
      <c r="V192" s="2">
        <v>45250</v>
      </c>
      <c r="W192" s="2">
        <v>45250</v>
      </c>
      <c r="X192" s="2">
        <v>45250</v>
      </c>
      <c r="Y192" s="1">
        <f>IF(OR(Table1[[#This Row],[Quote Date]]="",Table1[[#This Row],[Confirm Date]]=""),0,NETWORKDAYS(Table1[[#This Row],[Quote Date]],Table1[[#This Row],[Confirm Date]]))</f>
        <v>1</v>
      </c>
      <c r="Z192" s="2"/>
      <c r="AA192" s="2"/>
      <c r="AB192" s="3">
        <f>IF(OR(Table1[[#This Row],[Part Order Date]]="",Table1[[#This Row],[Part Receive Date]]=""),0,NETWORKDAYS(Table1[[#This Row],[Part Order Date]],Table1[[#This Row],[Part Receive Date]]))</f>
        <v>0</v>
      </c>
      <c r="AC192" s="1">
        <f>IF(OR(Table1[[#This Row],[Confirm Date]]="",Table1[[#This Row],[End Date]]=""),0,NETWORKDAYS(Table1[[#This Row],[Confirm Date]],Table1[[#This Row],[End Date]]))</f>
        <v>3</v>
      </c>
      <c r="AD192" s="2">
        <v>45252</v>
      </c>
      <c r="AE192" s="2"/>
      <c r="AF192" s="2"/>
      <c r="AG192" t="s">
        <v>2163</v>
      </c>
      <c r="AI192" s="139" t="s">
        <v>2163</v>
      </c>
    </row>
    <row r="193" spans="1:35" hidden="1">
      <c r="A193" t="str">
        <f>IF(Table1[[#This Row],[STATUS]]="0] CLOSED","",COUNTIF($I$4:I193,"&lt;&gt;0] CLOSED"))</f>
        <v/>
      </c>
      <c r="B193" t="s">
        <v>1762</v>
      </c>
      <c r="C193" s="2">
        <v>45252</v>
      </c>
      <c r="D193" s="2">
        <v>45260</v>
      </c>
      <c r="E193" s="2">
        <v>45260</v>
      </c>
      <c r="F193" s="3">
        <f>IF(OR(Table1[[#This Row],[Start Date]]="",Table1[[#This Row],[End Date]]=""),0,NETWORKDAYS(Table1[[#This Row],[Start Date]],Table1[[#This Row],[End Date]]))</f>
        <v>1</v>
      </c>
      <c r="G193" t="s">
        <v>1477</v>
      </c>
      <c r="H193" t="s">
        <v>6</v>
      </c>
      <c r="I193" t="s">
        <v>1527</v>
      </c>
      <c r="K193" s="2"/>
      <c r="L193" t="s">
        <v>1484</v>
      </c>
      <c r="N193" t="s">
        <v>22</v>
      </c>
      <c r="O193" t="s">
        <v>1763</v>
      </c>
      <c r="P193" t="s">
        <v>1764</v>
      </c>
      <c r="T193" t="s">
        <v>1441</v>
      </c>
      <c r="V193" s="22">
        <v>45260</v>
      </c>
      <c r="W193" s="2">
        <v>45260</v>
      </c>
      <c r="X193" s="2">
        <v>45260</v>
      </c>
      <c r="Y193" s="1">
        <f>IF(OR(Table1[[#This Row],[Quote Date]]="",Table1[[#This Row],[Confirm Date]]=""),0,NETWORKDAYS(Table1[[#This Row],[Quote Date]],Table1[[#This Row],[Confirm Date]]))</f>
        <v>1</v>
      </c>
      <c r="Z193" s="2"/>
      <c r="AA193" s="2"/>
      <c r="AB193" s="3">
        <f>IF(OR(Table1[[#This Row],[Part Order Date]]="",Table1[[#This Row],[Part Receive Date]]=""),0,NETWORKDAYS(Table1[[#This Row],[Part Order Date]],Table1[[#This Row],[Part Receive Date]]))</f>
        <v>0</v>
      </c>
      <c r="AC193" s="1">
        <f>IF(OR(Table1[[#This Row],[Confirm Date]]="",Table1[[#This Row],[End Date]]=""),0,NETWORKDAYS(Table1[[#This Row],[Confirm Date]],Table1[[#This Row],[End Date]]))</f>
        <v>1</v>
      </c>
      <c r="AD193" s="2">
        <v>45260</v>
      </c>
      <c r="AE193" s="2"/>
      <c r="AF193" s="2" t="s">
        <v>2043</v>
      </c>
      <c r="AG193" t="s">
        <v>2163</v>
      </c>
      <c r="AI193" s="139" t="s">
        <v>2163</v>
      </c>
    </row>
    <row r="194" spans="1:35" hidden="1">
      <c r="A194" t="str">
        <f>IF(Table1[[#This Row],[STATUS]]="0] CLOSED","",COUNTIF($I$4:I194,"&lt;&gt;0] CLOSED"))</f>
        <v/>
      </c>
      <c r="B194" t="s">
        <v>1781</v>
      </c>
      <c r="C194" s="2">
        <v>45253</v>
      </c>
      <c r="D194" s="2">
        <v>45264</v>
      </c>
      <c r="E194" s="2">
        <v>45265</v>
      </c>
      <c r="F194" s="3">
        <f>IF(OR(Table1[[#This Row],[Start Date]]="",Table1[[#This Row],[End Date]]=""),0,NETWORKDAYS(Table1[[#This Row],[Start Date]],Table1[[#This Row],[End Date]]))</f>
        <v>2</v>
      </c>
      <c r="G194" t="s">
        <v>1477</v>
      </c>
      <c r="H194" t="s">
        <v>6</v>
      </c>
      <c r="I194" t="s">
        <v>1527</v>
      </c>
      <c r="K194" s="2"/>
      <c r="L194" t="s">
        <v>1525</v>
      </c>
      <c r="M194" t="s">
        <v>1343</v>
      </c>
      <c r="N194" t="s">
        <v>1782</v>
      </c>
      <c r="O194" t="s">
        <v>259</v>
      </c>
      <c r="P194" t="s">
        <v>1783</v>
      </c>
      <c r="S194" t="s">
        <v>1444</v>
      </c>
      <c r="T194" t="s">
        <v>1347</v>
      </c>
      <c r="V194" s="22">
        <v>45264</v>
      </c>
      <c r="W194" s="2">
        <v>45264</v>
      </c>
      <c r="X194" s="2">
        <v>45264</v>
      </c>
      <c r="Y194" s="1">
        <f>IF(OR(Table1[[#This Row],[Quote Date]]="",Table1[[#This Row],[Confirm Date]]=""),0,NETWORKDAYS(Table1[[#This Row],[Quote Date]],Table1[[#This Row],[Confirm Date]]))</f>
        <v>1</v>
      </c>
      <c r="Z194" s="2"/>
      <c r="AA194" s="2"/>
      <c r="AB194" s="3">
        <f>IF(OR(Table1[[#This Row],[Part Order Date]]="",Table1[[#This Row],[Part Receive Date]]=""),0,NETWORKDAYS(Table1[[#This Row],[Part Order Date]],Table1[[#This Row],[Part Receive Date]]))</f>
        <v>0</v>
      </c>
      <c r="AC194" s="1">
        <f>IF(OR(Table1[[#This Row],[Confirm Date]]="",Table1[[#This Row],[End Date]]=""),0,NETWORKDAYS(Table1[[#This Row],[Confirm Date]],Table1[[#This Row],[End Date]]))</f>
        <v>2</v>
      </c>
      <c r="AD194" s="2">
        <v>45265</v>
      </c>
      <c r="AE194" s="2"/>
      <c r="AF194" s="2"/>
      <c r="AG194" t="s">
        <v>2163</v>
      </c>
      <c r="AI194" s="139" t="s">
        <v>2163</v>
      </c>
    </row>
    <row r="195" spans="1:35" hidden="1">
      <c r="A195" t="str">
        <f>IF(Table1[[#This Row],[STATUS]]="0] CLOSED","",COUNTIF($I$4:I202,"&lt;&gt;0] CLOSED"))</f>
        <v/>
      </c>
      <c r="B195" t="s">
        <v>1791</v>
      </c>
      <c r="C195" s="2">
        <v>45254</v>
      </c>
      <c r="D195" s="2">
        <v>45254</v>
      </c>
      <c r="E195" s="2">
        <v>45257</v>
      </c>
      <c r="F195" s="3">
        <f>IF(OR(Table1[[#This Row],[Start Date]]="",Table1[[#This Row],[End Date]]=""),0,NETWORKDAYS(Table1[[#This Row],[Start Date]],Table1[[#This Row],[End Date]]))</f>
        <v>2</v>
      </c>
      <c r="G195" t="s">
        <v>1477</v>
      </c>
      <c r="H195" t="s">
        <v>6</v>
      </c>
      <c r="I195" t="s">
        <v>1527</v>
      </c>
      <c r="K195" s="2"/>
      <c r="L195" t="s">
        <v>1484</v>
      </c>
      <c r="M195" t="s">
        <v>1343</v>
      </c>
      <c r="N195" t="s">
        <v>89</v>
      </c>
      <c r="O195" t="s">
        <v>171</v>
      </c>
      <c r="P195" t="s">
        <v>1792</v>
      </c>
      <c r="S195" t="s">
        <v>1328</v>
      </c>
      <c r="T195" t="s">
        <v>1347</v>
      </c>
      <c r="V195" s="22">
        <v>45254</v>
      </c>
      <c r="W195" s="2">
        <v>45254</v>
      </c>
      <c r="X195" s="2">
        <v>45254</v>
      </c>
      <c r="Y195" s="1">
        <f>IF(OR(Table1[[#This Row],[Quote Date]]="",Table1[[#This Row],[Confirm Date]]=""),0,NETWORKDAYS(Table1[[#This Row],[Quote Date]],Table1[[#This Row],[Confirm Date]]))</f>
        <v>1</v>
      </c>
      <c r="Z195" s="2"/>
      <c r="AA195" s="2"/>
      <c r="AB195" s="3">
        <f>IF(OR(Table1[[#This Row],[Part Order Date]]="",Table1[[#This Row],[Part Receive Date]]=""),0,NETWORKDAYS(Table1[[#This Row],[Part Order Date]],Table1[[#This Row],[Part Receive Date]]))</f>
        <v>0</v>
      </c>
      <c r="AC195" s="1">
        <f>IF(OR(Table1[[#This Row],[Confirm Date]]="",Table1[[#This Row],[End Date]]=""),0,NETWORKDAYS(Table1[[#This Row],[Confirm Date]],Table1[[#This Row],[End Date]]))</f>
        <v>2</v>
      </c>
      <c r="AD195" s="2">
        <v>45260</v>
      </c>
      <c r="AE195" s="2"/>
      <c r="AF195" s="2"/>
      <c r="AG195" t="s">
        <v>2163</v>
      </c>
      <c r="AI195" s="139" t="s">
        <v>2163</v>
      </c>
    </row>
    <row r="196" spans="1:35" hidden="1">
      <c r="A196" t="str">
        <f>IF(Table1[[#This Row],[STATUS]]="0] CLOSED","",COUNTIF($I$4:I196,"&lt;&gt;0] CLOSED"))</f>
        <v/>
      </c>
      <c r="B196" t="s">
        <v>2050</v>
      </c>
      <c r="C196" s="2">
        <v>45258</v>
      </c>
      <c r="D196" s="2">
        <v>45268</v>
      </c>
      <c r="E196" s="2">
        <v>45271</v>
      </c>
      <c r="F196" s="3">
        <f>IF(OR(Table1[[#This Row],[Start Date]]="",Table1[[#This Row],[End Date]]=""),0,NETWORKDAYS(Table1[[#This Row],[Start Date]],Table1[[#This Row],[End Date]]))</f>
        <v>2</v>
      </c>
      <c r="G196" t="s">
        <v>1477</v>
      </c>
      <c r="H196" t="s">
        <v>6</v>
      </c>
      <c r="I196" t="s">
        <v>1527</v>
      </c>
      <c r="K196" s="2"/>
      <c r="L196" t="s">
        <v>1485</v>
      </c>
      <c r="M196" t="s">
        <v>1348</v>
      </c>
      <c r="N196" t="s">
        <v>2051</v>
      </c>
      <c r="O196" t="s">
        <v>52</v>
      </c>
      <c r="P196" t="s">
        <v>2052</v>
      </c>
      <c r="S196" t="s">
        <v>2091</v>
      </c>
      <c r="T196" t="s">
        <v>1347</v>
      </c>
      <c r="V196" s="22">
        <v>45268</v>
      </c>
      <c r="W196" s="2">
        <v>45268</v>
      </c>
      <c r="X196" s="2">
        <v>45268</v>
      </c>
      <c r="Y196" s="1">
        <f>IF(OR(Table1[[#This Row],[Quote Date]]="",Table1[[#This Row],[Confirm Date]]=""),0,NETWORKDAYS(Table1[[#This Row],[Quote Date]],Table1[[#This Row],[Confirm Date]]))</f>
        <v>1</v>
      </c>
      <c r="Z196" s="2"/>
      <c r="AA196" s="2"/>
      <c r="AB196" s="3">
        <f>IF(OR(Table1[[#This Row],[Part Order Date]]="",Table1[[#This Row],[Part Receive Date]]=""),0,NETWORKDAYS(Table1[[#This Row],[Part Order Date]],Table1[[#This Row],[Part Receive Date]]))</f>
        <v>0</v>
      </c>
      <c r="AC196" s="1">
        <f>IF(OR(Table1[[#This Row],[Confirm Date]]="",Table1[[#This Row],[End Date]]=""),0,NETWORKDAYS(Table1[[#This Row],[Confirm Date]],Table1[[#This Row],[End Date]]))</f>
        <v>2</v>
      </c>
      <c r="AD196" s="2">
        <v>45271</v>
      </c>
      <c r="AE196" s="2"/>
      <c r="AF196" s="2"/>
      <c r="AG196" t="s">
        <v>2163</v>
      </c>
      <c r="AI196" s="139" t="s">
        <v>2163</v>
      </c>
    </row>
    <row r="197" spans="1:35" hidden="1">
      <c r="A197" t="str">
        <f>IF(Table1[[#This Row],[STATUS]]="0] CLOSED","",COUNTIF($I$4:I197,"&lt;&gt;0] CLOSED"))</f>
        <v/>
      </c>
      <c r="B197" t="s">
        <v>2053</v>
      </c>
      <c r="C197" s="2">
        <v>45258</v>
      </c>
      <c r="D197" s="2"/>
      <c r="E197" s="2"/>
      <c r="F197" s="3">
        <f>IF(OR(Table1[[#This Row],[Start Date]]="",Table1[[#This Row],[End Date]]=""),0,NETWORKDAYS(Table1[[#This Row],[Start Date]],Table1[[#This Row],[End Date]]))</f>
        <v>0</v>
      </c>
      <c r="G197" t="s">
        <v>1477</v>
      </c>
      <c r="H197" t="s">
        <v>28</v>
      </c>
      <c r="I197" t="s">
        <v>1527</v>
      </c>
      <c r="K197" s="2"/>
      <c r="M197" t="s">
        <v>1348</v>
      </c>
      <c r="N197" t="s">
        <v>22</v>
      </c>
      <c r="O197" t="s">
        <v>77</v>
      </c>
      <c r="P197" t="s">
        <v>239</v>
      </c>
      <c r="Q197" s="2">
        <v>44965</v>
      </c>
      <c r="T197" t="s">
        <v>1442</v>
      </c>
      <c r="U197" t="s">
        <v>2193</v>
      </c>
      <c r="V197" s="2">
        <v>45268</v>
      </c>
      <c r="W197" s="2">
        <v>45268</v>
      </c>
      <c r="X197" s="2">
        <v>45268</v>
      </c>
      <c r="Y197" s="1">
        <f>IF(OR(Table1[[#This Row],[Quote Date]]="",Table1[[#This Row],[Confirm Date]]=""),0,NETWORKDAYS(Table1[[#This Row],[Quote Date]],Table1[[#This Row],[Confirm Date]]))</f>
        <v>1</v>
      </c>
      <c r="Z197" s="2"/>
      <c r="AA197" s="2"/>
      <c r="AB197" s="3">
        <f>IF(OR(Table1[[#This Row],[Part Order Date]]="",Table1[[#This Row],[Part Receive Date]]=""),0,NETWORKDAYS(Table1[[#This Row],[Part Order Date]],Table1[[#This Row],[Part Receive Date]]))</f>
        <v>0</v>
      </c>
      <c r="AC197" s="1">
        <f>IF(OR(Table1[[#This Row],[Confirm Date]]="",Table1[[#This Row],[End Date]]=""),0,NETWORKDAYS(Table1[[#This Row],[Confirm Date]],Table1[[#This Row],[End Date]]))</f>
        <v>0</v>
      </c>
      <c r="AD197" s="2">
        <v>45282</v>
      </c>
      <c r="AE197" s="2"/>
      <c r="AF197" s="2" t="s">
        <v>2092</v>
      </c>
      <c r="AG197" t="s">
        <v>2130</v>
      </c>
      <c r="AH197">
        <v>350</v>
      </c>
      <c r="AI197" s="139"/>
    </row>
    <row r="198" spans="1:35" hidden="1">
      <c r="A198" t="str">
        <f>IF(Table1[[#This Row],[STATUS]]="0] CLOSED","",COUNTIF($I$4:I198,"&lt;&gt;0] CLOSED"))</f>
        <v/>
      </c>
      <c r="B198" t="s">
        <v>2054</v>
      </c>
      <c r="C198" s="2">
        <v>45258</v>
      </c>
      <c r="D198" s="2"/>
      <c r="E198" s="2"/>
      <c r="F198" s="3">
        <f>IF(OR(Table1[[#This Row],[Start Date]]="",Table1[[#This Row],[End Date]]=""),0,NETWORKDAYS(Table1[[#This Row],[Start Date]],Table1[[#This Row],[End Date]]))</f>
        <v>0</v>
      </c>
      <c r="G198" t="s">
        <v>1477</v>
      </c>
      <c r="H198" t="s">
        <v>28</v>
      </c>
      <c r="I198" t="s">
        <v>1527</v>
      </c>
      <c r="K198" s="2"/>
      <c r="M198" t="s">
        <v>1348</v>
      </c>
      <c r="N198" t="s">
        <v>22</v>
      </c>
      <c r="O198" t="s">
        <v>77</v>
      </c>
      <c r="P198" t="s">
        <v>2055</v>
      </c>
      <c r="T198" t="s">
        <v>1442</v>
      </c>
      <c r="V198" s="22">
        <v>45268</v>
      </c>
      <c r="W198" s="2">
        <v>45268</v>
      </c>
      <c r="X198" s="2">
        <v>45268</v>
      </c>
      <c r="Y198" s="1">
        <f>IF(OR(Table1[[#This Row],[Quote Date]]="",Table1[[#This Row],[Confirm Date]]=""),0,NETWORKDAYS(Table1[[#This Row],[Quote Date]],Table1[[#This Row],[Confirm Date]]))</f>
        <v>1</v>
      </c>
      <c r="Z198" s="2"/>
      <c r="AA198" s="2"/>
      <c r="AB198" s="3">
        <f>IF(OR(Table1[[#This Row],[Part Order Date]]="",Table1[[#This Row],[Part Receive Date]]=""),0,NETWORKDAYS(Table1[[#This Row],[Part Order Date]],Table1[[#This Row],[Part Receive Date]]))</f>
        <v>0</v>
      </c>
      <c r="AC198" s="1">
        <f>IF(OR(Table1[[#This Row],[Confirm Date]]="",Table1[[#This Row],[End Date]]=""),0,NETWORKDAYS(Table1[[#This Row],[Confirm Date]],Table1[[#This Row],[End Date]]))</f>
        <v>0</v>
      </c>
      <c r="AD198" s="2">
        <v>45268</v>
      </c>
      <c r="AE198" s="2"/>
      <c r="AF198" s="2" t="s">
        <v>2092</v>
      </c>
      <c r="AG198" t="s">
        <v>2163</v>
      </c>
      <c r="AI198" s="139" t="s">
        <v>2163</v>
      </c>
    </row>
    <row r="199" spans="1:35" hidden="1">
      <c r="A199" t="str">
        <f>IF(Table1[[#This Row],[STATUS]]="0] CLOSED","",COUNTIF($I$4:I199,"&lt;&gt;0] CLOSED"))</f>
        <v/>
      </c>
      <c r="B199" t="s">
        <v>2070</v>
      </c>
      <c r="C199" s="2">
        <v>45260</v>
      </c>
      <c r="D199" s="2">
        <v>45260</v>
      </c>
      <c r="E199" s="2">
        <v>45271</v>
      </c>
      <c r="F199" s="3">
        <v>8</v>
      </c>
      <c r="G199" t="s">
        <v>1477</v>
      </c>
      <c r="H199" t="s">
        <v>6</v>
      </c>
      <c r="I199" t="s">
        <v>1527</v>
      </c>
      <c r="K199" s="2"/>
      <c r="L199" t="s">
        <v>1525</v>
      </c>
      <c r="M199" t="s">
        <v>1343</v>
      </c>
      <c r="N199" t="s">
        <v>39</v>
      </c>
      <c r="O199" t="s">
        <v>85</v>
      </c>
      <c r="P199" t="s">
        <v>2071</v>
      </c>
      <c r="S199" t="s">
        <v>1541</v>
      </c>
      <c r="T199" t="s">
        <v>1347</v>
      </c>
      <c r="U199" t="s">
        <v>92</v>
      </c>
      <c r="V199" s="22">
        <v>45260</v>
      </c>
      <c r="W199" s="2">
        <v>45260</v>
      </c>
      <c r="X199" s="2">
        <v>45260</v>
      </c>
      <c r="Y199" s="1">
        <f>IF(OR(Table1[[#This Row],[Quote Date]]="",Table1[[#This Row],[Confirm Date]]=""),0,NETWORKDAYS(Table1[[#This Row],[Quote Date]],Table1[[#This Row],[Confirm Date]]))</f>
        <v>1</v>
      </c>
      <c r="Z199" s="2">
        <v>45260</v>
      </c>
      <c r="AA199" s="2">
        <v>45261</v>
      </c>
      <c r="AB199" s="3">
        <f>IF(OR(Table1[[#This Row],[Part Order Date]]="",Table1[[#This Row],[Part Receive Date]]=""),0,NETWORKDAYS(Table1[[#This Row],[Part Order Date]],Table1[[#This Row],[Part Receive Date]]))</f>
        <v>2</v>
      </c>
      <c r="AC199" s="1">
        <v>2</v>
      </c>
      <c r="AD199" s="2">
        <v>45279</v>
      </c>
      <c r="AE199" s="2" t="s">
        <v>2072</v>
      </c>
      <c r="AF199" s="2" t="s">
        <v>2073</v>
      </c>
      <c r="AH199">
        <v>200</v>
      </c>
      <c r="AI199" s="139"/>
    </row>
    <row r="200" spans="1:35" hidden="1">
      <c r="A200" t="str">
        <f>IF(Table1[[#This Row],[STATUS]]="0] CLOSED","",COUNTIF($I$4:I200,"&lt;&gt;0] CLOSED"))</f>
        <v/>
      </c>
      <c r="B200" t="s">
        <v>2074</v>
      </c>
      <c r="C200" s="2">
        <v>45260</v>
      </c>
      <c r="D200" s="2">
        <v>45265</v>
      </c>
      <c r="E200" s="2">
        <v>45275</v>
      </c>
      <c r="F200" s="3">
        <v>9</v>
      </c>
      <c r="G200" t="s">
        <v>1477</v>
      </c>
      <c r="H200" t="s">
        <v>6</v>
      </c>
      <c r="I200" t="s">
        <v>1527</v>
      </c>
      <c r="K200" s="2"/>
      <c r="L200" t="s">
        <v>1484</v>
      </c>
      <c r="M200" t="s">
        <v>1343</v>
      </c>
      <c r="N200" t="s">
        <v>22</v>
      </c>
      <c r="O200" t="s">
        <v>109</v>
      </c>
      <c r="P200" t="s">
        <v>2075</v>
      </c>
      <c r="S200" t="s">
        <v>2076</v>
      </c>
      <c r="T200" t="s">
        <v>1347</v>
      </c>
      <c r="U200" t="s">
        <v>2195</v>
      </c>
      <c r="V200" s="22">
        <v>45261</v>
      </c>
      <c r="W200" s="2">
        <v>45265</v>
      </c>
      <c r="X200" s="2">
        <v>45265</v>
      </c>
      <c r="Y200" s="1">
        <f>IF(OR(Table1[[#This Row],[Quote Date]]="",Table1[[#This Row],[Confirm Date]]=""),0,NETWORKDAYS(Table1[[#This Row],[Quote Date]],Table1[[#This Row],[Confirm Date]]))</f>
        <v>1</v>
      </c>
      <c r="Z200" s="2"/>
      <c r="AA200" s="2"/>
      <c r="AB200" s="3">
        <f>IF(OR(Table1[[#This Row],[Part Order Date]]="",Table1[[#This Row],[Part Receive Date]]=""),0,NETWORKDAYS(Table1[[#This Row],[Part Order Date]],Table1[[#This Row],[Part Receive Date]]))</f>
        <v>0</v>
      </c>
      <c r="AC200" s="1">
        <f>IF(OR(Table1[[#This Row],[Confirm Date]]="",Table1[[#This Row],[End Date]]=""),0,NETWORKDAYS(Table1[[#This Row],[Confirm Date]],Table1[[#This Row],[End Date]]))</f>
        <v>9</v>
      </c>
      <c r="AD200" s="2">
        <v>45275</v>
      </c>
      <c r="AE200" s="2"/>
      <c r="AF200" s="2"/>
      <c r="AG200" t="s">
        <v>2163</v>
      </c>
      <c r="AH200">
        <v>200</v>
      </c>
      <c r="AI200" s="139" t="s">
        <v>2163</v>
      </c>
    </row>
    <row r="201" spans="1:35" hidden="1">
      <c r="A201" t="str">
        <f>IF(Table1[[#This Row],[STATUS]]="0] CLOSED","",COUNTIF($I$4:I201,"&lt;&gt;0] CLOSED"))</f>
        <v/>
      </c>
      <c r="B201" t="s">
        <v>2099</v>
      </c>
      <c r="C201" s="2">
        <v>45264</v>
      </c>
      <c r="D201" s="2">
        <v>45268</v>
      </c>
      <c r="E201" s="2">
        <v>45271</v>
      </c>
      <c r="F201" s="3">
        <f>IF(OR(Table1[[#This Row],[Start Date]]="",Table1[[#This Row],[End Date]]=""),0,NETWORKDAYS(Table1[[#This Row],[Start Date]],Table1[[#This Row],[End Date]]))</f>
        <v>2</v>
      </c>
      <c r="G201" t="s">
        <v>1477</v>
      </c>
      <c r="H201" t="s">
        <v>6</v>
      </c>
      <c r="I201" t="s">
        <v>1527</v>
      </c>
      <c r="J201" t="s">
        <v>1532</v>
      </c>
      <c r="K201" s="2"/>
      <c r="L201" t="s">
        <v>1483</v>
      </c>
      <c r="M201" t="s">
        <v>1348</v>
      </c>
      <c r="N201" t="s">
        <v>473</v>
      </c>
      <c r="O201" t="s">
        <v>120</v>
      </c>
      <c r="P201" t="s">
        <v>2100</v>
      </c>
      <c r="S201" t="s">
        <v>2101</v>
      </c>
      <c r="T201" t="s">
        <v>1344</v>
      </c>
      <c r="V201" s="22">
        <v>45268</v>
      </c>
      <c r="W201" s="2">
        <v>45268</v>
      </c>
      <c r="X201" s="2">
        <v>45268</v>
      </c>
      <c r="Y201" s="1">
        <f>IF(OR(Table1[[#This Row],[Quote Date]]="",Table1[[#This Row],[Confirm Date]]=""),0,NETWORKDAYS(Table1[[#This Row],[Quote Date]],Table1[[#This Row],[Confirm Date]]))</f>
        <v>1</v>
      </c>
      <c r="Z201" s="2"/>
      <c r="AA201" s="2"/>
      <c r="AB201" s="3">
        <f>IF(OR(Table1[[#This Row],[Part Order Date]]="",Table1[[#This Row],[Part Receive Date]]=""),0,NETWORKDAYS(Table1[[#This Row],[Part Order Date]],Table1[[#This Row],[Part Receive Date]]))</f>
        <v>0</v>
      </c>
      <c r="AC201" s="1">
        <f>IF(OR(Table1[[#This Row],[Confirm Date]]="",Table1[[#This Row],[End Date]]=""),0,NETWORKDAYS(Table1[[#This Row],[Confirm Date]],Table1[[#This Row],[End Date]]))</f>
        <v>2</v>
      </c>
      <c r="AD201" s="2">
        <v>45271</v>
      </c>
      <c r="AE201" s="2"/>
      <c r="AF201" s="2"/>
      <c r="AG201" t="s">
        <v>2163</v>
      </c>
      <c r="AI201" s="139" t="s">
        <v>2163</v>
      </c>
    </row>
    <row r="202" spans="1:35" hidden="1">
      <c r="A202" t="str">
        <f>IF(Table1[[#This Row],[STATUS]]="0] CLOSED","",COUNTIF($I$4:I204,"&lt;&gt;0] CLOSED"))</f>
        <v/>
      </c>
      <c r="B202" t="s">
        <v>2102</v>
      </c>
      <c r="C202" s="2">
        <v>45264</v>
      </c>
      <c r="D202" s="2">
        <v>45265</v>
      </c>
      <c r="E202" s="2">
        <v>45268</v>
      </c>
      <c r="F202" s="3">
        <f>IF(OR(Table1[[#This Row],[Start Date]]="",Table1[[#This Row],[End Date]]=""),0,NETWORKDAYS(Table1[[#This Row],[Start Date]],Table1[[#This Row],[End Date]]))</f>
        <v>4</v>
      </c>
      <c r="G202" t="s">
        <v>1477</v>
      </c>
      <c r="H202" t="s">
        <v>6</v>
      </c>
      <c r="I202" t="s">
        <v>1527</v>
      </c>
      <c r="K202" s="2"/>
      <c r="L202" t="s">
        <v>1484</v>
      </c>
      <c r="M202" t="s">
        <v>1343</v>
      </c>
      <c r="N202" t="s">
        <v>22</v>
      </c>
      <c r="O202" t="s">
        <v>109</v>
      </c>
      <c r="P202" t="s">
        <v>2103</v>
      </c>
      <c r="S202" t="s">
        <v>1328</v>
      </c>
      <c r="T202" t="s">
        <v>1347</v>
      </c>
      <c r="V202" s="22">
        <v>45265</v>
      </c>
      <c r="W202" s="2">
        <v>45265</v>
      </c>
      <c r="X202" s="2">
        <v>45265</v>
      </c>
      <c r="Y202" s="1">
        <f>IF(OR(Table1[[#This Row],[Quote Date]]="",Table1[[#This Row],[Confirm Date]]=""),0,NETWORKDAYS(Table1[[#This Row],[Quote Date]],Table1[[#This Row],[Confirm Date]]))</f>
        <v>1</v>
      </c>
      <c r="Z202" s="2"/>
      <c r="AA202" s="2"/>
      <c r="AB202" s="3">
        <f>IF(OR(Table1[[#This Row],[Part Order Date]]="",Table1[[#This Row],[Part Receive Date]]=""),0,NETWORKDAYS(Table1[[#This Row],[Part Order Date]],Table1[[#This Row],[Part Receive Date]]))</f>
        <v>0</v>
      </c>
      <c r="AC202" s="1">
        <f>IF(OR(Table1[[#This Row],[Confirm Date]]="",Table1[[#This Row],[End Date]]=""),0,NETWORKDAYS(Table1[[#This Row],[Confirm Date]],Table1[[#This Row],[End Date]]))</f>
        <v>4</v>
      </c>
      <c r="AD202" s="2">
        <v>45268</v>
      </c>
      <c r="AE202" s="2"/>
      <c r="AF202" s="2"/>
      <c r="AG202" t="s">
        <v>2163</v>
      </c>
      <c r="AI202" s="139" t="s">
        <v>2163</v>
      </c>
    </row>
    <row r="203" spans="1:35" hidden="1">
      <c r="A203" t="str">
        <f>IF(Table1[[#This Row],[STATUS]]="0] CLOSED","",COUNTIF($I$4:I203,"&lt;&gt;0] CLOSED"))</f>
        <v/>
      </c>
      <c r="B203" t="s">
        <v>2209</v>
      </c>
      <c r="C203" s="2">
        <v>45273</v>
      </c>
      <c r="D203" s="2"/>
      <c r="E203" s="2"/>
      <c r="F203" s="3">
        <f>IF(OR(Table1[[#This Row],[Start Date]]="",Table1[[#This Row],[End Date]]=""),0,NETWORKDAYS(Table1[[#This Row],[Start Date]],Table1[[#This Row],[End Date]]))</f>
        <v>0</v>
      </c>
      <c r="G203" t="s">
        <v>1477</v>
      </c>
      <c r="H203" t="s">
        <v>28</v>
      </c>
      <c r="I203" t="s">
        <v>1527</v>
      </c>
      <c r="K203" s="2"/>
      <c r="M203" t="s">
        <v>1348</v>
      </c>
      <c r="N203" t="s">
        <v>22</v>
      </c>
      <c r="O203" t="s">
        <v>34</v>
      </c>
      <c r="P203" t="s">
        <v>2210</v>
      </c>
      <c r="Q203" s="2">
        <v>43063</v>
      </c>
      <c r="S203" t="s">
        <v>2250</v>
      </c>
      <c r="T203" t="s">
        <v>1442</v>
      </c>
      <c r="U203" t="s">
        <v>2193</v>
      </c>
      <c r="V203" s="2">
        <v>45279</v>
      </c>
      <c r="W203" s="2">
        <v>45279</v>
      </c>
      <c r="X203" s="2">
        <v>45279</v>
      </c>
      <c r="Y203" s="1">
        <f>IF(OR(Table1[[#This Row],[Quote Date]]="",Table1[[#This Row],[Confirm Date]]=""),0,NETWORKDAYS(Table1[[#This Row],[Quote Date]],Table1[[#This Row],[Confirm Date]]))</f>
        <v>1</v>
      </c>
      <c r="Z203" s="2"/>
      <c r="AA203" s="2"/>
      <c r="AB203" s="3">
        <f>IF(OR(Table1[[#This Row],[Part Order Date]]="",Table1[[#This Row],[Part Receive Date]]=""),0,NETWORKDAYS(Table1[[#This Row],[Part Order Date]],Table1[[#This Row],[Part Receive Date]]))</f>
        <v>0</v>
      </c>
      <c r="AC203" s="1">
        <f>IF(OR(Table1[[#This Row],[Confirm Date]]="",Table1[[#This Row],[End Date]]=""),0,NETWORKDAYS(Table1[[#This Row],[Confirm Date]],Table1[[#This Row],[End Date]]))</f>
        <v>0</v>
      </c>
      <c r="AD203" s="2">
        <v>45282</v>
      </c>
      <c r="AE203" s="2"/>
      <c r="AF203" s="2" t="s">
        <v>2251</v>
      </c>
      <c r="AH203">
        <v>350</v>
      </c>
      <c r="AI203" s="139"/>
    </row>
    <row r="204" spans="1:35">
      <c r="A204">
        <f>IF(Table1[[#This Row],[STATUS]]="0] CLOSED","",COUNTIF($I$4:I204,"&lt;&gt;0] CLOSED"))</f>
        <v>1</v>
      </c>
      <c r="B204" t="s">
        <v>2297</v>
      </c>
      <c r="C204" s="2">
        <v>45282</v>
      </c>
      <c r="D204" s="2"/>
      <c r="E204" s="2"/>
      <c r="F204" s="3">
        <f>IF(OR(Table1[[#This Row],[Start Date]]="",Table1[[#This Row],[End Date]]=""),0,NETWORKDAYS(Table1[[#This Row],[Start Date]],Table1[[#This Row],[End Date]]))</f>
        <v>0</v>
      </c>
      <c r="G204" t="s">
        <v>1</v>
      </c>
      <c r="I204" t="s">
        <v>1340</v>
      </c>
      <c r="K204" s="2"/>
      <c r="M204" t="s">
        <v>1348</v>
      </c>
      <c r="N204" t="s">
        <v>94</v>
      </c>
      <c r="O204" t="s">
        <v>1028</v>
      </c>
      <c r="P204" t="s">
        <v>1459</v>
      </c>
      <c r="Q204" s="2">
        <v>41801</v>
      </c>
      <c r="S204" t="s">
        <v>2298</v>
      </c>
      <c r="T204" t="s">
        <v>1344</v>
      </c>
      <c r="V204" s="2"/>
      <c r="W204" s="2"/>
      <c r="X204" s="2"/>
      <c r="Y204" s="1">
        <f>IF(OR(Table1[[#This Row],[Quote Date]]="",Table1[[#This Row],[Confirm Date]]=""),0,NETWORKDAYS(Table1[[#This Row],[Quote Date]],Table1[[#This Row],[Confirm Date]]))</f>
        <v>0</v>
      </c>
      <c r="Z204" s="2"/>
      <c r="AA204" s="2"/>
      <c r="AB204" s="3">
        <f>IF(OR(Table1[[#This Row],[Part Order Date]]="",Table1[[#This Row],[Part Receive Date]]=""),0,NETWORKDAYS(Table1[[#This Row],[Part Order Date]],Table1[[#This Row],[Part Receive Date]]))</f>
        <v>0</v>
      </c>
      <c r="AC204" s="1">
        <f>IF(OR(Table1[[#This Row],[Confirm Date]]="",Table1[[#This Row],[End Date]]=""),0,NETWORKDAYS(Table1[[#This Row],[Confirm Date]],Table1[[#This Row],[End Date]]))</f>
        <v>0</v>
      </c>
      <c r="AD204" s="2"/>
      <c r="AE204" s="2"/>
      <c r="AF204" s="2"/>
      <c r="AH204">
        <v>350</v>
      </c>
      <c r="AI204" s="139"/>
    </row>
    <row r="205" spans="1:35">
      <c r="A205">
        <f>IF(Table1[[#This Row],[STATUS]]="0] CLOSED","",COUNTIF($I$4:I205,"&lt;&gt;0] CLOSED"))</f>
        <v>2</v>
      </c>
      <c r="B205" t="s">
        <v>2341</v>
      </c>
      <c r="C205" s="2">
        <v>45288</v>
      </c>
      <c r="D205" s="2"/>
      <c r="E205" s="2"/>
      <c r="F205" s="3">
        <f>IF(OR(Table1[[#This Row],[Start Date]]="",Table1[[#This Row],[End Date]]=""),0,NETWORKDAYS(Table1[[#This Row],[Start Date]],Table1[[#This Row],[End Date]]))</f>
        <v>0</v>
      </c>
      <c r="G205" t="s">
        <v>1</v>
      </c>
      <c r="I205" t="s">
        <v>1340</v>
      </c>
      <c r="K205" s="2"/>
      <c r="N205" t="s">
        <v>29</v>
      </c>
      <c r="O205" t="s">
        <v>85</v>
      </c>
      <c r="P205" t="s">
        <v>1332</v>
      </c>
      <c r="Q205" s="2">
        <v>42713</v>
      </c>
      <c r="V205" s="2"/>
      <c r="W205" s="2"/>
      <c r="X205" s="2"/>
      <c r="Y205" s="1">
        <f>IF(OR(Table1[[#This Row],[Quote Date]]="",Table1[[#This Row],[Confirm Date]]=""),0,NETWORKDAYS(Table1[[#This Row],[Quote Date]],Table1[[#This Row],[Confirm Date]]))</f>
        <v>0</v>
      </c>
      <c r="Z205" s="2"/>
      <c r="AA205" s="2"/>
      <c r="AB205" s="3">
        <f>IF(OR(Table1[[#This Row],[Part Order Date]]="",Table1[[#This Row],[Part Receive Date]]=""),0,NETWORKDAYS(Table1[[#This Row],[Part Order Date]],Table1[[#This Row],[Part Receive Date]]))</f>
        <v>0</v>
      </c>
      <c r="AC205" s="1">
        <f>IF(OR(Table1[[#This Row],[Confirm Date]]="",Table1[[#This Row],[End Date]]=""),0,NETWORKDAYS(Table1[[#This Row],[Confirm Date]],Table1[[#This Row],[End Date]]))</f>
        <v>0</v>
      </c>
      <c r="AD205" s="2"/>
      <c r="AE205" s="2"/>
      <c r="AF205" s="2" t="s">
        <v>2342</v>
      </c>
      <c r="AH205">
        <v>350</v>
      </c>
      <c r="AI205" s="139"/>
    </row>
    <row r="206" spans="1:35">
      <c r="A206">
        <f>IF(Table1[[#This Row],[STATUS]]="0] CLOSED","",COUNTIF($I$4:I206,"&lt;&gt;0] CLOSED"))</f>
        <v>3</v>
      </c>
      <c r="B206" t="s">
        <v>2348</v>
      </c>
      <c r="C206" s="2">
        <v>45289</v>
      </c>
      <c r="D206" s="2"/>
      <c r="E206" s="2"/>
      <c r="F206" s="3">
        <f>IF(OR(Table1[[#This Row],[Start Date]]="",Table1[[#This Row],[End Date]]=""),0,NETWORKDAYS(Table1[[#This Row],[Start Date]],Table1[[#This Row],[End Date]]))</f>
        <v>0</v>
      </c>
      <c r="G206" t="s">
        <v>1</v>
      </c>
      <c r="I206" t="s">
        <v>1340</v>
      </c>
      <c r="K206" s="2"/>
      <c r="N206" t="s">
        <v>1315</v>
      </c>
      <c r="O206" t="s">
        <v>264</v>
      </c>
      <c r="P206" t="s">
        <v>2349</v>
      </c>
      <c r="Q206" s="2">
        <v>44433</v>
      </c>
      <c r="V206" s="2"/>
      <c r="W206" s="2"/>
      <c r="X206" s="2"/>
      <c r="Y206" s="1">
        <f>IF(OR(Table1[[#This Row],[Quote Date]]="",Table1[[#This Row],[Confirm Date]]=""),0,NETWORKDAYS(Table1[[#This Row],[Quote Date]],Table1[[#This Row],[Confirm Date]]))</f>
        <v>0</v>
      </c>
      <c r="Z206" s="2"/>
      <c r="AA206" s="2"/>
      <c r="AB206" s="3">
        <f>IF(OR(Table1[[#This Row],[Part Order Date]]="",Table1[[#This Row],[Part Receive Date]]=""),0,NETWORKDAYS(Table1[[#This Row],[Part Order Date]],Table1[[#This Row],[Part Receive Date]]))</f>
        <v>0</v>
      </c>
      <c r="AC206" s="1">
        <f>IF(OR(Table1[[#This Row],[Confirm Date]]="",Table1[[#This Row],[End Date]]=""),0,NETWORKDAYS(Table1[[#This Row],[Confirm Date]],Table1[[#This Row],[End Date]]))</f>
        <v>0</v>
      </c>
      <c r="AD206" s="2"/>
      <c r="AE206" s="2"/>
      <c r="AF206" s="2"/>
      <c r="AH206">
        <v>350</v>
      </c>
      <c r="AI206" s="139"/>
    </row>
    <row r="207" spans="1:35">
      <c r="A207">
        <f>IF(Table1[[#This Row],[STATUS]]="0] CLOSED","",COUNTIF($I$4:I207,"&lt;&gt;0] CLOSED"))</f>
        <v>4</v>
      </c>
      <c r="B207" t="s">
        <v>1633</v>
      </c>
      <c r="C207" s="2">
        <v>45236</v>
      </c>
      <c r="D207" s="2"/>
      <c r="E207" s="2"/>
      <c r="F207" s="3">
        <f>IF(OR(Table1[[#This Row],[Start Date]]="",Table1[[#This Row],[End Date]]=""),0,NETWORKDAYS(Table1[[#This Row],[Start Date]],Table1[[#This Row],[End Date]]))</f>
        <v>0</v>
      </c>
      <c r="G207" t="s">
        <v>28</v>
      </c>
      <c r="I207" t="s">
        <v>1341</v>
      </c>
      <c r="J207" t="s">
        <v>1534</v>
      </c>
      <c r="K207" s="2"/>
      <c r="M207" t="s">
        <v>1343</v>
      </c>
      <c r="N207" t="s">
        <v>33</v>
      </c>
      <c r="O207" t="s">
        <v>40</v>
      </c>
      <c r="P207" t="s">
        <v>1634</v>
      </c>
      <c r="Q207" s="2">
        <v>42424</v>
      </c>
      <c r="S207" t="s">
        <v>1635</v>
      </c>
      <c r="T207" t="s">
        <v>1442</v>
      </c>
      <c r="U207" t="s">
        <v>42</v>
      </c>
      <c r="V207" s="2">
        <v>45236</v>
      </c>
      <c r="W207" s="2"/>
      <c r="X207" s="2"/>
      <c r="Y207" s="1">
        <f>IF(OR(Table1[[#This Row],[Quote Date]]="",Table1[[#This Row],[Confirm Date]]=""),0,NETWORKDAYS(Table1[[#This Row],[Quote Date]],Table1[[#This Row],[Confirm Date]]))</f>
        <v>0</v>
      </c>
      <c r="Z207" s="2"/>
      <c r="AA207" s="2"/>
      <c r="AB207" s="3">
        <f>IF(OR(Table1[[#This Row],[Part Order Date]]="",Table1[[#This Row],[Part Receive Date]]=""),0,NETWORKDAYS(Table1[[#This Row],[Part Order Date]],Table1[[#This Row],[Part Receive Date]]))</f>
        <v>0</v>
      </c>
      <c r="AC207" s="1">
        <f>IF(OR(Table1[[#This Row],[Confirm Date]]="",Table1[[#This Row],[End Date]]=""),0,NETWORKDAYS(Table1[[#This Row],[Confirm Date]],Table1[[#This Row],[End Date]]))</f>
        <v>0</v>
      </c>
      <c r="AD207" s="2"/>
      <c r="AE207" s="2"/>
      <c r="AF207" s="2"/>
      <c r="AH207">
        <v>350</v>
      </c>
      <c r="AI207" s="139">
        <v>250000000</v>
      </c>
    </row>
    <row r="208" spans="1:35">
      <c r="A208">
        <f>IF(Table1[[#This Row],[STATUS]]="0] CLOSED","",COUNTIF($I$4:I208,"&lt;&gt;0] CLOSED"))</f>
        <v>5</v>
      </c>
      <c r="B208" t="s">
        <v>1693</v>
      </c>
      <c r="C208" s="2">
        <v>45245</v>
      </c>
      <c r="D208" s="2"/>
      <c r="E208" s="2"/>
      <c r="F208" s="3">
        <f>IF(OR(Table1[[#This Row],[Start Date]]="",Table1[[#This Row],[End Date]]=""),0,NETWORKDAYS(Table1[[#This Row],[Start Date]],Table1[[#This Row],[End Date]]))</f>
        <v>0</v>
      </c>
      <c r="G208" t="s">
        <v>28</v>
      </c>
      <c r="I208" t="s">
        <v>1341</v>
      </c>
      <c r="J208" t="s">
        <v>1534</v>
      </c>
      <c r="K208" s="2"/>
      <c r="M208" t="s">
        <v>1343</v>
      </c>
      <c r="N208" t="s">
        <v>202</v>
      </c>
      <c r="O208" t="s">
        <v>85</v>
      </c>
      <c r="P208" t="s">
        <v>302</v>
      </c>
      <c r="Q208" s="2">
        <v>44414</v>
      </c>
      <c r="S208" t="s">
        <v>1694</v>
      </c>
      <c r="T208" t="s">
        <v>1344</v>
      </c>
      <c r="U208" t="s">
        <v>286</v>
      </c>
      <c r="V208" s="2">
        <v>45246</v>
      </c>
      <c r="W208" s="2"/>
      <c r="X208" s="2"/>
      <c r="Y208" s="1">
        <f>IF(OR(Table1[[#This Row],[Quote Date]]="",Table1[[#This Row],[Confirm Date]]=""),0,NETWORKDAYS(Table1[[#This Row],[Quote Date]],Table1[[#This Row],[Confirm Date]]))</f>
        <v>0</v>
      </c>
      <c r="Z208" s="2"/>
      <c r="AA208" s="2"/>
      <c r="AB208" s="3">
        <f>IF(OR(Table1[[#This Row],[Part Order Date]]="",Table1[[#This Row],[Part Receive Date]]=""),0,NETWORKDAYS(Table1[[#This Row],[Part Order Date]],Table1[[#This Row],[Part Receive Date]]))</f>
        <v>0</v>
      </c>
      <c r="AC208" s="1">
        <f>IF(OR(Table1[[#This Row],[Confirm Date]]="",Table1[[#This Row],[End Date]]=""),0,NETWORKDAYS(Table1[[#This Row],[Confirm Date]],Table1[[#This Row],[End Date]]))</f>
        <v>0</v>
      </c>
      <c r="AD208" s="2"/>
      <c r="AE208" s="2"/>
      <c r="AF208" s="2"/>
      <c r="AH208">
        <v>450</v>
      </c>
      <c r="AI208" s="139">
        <v>84000000</v>
      </c>
    </row>
    <row r="209" spans="1:35">
      <c r="A209">
        <f>IF(Table1[[#This Row],[STATUS]]="0] CLOSED","",COUNTIF($I$4:I209,"&lt;&gt;0] CLOSED"))</f>
        <v>6</v>
      </c>
      <c r="B209" t="s">
        <v>1695</v>
      </c>
      <c r="C209" s="2">
        <v>45245</v>
      </c>
      <c r="D209" s="2"/>
      <c r="E209" s="2"/>
      <c r="F209" s="3">
        <f>IF(OR(Table1[[#This Row],[Start Date]]="",Table1[[#This Row],[End Date]]=""),0,NETWORKDAYS(Table1[[#This Row],[Start Date]],Table1[[#This Row],[End Date]]))</f>
        <v>0</v>
      </c>
      <c r="G209" t="s">
        <v>28</v>
      </c>
      <c r="I209" t="s">
        <v>1341</v>
      </c>
      <c r="J209" t="s">
        <v>1534</v>
      </c>
      <c r="K209" s="2"/>
      <c r="M209" t="s">
        <v>1343</v>
      </c>
      <c r="N209" t="s">
        <v>202</v>
      </c>
      <c r="O209" t="s">
        <v>85</v>
      </c>
      <c r="P209" t="s">
        <v>1675</v>
      </c>
      <c r="Q209" s="2">
        <v>44414</v>
      </c>
      <c r="T209" t="s">
        <v>1344</v>
      </c>
      <c r="U209" t="s">
        <v>2179</v>
      </c>
      <c r="V209" s="2">
        <v>45252</v>
      </c>
      <c r="W209" s="2"/>
      <c r="X209" s="2"/>
      <c r="Y209" s="1">
        <f>IF(OR(Table1[[#This Row],[Quote Date]]="",Table1[[#This Row],[Confirm Date]]=""),0,NETWORKDAYS(Table1[[#This Row],[Quote Date]],Table1[[#This Row],[Confirm Date]]))</f>
        <v>0</v>
      </c>
      <c r="Z209" s="2"/>
      <c r="AA209" s="2"/>
      <c r="AB209" s="3">
        <f>IF(OR(Table1[[#This Row],[Part Order Date]]="",Table1[[#This Row],[Part Receive Date]]=""),0,NETWORKDAYS(Table1[[#This Row],[Part Order Date]],Table1[[#This Row],[Part Receive Date]]))</f>
        <v>0</v>
      </c>
      <c r="AC209" s="1">
        <f>IF(OR(Table1[[#This Row],[Confirm Date]]="",Table1[[#This Row],[End Date]]=""),0,NETWORKDAYS(Table1[[#This Row],[Confirm Date]],Table1[[#This Row],[End Date]]))</f>
        <v>0</v>
      </c>
      <c r="AD209" s="2"/>
      <c r="AE209" s="2"/>
      <c r="AF209" s="2" t="s">
        <v>2037</v>
      </c>
      <c r="AH209">
        <v>600</v>
      </c>
      <c r="AI209" s="139">
        <v>253000000</v>
      </c>
    </row>
    <row r="210" spans="1:35">
      <c r="A210">
        <f>IF(Table1[[#This Row],[STATUS]]="0] CLOSED","",COUNTIF($I$4:I210,"&lt;&gt;0] CLOSED"))</f>
        <v>7</v>
      </c>
      <c r="B210" t="s">
        <v>1696</v>
      </c>
      <c r="C210" s="2">
        <v>45245</v>
      </c>
      <c r="D210" s="2"/>
      <c r="E210" s="2"/>
      <c r="F210" s="3">
        <f>IF(OR(Table1[[#This Row],[Start Date]]="",Table1[[#This Row],[End Date]]=""),0,NETWORKDAYS(Table1[[#This Row],[Start Date]],Table1[[#This Row],[End Date]]))</f>
        <v>0</v>
      </c>
      <c r="G210" t="s">
        <v>28</v>
      </c>
      <c r="I210" t="s">
        <v>1341</v>
      </c>
      <c r="J210" t="s">
        <v>1534</v>
      </c>
      <c r="K210" s="2"/>
      <c r="M210" t="s">
        <v>1343</v>
      </c>
      <c r="N210" t="s">
        <v>202</v>
      </c>
      <c r="O210" t="s">
        <v>109</v>
      </c>
      <c r="P210" t="s">
        <v>1679</v>
      </c>
      <c r="Q210" s="2">
        <v>44520</v>
      </c>
      <c r="S210" t="s">
        <v>1723</v>
      </c>
      <c r="T210" t="s">
        <v>1347</v>
      </c>
      <c r="U210" t="s">
        <v>349</v>
      </c>
      <c r="V210" s="2">
        <v>45250</v>
      </c>
      <c r="W210" s="2"/>
      <c r="X210" s="2"/>
      <c r="Y210" s="1">
        <f>IF(OR(Table1[[#This Row],[Quote Date]]="",Table1[[#This Row],[Confirm Date]]=""),0,NETWORKDAYS(Table1[[#This Row],[Quote Date]],Table1[[#This Row],[Confirm Date]]))</f>
        <v>0</v>
      </c>
      <c r="Z210" s="2"/>
      <c r="AA210" s="2"/>
      <c r="AB210" s="3">
        <f>IF(OR(Table1[[#This Row],[Part Order Date]]="",Table1[[#This Row],[Part Receive Date]]=""),0,NETWORKDAYS(Table1[[#This Row],[Part Order Date]],Table1[[#This Row],[Part Receive Date]]))</f>
        <v>0</v>
      </c>
      <c r="AC210" s="1">
        <f>IF(OR(Table1[[#This Row],[Confirm Date]]="",Table1[[#This Row],[End Date]]=""),0,NETWORKDAYS(Table1[[#This Row],[Confirm Date]],Table1[[#This Row],[End Date]]))</f>
        <v>0</v>
      </c>
      <c r="AD210" s="2"/>
      <c r="AE210" s="2"/>
      <c r="AF210" s="2" t="s">
        <v>1806</v>
      </c>
      <c r="AH210">
        <v>200</v>
      </c>
      <c r="AI210" s="139" t="s">
        <v>1806</v>
      </c>
    </row>
    <row r="211" spans="1:35">
      <c r="A211">
        <f>IF(Table1[[#This Row],[STATUS]]="0] CLOSED","",COUNTIF($I$4:I211,"&lt;&gt;0] CLOSED"))</f>
        <v>8</v>
      </c>
      <c r="B211" t="s">
        <v>1697</v>
      </c>
      <c r="C211" s="2">
        <v>45245</v>
      </c>
      <c r="D211" s="2"/>
      <c r="E211" s="2"/>
      <c r="F211" s="3">
        <f>IF(OR(Table1[[#This Row],[Start Date]]="",Table1[[#This Row],[End Date]]=""),0,NETWORKDAYS(Table1[[#This Row],[Start Date]],Table1[[#This Row],[End Date]]))</f>
        <v>0</v>
      </c>
      <c r="G211" t="s">
        <v>28</v>
      </c>
      <c r="I211" t="s">
        <v>1341</v>
      </c>
      <c r="J211" t="s">
        <v>1534</v>
      </c>
      <c r="K211" s="2"/>
      <c r="M211" t="s">
        <v>1343</v>
      </c>
      <c r="N211" t="s">
        <v>202</v>
      </c>
      <c r="O211" t="s">
        <v>219</v>
      </c>
      <c r="P211" t="s">
        <v>1668</v>
      </c>
      <c r="Q211" s="2">
        <v>42297</v>
      </c>
      <c r="S211" t="s">
        <v>1698</v>
      </c>
      <c r="T211" t="s">
        <v>1344</v>
      </c>
      <c r="U211" t="s">
        <v>2086</v>
      </c>
      <c r="V211" s="2">
        <v>45247</v>
      </c>
      <c r="W211" s="2"/>
      <c r="X211" s="2"/>
      <c r="Y211" s="1">
        <f>IF(OR(Table1[[#This Row],[Quote Date]]="",Table1[[#This Row],[Confirm Date]]=""),0,NETWORKDAYS(Table1[[#This Row],[Quote Date]],Table1[[#This Row],[Confirm Date]]))</f>
        <v>0</v>
      </c>
      <c r="Z211" s="2"/>
      <c r="AA211" s="2"/>
      <c r="AB211" s="3">
        <f>IF(OR(Table1[[#This Row],[Part Order Date]]="",Table1[[#This Row],[Part Receive Date]]=""),0,NETWORKDAYS(Table1[[#This Row],[Part Order Date]],Table1[[#This Row],[Part Receive Date]]))</f>
        <v>0</v>
      </c>
      <c r="AC211" s="1">
        <f>IF(OR(Table1[[#This Row],[Confirm Date]]="",Table1[[#This Row],[End Date]]=""),0,NETWORKDAYS(Table1[[#This Row],[Confirm Date]],Table1[[#This Row],[End Date]]))</f>
        <v>0</v>
      </c>
      <c r="AD211" s="2"/>
      <c r="AE211" s="2"/>
      <c r="AF211" s="2"/>
      <c r="AH211">
        <v>450</v>
      </c>
      <c r="AI211" s="139">
        <v>86000000</v>
      </c>
    </row>
    <row r="212" spans="1:35">
      <c r="A212">
        <f>IF(Table1[[#This Row],[STATUS]]="0] CLOSED","",COUNTIF($I$4:I212,"&lt;&gt;0] CLOSED"))</f>
        <v>9</v>
      </c>
      <c r="B212" t="s">
        <v>1739</v>
      </c>
      <c r="C212" s="2">
        <v>45250</v>
      </c>
      <c r="D212" s="2"/>
      <c r="E212" s="2"/>
      <c r="F212" s="3">
        <f>IF(OR(Table1[[#This Row],[Start Date]]="",Table1[[#This Row],[End Date]]=""),0,NETWORKDAYS(Table1[[#This Row],[Start Date]],Table1[[#This Row],[End Date]]))</f>
        <v>0</v>
      </c>
      <c r="G212" t="s">
        <v>28</v>
      </c>
      <c r="I212" t="s">
        <v>1341</v>
      </c>
      <c r="J212" t="s">
        <v>1534</v>
      </c>
      <c r="K212" s="2"/>
      <c r="M212" t="s">
        <v>1343</v>
      </c>
      <c r="N212" t="s">
        <v>33</v>
      </c>
      <c r="O212" t="s">
        <v>85</v>
      </c>
      <c r="P212" t="s">
        <v>1740</v>
      </c>
      <c r="Q212" s="2">
        <v>41924</v>
      </c>
      <c r="S212" t="s">
        <v>1741</v>
      </c>
      <c r="T212" t="s">
        <v>1344</v>
      </c>
      <c r="U212" t="s">
        <v>2184</v>
      </c>
      <c r="V212" s="2">
        <v>45252</v>
      </c>
      <c r="W212" s="2"/>
      <c r="X212" s="2"/>
      <c r="Y212" s="1">
        <f>IF(OR(Table1[[#This Row],[Quote Date]]="",Table1[[#This Row],[Confirm Date]]=""),0,NETWORKDAYS(Table1[[#This Row],[Quote Date]],Table1[[#This Row],[Confirm Date]]))</f>
        <v>0</v>
      </c>
      <c r="Z212" s="2"/>
      <c r="AA212" s="2"/>
      <c r="AB212" s="3">
        <f>IF(OR(Table1[[#This Row],[Part Order Date]]="",Table1[[#This Row],[Part Receive Date]]=""),0,NETWORKDAYS(Table1[[#This Row],[Part Order Date]],Table1[[#This Row],[Part Receive Date]]))</f>
        <v>0</v>
      </c>
      <c r="AC212" s="1">
        <f>IF(OR(Table1[[#This Row],[Confirm Date]]="",Table1[[#This Row],[End Date]]=""),0,NETWORKDAYS(Table1[[#This Row],[Confirm Date]],Table1[[#This Row],[End Date]]))</f>
        <v>0</v>
      </c>
      <c r="AD212" s="2"/>
      <c r="AE212" s="2"/>
      <c r="AF212" s="2"/>
      <c r="AH212">
        <v>500</v>
      </c>
      <c r="AI212" s="139">
        <v>209000000</v>
      </c>
    </row>
    <row r="213" spans="1:35">
      <c r="A213">
        <f>IF(Table1[[#This Row],[STATUS]]="0] CLOSED","",COUNTIF($I$4:I213,"&lt;&gt;0] CLOSED"))</f>
        <v>10</v>
      </c>
      <c r="B213" t="s">
        <v>1742</v>
      </c>
      <c r="C213" s="2">
        <v>45250</v>
      </c>
      <c r="D213" s="2"/>
      <c r="E213" s="2"/>
      <c r="F213" s="3">
        <f>IF(OR(Table1[[#This Row],[Start Date]]="",Table1[[#This Row],[End Date]]=""),0,NETWORKDAYS(Table1[[#This Row],[Start Date]],Table1[[#This Row],[End Date]]))</f>
        <v>0</v>
      </c>
      <c r="G213" t="s">
        <v>28</v>
      </c>
      <c r="I213" t="s">
        <v>1341</v>
      </c>
      <c r="J213" t="s">
        <v>1534</v>
      </c>
      <c r="K213" s="2"/>
      <c r="M213" t="s">
        <v>1343</v>
      </c>
      <c r="N213" t="s">
        <v>33</v>
      </c>
      <c r="O213" t="s">
        <v>23</v>
      </c>
      <c r="P213" t="s">
        <v>1743</v>
      </c>
      <c r="Q213" s="2">
        <v>42879</v>
      </c>
      <c r="S213" t="s">
        <v>1744</v>
      </c>
      <c r="T213" t="s">
        <v>1344</v>
      </c>
      <c r="U213" t="s">
        <v>2185</v>
      </c>
      <c r="V213" s="2">
        <v>45254</v>
      </c>
      <c r="W213" s="2"/>
      <c r="X213" s="2"/>
      <c r="Y213" s="1">
        <f>IF(OR(Table1[[#This Row],[Quote Date]]="",Table1[[#This Row],[Confirm Date]]=""),0,NETWORKDAYS(Table1[[#This Row],[Quote Date]],Table1[[#This Row],[Confirm Date]]))</f>
        <v>0</v>
      </c>
      <c r="Z213" s="2"/>
      <c r="AA213" s="2"/>
      <c r="AB213" s="3">
        <f>IF(OR(Table1[[#This Row],[Part Order Date]]="",Table1[[#This Row],[Part Receive Date]]=""),0,NETWORKDAYS(Table1[[#This Row],[Part Order Date]],Table1[[#This Row],[Part Receive Date]]))</f>
        <v>0</v>
      </c>
      <c r="AC213" s="1">
        <f>IF(OR(Table1[[#This Row],[Confirm Date]]="",Table1[[#This Row],[End Date]]=""),0,NETWORKDAYS(Table1[[#This Row],[Confirm Date]],Table1[[#This Row],[End Date]]))</f>
        <v>0</v>
      </c>
      <c r="AD213" s="2"/>
      <c r="AE213" s="2"/>
      <c r="AF213" s="2"/>
      <c r="AH213">
        <v>500</v>
      </c>
      <c r="AI213" s="139">
        <v>330000000</v>
      </c>
    </row>
    <row r="214" spans="1:35">
      <c r="A214">
        <f>IF(Table1[[#This Row],[STATUS]]="0] CLOSED","",COUNTIF($I$4:I214,"&lt;&gt;0] CLOSED"))</f>
        <v>11</v>
      </c>
      <c r="B214" t="s">
        <v>1745</v>
      </c>
      <c r="C214" s="2">
        <v>45250</v>
      </c>
      <c r="D214" s="2"/>
      <c r="E214" s="2"/>
      <c r="F214" s="3">
        <f>IF(OR(Table1[[#This Row],[Start Date]]="",Table1[[#This Row],[End Date]]=""),0,NETWORKDAYS(Table1[[#This Row],[Start Date]],Table1[[#This Row],[End Date]]))</f>
        <v>0</v>
      </c>
      <c r="G214" t="s">
        <v>28</v>
      </c>
      <c r="I214" t="s">
        <v>1341</v>
      </c>
      <c r="J214" t="s">
        <v>1534</v>
      </c>
      <c r="K214" s="2"/>
      <c r="M214" t="s">
        <v>1343</v>
      </c>
      <c r="N214" t="s">
        <v>33</v>
      </c>
      <c r="O214" t="s">
        <v>85</v>
      </c>
      <c r="P214" t="s">
        <v>1746</v>
      </c>
      <c r="Q214" s="2">
        <v>42061</v>
      </c>
      <c r="S214" t="s">
        <v>1747</v>
      </c>
      <c r="T214" t="s">
        <v>1347</v>
      </c>
      <c r="U214" t="s">
        <v>2186</v>
      </c>
      <c r="V214" s="2">
        <v>45252</v>
      </c>
      <c r="W214" s="2"/>
      <c r="X214" s="2"/>
      <c r="Y214" s="1">
        <f>IF(OR(Table1[[#This Row],[Quote Date]]="",Table1[[#This Row],[Confirm Date]]=""),0,NETWORKDAYS(Table1[[#This Row],[Quote Date]],Table1[[#This Row],[Confirm Date]]))</f>
        <v>0</v>
      </c>
      <c r="Z214" s="2"/>
      <c r="AA214" s="2"/>
      <c r="AB214" s="3">
        <f>IF(OR(Table1[[#This Row],[Part Order Date]]="",Table1[[#This Row],[Part Receive Date]]=""),0,NETWORKDAYS(Table1[[#This Row],[Part Order Date]],Table1[[#This Row],[Part Receive Date]]))</f>
        <v>0</v>
      </c>
      <c r="AC214" s="1">
        <f>IF(OR(Table1[[#This Row],[Confirm Date]]="",Table1[[#This Row],[End Date]]=""),0,NETWORKDAYS(Table1[[#This Row],[Confirm Date]],Table1[[#This Row],[End Date]]))</f>
        <v>0</v>
      </c>
      <c r="AD214" s="2"/>
      <c r="AE214" s="2"/>
      <c r="AF214" s="2"/>
      <c r="AH214">
        <v>200</v>
      </c>
      <c r="AI214" s="139">
        <v>15000000</v>
      </c>
    </row>
    <row r="215" spans="1:35">
      <c r="A215">
        <f>IF(Table1[[#This Row],[STATUS]]="0] CLOSED","",COUNTIF($I$4:I215,"&lt;&gt;0] CLOSED"))</f>
        <v>12</v>
      </c>
      <c r="B215" t="s">
        <v>1748</v>
      </c>
      <c r="C215" s="2">
        <v>45250</v>
      </c>
      <c r="D215" s="2"/>
      <c r="E215" s="2"/>
      <c r="F215" s="3">
        <f>IF(OR(Table1[[#This Row],[Start Date]]="",Table1[[#This Row],[End Date]]=""),0,NETWORKDAYS(Table1[[#This Row],[Start Date]],Table1[[#This Row],[End Date]]))</f>
        <v>0</v>
      </c>
      <c r="G215" t="s">
        <v>28</v>
      </c>
      <c r="I215" t="s">
        <v>1341</v>
      </c>
      <c r="J215" t="s">
        <v>1534</v>
      </c>
      <c r="K215" s="2"/>
      <c r="M215" t="s">
        <v>1343</v>
      </c>
      <c r="N215" t="s">
        <v>33</v>
      </c>
      <c r="O215" t="s">
        <v>23</v>
      </c>
      <c r="P215" t="s">
        <v>1749</v>
      </c>
      <c r="Q215" s="2">
        <v>43000</v>
      </c>
      <c r="S215" t="s">
        <v>1750</v>
      </c>
      <c r="T215" t="s">
        <v>1344</v>
      </c>
      <c r="U215" t="s">
        <v>2187</v>
      </c>
      <c r="V215" s="2">
        <v>45251</v>
      </c>
      <c r="W215" s="2"/>
      <c r="X215" s="2"/>
      <c r="Y215" s="1">
        <f>IF(OR(Table1[[#This Row],[Quote Date]]="",Table1[[#This Row],[Confirm Date]]=""),0,NETWORKDAYS(Table1[[#This Row],[Quote Date]],Table1[[#This Row],[Confirm Date]]))</f>
        <v>0</v>
      </c>
      <c r="Z215" s="2"/>
      <c r="AA215" s="2"/>
      <c r="AB215" s="3">
        <f>IF(OR(Table1[[#This Row],[Part Order Date]]="",Table1[[#This Row],[Part Receive Date]]=""),0,NETWORKDAYS(Table1[[#This Row],[Part Order Date]],Table1[[#This Row],[Part Receive Date]]))</f>
        <v>0</v>
      </c>
      <c r="AC215" s="1">
        <f>IF(OR(Table1[[#This Row],[Confirm Date]]="",Table1[[#This Row],[End Date]]=""),0,NETWORKDAYS(Table1[[#This Row],[Confirm Date]],Table1[[#This Row],[End Date]]))</f>
        <v>0</v>
      </c>
      <c r="AD215" s="2"/>
      <c r="AE215" s="2"/>
      <c r="AF215" s="2"/>
      <c r="AH215">
        <v>500</v>
      </c>
      <c r="AI215" s="139">
        <v>393000000</v>
      </c>
    </row>
    <row r="216" spans="1:35">
      <c r="A216">
        <f>IF(Table1[[#This Row],[STATUS]]="0] CLOSED","",COUNTIF($I$4:I216,"&lt;&gt;0] CLOSED"))</f>
        <v>13</v>
      </c>
      <c r="B216" t="s">
        <v>1754</v>
      </c>
      <c r="C216" s="2">
        <v>45250</v>
      </c>
      <c r="D216" s="2"/>
      <c r="E216" s="2"/>
      <c r="F216" s="3">
        <f>IF(OR(Table1[[#This Row],[Start Date]]="",Table1[[#This Row],[End Date]]=""),0,NETWORKDAYS(Table1[[#This Row],[Start Date]],Table1[[#This Row],[End Date]]))</f>
        <v>0</v>
      </c>
      <c r="G216" t="s">
        <v>28</v>
      </c>
      <c r="I216" t="s">
        <v>1341</v>
      </c>
      <c r="J216" t="s">
        <v>1534</v>
      </c>
      <c r="K216" s="2"/>
      <c r="M216" t="s">
        <v>1343</v>
      </c>
      <c r="N216" t="s">
        <v>33</v>
      </c>
      <c r="O216" t="s">
        <v>23</v>
      </c>
      <c r="P216" t="s">
        <v>1755</v>
      </c>
      <c r="Q216" s="2">
        <v>43000</v>
      </c>
      <c r="S216" t="s">
        <v>1756</v>
      </c>
      <c r="T216" t="s">
        <v>1344</v>
      </c>
      <c r="U216" t="s">
        <v>2187</v>
      </c>
      <c r="V216" s="2">
        <v>45252</v>
      </c>
      <c r="W216" s="2"/>
      <c r="X216" s="2"/>
      <c r="Y216" s="1">
        <f>IF(OR(Table1[[#This Row],[Quote Date]]="",Table1[[#This Row],[Confirm Date]]=""),0,NETWORKDAYS(Table1[[#This Row],[Quote Date]],Table1[[#This Row],[Confirm Date]]))</f>
        <v>0</v>
      </c>
      <c r="Z216" s="2"/>
      <c r="AA216" s="2"/>
      <c r="AB216" s="3">
        <f>IF(OR(Table1[[#This Row],[Part Order Date]]="",Table1[[#This Row],[Part Receive Date]]=""),0,NETWORKDAYS(Table1[[#This Row],[Part Order Date]],Table1[[#This Row],[Part Receive Date]]))</f>
        <v>0</v>
      </c>
      <c r="AC216" s="1">
        <f>IF(OR(Table1[[#This Row],[Confirm Date]]="",Table1[[#This Row],[End Date]]=""),0,NETWORKDAYS(Table1[[#This Row],[Confirm Date]],Table1[[#This Row],[End Date]]))</f>
        <v>0</v>
      </c>
      <c r="AD216" s="2"/>
      <c r="AE216" s="2"/>
      <c r="AF216" s="2"/>
      <c r="AH216">
        <v>500</v>
      </c>
      <c r="AI216" s="139">
        <v>393000000</v>
      </c>
    </row>
    <row r="217" spans="1:35">
      <c r="A217">
        <f>IF(Table1[[#This Row],[STATUS]]="0] CLOSED","",COUNTIF($I$4:I217,"&lt;&gt;0] CLOSED"))</f>
        <v>14</v>
      </c>
      <c r="B217" t="s">
        <v>1759</v>
      </c>
      <c r="C217" s="2">
        <v>45251</v>
      </c>
      <c r="D217" s="2"/>
      <c r="E217" s="2"/>
      <c r="F217" s="3">
        <f>IF(OR(Table1[[#This Row],[Start Date]]="",Table1[[#This Row],[End Date]]=""),0,NETWORKDAYS(Table1[[#This Row],[Start Date]],Table1[[#This Row],[End Date]]))</f>
        <v>0</v>
      </c>
      <c r="G217" t="s">
        <v>28</v>
      </c>
      <c r="I217" t="s">
        <v>1341</v>
      </c>
      <c r="J217" t="s">
        <v>1534</v>
      </c>
      <c r="K217" s="2"/>
      <c r="M217" t="s">
        <v>1343</v>
      </c>
      <c r="N217" t="s">
        <v>33</v>
      </c>
      <c r="O217" t="s">
        <v>109</v>
      </c>
      <c r="P217" t="s">
        <v>1760</v>
      </c>
      <c r="Q217" s="2">
        <v>42737</v>
      </c>
      <c r="S217" t="s">
        <v>1761</v>
      </c>
      <c r="T217" t="s">
        <v>1344</v>
      </c>
      <c r="U217" t="s">
        <v>179</v>
      </c>
      <c r="V217" s="2">
        <v>45251</v>
      </c>
      <c r="W217" s="2"/>
      <c r="X217" s="2"/>
      <c r="Y217" s="1">
        <f>IF(OR(Table1[[#This Row],[Quote Date]]="",Table1[[#This Row],[Confirm Date]]=""),0,NETWORKDAYS(Table1[[#This Row],[Quote Date]],Table1[[#This Row],[Confirm Date]]))</f>
        <v>0</v>
      </c>
      <c r="Z217" s="2"/>
      <c r="AA217" s="2"/>
      <c r="AB217" s="3">
        <f>IF(OR(Table1[[#This Row],[Part Order Date]]="",Table1[[#This Row],[Part Receive Date]]=""),0,NETWORKDAYS(Table1[[#This Row],[Part Order Date]],Table1[[#This Row],[Part Receive Date]]))</f>
        <v>0</v>
      </c>
      <c r="AC217" s="1">
        <f>IF(OR(Table1[[#This Row],[Confirm Date]]="",Table1[[#This Row],[End Date]]=""),0,NETWORKDAYS(Table1[[#This Row],[Confirm Date]],Table1[[#This Row],[End Date]]))</f>
        <v>0</v>
      </c>
      <c r="AD217" s="2"/>
      <c r="AE217" s="2"/>
      <c r="AF217" s="2"/>
      <c r="AH217">
        <v>400</v>
      </c>
      <c r="AI217" s="139">
        <v>79000000</v>
      </c>
    </row>
    <row r="218" spans="1:35">
      <c r="A218">
        <f>IF(Table1[[#This Row],[STATUS]]="0] CLOSED","",COUNTIF($I$4:I218,"&lt;&gt;0] CLOSED"))</f>
        <v>15</v>
      </c>
      <c r="B218" t="s">
        <v>1767</v>
      </c>
      <c r="C218" s="2">
        <v>45252</v>
      </c>
      <c r="D218" s="2"/>
      <c r="E218" s="2"/>
      <c r="F218" s="3">
        <f>IF(OR(Table1[[#This Row],[Start Date]]="",Table1[[#This Row],[End Date]]=""),0,NETWORKDAYS(Table1[[#This Row],[Start Date]],Table1[[#This Row],[End Date]]))</f>
        <v>0</v>
      </c>
      <c r="G218" t="s">
        <v>28</v>
      </c>
      <c r="I218" t="s">
        <v>1341</v>
      </c>
      <c r="J218" t="s">
        <v>1534</v>
      </c>
      <c r="K218" s="2"/>
      <c r="M218" t="s">
        <v>1343</v>
      </c>
      <c r="N218" t="s">
        <v>33</v>
      </c>
      <c r="O218" t="s">
        <v>120</v>
      </c>
      <c r="P218" t="s">
        <v>1768</v>
      </c>
      <c r="Q218" s="2">
        <v>42879</v>
      </c>
      <c r="S218" t="s">
        <v>103</v>
      </c>
      <c r="T218" t="s">
        <v>1344</v>
      </c>
      <c r="U218" t="s">
        <v>104</v>
      </c>
      <c r="V218" s="2">
        <v>45252</v>
      </c>
      <c r="W218" s="2"/>
      <c r="X218" s="2"/>
      <c r="Y218" s="1">
        <f>IF(OR(Table1[[#This Row],[Quote Date]]="",Table1[[#This Row],[Confirm Date]]=""),0,NETWORKDAYS(Table1[[#This Row],[Quote Date]],Table1[[#This Row],[Confirm Date]]))</f>
        <v>0</v>
      </c>
      <c r="Z218" s="2"/>
      <c r="AA218" s="2"/>
      <c r="AB218" s="3">
        <f>IF(OR(Table1[[#This Row],[Part Order Date]]="",Table1[[#This Row],[Part Receive Date]]=""),0,NETWORKDAYS(Table1[[#This Row],[Part Order Date]],Table1[[#This Row],[Part Receive Date]]))</f>
        <v>0</v>
      </c>
      <c r="AC218" s="1">
        <f>IF(OR(Table1[[#This Row],[Confirm Date]]="",Table1[[#This Row],[End Date]]=""),0,NETWORKDAYS(Table1[[#This Row],[Confirm Date]],Table1[[#This Row],[End Date]]))</f>
        <v>0</v>
      </c>
      <c r="AD218" s="2"/>
      <c r="AE218" s="2"/>
      <c r="AF218" s="2"/>
      <c r="AH218">
        <v>450</v>
      </c>
      <c r="AI218" s="139">
        <v>17000000</v>
      </c>
    </row>
    <row r="219" spans="1:35">
      <c r="A219">
        <f>IF(Table1[[#This Row],[STATUS]]="0] CLOSED","",COUNTIF($I$4:I219,"&lt;&gt;0] CLOSED"))</f>
        <v>16</v>
      </c>
      <c r="B219" t="s">
        <v>1778</v>
      </c>
      <c r="C219" s="2">
        <v>45253</v>
      </c>
      <c r="D219" s="2"/>
      <c r="E219" s="2"/>
      <c r="F219" s="3">
        <f>IF(OR(Table1[[#This Row],[Start Date]]="",Table1[[#This Row],[End Date]]=""),0,NETWORKDAYS(Table1[[#This Row],[Start Date]],Table1[[#This Row],[End Date]]))</f>
        <v>0</v>
      </c>
      <c r="G219" t="s">
        <v>28</v>
      </c>
      <c r="I219" t="s">
        <v>1341</v>
      </c>
      <c r="J219" t="s">
        <v>1534</v>
      </c>
      <c r="K219" s="2"/>
      <c r="M219" t="s">
        <v>1348</v>
      </c>
      <c r="N219" t="s">
        <v>22</v>
      </c>
      <c r="O219" t="s">
        <v>1028</v>
      </c>
      <c r="P219" t="s">
        <v>1779</v>
      </c>
      <c r="Q219" s="2">
        <v>41924</v>
      </c>
      <c r="R219" t="s">
        <v>2309</v>
      </c>
      <c r="S219" t="s">
        <v>1780</v>
      </c>
      <c r="T219" t="s">
        <v>1344</v>
      </c>
      <c r="U219" t="s">
        <v>2191</v>
      </c>
      <c r="V219" s="2">
        <v>45253</v>
      </c>
      <c r="W219" s="2"/>
      <c r="X219" s="2"/>
      <c r="Y219" s="1">
        <f>IF(OR(Table1[[#This Row],[Quote Date]]="",Table1[[#This Row],[Confirm Date]]=""),0,NETWORKDAYS(Table1[[#This Row],[Quote Date]],Table1[[#This Row],[Confirm Date]]))</f>
        <v>0</v>
      </c>
      <c r="Z219" s="2"/>
      <c r="AA219" s="2"/>
      <c r="AB219" s="3">
        <f>IF(OR(Table1[[#This Row],[Part Order Date]]="",Table1[[#This Row],[Part Receive Date]]=""),0,NETWORKDAYS(Table1[[#This Row],[Part Order Date]],Table1[[#This Row],[Part Receive Date]]))</f>
        <v>0</v>
      </c>
      <c r="AC219" s="1">
        <f>IF(OR(Table1[[#This Row],[Confirm Date]]="",Table1[[#This Row],[End Date]]=""),0,NETWORKDAYS(Table1[[#This Row],[Confirm Date]],Table1[[#This Row],[End Date]]))</f>
        <v>0</v>
      </c>
      <c r="AD219" s="2"/>
      <c r="AE219" s="2"/>
      <c r="AF219" s="2" t="s">
        <v>2047</v>
      </c>
      <c r="AG219" t="s">
        <v>2161</v>
      </c>
      <c r="AH219">
        <v>500</v>
      </c>
      <c r="AI219" s="139">
        <v>60000000</v>
      </c>
    </row>
    <row r="220" spans="1:35">
      <c r="A220">
        <f>IF(Table1[[#This Row],[STATUS]]="0] CLOSED","",COUNTIF($I$4:I220,"&lt;&gt;0] CLOSED"))</f>
        <v>17</v>
      </c>
      <c r="B220" t="s">
        <v>1793</v>
      </c>
      <c r="C220" s="2">
        <v>45254</v>
      </c>
      <c r="D220" s="2"/>
      <c r="E220" s="2"/>
      <c r="F220" s="3">
        <f>IF(OR(Table1[[#This Row],[Start Date]]="",Table1[[#This Row],[End Date]]=""),0,NETWORKDAYS(Table1[[#This Row],[Start Date]],Table1[[#This Row],[End Date]]))</f>
        <v>0</v>
      </c>
      <c r="G220" t="s">
        <v>28</v>
      </c>
      <c r="I220" t="s">
        <v>1341</v>
      </c>
      <c r="J220" t="s">
        <v>1534</v>
      </c>
      <c r="K220" s="2"/>
      <c r="M220" t="s">
        <v>1343</v>
      </c>
      <c r="N220" t="s">
        <v>33</v>
      </c>
      <c r="O220" t="s">
        <v>120</v>
      </c>
      <c r="P220" t="s">
        <v>1794</v>
      </c>
      <c r="Q220" s="2">
        <v>42737</v>
      </c>
      <c r="S220" t="s">
        <v>1795</v>
      </c>
      <c r="T220" t="s">
        <v>1344</v>
      </c>
      <c r="U220" t="s">
        <v>556</v>
      </c>
      <c r="V220" s="2">
        <v>45254</v>
      </c>
      <c r="W220" s="2"/>
      <c r="X220" s="2"/>
      <c r="Y220" s="1">
        <f>IF(OR(Table1[[#This Row],[Quote Date]]="",Table1[[#This Row],[Confirm Date]]=""),0,NETWORKDAYS(Table1[[#This Row],[Quote Date]],Table1[[#This Row],[Confirm Date]]))</f>
        <v>0</v>
      </c>
      <c r="Z220" s="2"/>
      <c r="AA220" s="2"/>
      <c r="AB220" s="3">
        <f>IF(OR(Table1[[#This Row],[Part Order Date]]="",Table1[[#This Row],[Part Receive Date]]=""),0,NETWORKDAYS(Table1[[#This Row],[Part Order Date]],Table1[[#This Row],[Part Receive Date]]))</f>
        <v>0</v>
      </c>
      <c r="AC220" s="1">
        <f>IF(OR(Table1[[#This Row],[Confirm Date]]="",Table1[[#This Row],[End Date]]=""),0,NETWORKDAYS(Table1[[#This Row],[Confirm Date]],Table1[[#This Row],[End Date]]))</f>
        <v>0</v>
      </c>
      <c r="AD220" s="2"/>
      <c r="AE220" s="2"/>
      <c r="AF220" s="2"/>
      <c r="AH220">
        <v>500</v>
      </c>
      <c r="AI220" s="139">
        <v>332000000</v>
      </c>
    </row>
    <row r="221" spans="1:35">
      <c r="A221">
        <f>IF(Table1[[#This Row],[STATUS]]="0] CLOSED","",COUNTIF($I$4:I221,"&lt;&gt;0] CLOSED"))</f>
        <v>18</v>
      </c>
      <c r="B221" t="s">
        <v>2111</v>
      </c>
      <c r="C221" s="2">
        <v>45265</v>
      </c>
      <c r="D221" s="2"/>
      <c r="E221" s="2"/>
      <c r="F221" s="3">
        <f>IF(OR(Table1[[#This Row],[Start Date]]="",Table1[[#This Row],[End Date]]=""),0,NETWORKDAYS(Table1[[#This Row],[Start Date]],Table1[[#This Row],[End Date]]))</f>
        <v>0</v>
      </c>
      <c r="G221" t="s">
        <v>28</v>
      </c>
      <c r="I221" t="s">
        <v>1341</v>
      </c>
      <c r="J221" t="s">
        <v>1534</v>
      </c>
      <c r="K221" s="2"/>
      <c r="M221" t="s">
        <v>1343</v>
      </c>
      <c r="N221" t="s">
        <v>33</v>
      </c>
      <c r="O221" t="s">
        <v>23</v>
      </c>
      <c r="P221" t="s">
        <v>2112</v>
      </c>
      <c r="Q221" s="2">
        <v>43325</v>
      </c>
      <c r="T221" t="s">
        <v>1344</v>
      </c>
      <c r="U221" t="s">
        <v>2199</v>
      </c>
      <c r="V221" s="2">
        <v>45271</v>
      </c>
      <c r="W221" s="2"/>
      <c r="X221" s="2"/>
      <c r="Y221" s="1">
        <f>IF(OR(Table1[[#This Row],[Quote Date]]="",Table1[[#This Row],[Confirm Date]]=""),0,NETWORKDAYS(Table1[[#This Row],[Quote Date]],Table1[[#This Row],[Confirm Date]]))</f>
        <v>0</v>
      </c>
      <c r="Z221" s="2"/>
      <c r="AA221" s="2"/>
      <c r="AB221" s="3">
        <f>IF(OR(Table1[[#This Row],[Part Order Date]]="",Table1[[#This Row],[Part Receive Date]]=""),0,NETWORKDAYS(Table1[[#This Row],[Part Order Date]],Table1[[#This Row],[Part Receive Date]]))</f>
        <v>0</v>
      </c>
      <c r="AC221" s="1">
        <f>IF(OR(Table1[[#This Row],[Confirm Date]]="",Table1[[#This Row],[End Date]]=""),0,NETWORKDAYS(Table1[[#This Row],[Confirm Date]],Table1[[#This Row],[End Date]]))</f>
        <v>0</v>
      </c>
      <c r="AD221" s="2"/>
      <c r="AE221" s="2"/>
      <c r="AF221" s="2" t="s">
        <v>2173</v>
      </c>
      <c r="AH221">
        <v>500</v>
      </c>
      <c r="AI221" s="139"/>
    </row>
    <row r="222" spans="1:35">
      <c r="A222">
        <f>IF(Table1[[#This Row],[STATUS]]="0] CLOSED","",COUNTIF($I$4:I222,"&lt;&gt;0] CLOSED"))</f>
        <v>19</v>
      </c>
      <c r="B222" t="s">
        <v>2113</v>
      </c>
      <c r="C222" s="2">
        <v>45265</v>
      </c>
      <c r="D222" s="2"/>
      <c r="E222" s="2"/>
      <c r="F222" s="3">
        <f>IF(OR(Table1[[#This Row],[Start Date]]="",Table1[[#This Row],[End Date]]=""),0,NETWORKDAYS(Table1[[#This Row],[Start Date]],Table1[[#This Row],[End Date]]))</f>
        <v>0</v>
      </c>
      <c r="G222" t="s">
        <v>28</v>
      </c>
      <c r="I222" t="s">
        <v>1341</v>
      </c>
      <c r="J222" t="s">
        <v>1534</v>
      </c>
      <c r="K222" s="2"/>
      <c r="M222" t="s">
        <v>1343</v>
      </c>
      <c r="N222" t="s">
        <v>33</v>
      </c>
      <c r="O222" t="s">
        <v>85</v>
      </c>
      <c r="P222" t="s">
        <v>2114</v>
      </c>
      <c r="Q222" s="2">
        <v>42424</v>
      </c>
      <c r="S222" t="s">
        <v>2174</v>
      </c>
      <c r="T222" t="s">
        <v>1344</v>
      </c>
      <c r="U222" t="s">
        <v>2200</v>
      </c>
      <c r="V222" s="2">
        <v>45271</v>
      </c>
      <c r="W222" s="2"/>
      <c r="X222" s="2"/>
      <c r="Y222" s="1">
        <f>IF(OR(Table1[[#This Row],[Quote Date]]="",Table1[[#This Row],[Confirm Date]]=""),0,NETWORKDAYS(Table1[[#This Row],[Quote Date]],Table1[[#This Row],[Confirm Date]]))</f>
        <v>0</v>
      </c>
      <c r="Z222" s="2"/>
      <c r="AA222" s="2"/>
      <c r="AB222" s="3">
        <f>IF(OR(Table1[[#This Row],[Part Order Date]]="",Table1[[#This Row],[Part Receive Date]]=""),0,NETWORKDAYS(Table1[[#This Row],[Part Order Date]],Table1[[#This Row],[Part Receive Date]]))</f>
        <v>0</v>
      </c>
      <c r="AC222" s="1">
        <f>IF(OR(Table1[[#This Row],[Confirm Date]]="",Table1[[#This Row],[End Date]]=""),0,NETWORKDAYS(Table1[[#This Row],[Confirm Date]],Table1[[#This Row],[End Date]]))</f>
        <v>0</v>
      </c>
      <c r="AD222" s="2"/>
      <c r="AE222" s="2"/>
      <c r="AF222" s="2"/>
      <c r="AH222">
        <v>500</v>
      </c>
      <c r="AI222" s="139">
        <v>69000000</v>
      </c>
    </row>
    <row r="223" spans="1:35">
      <c r="A223">
        <f>IF(Table1[[#This Row],[STATUS]]="0] CLOSED","",COUNTIF($I$4:I223,"&lt;&gt;0] CLOSED"))</f>
        <v>20</v>
      </c>
      <c r="B223" t="s">
        <v>2125</v>
      </c>
      <c r="C223" s="2">
        <v>45268</v>
      </c>
      <c r="D223" s="2"/>
      <c r="E223" s="2"/>
      <c r="F223" s="3">
        <f>IF(OR(Table1[[#This Row],[Start Date]]="",Table1[[#This Row],[End Date]]=""),0,NETWORKDAYS(Table1[[#This Row],[Start Date]],Table1[[#This Row],[End Date]]))</f>
        <v>0</v>
      </c>
      <c r="G223" t="s">
        <v>28</v>
      </c>
      <c r="I223" t="s">
        <v>1341</v>
      </c>
      <c r="J223" t="s">
        <v>1535</v>
      </c>
      <c r="K223" s="2"/>
      <c r="M223" t="s">
        <v>1343</v>
      </c>
      <c r="N223" t="s">
        <v>22</v>
      </c>
      <c r="O223" t="s">
        <v>95</v>
      </c>
      <c r="P223" t="s">
        <v>2126</v>
      </c>
      <c r="Q223" s="2">
        <v>40900</v>
      </c>
      <c r="R223" t="s">
        <v>2309</v>
      </c>
      <c r="S223" t="s">
        <v>225</v>
      </c>
      <c r="T223" t="s">
        <v>1441</v>
      </c>
      <c r="U223" t="s">
        <v>226</v>
      </c>
      <c r="V223" s="2">
        <v>45278</v>
      </c>
      <c r="W223" s="2"/>
      <c r="X223" s="2"/>
      <c r="Y223" s="1">
        <f>IF(OR(Table1[[#This Row],[Quote Date]]="",Table1[[#This Row],[Confirm Date]]=""),0,NETWORKDAYS(Table1[[#This Row],[Quote Date]],Table1[[#This Row],[Confirm Date]]))</f>
        <v>0</v>
      </c>
      <c r="Z223" s="2"/>
      <c r="AA223" s="2"/>
      <c r="AB223" s="3">
        <f>IF(OR(Table1[[#This Row],[Part Order Date]]="",Table1[[#This Row],[Part Receive Date]]=""),0,NETWORKDAYS(Table1[[#This Row],[Part Order Date]],Table1[[#This Row],[Part Receive Date]]))</f>
        <v>0</v>
      </c>
      <c r="AC223" s="1">
        <f>IF(OR(Table1[[#This Row],[Confirm Date]]="",Table1[[#This Row],[End Date]]=""),0,NETWORKDAYS(Table1[[#This Row],[Confirm Date]],Table1[[#This Row],[End Date]]))</f>
        <v>0</v>
      </c>
      <c r="AD223" s="2"/>
      <c r="AE223" s="2"/>
      <c r="AF223" s="2"/>
      <c r="AH223">
        <v>200</v>
      </c>
      <c r="AI223" s="139"/>
    </row>
    <row r="224" spans="1:35">
      <c r="A224">
        <f>IF(Table1[[#This Row],[STATUS]]="0] CLOSED","",COUNTIF($I$4:I224,"&lt;&gt;0] CLOSED"))</f>
        <v>21</v>
      </c>
      <c r="B224" t="s">
        <v>2203</v>
      </c>
      <c r="C224" s="2">
        <v>45272</v>
      </c>
      <c r="D224" s="2"/>
      <c r="E224" s="2"/>
      <c r="F224" s="3">
        <f>IF(OR(Table1[[#This Row],[Start Date]]="",Table1[[#This Row],[End Date]]=""),0,NETWORKDAYS(Table1[[#This Row],[Start Date]],Table1[[#This Row],[End Date]]))</f>
        <v>0</v>
      </c>
      <c r="G224" t="s">
        <v>28</v>
      </c>
      <c r="I224" t="s">
        <v>1341</v>
      </c>
      <c r="J224" t="s">
        <v>1535</v>
      </c>
      <c r="K224" s="2"/>
      <c r="M224" t="s">
        <v>1348</v>
      </c>
      <c r="N224" t="s">
        <v>29</v>
      </c>
      <c r="O224" t="s">
        <v>2204</v>
      </c>
      <c r="P224" t="s">
        <v>2205</v>
      </c>
      <c r="Q224" s="2">
        <v>41551</v>
      </c>
      <c r="R224" t="s">
        <v>2309</v>
      </c>
      <c r="S224" t="s">
        <v>2206</v>
      </c>
      <c r="T224" t="s">
        <v>1344</v>
      </c>
      <c r="U224" t="s">
        <v>2207</v>
      </c>
      <c r="V224" s="2">
        <v>45278</v>
      </c>
      <c r="W224" s="2"/>
      <c r="X224" s="2"/>
      <c r="Y224" s="1">
        <f>IF(OR(Table1[[#This Row],[Quote Date]]="",Table1[[#This Row],[Confirm Date]]=""),0,NETWORKDAYS(Table1[[#This Row],[Quote Date]],Table1[[#This Row],[Confirm Date]]))</f>
        <v>0</v>
      </c>
      <c r="Z224" s="2"/>
      <c r="AA224" s="2"/>
      <c r="AB224" s="3">
        <f>IF(OR(Table1[[#This Row],[Part Order Date]]="",Table1[[#This Row],[Part Receive Date]]=""),0,NETWORKDAYS(Table1[[#This Row],[Part Order Date]],Table1[[#This Row],[Part Receive Date]]))</f>
        <v>0</v>
      </c>
      <c r="AC224" s="1">
        <f>IF(OR(Table1[[#This Row],[Confirm Date]]="",Table1[[#This Row],[End Date]]=""),0,NETWORKDAYS(Table1[[#This Row],[Confirm Date]],Table1[[#This Row],[End Date]]))</f>
        <v>0</v>
      </c>
      <c r="AD224" s="2"/>
      <c r="AE224" s="2"/>
      <c r="AF224" s="2" t="s">
        <v>2208</v>
      </c>
      <c r="AG224" t="s">
        <v>2144</v>
      </c>
      <c r="AH224">
        <v>450</v>
      </c>
      <c r="AI224" s="139"/>
    </row>
    <row r="225" spans="1:35">
      <c r="A225">
        <f>IF(Table1[[#This Row],[STATUS]]="0] CLOSED","",COUNTIF($I$4:I225,"&lt;&gt;0] CLOSED"))</f>
        <v>22</v>
      </c>
      <c r="B225" t="s">
        <v>2216</v>
      </c>
      <c r="C225" s="2">
        <v>45274</v>
      </c>
      <c r="D225" s="2"/>
      <c r="E225" s="2"/>
      <c r="F225" s="3">
        <f>IF(OR(Table1[[#This Row],[Start Date]]="",Table1[[#This Row],[End Date]]=""),0,NETWORKDAYS(Table1[[#This Row],[Start Date]],Table1[[#This Row],[End Date]]))</f>
        <v>0</v>
      </c>
      <c r="G225" t="s">
        <v>28</v>
      </c>
      <c r="I225" t="s">
        <v>1341</v>
      </c>
      <c r="K225" s="2"/>
      <c r="M225" t="s">
        <v>1348</v>
      </c>
      <c r="N225" t="s">
        <v>22</v>
      </c>
      <c r="O225" t="s">
        <v>440</v>
      </c>
      <c r="P225" t="s">
        <v>2217</v>
      </c>
      <c r="Q225" s="2">
        <v>43612</v>
      </c>
      <c r="R225" t="s">
        <v>2309</v>
      </c>
      <c r="S225" t="s">
        <v>2252</v>
      </c>
      <c r="T225" t="s">
        <v>1344</v>
      </c>
      <c r="U225" t="s">
        <v>2214</v>
      </c>
      <c r="V225" s="2">
        <v>45282</v>
      </c>
      <c r="W225" s="2"/>
      <c r="X225" s="2"/>
      <c r="Y225" s="1">
        <f>IF(OR(Table1[[#This Row],[Quote Date]]="",Table1[[#This Row],[Confirm Date]]=""),0,NETWORKDAYS(Table1[[#This Row],[Quote Date]],Table1[[#This Row],[Confirm Date]]))</f>
        <v>0</v>
      </c>
      <c r="Z225" s="2"/>
      <c r="AA225" s="2"/>
      <c r="AB225" s="3">
        <f>IF(OR(Table1[[#This Row],[Part Order Date]]="",Table1[[#This Row],[Part Receive Date]]=""),0,NETWORKDAYS(Table1[[#This Row],[Part Order Date]],Table1[[#This Row],[Part Receive Date]]))</f>
        <v>0</v>
      </c>
      <c r="AC225" s="1">
        <f>IF(OR(Table1[[#This Row],[Confirm Date]]="",Table1[[#This Row],[End Date]]=""),0,NETWORKDAYS(Table1[[#This Row],[Confirm Date]],Table1[[#This Row],[End Date]]))</f>
        <v>0</v>
      </c>
      <c r="AD225" s="2"/>
      <c r="AE225" s="2"/>
      <c r="AF225" s="2" t="s">
        <v>2253</v>
      </c>
      <c r="AG225" t="s">
        <v>2131</v>
      </c>
      <c r="AH225">
        <v>500</v>
      </c>
      <c r="AI225" s="139"/>
    </row>
    <row r="226" spans="1:35">
      <c r="A226">
        <f>IF(Table1[[#This Row],[STATUS]]="0] CLOSED","",COUNTIF($I$4:I226,"&lt;&gt;0] CLOSED"))</f>
        <v>23</v>
      </c>
      <c r="B226" t="s">
        <v>2267</v>
      </c>
      <c r="C226" s="2">
        <v>45279</v>
      </c>
      <c r="D226" s="2"/>
      <c r="E226" s="2"/>
      <c r="F226" s="3">
        <f>IF(OR(Table1[[#This Row],[Start Date]]="",Table1[[#This Row],[End Date]]=""),0,NETWORKDAYS(Table1[[#This Row],[Start Date]],Table1[[#This Row],[End Date]]))</f>
        <v>0</v>
      </c>
      <c r="G226" t="s">
        <v>28</v>
      </c>
      <c r="I226" t="s">
        <v>1341</v>
      </c>
      <c r="J226" t="s">
        <v>1535</v>
      </c>
      <c r="K226" s="2"/>
      <c r="M226" t="s">
        <v>1343</v>
      </c>
      <c r="N226" t="s">
        <v>22</v>
      </c>
      <c r="O226" t="s">
        <v>148</v>
      </c>
      <c r="P226" t="s">
        <v>149</v>
      </c>
      <c r="Q226" s="2">
        <v>42795</v>
      </c>
      <c r="R226" t="s">
        <v>2309</v>
      </c>
      <c r="S226" t="s">
        <v>1289</v>
      </c>
      <c r="T226" t="s">
        <v>1344</v>
      </c>
      <c r="U226" t="s">
        <v>656</v>
      </c>
      <c r="V226" s="2">
        <v>45279</v>
      </c>
      <c r="W226" s="2"/>
      <c r="X226" s="2"/>
      <c r="Y226" s="1">
        <f>IF(OR(Table1[[#This Row],[Quote Date]]="",Table1[[#This Row],[Confirm Date]]=""),0,NETWORKDAYS(Table1[[#This Row],[Quote Date]],Table1[[#This Row],[Confirm Date]]))</f>
        <v>0</v>
      </c>
      <c r="Z226" s="2"/>
      <c r="AA226" s="2"/>
      <c r="AB226" s="3">
        <f>IF(OR(Table1[[#This Row],[Part Order Date]]="",Table1[[#This Row],[Part Receive Date]]=""),0,NETWORKDAYS(Table1[[#This Row],[Part Order Date]],Table1[[#This Row],[Part Receive Date]]))</f>
        <v>0</v>
      </c>
      <c r="AC226" s="1">
        <f>IF(OR(Table1[[#This Row],[Confirm Date]]="",Table1[[#This Row],[End Date]]=""),0,NETWORKDAYS(Table1[[#This Row],[Confirm Date]],Table1[[#This Row],[End Date]]))</f>
        <v>0</v>
      </c>
      <c r="AD226" s="2"/>
      <c r="AE226" s="2"/>
      <c r="AF226" s="2" t="s">
        <v>2268</v>
      </c>
      <c r="AH226">
        <v>400</v>
      </c>
      <c r="AI226" s="139"/>
    </row>
    <row r="227" spans="1:35">
      <c r="A227">
        <f>IF(Table1[[#This Row],[STATUS]]="0] CLOSED","",COUNTIF($I$4:I227,"&lt;&gt;0] CLOSED"))</f>
        <v>24</v>
      </c>
      <c r="B227" t="s">
        <v>2269</v>
      </c>
      <c r="C227" s="2">
        <v>45280</v>
      </c>
      <c r="D227" s="2"/>
      <c r="E227" s="2"/>
      <c r="F227" s="3">
        <f>IF(OR(Table1[[#This Row],[Start Date]]="",Table1[[#This Row],[End Date]]=""),0,NETWORKDAYS(Table1[[#This Row],[Start Date]],Table1[[#This Row],[End Date]]))</f>
        <v>0</v>
      </c>
      <c r="G227" t="s">
        <v>28</v>
      </c>
      <c r="I227" t="s">
        <v>1341</v>
      </c>
      <c r="J227" t="s">
        <v>1534</v>
      </c>
      <c r="K227" s="2"/>
      <c r="M227" t="s">
        <v>1343</v>
      </c>
      <c r="N227" t="s">
        <v>635</v>
      </c>
      <c r="O227" t="s">
        <v>40</v>
      </c>
      <c r="P227" t="s">
        <v>2270</v>
      </c>
      <c r="Q227" s="2">
        <v>41907</v>
      </c>
      <c r="S227" t="s">
        <v>122</v>
      </c>
      <c r="T227" t="s">
        <v>1441</v>
      </c>
      <c r="U227" t="s">
        <v>42</v>
      </c>
      <c r="V227" s="2">
        <v>45286</v>
      </c>
      <c r="W227" s="2"/>
      <c r="X227" s="2"/>
      <c r="Y227" s="1">
        <f>IF(OR(Table1[[#This Row],[Quote Date]]="",Table1[[#This Row],[Confirm Date]]=""),0,NETWORKDAYS(Table1[[#This Row],[Quote Date]],Table1[[#This Row],[Confirm Date]]))</f>
        <v>0</v>
      </c>
      <c r="Z227" s="2"/>
      <c r="AA227" s="2"/>
      <c r="AB227" s="3">
        <f>IF(OR(Table1[[#This Row],[Part Order Date]]="",Table1[[#This Row],[Part Receive Date]]=""),0,NETWORKDAYS(Table1[[#This Row],[Part Order Date]],Table1[[#This Row],[Part Receive Date]]))</f>
        <v>0</v>
      </c>
      <c r="AC227" s="1">
        <f>IF(OR(Table1[[#This Row],[Confirm Date]]="",Table1[[#This Row],[End Date]]=""),0,NETWORKDAYS(Table1[[#This Row],[Confirm Date]],Table1[[#This Row],[End Date]]))</f>
        <v>0</v>
      </c>
      <c r="AD227" s="2"/>
      <c r="AE227" s="2"/>
      <c r="AF227" s="2"/>
      <c r="AH227">
        <v>350</v>
      </c>
      <c r="AI227" s="139"/>
    </row>
    <row r="228" spans="1:35">
      <c r="A228">
        <f>IF(Table1[[#This Row],[STATUS]]="0] CLOSED","",COUNTIF($I$4:I228,"&lt;&gt;0] CLOSED"))</f>
        <v>25</v>
      </c>
      <c r="B228" t="s">
        <v>2272</v>
      </c>
      <c r="C228" s="2">
        <v>45280</v>
      </c>
      <c r="D228" s="2"/>
      <c r="E228" s="2"/>
      <c r="F228" s="3">
        <f>IF(OR(Table1[[#This Row],[Start Date]]="",Table1[[#This Row],[End Date]]=""),0,NETWORKDAYS(Table1[[#This Row],[Start Date]],Table1[[#This Row],[End Date]]))</f>
        <v>0</v>
      </c>
      <c r="G228" t="s">
        <v>28</v>
      </c>
      <c r="I228" t="s">
        <v>1341</v>
      </c>
      <c r="J228" t="s">
        <v>1534</v>
      </c>
      <c r="K228" s="2"/>
      <c r="M228" t="s">
        <v>1343</v>
      </c>
      <c r="N228" t="s">
        <v>273</v>
      </c>
      <c r="O228" t="s">
        <v>171</v>
      </c>
      <c r="P228" t="s">
        <v>2273</v>
      </c>
      <c r="Q228" s="2">
        <v>42788</v>
      </c>
      <c r="S228" t="s">
        <v>2319</v>
      </c>
      <c r="T228" t="s">
        <v>1344</v>
      </c>
      <c r="U228" t="s">
        <v>2320</v>
      </c>
      <c r="V228" s="2">
        <v>45287</v>
      </c>
      <c r="W228" s="2"/>
      <c r="X228" s="2"/>
      <c r="Y228" s="1">
        <f>IF(OR(Table1[[#This Row],[Quote Date]]="",Table1[[#This Row],[Confirm Date]]=""),0,NETWORKDAYS(Table1[[#This Row],[Quote Date]],Table1[[#This Row],[Confirm Date]]))</f>
        <v>0</v>
      </c>
      <c r="Z228" s="2"/>
      <c r="AA228" s="2"/>
      <c r="AB228" s="3">
        <f>IF(OR(Table1[[#This Row],[Part Order Date]]="",Table1[[#This Row],[Part Receive Date]]=""),0,NETWORKDAYS(Table1[[#This Row],[Part Order Date]],Table1[[#This Row],[Part Receive Date]]))</f>
        <v>0</v>
      </c>
      <c r="AC228" s="1">
        <f>IF(OR(Table1[[#This Row],[Confirm Date]]="",Table1[[#This Row],[End Date]]=""),0,NETWORKDAYS(Table1[[#This Row],[Confirm Date]],Table1[[#This Row],[End Date]]))</f>
        <v>0</v>
      </c>
      <c r="AD228" s="2"/>
      <c r="AE228" s="2"/>
      <c r="AF228" s="2"/>
      <c r="AH228">
        <v>350</v>
      </c>
      <c r="AI228" s="139"/>
    </row>
    <row r="229" spans="1:35">
      <c r="A229">
        <f>IF(Table1[[#This Row],[STATUS]]="0] CLOSED","",COUNTIF($I$4:I229,"&lt;&gt;0] CLOSED"))</f>
        <v>26</v>
      </c>
      <c r="B229" t="s">
        <v>2277</v>
      </c>
      <c r="C229" s="2">
        <v>45281</v>
      </c>
      <c r="D229" s="2"/>
      <c r="E229" s="2"/>
      <c r="F229" s="3">
        <f>IF(OR(Table1[[#This Row],[Start Date]]="",Table1[[#This Row],[End Date]]=""),0,NETWORKDAYS(Table1[[#This Row],[Start Date]],Table1[[#This Row],[End Date]]))</f>
        <v>0</v>
      </c>
      <c r="G229" t="s">
        <v>28</v>
      </c>
      <c r="I229" t="s">
        <v>1341</v>
      </c>
      <c r="J229" t="s">
        <v>1534</v>
      </c>
      <c r="K229" s="2"/>
      <c r="M229" t="s">
        <v>1343</v>
      </c>
      <c r="N229" t="s">
        <v>2278</v>
      </c>
      <c r="O229" t="s">
        <v>48</v>
      </c>
      <c r="P229" t="s">
        <v>2279</v>
      </c>
      <c r="Q229" s="2">
        <v>41993</v>
      </c>
      <c r="T229" t="s">
        <v>1344</v>
      </c>
      <c r="U229" t="s">
        <v>2321</v>
      </c>
      <c r="V229" s="2">
        <v>45287</v>
      </c>
      <c r="W229" s="2"/>
      <c r="X229" s="2"/>
      <c r="Y229" s="1">
        <f>IF(OR(Table1[[#This Row],[Quote Date]]="",Table1[[#This Row],[Confirm Date]]=""),0,NETWORKDAYS(Table1[[#This Row],[Quote Date]],Table1[[#This Row],[Confirm Date]]))</f>
        <v>0</v>
      </c>
      <c r="Z229" s="2"/>
      <c r="AA229" s="2"/>
      <c r="AB229" s="3">
        <f>IF(OR(Table1[[#This Row],[Part Order Date]]="",Table1[[#This Row],[Part Receive Date]]=""),0,NETWORKDAYS(Table1[[#This Row],[Part Order Date]],Table1[[#This Row],[Part Receive Date]]))</f>
        <v>0</v>
      </c>
      <c r="AC229" s="1">
        <f>IF(OR(Table1[[#This Row],[Confirm Date]]="",Table1[[#This Row],[End Date]]=""),0,NETWORKDAYS(Table1[[#This Row],[Confirm Date]],Table1[[#This Row],[End Date]]))</f>
        <v>0</v>
      </c>
      <c r="AD229" s="2"/>
      <c r="AE229" s="2"/>
      <c r="AF229" s="2" t="s">
        <v>2322</v>
      </c>
      <c r="AH229">
        <v>350</v>
      </c>
      <c r="AI229" s="139"/>
    </row>
    <row r="230" spans="1:35">
      <c r="A230">
        <f>IF(Table1[[#This Row],[STATUS]]="0] CLOSED","",COUNTIF($I$4:I230,"&lt;&gt;0] CLOSED"))</f>
        <v>27</v>
      </c>
      <c r="B230" t="s">
        <v>2282</v>
      </c>
      <c r="C230" s="2">
        <v>45281</v>
      </c>
      <c r="D230" s="2"/>
      <c r="E230" s="2"/>
      <c r="F230" s="3">
        <f>IF(OR(Table1[[#This Row],[Start Date]]="",Table1[[#This Row],[End Date]]=""),0,NETWORKDAYS(Table1[[#This Row],[Start Date]],Table1[[#This Row],[End Date]]))</f>
        <v>0</v>
      </c>
      <c r="G230" t="s">
        <v>28</v>
      </c>
      <c r="I230" t="s">
        <v>1341</v>
      </c>
      <c r="J230" t="s">
        <v>1534</v>
      </c>
      <c r="K230" s="2"/>
      <c r="M230" t="s">
        <v>1343</v>
      </c>
      <c r="N230" t="s">
        <v>2283</v>
      </c>
      <c r="O230" t="s">
        <v>61</v>
      </c>
      <c r="P230" t="s">
        <v>2284</v>
      </c>
      <c r="Q230" s="2">
        <v>43036</v>
      </c>
      <c r="S230" t="s">
        <v>2323</v>
      </c>
      <c r="T230" t="s">
        <v>1344</v>
      </c>
      <c r="U230" t="s">
        <v>2324</v>
      </c>
      <c r="V230" s="2">
        <v>45287</v>
      </c>
      <c r="W230" s="2"/>
      <c r="X230" s="2"/>
      <c r="Y230" s="1">
        <f>IF(OR(Table1[[#This Row],[Quote Date]]="",Table1[[#This Row],[Confirm Date]]=""),0,NETWORKDAYS(Table1[[#This Row],[Quote Date]],Table1[[#This Row],[Confirm Date]]))</f>
        <v>0</v>
      </c>
      <c r="Z230" s="2"/>
      <c r="AA230" s="2"/>
      <c r="AB230" s="3">
        <f>IF(OR(Table1[[#This Row],[Part Order Date]]="",Table1[[#This Row],[Part Receive Date]]=""),0,NETWORKDAYS(Table1[[#This Row],[Part Order Date]],Table1[[#This Row],[Part Receive Date]]))</f>
        <v>0</v>
      </c>
      <c r="AC230" s="1">
        <f>IF(OR(Table1[[#This Row],[Confirm Date]]="",Table1[[#This Row],[End Date]]=""),0,NETWORKDAYS(Table1[[#This Row],[Confirm Date]],Table1[[#This Row],[End Date]]))</f>
        <v>0</v>
      </c>
      <c r="AD230" s="2"/>
      <c r="AE230" s="2"/>
      <c r="AF230" s="2"/>
      <c r="AH230">
        <v>350</v>
      </c>
      <c r="AI230" s="139"/>
    </row>
    <row r="231" spans="1:35">
      <c r="A231">
        <f>IF(Table1[[#This Row],[STATUS]]="0] CLOSED","",COUNTIF($I$4:I231,"&lt;&gt;0] CLOSED"))</f>
        <v>28</v>
      </c>
      <c r="B231" t="s">
        <v>2289</v>
      </c>
      <c r="C231" s="2">
        <v>45282</v>
      </c>
      <c r="D231" s="2"/>
      <c r="E231" s="2"/>
      <c r="F231" s="3">
        <f>IF(OR(Table1[[#This Row],[Start Date]]="",Table1[[#This Row],[End Date]]=""),0,NETWORKDAYS(Table1[[#This Row],[Start Date]],Table1[[#This Row],[End Date]]))</f>
        <v>0</v>
      </c>
      <c r="G231" t="s">
        <v>28</v>
      </c>
      <c r="I231" t="s">
        <v>1341</v>
      </c>
      <c r="K231" s="2"/>
      <c r="M231" t="s">
        <v>1348</v>
      </c>
      <c r="N231" t="s">
        <v>22</v>
      </c>
      <c r="O231" t="s">
        <v>434</v>
      </c>
      <c r="P231" t="s">
        <v>1466</v>
      </c>
      <c r="Q231" s="2">
        <v>43992</v>
      </c>
      <c r="R231" t="s">
        <v>2309</v>
      </c>
      <c r="S231" t="s">
        <v>2287</v>
      </c>
      <c r="T231" t="s">
        <v>1442</v>
      </c>
      <c r="U231" t="s">
        <v>2193</v>
      </c>
      <c r="V231" s="2">
        <v>45282</v>
      </c>
      <c r="W231" s="2"/>
      <c r="X231" s="2"/>
      <c r="Y231" s="1">
        <f>IF(OR(Table1[[#This Row],[Quote Date]]="",Table1[[#This Row],[Confirm Date]]=""),0,NETWORKDAYS(Table1[[#This Row],[Quote Date]],Table1[[#This Row],[Confirm Date]]))</f>
        <v>0</v>
      </c>
      <c r="Z231" s="2"/>
      <c r="AA231" s="2"/>
      <c r="AB231" s="3">
        <f>IF(OR(Table1[[#This Row],[Part Order Date]]="",Table1[[#This Row],[Part Receive Date]]=""),0,NETWORKDAYS(Table1[[#This Row],[Part Order Date]],Table1[[#This Row],[Part Receive Date]]))</f>
        <v>0</v>
      </c>
      <c r="AC231" s="1">
        <f>IF(OR(Table1[[#This Row],[Confirm Date]]="",Table1[[#This Row],[End Date]]=""),0,NETWORKDAYS(Table1[[#This Row],[Confirm Date]],Table1[[#This Row],[End Date]]))</f>
        <v>0</v>
      </c>
      <c r="AD231" s="2"/>
      <c r="AE231" s="2"/>
      <c r="AF231" s="2"/>
      <c r="AG231" t="s">
        <v>2130</v>
      </c>
      <c r="AH231">
        <v>350</v>
      </c>
      <c r="AI231" s="139"/>
    </row>
    <row r="232" spans="1:35">
      <c r="A232">
        <f>IF(Table1[[#This Row],[STATUS]]="0] CLOSED","",COUNTIF($I$4:I232,"&lt;&gt;0] CLOSED"))</f>
        <v>29</v>
      </c>
      <c r="B232" t="s">
        <v>2336</v>
      </c>
      <c r="C232" s="2">
        <v>45287</v>
      </c>
      <c r="D232" s="2"/>
      <c r="E232" s="2"/>
      <c r="F232" s="3">
        <f>IF(OR(Table1[[#This Row],[Start Date]]="",Table1[[#This Row],[End Date]]=""),0,NETWORKDAYS(Table1[[#This Row],[Start Date]],Table1[[#This Row],[End Date]]))</f>
        <v>0</v>
      </c>
      <c r="G232" t="s">
        <v>28</v>
      </c>
      <c r="I232" t="s">
        <v>1341</v>
      </c>
      <c r="J232" t="s">
        <v>1534</v>
      </c>
      <c r="K232" s="2"/>
      <c r="N232" t="s">
        <v>466</v>
      </c>
      <c r="O232" t="s">
        <v>77</v>
      </c>
      <c r="P232" t="s">
        <v>2337</v>
      </c>
      <c r="Q232" s="2">
        <v>44591</v>
      </c>
      <c r="S232" t="s">
        <v>2338</v>
      </c>
      <c r="T232" t="s">
        <v>1347</v>
      </c>
      <c r="U232" t="s">
        <v>2339</v>
      </c>
      <c r="V232" s="2">
        <v>45293</v>
      </c>
      <c r="W232" s="2"/>
      <c r="X232" s="2"/>
      <c r="Y232" s="1">
        <f>IF(OR(Table1[[#This Row],[Quote Date]]="",Table1[[#This Row],[Confirm Date]]=""),0,NETWORKDAYS(Table1[[#This Row],[Quote Date]],Table1[[#This Row],[Confirm Date]]))</f>
        <v>0</v>
      </c>
      <c r="Z232" s="2"/>
      <c r="AA232" s="2"/>
      <c r="AB232" s="3">
        <f>IF(OR(Table1[[#This Row],[Part Order Date]]="",Table1[[#This Row],[Part Receive Date]]=""),0,NETWORKDAYS(Table1[[#This Row],[Part Order Date]],Table1[[#This Row],[Part Receive Date]]))</f>
        <v>0</v>
      </c>
      <c r="AC232" s="1">
        <f>IF(OR(Table1[[#This Row],[Confirm Date]]="",Table1[[#This Row],[End Date]]=""),0,NETWORKDAYS(Table1[[#This Row],[Confirm Date]],Table1[[#This Row],[End Date]]))</f>
        <v>0</v>
      </c>
      <c r="AD232" s="2"/>
      <c r="AE232" s="2"/>
      <c r="AF232" s="2"/>
      <c r="AH232">
        <v>350</v>
      </c>
      <c r="AI232" s="139"/>
    </row>
    <row r="233" spans="1:35">
      <c r="A233">
        <f>IF(Table1[[#This Row],[STATUS]]="0] CLOSED","",COUNTIF($I$4:I233,"&lt;&gt;0] CLOSED"))</f>
        <v>30</v>
      </c>
      <c r="B233" t="s">
        <v>64</v>
      </c>
      <c r="C233" s="2">
        <v>45015</v>
      </c>
      <c r="D233" s="2"/>
      <c r="E233" s="2"/>
      <c r="F233" s="3">
        <f>IF(OR(Table1[[#This Row],[Start Date]]="",Table1[[#This Row],[End Date]]=""),0,NETWORKDAYS(Table1[[#This Row],[Start Date]],Table1[[#This Row],[End Date]]))</f>
        <v>0</v>
      </c>
      <c r="G233" t="s">
        <v>201</v>
      </c>
      <c r="I233" t="s">
        <v>1342</v>
      </c>
      <c r="J233" t="s">
        <v>1528</v>
      </c>
      <c r="K233" s="2">
        <v>45321</v>
      </c>
      <c r="M233" t="s">
        <v>1343</v>
      </c>
      <c r="N233" t="s">
        <v>65</v>
      </c>
      <c r="O233" t="s">
        <v>40</v>
      </c>
      <c r="P233" t="s">
        <v>66</v>
      </c>
      <c r="Q233" s="2">
        <v>42671</v>
      </c>
      <c r="R233" t="s">
        <v>2306</v>
      </c>
      <c r="T233" t="s">
        <v>1441</v>
      </c>
      <c r="U233" t="s">
        <v>42</v>
      </c>
      <c r="V233" s="2">
        <v>45020</v>
      </c>
      <c r="W233" s="2">
        <v>45224</v>
      </c>
      <c r="X233" s="2"/>
      <c r="Y233" s="1">
        <f>IF(OR(Table1[[#This Row],[Quote Date]]="",Table1[[#This Row],[Confirm Date]]=""),0,NETWORKDAYS(Table1[[#This Row],[Quote Date]],Table1[[#This Row],[Confirm Date]]))</f>
        <v>0</v>
      </c>
      <c r="Z233" s="2"/>
      <c r="AA233" s="2"/>
      <c r="AB233" s="3">
        <f>IF(OR(Table1[[#This Row],[Part Order Date]]="",Table1[[#This Row],[Part Receive Date]]=""),0,NETWORKDAYS(Table1[[#This Row],[Part Order Date]],Table1[[#This Row],[Part Receive Date]]))</f>
        <v>0</v>
      </c>
      <c r="AC233" s="1">
        <f>IF(OR(Table1[[#This Row],[Confirm Date]]="",Table1[[#This Row],[End Date]]=""),0,NETWORKDAYS(Table1[[#This Row],[Confirm Date]],Table1[[#This Row],[End Date]]))</f>
        <v>0</v>
      </c>
      <c r="AD233" s="2"/>
      <c r="AE233" s="2"/>
      <c r="AF233" s="2"/>
      <c r="AH233">
        <v>200</v>
      </c>
      <c r="AI233" s="139">
        <v>268000000</v>
      </c>
    </row>
    <row r="234" spans="1:35">
      <c r="A234">
        <f>IF(Table1[[#This Row],[STATUS]]="0] CLOSED","",COUNTIF($I$4:I234,"&lt;&gt;0] CLOSED"))</f>
        <v>31</v>
      </c>
      <c r="B234" t="s">
        <v>200</v>
      </c>
      <c r="C234" s="2">
        <v>45145</v>
      </c>
      <c r="D234" s="2"/>
      <c r="E234" s="2"/>
      <c r="F234" s="3">
        <f>IF(OR(Table1[[#This Row],[Start Date]]="",Table1[[#This Row],[End Date]]=""),0,NETWORKDAYS(Table1[[#This Row],[Start Date]],Table1[[#This Row],[End Date]]))</f>
        <v>0</v>
      </c>
      <c r="G234" t="s">
        <v>201</v>
      </c>
      <c r="I234" t="s">
        <v>1342</v>
      </c>
      <c r="J234" t="s">
        <v>1534</v>
      </c>
      <c r="K234" s="2"/>
      <c r="M234" t="s">
        <v>1343</v>
      </c>
      <c r="N234" t="s">
        <v>202</v>
      </c>
      <c r="O234" t="s">
        <v>85</v>
      </c>
      <c r="P234" t="s">
        <v>203</v>
      </c>
      <c r="Q234" s="2">
        <v>44250</v>
      </c>
      <c r="R234" t="s">
        <v>2307</v>
      </c>
      <c r="S234" t="s">
        <v>204</v>
      </c>
      <c r="T234" t="s">
        <v>1344</v>
      </c>
      <c r="U234" t="s">
        <v>205</v>
      </c>
      <c r="V234" s="2">
        <v>45148</v>
      </c>
      <c r="W234" s="2">
        <v>45206</v>
      </c>
      <c r="X234" s="2"/>
      <c r="Y234" s="1">
        <f>IF(OR(Table1[[#This Row],[Quote Date]]="",Table1[[#This Row],[Confirm Date]]=""),0,NETWORKDAYS(Table1[[#This Row],[Quote Date]],Table1[[#This Row],[Confirm Date]]))</f>
        <v>0</v>
      </c>
      <c r="Z234" s="2"/>
      <c r="AA234" s="2"/>
      <c r="AB234" s="3">
        <f>IF(OR(Table1[[#This Row],[Part Order Date]]="",Table1[[#This Row],[Part Receive Date]]=""),0,NETWORKDAYS(Table1[[#This Row],[Part Order Date]],Table1[[#This Row],[Part Receive Date]]))</f>
        <v>0</v>
      </c>
      <c r="AC234" s="1">
        <f>IF(OR(Table1[[#This Row],[Confirm Date]]="",Table1[[#This Row],[End Date]]=""),0,NETWORKDAYS(Table1[[#This Row],[Confirm Date]],Table1[[#This Row],[End Date]]))</f>
        <v>0</v>
      </c>
      <c r="AD234" s="2"/>
      <c r="AE234" s="2"/>
      <c r="AF234" s="2"/>
      <c r="AH234">
        <v>400</v>
      </c>
      <c r="AI234" s="139">
        <v>100000000</v>
      </c>
    </row>
    <row r="235" spans="1:35">
      <c r="A235">
        <f>IF(Table1[[#This Row],[STATUS]]="0] CLOSED","",COUNTIF($I$4:I235,"&lt;&gt;0] CLOSED"))</f>
        <v>32</v>
      </c>
      <c r="B235" t="s">
        <v>206</v>
      </c>
      <c r="C235" s="2">
        <v>45145</v>
      </c>
      <c r="D235" s="2"/>
      <c r="E235" s="2"/>
      <c r="F235" s="3">
        <f>IF(OR(Table1[[#This Row],[Start Date]]="",Table1[[#This Row],[End Date]]=""),0,NETWORKDAYS(Table1[[#This Row],[Start Date]],Table1[[#This Row],[End Date]]))</f>
        <v>0</v>
      </c>
      <c r="G235" t="s">
        <v>201</v>
      </c>
      <c r="I235" t="s">
        <v>1342</v>
      </c>
      <c r="J235" t="s">
        <v>1534</v>
      </c>
      <c r="K235" s="2"/>
      <c r="M235" t="s">
        <v>1343</v>
      </c>
      <c r="N235" t="s">
        <v>202</v>
      </c>
      <c r="O235" t="s">
        <v>85</v>
      </c>
      <c r="P235" t="s">
        <v>207</v>
      </c>
      <c r="Q235" s="2">
        <v>44520</v>
      </c>
      <c r="R235" t="s">
        <v>2307</v>
      </c>
      <c r="S235" t="s">
        <v>208</v>
      </c>
      <c r="T235" t="s">
        <v>1344</v>
      </c>
      <c r="U235" t="s">
        <v>209</v>
      </c>
      <c r="V235" s="2">
        <v>45148</v>
      </c>
      <c r="W235" s="2">
        <v>45153</v>
      </c>
      <c r="X235" s="2"/>
      <c r="Y235" s="1">
        <f>IF(OR(Table1[[#This Row],[Quote Date]]="",Table1[[#This Row],[Confirm Date]]=""),0,NETWORKDAYS(Table1[[#This Row],[Quote Date]],Table1[[#This Row],[Confirm Date]]))</f>
        <v>0</v>
      </c>
      <c r="Z235" s="2"/>
      <c r="AA235" s="2"/>
      <c r="AB235" s="3">
        <f>IF(OR(Table1[[#This Row],[Part Order Date]]="",Table1[[#This Row],[Part Receive Date]]=""),0,NETWORKDAYS(Table1[[#This Row],[Part Order Date]],Table1[[#This Row],[Part Receive Date]]))</f>
        <v>0</v>
      </c>
      <c r="AC235" s="1">
        <f>IF(OR(Table1[[#This Row],[Confirm Date]]="",Table1[[#This Row],[End Date]]=""),0,NETWORKDAYS(Table1[[#This Row],[Confirm Date]],Table1[[#This Row],[End Date]]))</f>
        <v>0</v>
      </c>
      <c r="AD235" s="2"/>
      <c r="AE235" s="2"/>
      <c r="AF235" s="2"/>
      <c r="AH235">
        <v>450</v>
      </c>
      <c r="AI235" s="139">
        <v>83000000</v>
      </c>
    </row>
    <row r="236" spans="1:35">
      <c r="A236">
        <f>IF(Table1[[#This Row],[STATUS]]="0] CLOSED","",COUNTIF($I$4:I236,"&lt;&gt;0] CLOSED"))</f>
        <v>33</v>
      </c>
      <c r="B236" t="s">
        <v>210</v>
      </c>
      <c r="C236" s="2">
        <v>45145</v>
      </c>
      <c r="D236" s="2"/>
      <c r="E236" s="2"/>
      <c r="F236" s="3">
        <f>IF(OR(Table1[[#This Row],[Start Date]]="",Table1[[#This Row],[End Date]]=""),0,NETWORKDAYS(Table1[[#This Row],[Start Date]],Table1[[#This Row],[End Date]]))</f>
        <v>0</v>
      </c>
      <c r="G236" t="s">
        <v>201</v>
      </c>
      <c r="I236" t="s">
        <v>1342</v>
      </c>
      <c r="J236" t="s">
        <v>1534</v>
      </c>
      <c r="K236" s="2"/>
      <c r="M236" t="s">
        <v>1343</v>
      </c>
      <c r="N236" t="s">
        <v>202</v>
      </c>
      <c r="O236" t="s">
        <v>109</v>
      </c>
      <c r="P236" t="s">
        <v>211</v>
      </c>
      <c r="Q236" s="2">
        <v>44414</v>
      </c>
      <c r="R236" t="s">
        <v>2307</v>
      </c>
      <c r="S236" t="s">
        <v>212</v>
      </c>
      <c r="T236" t="s">
        <v>1344</v>
      </c>
      <c r="U236" t="s">
        <v>213</v>
      </c>
      <c r="V236" s="2">
        <v>45148</v>
      </c>
      <c r="W236" s="2">
        <v>45153</v>
      </c>
      <c r="X236" s="2"/>
      <c r="Y236" s="1">
        <f>IF(OR(Table1[[#This Row],[Quote Date]]="",Table1[[#This Row],[Confirm Date]]=""),0,NETWORKDAYS(Table1[[#This Row],[Quote Date]],Table1[[#This Row],[Confirm Date]]))</f>
        <v>0</v>
      </c>
      <c r="Z236" s="2"/>
      <c r="AA236" s="2"/>
      <c r="AB236" s="3">
        <f>IF(OR(Table1[[#This Row],[Part Order Date]]="",Table1[[#This Row],[Part Receive Date]]=""),0,NETWORKDAYS(Table1[[#This Row],[Part Order Date]],Table1[[#This Row],[Part Receive Date]]))</f>
        <v>0</v>
      </c>
      <c r="AC236" s="1">
        <f>IF(OR(Table1[[#This Row],[Confirm Date]]="",Table1[[#This Row],[End Date]]=""),0,NETWORKDAYS(Table1[[#This Row],[Confirm Date]],Table1[[#This Row],[End Date]]))</f>
        <v>0</v>
      </c>
      <c r="AD236" s="2"/>
      <c r="AE236" s="2"/>
      <c r="AF236" s="2"/>
      <c r="AH236">
        <v>400</v>
      </c>
      <c r="AI236" s="139">
        <v>106000000</v>
      </c>
    </row>
    <row r="237" spans="1:35">
      <c r="A237">
        <f>IF(Table1[[#This Row],[STATUS]]="0] CLOSED","",COUNTIF($I$4:I237,"&lt;&gt;0] CLOSED"))</f>
        <v>34</v>
      </c>
      <c r="B237" t="s">
        <v>214</v>
      </c>
      <c r="C237" s="2">
        <v>45145</v>
      </c>
      <c r="D237" s="2"/>
      <c r="E237" s="2"/>
      <c r="F237" s="3">
        <f>IF(OR(Table1[[#This Row],[Start Date]]="",Table1[[#This Row],[End Date]]=""),0,NETWORKDAYS(Table1[[#This Row],[Start Date]],Table1[[#This Row],[End Date]]))</f>
        <v>0</v>
      </c>
      <c r="G237" t="s">
        <v>201</v>
      </c>
      <c r="I237" t="s">
        <v>1342</v>
      </c>
      <c r="J237" t="s">
        <v>1534</v>
      </c>
      <c r="K237" s="2"/>
      <c r="M237" t="s">
        <v>1343</v>
      </c>
      <c r="N237" t="s">
        <v>202</v>
      </c>
      <c r="O237" t="s">
        <v>109</v>
      </c>
      <c r="P237" t="s">
        <v>215</v>
      </c>
      <c r="Q237" s="2">
        <v>44250</v>
      </c>
      <c r="R237" t="s">
        <v>2307</v>
      </c>
      <c r="S237" t="s">
        <v>216</v>
      </c>
      <c r="T237" t="s">
        <v>1344</v>
      </c>
      <c r="U237" t="s">
        <v>217</v>
      </c>
      <c r="V237" s="2">
        <v>45149</v>
      </c>
      <c r="W237" s="2">
        <v>45153</v>
      </c>
      <c r="X237" s="2"/>
      <c r="Y237" s="1">
        <f>IF(OR(Table1[[#This Row],[Quote Date]]="",Table1[[#This Row],[Confirm Date]]=""),0,NETWORKDAYS(Table1[[#This Row],[Quote Date]],Table1[[#This Row],[Confirm Date]]))</f>
        <v>0</v>
      </c>
      <c r="Z237" s="2"/>
      <c r="AA237" s="2"/>
      <c r="AB237" s="3">
        <f>IF(OR(Table1[[#This Row],[Part Order Date]]="",Table1[[#This Row],[Part Receive Date]]=""),0,NETWORKDAYS(Table1[[#This Row],[Part Order Date]],Table1[[#This Row],[Part Receive Date]]))</f>
        <v>0</v>
      </c>
      <c r="AC237" s="1">
        <f>IF(OR(Table1[[#This Row],[Confirm Date]]="",Table1[[#This Row],[End Date]]=""),0,NETWORKDAYS(Table1[[#This Row],[Confirm Date]],Table1[[#This Row],[End Date]]))</f>
        <v>0</v>
      </c>
      <c r="AD237" s="2"/>
      <c r="AE237" s="2"/>
      <c r="AF237" s="2"/>
      <c r="AH237">
        <v>450</v>
      </c>
      <c r="AI237" s="139">
        <v>125000000</v>
      </c>
    </row>
    <row r="238" spans="1:35">
      <c r="A238">
        <f>IF(Table1[[#This Row],[STATUS]]="0] CLOSED","",COUNTIF($I$4:I238,"&lt;&gt;0] CLOSED"))</f>
        <v>35</v>
      </c>
      <c r="B238" t="s">
        <v>218</v>
      </c>
      <c r="C238" s="2">
        <v>45145</v>
      </c>
      <c r="D238" s="2"/>
      <c r="E238" s="2"/>
      <c r="F238" s="3">
        <f>IF(OR(Table1[[#This Row],[Start Date]]="",Table1[[#This Row],[End Date]]=""),0,NETWORKDAYS(Table1[[#This Row],[Start Date]],Table1[[#This Row],[End Date]]))</f>
        <v>0</v>
      </c>
      <c r="G238" t="s">
        <v>201</v>
      </c>
      <c r="I238" t="s">
        <v>1342</v>
      </c>
      <c r="J238" t="s">
        <v>1534</v>
      </c>
      <c r="K238" s="2"/>
      <c r="M238" t="s">
        <v>1343</v>
      </c>
      <c r="N238" t="s">
        <v>202</v>
      </c>
      <c r="O238" t="s">
        <v>219</v>
      </c>
      <c r="P238" t="s">
        <v>220</v>
      </c>
      <c r="Q238" s="2">
        <v>42090</v>
      </c>
      <c r="R238" t="s">
        <v>2307</v>
      </c>
      <c r="S238" t="s">
        <v>221</v>
      </c>
      <c r="T238" t="s">
        <v>1344</v>
      </c>
      <c r="U238" t="s">
        <v>222</v>
      </c>
      <c r="V238" s="2">
        <v>45152</v>
      </c>
      <c r="W238" s="2">
        <v>45153</v>
      </c>
      <c r="X238" s="2"/>
      <c r="Y238" s="1">
        <f>IF(OR(Table1[[#This Row],[Quote Date]]="",Table1[[#This Row],[Confirm Date]]=""),0,NETWORKDAYS(Table1[[#This Row],[Quote Date]],Table1[[#This Row],[Confirm Date]]))</f>
        <v>0</v>
      </c>
      <c r="Z238" s="2"/>
      <c r="AA238" s="2"/>
      <c r="AB238" s="3">
        <f>IF(OR(Table1[[#This Row],[Part Order Date]]="",Table1[[#This Row],[Part Receive Date]]=""),0,NETWORKDAYS(Table1[[#This Row],[Part Order Date]],Table1[[#This Row],[Part Receive Date]]))</f>
        <v>0</v>
      </c>
      <c r="AC238" s="1">
        <f>IF(OR(Table1[[#This Row],[Confirm Date]]="",Table1[[#This Row],[End Date]]=""),0,NETWORKDAYS(Table1[[#This Row],[Confirm Date]],Table1[[#This Row],[End Date]]))</f>
        <v>0</v>
      </c>
      <c r="AD238" s="2"/>
      <c r="AE238" s="2"/>
      <c r="AF238" s="2"/>
      <c r="AH238">
        <v>450</v>
      </c>
      <c r="AI238" s="139">
        <v>79000000</v>
      </c>
    </row>
    <row r="239" spans="1:35">
      <c r="A239">
        <f>IF(Table1[[#This Row],[STATUS]]="0] CLOSED","",COUNTIF($I$4:I239,"&lt;&gt;0] CLOSED"))</f>
        <v>36</v>
      </c>
      <c r="B239" t="s">
        <v>227</v>
      </c>
      <c r="C239" s="2">
        <v>45145</v>
      </c>
      <c r="D239" s="2"/>
      <c r="E239" s="2"/>
      <c r="F239" s="3">
        <f>IF(OR(Table1[[#This Row],[Start Date]]="",Table1[[#This Row],[End Date]]=""),0,NETWORKDAYS(Table1[[#This Row],[Start Date]],Table1[[#This Row],[End Date]]))</f>
        <v>0</v>
      </c>
      <c r="G239" t="s">
        <v>201</v>
      </c>
      <c r="I239" t="s">
        <v>1342</v>
      </c>
      <c r="J239" t="s">
        <v>1534</v>
      </c>
      <c r="K239" s="2"/>
      <c r="M239" t="s">
        <v>1343</v>
      </c>
      <c r="N239" t="s">
        <v>202</v>
      </c>
      <c r="O239" t="s">
        <v>109</v>
      </c>
      <c r="P239" t="s">
        <v>228</v>
      </c>
      <c r="Q239" s="2">
        <v>44189</v>
      </c>
      <c r="R239" t="s">
        <v>2307</v>
      </c>
      <c r="T239" t="s">
        <v>1344</v>
      </c>
      <c r="U239" t="s">
        <v>229</v>
      </c>
      <c r="V239" s="2">
        <v>45154</v>
      </c>
      <c r="W239" s="2">
        <v>45161</v>
      </c>
      <c r="X239" s="2"/>
      <c r="Y239" s="1">
        <f>IF(OR(Table1[[#This Row],[Quote Date]]="",Table1[[#This Row],[Confirm Date]]=""),0,NETWORKDAYS(Table1[[#This Row],[Quote Date]],Table1[[#This Row],[Confirm Date]]))</f>
        <v>0</v>
      </c>
      <c r="Z239" s="2"/>
      <c r="AA239" s="2"/>
      <c r="AB239" s="3">
        <f>IF(OR(Table1[[#This Row],[Part Order Date]]="",Table1[[#This Row],[Part Receive Date]]=""),0,NETWORKDAYS(Table1[[#This Row],[Part Order Date]],Table1[[#This Row],[Part Receive Date]]))</f>
        <v>0</v>
      </c>
      <c r="AC239" s="1">
        <f>IF(OR(Table1[[#This Row],[Confirm Date]]="",Table1[[#This Row],[End Date]]=""),0,NETWORKDAYS(Table1[[#This Row],[Confirm Date]],Table1[[#This Row],[End Date]]))</f>
        <v>0</v>
      </c>
      <c r="AD239" s="2"/>
      <c r="AE239" s="2"/>
      <c r="AF239" s="2"/>
      <c r="AH239">
        <v>500</v>
      </c>
      <c r="AI239" s="139">
        <v>319000000</v>
      </c>
    </row>
    <row r="240" spans="1:35">
      <c r="A240">
        <f>IF(Table1[[#This Row],[STATUS]]="0] CLOSED","",COUNTIF($I$4:I240,"&lt;&gt;0] CLOSED"))</f>
        <v>37</v>
      </c>
      <c r="B240" t="s">
        <v>272</v>
      </c>
      <c r="C240" s="2">
        <v>45159</v>
      </c>
      <c r="D240" s="2"/>
      <c r="E240" s="2"/>
      <c r="F240" s="3">
        <f>IF(OR(Table1[[#This Row],[Start Date]]="",Table1[[#This Row],[End Date]]=""),0,NETWORKDAYS(Table1[[#This Row],[Start Date]],Table1[[#This Row],[End Date]]))</f>
        <v>0</v>
      </c>
      <c r="G240" t="s">
        <v>201</v>
      </c>
      <c r="I240" t="s">
        <v>1342</v>
      </c>
      <c r="J240" t="s">
        <v>1528</v>
      </c>
      <c r="K240" s="2">
        <v>45321</v>
      </c>
      <c r="M240" t="s">
        <v>1343</v>
      </c>
      <c r="N240" t="s">
        <v>273</v>
      </c>
      <c r="O240" t="s">
        <v>52</v>
      </c>
      <c r="P240" t="s">
        <v>274</v>
      </c>
      <c r="Q240" s="2">
        <v>42788</v>
      </c>
      <c r="R240" t="s">
        <v>2305</v>
      </c>
      <c r="T240" t="s">
        <v>1344</v>
      </c>
      <c r="U240" t="s">
        <v>275</v>
      </c>
      <c r="V240" s="2">
        <v>45160</v>
      </c>
      <c r="W240" s="2">
        <v>45189</v>
      </c>
      <c r="X240" s="2"/>
      <c r="Y240" s="1">
        <f>IF(OR(Table1[[#This Row],[Quote Date]]="",Table1[[#This Row],[Confirm Date]]=""),0,NETWORKDAYS(Table1[[#This Row],[Quote Date]],Table1[[#This Row],[Confirm Date]]))</f>
        <v>0</v>
      </c>
      <c r="Z240" s="2"/>
      <c r="AA240" s="2"/>
      <c r="AB240" s="3">
        <f>IF(OR(Table1[[#This Row],[Part Order Date]]="",Table1[[#This Row],[Part Receive Date]]=""),0,NETWORKDAYS(Table1[[#This Row],[Part Order Date]],Table1[[#This Row],[Part Receive Date]]))</f>
        <v>0</v>
      </c>
      <c r="AC240" s="1">
        <f>IF(OR(Table1[[#This Row],[Confirm Date]]="",Table1[[#This Row],[End Date]]=""),0,NETWORKDAYS(Table1[[#This Row],[Confirm Date]],Table1[[#This Row],[End Date]]))</f>
        <v>0</v>
      </c>
      <c r="AD240" s="2"/>
      <c r="AE240" s="2"/>
      <c r="AF240" s="2" t="s">
        <v>2167</v>
      </c>
      <c r="AH240">
        <v>500</v>
      </c>
      <c r="AI240" s="139">
        <v>155000000</v>
      </c>
    </row>
    <row r="241" spans="1:35">
      <c r="A241">
        <f>IF(Table1[[#This Row],[STATUS]]="0] CLOSED","",COUNTIF($I$4:I241,"&lt;&gt;0] CLOSED"))</f>
        <v>38</v>
      </c>
      <c r="B241" t="s">
        <v>276</v>
      </c>
      <c r="C241" s="2">
        <v>45159</v>
      </c>
      <c r="D241" s="2"/>
      <c r="E241" s="2"/>
      <c r="F241" s="3">
        <f>IF(OR(Table1[[#This Row],[Start Date]]="",Table1[[#This Row],[End Date]]=""),0,NETWORKDAYS(Table1[[#This Row],[Start Date]],Table1[[#This Row],[End Date]]))</f>
        <v>0</v>
      </c>
      <c r="G241" t="s">
        <v>201</v>
      </c>
      <c r="I241" t="s">
        <v>1342</v>
      </c>
      <c r="J241" t="s">
        <v>1528</v>
      </c>
      <c r="K241" s="2"/>
      <c r="M241" t="s">
        <v>1343</v>
      </c>
      <c r="N241" t="s">
        <v>277</v>
      </c>
      <c r="O241" t="s">
        <v>52</v>
      </c>
      <c r="P241" t="s">
        <v>278</v>
      </c>
      <c r="Q241" s="2">
        <v>42488</v>
      </c>
      <c r="R241" t="s">
        <v>2306</v>
      </c>
      <c r="S241" t="s">
        <v>279</v>
      </c>
      <c r="T241" t="s">
        <v>1344</v>
      </c>
      <c r="U241" t="s">
        <v>280</v>
      </c>
      <c r="V241" s="2">
        <v>45166</v>
      </c>
      <c r="W241" s="2">
        <v>45176</v>
      </c>
      <c r="X241" s="2"/>
      <c r="Y241" s="1">
        <f>IF(OR(Table1[[#This Row],[Quote Date]]="",Table1[[#This Row],[Confirm Date]]=""),0,NETWORKDAYS(Table1[[#This Row],[Quote Date]],Table1[[#This Row],[Confirm Date]]))</f>
        <v>0</v>
      </c>
      <c r="Z241" s="2"/>
      <c r="AA241" s="2"/>
      <c r="AB241" s="3">
        <f>IF(OR(Table1[[#This Row],[Part Order Date]]="",Table1[[#This Row],[Part Receive Date]]=""),0,NETWORKDAYS(Table1[[#This Row],[Part Order Date]],Table1[[#This Row],[Part Receive Date]]))</f>
        <v>0</v>
      </c>
      <c r="AC241" s="1">
        <f>IF(OR(Table1[[#This Row],[Confirm Date]]="",Table1[[#This Row],[End Date]]=""),0,NETWORKDAYS(Table1[[#This Row],[Confirm Date]],Table1[[#This Row],[End Date]]))</f>
        <v>0</v>
      </c>
      <c r="AD241" s="2"/>
      <c r="AE241" s="2"/>
      <c r="AF241" s="2"/>
      <c r="AH241">
        <v>500</v>
      </c>
      <c r="AI241" s="139">
        <v>220000000</v>
      </c>
    </row>
    <row r="242" spans="1:35">
      <c r="A242">
        <f>IF(Table1[[#This Row],[STATUS]]="0] CLOSED","",COUNTIF($I$4:I242,"&lt;&gt;0] CLOSED"))</f>
        <v>39</v>
      </c>
      <c r="B242" t="s">
        <v>291</v>
      </c>
      <c r="C242" s="2">
        <v>45159</v>
      </c>
      <c r="D242" s="2"/>
      <c r="E242" s="2"/>
      <c r="F242" s="3">
        <f>IF(OR(Table1[[#This Row],[Start Date]]="",Table1[[#This Row],[End Date]]=""),0,NETWORKDAYS(Table1[[#This Row],[Start Date]],Table1[[#This Row],[End Date]]))</f>
        <v>0</v>
      </c>
      <c r="G242" t="s">
        <v>201</v>
      </c>
      <c r="I242" t="s">
        <v>1342</v>
      </c>
      <c r="J242" t="s">
        <v>1534</v>
      </c>
      <c r="K242" s="2"/>
      <c r="M242" t="s">
        <v>1343</v>
      </c>
      <c r="N242" t="s">
        <v>39</v>
      </c>
      <c r="O242" t="s">
        <v>292</v>
      </c>
      <c r="P242" t="s">
        <v>293</v>
      </c>
      <c r="Q242" s="2">
        <v>42753</v>
      </c>
      <c r="R242" t="s">
        <v>2306</v>
      </c>
      <c r="T242" t="s">
        <v>1441</v>
      </c>
      <c r="U242" t="s">
        <v>42</v>
      </c>
      <c r="V242" s="2">
        <v>45166</v>
      </c>
      <c r="W242" s="2">
        <v>45176</v>
      </c>
      <c r="X242" s="2"/>
      <c r="Y242" s="1">
        <f>IF(OR(Table1[[#This Row],[Quote Date]]="",Table1[[#This Row],[Confirm Date]]=""),0,NETWORKDAYS(Table1[[#This Row],[Quote Date]],Table1[[#This Row],[Confirm Date]]))</f>
        <v>0</v>
      </c>
      <c r="Z242" s="2"/>
      <c r="AA242" s="2"/>
      <c r="AB242" s="3">
        <f>IF(OR(Table1[[#This Row],[Part Order Date]]="",Table1[[#This Row],[Part Receive Date]]=""),0,NETWORKDAYS(Table1[[#This Row],[Part Order Date]],Table1[[#This Row],[Part Receive Date]]))</f>
        <v>0</v>
      </c>
      <c r="AC242" s="1">
        <f>IF(OR(Table1[[#This Row],[Confirm Date]]="",Table1[[#This Row],[End Date]]=""),0,NETWORKDAYS(Table1[[#This Row],[Confirm Date]],Table1[[#This Row],[End Date]]))</f>
        <v>0</v>
      </c>
      <c r="AD242" s="2"/>
      <c r="AE242" s="2"/>
      <c r="AF242" s="2"/>
      <c r="AH242">
        <v>200</v>
      </c>
      <c r="AI242" s="139">
        <v>13000000</v>
      </c>
    </row>
    <row r="243" spans="1:35">
      <c r="A243">
        <f>IF(Table1[[#This Row],[STATUS]]="0] CLOSED","",COUNTIF($I$4:I243,"&lt;&gt;0] CLOSED"))</f>
        <v>40</v>
      </c>
      <c r="B243" t="s">
        <v>304</v>
      </c>
      <c r="C243" s="2">
        <v>45159</v>
      </c>
      <c r="D243" s="2"/>
      <c r="E243" s="2"/>
      <c r="F243" s="3">
        <f>IF(OR(Table1[[#This Row],[Start Date]]="",Table1[[#This Row],[End Date]]=""),0,NETWORKDAYS(Table1[[#This Row],[Start Date]],Table1[[#This Row],[End Date]]))</f>
        <v>0</v>
      </c>
      <c r="G243" t="s">
        <v>201</v>
      </c>
      <c r="I243" t="s">
        <v>1342</v>
      </c>
      <c r="J243" t="s">
        <v>1534</v>
      </c>
      <c r="K243" s="2"/>
      <c r="M243" t="s">
        <v>1343</v>
      </c>
      <c r="N243" t="s">
        <v>202</v>
      </c>
      <c r="O243" t="s">
        <v>85</v>
      </c>
      <c r="P243" t="s">
        <v>305</v>
      </c>
      <c r="Q243" s="2">
        <v>44520</v>
      </c>
      <c r="R243" t="s">
        <v>2307</v>
      </c>
      <c r="S243" t="s">
        <v>306</v>
      </c>
      <c r="T243" t="s">
        <v>1344</v>
      </c>
      <c r="U243" t="s">
        <v>307</v>
      </c>
      <c r="V243" s="2">
        <v>45161</v>
      </c>
      <c r="W243" s="2">
        <v>45166</v>
      </c>
      <c r="X243" s="2"/>
      <c r="Y243" s="1">
        <f>IF(OR(Table1[[#This Row],[Quote Date]]="",Table1[[#This Row],[Confirm Date]]=""),0,NETWORKDAYS(Table1[[#This Row],[Quote Date]],Table1[[#This Row],[Confirm Date]]))</f>
        <v>0</v>
      </c>
      <c r="Z243" s="2"/>
      <c r="AA243" s="2"/>
      <c r="AB243" s="3">
        <f>IF(OR(Table1[[#This Row],[Part Order Date]]="",Table1[[#This Row],[Part Receive Date]]=""),0,NETWORKDAYS(Table1[[#This Row],[Part Order Date]],Table1[[#This Row],[Part Receive Date]]))</f>
        <v>0</v>
      </c>
      <c r="AC243" s="1">
        <f>IF(OR(Table1[[#This Row],[Confirm Date]]="",Table1[[#This Row],[End Date]]=""),0,NETWORKDAYS(Table1[[#This Row],[Confirm Date]],Table1[[#This Row],[End Date]]))</f>
        <v>0</v>
      </c>
      <c r="AD243" s="2"/>
      <c r="AE243" s="2"/>
      <c r="AF243" s="2"/>
      <c r="AH243">
        <v>400</v>
      </c>
      <c r="AI243" s="139">
        <v>124000000</v>
      </c>
    </row>
    <row r="244" spans="1:35">
      <c r="A244">
        <f>IF(Table1[[#This Row],[STATUS]]="0] CLOSED","",COUNTIF($I$4:I244,"&lt;&gt;0] CLOSED"))</f>
        <v>41</v>
      </c>
      <c r="B244" t="s">
        <v>308</v>
      </c>
      <c r="C244" s="2">
        <v>45159</v>
      </c>
      <c r="D244" s="2"/>
      <c r="E244" s="2"/>
      <c r="F244" s="3">
        <f>IF(OR(Table1[[#This Row],[Start Date]]="",Table1[[#This Row],[End Date]]=""),0,NETWORKDAYS(Table1[[#This Row],[Start Date]],Table1[[#This Row],[End Date]]))</f>
        <v>0</v>
      </c>
      <c r="G244" t="s">
        <v>201</v>
      </c>
      <c r="I244" t="s">
        <v>1342</v>
      </c>
      <c r="J244" t="s">
        <v>1534</v>
      </c>
      <c r="K244" s="2"/>
      <c r="M244" t="s">
        <v>1343</v>
      </c>
      <c r="N244" t="s">
        <v>202</v>
      </c>
      <c r="O244" t="s">
        <v>85</v>
      </c>
      <c r="P244" t="s">
        <v>309</v>
      </c>
      <c r="Q244" s="2">
        <v>44250</v>
      </c>
      <c r="R244" t="s">
        <v>2307</v>
      </c>
      <c r="S244" t="s">
        <v>310</v>
      </c>
      <c r="T244" t="s">
        <v>1344</v>
      </c>
      <c r="U244" t="s">
        <v>311</v>
      </c>
      <c r="V244" s="2">
        <v>45161</v>
      </c>
      <c r="W244" s="2">
        <v>45166</v>
      </c>
      <c r="X244" s="2"/>
      <c r="Y244" s="1">
        <f>IF(OR(Table1[[#This Row],[Quote Date]]="",Table1[[#This Row],[Confirm Date]]=""),0,NETWORKDAYS(Table1[[#This Row],[Quote Date]],Table1[[#This Row],[Confirm Date]]))</f>
        <v>0</v>
      </c>
      <c r="Z244" s="2"/>
      <c r="AA244" s="2"/>
      <c r="AB244" s="3">
        <f>IF(OR(Table1[[#This Row],[Part Order Date]]="",Table1[[#This Row],[Part Receive Date]]=""),0,NETWORKDAYS(Table1[[#This Row],[Part Order Date]],Table1[[#This Row],[Part Receive Date]]))</f>
        <v>0</v>
      </c>
      <c r="AC244" s="1">
        <f>IF(OR(Table1[[#This Row],[Confirm Date]]="",Table1[[#This Row],[End Date]]=""),0,NETWORKDAYS(Table1[[#This Row],[Confirm Date]],Table1[[#This Row],[End Date]]))</f>
        <v>0</v>
      </c>
      <c r="AD244" s="2"/>
      <c r="AE244" s="2"/>
      <c r="AF244" s="2"/>
      <c r="AH244">
        <v>500</v>
      </c>
      <c r="AI244" s="139">
        <v>204000000</v>
      </c>
    </row>
    <row r="245" spans="1:35">
      <c r="A245">
        <f>IF(Table1[[#This Row],[STATUS]]="0] CLOSED","",COUNTIF($I$4:I245,"&lt;&gt;0] CLOSED"))</f>
        <v>42</v>
      </c>
      <c r="B245" t="s">
        <v>312</v>
      </c>
      <c r="C245" s="2">
        <v>45159</v>
      </c>
      <c r="D245" s="2"/>
      <c r="E245" s="2"/>
      <c r="F245" s="3">
        <f>IF(OR(Table1[[#This Row],[Start Date]]="",Table1[[#This Row],[End Date]]=""),0,NETWORKDAYS(Table1[[#This Row],[Start Date]],Table1[[#This Row],[End Date]]))</f>
        <v>0</v>
      </c>
      <c r="G245" t="s">
        <v>201</v>
      </c>
      <c r="I245" t="s">
        <v>1342</v>
      </c>
      <c r="J245" t="s">
        <v>1534</v>
      </c>
      <c r="K245" s="2"/>
      <c r="M245" t="s">
        <v>1343</v>
      </c>
      <c r="N245" t="s">
        <v>202</v>
      </c>
      <c r="O245" t="s">
        <v>61</v>
      </c>
      <c r="P245" t="s">
        <v>313</v>
      </c>
      <c r="Q245" s="2">
        <v>41492</v>
      </c>
      <c r="R245" t="s">
        <v>2307</v>
      </c>
      <c r="S245" t="s">
        <v>314</v>
      </c>
      <c r="T245" t="s">
        <v>1344</v>
      </c>
      <c r="U245" t="s">
        <v>315</v>
      </c>
      <c r="V245" s="2">
        <v>45161</v>
      </c>
      <c r="W245" s="2">
        <v>45166</v>
      </c>
      <c r="X245" s="2"/>
      <c r="Y245" s="1">
        <f>IF(OR(Table1[[#This Row],[Quote Date]]="",Table1[[#This Row],[Confirm Date]]=""),0,NETWORKDAYS(Table1[[#This Row],[Quote Date]],Table1[[#This Row],[Confirm Date]]))</f>
        <v>0</v>
      </c>
      <c r="Z245" s="2"/>
      <c r="AA245" s="2"/>
      <c r="AB245" s="3">
        <f>IF(OR(Table1[[#This Row],[Part Order Date]]="",Table1[[#This Row],[Part Receive Date]]=""),0,NETWORKDAYS(Table1[[#This Row],[Part Order Date]],Table1[[#This Row],[Part Receive Date]]))</f>
        <v>0</v>
      </c>
      <c r="AC245" s="1">
        <f>IF(OR(Table1[[#This Row],[Confirm Date]]="",Table1[[#This Row],[End Date]]=""),0,NETWORKDAYS(Table1[[#This Row],[Confirm Date]],Table1[[#This Row],[End Date]]))</f>
        <v>0</v>
      </c>
      <c r="AD245" s="2"/>
      <c r="AE245" s="2"/>
      <c r="AF245" s="2"/>
      <c r="AH245">
        <v>450</v>
      </c>
      <c r="AI245" s="139">
        <v>107000000</v>
      </c>
    </row>
    <row r="246" spans="1:35">
      <c r="A246">
        <f>IF(Table1[[#This Row],[STATUS]]="0] CLOSED","",COUNTIF($I$4:I246,"&lt;&gt;0] CLOSED"))</f>
        <v>43</v>
      </c>
      <c r="B246" t="s">
        <v>316</v>
      </c>
      <c r="C246" s="2">
        <v>45159</v>
      </c>
      <c r="D246" s="2"/>
      <c r="E246" s="2"/>
      <c r="F246" s="3">
        <f>IF(OR(Table1[[#This Row],[Start Date]]="",Table1[[#This Row],[End Date]]=""),0,NETWORKDAYS(Table1[[#This Row],[Start Date]],Table1[[#This Row],[End Date]]))</f>
        <v>0</v>
      </c>
      <c r="G246" t="s">
        <v>201</v>
      </c>
      <c r="I246" t="s">
        <v>1342</v>
      </c>
      <c r="J246" t="s">
        <v>1534</v>
      </c>
      <c r="K246" s="2"/>
      <c r="M246" t="s">
        <v>1343</v>
      </c>
      <c r="N246" t="s">
        <v>202</v>
      </c>
      <c r="O246" t="s">
        <v>171</v>
      </c>
      <c r="P246" t="s">
        <v>317</v>
      </c>
      <c r="Q246" s="2">
        <v>42282</v>
      </c>
      <c r="R246" t="s">
        <v>2307</v>
      </c>
      <c r="S246" t="s">
        <v>318</v>
      </c>
      <c r="T246" t="s">
        <v>1344</v>
      </c>
      <c r="U246" t="s">
        <v>319</v>
      </c>
      <c r="V246" s="2">
        <v>45168</v>
      </c>
      <c r="W246" s="2">
        <v>45206</v>
      </c>
      <c r="X246" s="2"/>
      <c r="Y246" s="1">
        <f>IF(OR(Table1[[#This Row],[Quote Date]]="",Table1[[#This Row],[Confirm Date]]=""),0,NETWORKDAYS(Table1[[#This Row],[Quote Date]],Table1[[#This Row],[Confirm Date]]))</f>
        <v>0</v>
      </c>
      <c r="Z246" s="2"/>
      <c r="AA246" s="2"/>
      <c r="AB246" s="3">
        <f>IF(OR(Table1[[#This Row],[Part Order Date]]="",Table1[[#This Row],[Part Receive Date]]=""),0,NETWORKDAYS(Table1[[#This Row],[Part Order Date]],Table1[[#This Row],[Part Receive Date]]))</f>
        <v>0</v>
      </c>
      <c r="AC246" s="1">
        <f>IF(OR(Table1[[#This Row],[Confirm Date]]="",Table1[[#This Row],[End Date]]=""),0,NETWORKDAYS(Table1[[#This Row],[Confirm Date]],Table1[[#This Row],[End Date]]))</f>
        <v>0</v>
      </c>
      <c r="AD246" s="2"/>
      <c r="AE246" s="2"/>
      <c r="AF246" s="2" t="s">
        <v>1809</v>
      </c>
      <c r="AH246">
        <v>500</v>
      </c>
      <c r="AI246" s="139">
        <v>185000000</v>
      </c>
    </row>
    <row r="247" spans="1:35">
      <c r="A247">
        <f>IF(Table1[[#This Row],[STATUS]]="0] CLOSED","",COUNTIF($I$4:I247,"&lt;&gt;0] CLOSED"))</f>
        <v>44</v>
      </c>
      <c r="B247" t="s">
        <v>320</v>
      </c>
      <c r="C247" s="2">
        <v>45159</v>
      </c>
      <c r="D247" s="2"/>
      <c r="E247" s="2"/>
      <c r="F247" s="3">
        <f>IF(OR(Table1[[#This Row],[Start Date]]="",Table1[[#This Row],[End Date]]=""),0,NETWORKDAYS(Table1[[#This Row],[Start Date]],Table1[[#This Row],[End Date]]))</f>
        <v>0</v>
      </c>
      <c r="G247" t="s">
        <v>201</v>
      </c>
      <c r="I247" t="s">
        <v>1342</v>
      </c>
      <c r="J247" t="s">
        <v>1528</v>
      </c>
      <c r="K247" s="2"/>
      <c r="M247" t="s">
        <v>1343</v>
      </c>
      <c r="N247" t="s">
        <v>202</v>
      </c>
      <c r="O247" t="s">
        <v>56</v>
      </c>
      <c r="P247" t="s">
        <v>321</v>
      </c>
      <c r="Q247" s="2">
        <v>44260</v>
      </c>
      <c r="R247" t="s">
        <v>2307</v>
      </c>
      <c r="S247" t="s">
        <v>322</v>
      </c>
      <c r="T247" t="s">
        <v>1344</v>
      </c>
      <c r="U247" t="s">
        <v>323</v>
      </c>
      <c r="V247" s="2">
        <v>45162</v>
      </c>
      <c r="W247" s="2">
        <v>45166</v>
      </c>
      <c r="X247" s="2"/>
      <c r="Y247" s="1">
        <f>IF(OR(Table1[[#This Row],[Quote Date]]="",Table1[[#This Row],[Confirm Date]]=""),0,NETWORKDAYS(Table1[[#This Row],[Quote Date]],Table1[[#This Row],[Confirm Date]]))</f>
        <v>0</v>
      </c>
      <c r="Z247" s="2"/>
      <c r="AA247" s="2"/>
      <c r="AB247" s="3">
        <f>IF(OR(Table1[[#This Row],[Part Order Date]]="",Table1[[#This Row],[Part Receive Date]]=""),0,NETWORKDAYS(Table1[[#This Row],[Part Order Date]],Table1[[#This Row],[Part Receive Date]]))</f>
        <v>0</v>
      </c>
      <c r="AC247" s="1">
        <f>IF(OR(Table1[[#This Row],[Confirm Date]]="",Table1[[#This Row],[End Date]]=""),0,NETWORKDAYS(Table1[[#This Row],[Confirm Date]],Table1[[#This Row],[End Date]]))</f>
        <v>0</v>
      </c>
      <c r="AD247" s="2"/>
      <c r="AE247" s="2"/>
      <c r="AF247" s="2"/>
      <c r="AH247">
        <v>450</v>
      </c>
      <c r="AI247" s="139">
        <v>118000000</v>
      </c>
    </row>
    <row r="248" spans="1:35">
      <c r="A248">
        <f>IF(Table1[[#This Row],[STATUS]]="0] CLOSED","",COUNTIF($I$4:I248,"&lt;&gt;0] CLOSED"))</f>
        <v>45</v>
      </c>
      <c r="B248" t="s">
        <v>339</v>
      </c>
      <c r="C248" s="2">
        <v>45162</v>
      </c>
      <c r="D248" s="2"/>
      <c r="E248" s="2"/>
      <c r="F248" s="3">
        <f>IF(OR(Table1[[#This Row],[Start Date]]="",Table1[[#This Row],[End Date]]=""),0,NETWORKDAYS(Table1[[#This Row],[Start Date]],Table1[[#This Row],[End Date]]))</f>
        <v>0</v>
      </c>
      <c r="G248" t="s">
        <v>201</v>
      </c>
      <c r="I248" t="s">
        <v>1342</v>
      </c>
      <c r="J248" t="s">
        <v>1528</v>
      </c>
      <c r="K248" s="2"/>
      <c r="M248" t="s">
        <v>1343</v>
      </c>
      <c r="N248" t="s">
        <v>33</v>
      </c>
      <c r="O248" t="s">
        <v>23</v>
      </c>
      <c r="P248" t="s">
        <v>340</v>
      </c>
      <c r="Q248" s="2">
        <v>42879</v>
      </c>
      <c r="R248" t="s">
        <v>2306</v>
      </c>
      <c r="S248" t="s">
        <v>341</v>
      </c>
      <c r="T248" t="s">
        <v>1344</v>
      </c>
      <c r="U248" t="s">
        <v>26</v>
      </c>
      <c r="V248" s="2">
        <v>45166</v>
      </c>
      <c r="W248" s="2">
        <v>45206</v>
      </c>
      <c r="X248" s="2"/>
      <c r="Y248" s="1">
        <f>IF(OR(Table1[[#This Row],[Quote Date]]="",Table1[[#This Row],[Confirm Date]]=""),0,NETWORKDAYS(Table1[[#This Row],[Quote Date]],Table1[[#This Row],[Confirm Date]]))</f>
        <v>0</v>
      </c>
      <c r="Z248" s="2"/>
      <c r="AA248" s="2"/>
      <c r="AB248" s="3">
        <f>IF(OR(Table1[[#This Row],[Part Order Date]]="",Table1[[#This Row],[Part Receive Date]]=""),0,NETWORKDAYS(Table1[[#This Row],[Part Order Date]],Table1[[#This Row],[Part Receive Date]]))</f>
        <v>0</v>
      </c>
      <c r="AC248" s="1">
        <f>IF(OR(Table1[[#This Row],[Confirm Date]]="",Table1[[#This Row],[End Date]]=""),0,NETWORKDAYS(Table1[[#This Row],[Confirm Date]],Table1[[#This Row],[End Date]]))</f>
        <v>0</v>
      </c>
      <c r="AD248" s="2"/>
      <c r="AE248" s="2"/>
      <c r="AF248" s="2"/>
      <c r="AH248">
        <v>450</v>
      </c>
      <c r="AI248" s="139">
        <v>75000000</v>
      </c>
    </row>
    <row r="249" spans="1:35">
      <c r="A249">
        <f>IF(Table1[[#This Row],[STATUS]]="0] CLOSED","",COUNTIF($I$4:I249,"&lt;&gt;0] CLOSED"))</f>
        <v>46</v>
      </c>
      <c r="B249" t="s">
        <v>347</v>
      </c>
      <c r="C249" s="2">
        <v>45168</v>
      </c>
      <c r="D249" s="2"/>
      <c r="E249" s="2"/>
      <c r="F249" s="3">
        <f>IF(OR(Table1[[#This Row],[Start Date]]="",Table1[[#This Row],[End Date]]=""),0,NETWORKDAYS(Table1[[#This Row],[Start Date]],Table1[[#This Row],[End Date]]))</f>
        <v>0</v>
      </c>
      <c r="G249" t="s">
        <v>201</v>
      </c>
      <c r="I249" t="s">
        <v>1342</v>
      </c>
      <c r="J249" t="s">
        <v>1528</v>
      </c>
      <c r="K249" s="2"/>
      <c r="M249" t="s">
        <v>1343</v>
      </c>
      <c r="N249" t="s">
        <v>202</v>
      </c>
      <c r="O249" t="s">
        <v>136</v>
      </c>
      <c r="P249" t="s">
        <v>348</v>
      </c>
      <c r="Q249" s="2">
        <v>41620</v>
      </c>
      <c r="R249" t="s">
        <v>2307</v>
      </c>
      <c r="T249" t="s">
        <v>1344</v>
      </c>
      <c r="U249" t="s">
        <v>349</v>
      </c>
      <c r="V249" s="2">
        <v>45168</v>
      </c>
      <c r="W249" s="2">
        <v>45206</v>
      </c>
      <c r="X249" s="2"/>
      <c r="Y249" s="1">
        <f>IF(OR(Table1[[#This Row],[Quote Date]]="",Table1[[#This Row],[Confirm Date]]=""),0,NETWORKDAYS(Table1[[#This Row],[Quote Date]],Table1[[#This Row],[Confirm Date]]))</f>
        <v>0</v>
      </c>
      <c r="Z249" s="2"/>
      <c r="AA249" s="2"/>
      <c r="AB249" s="3">
        <f>IF(OR(Table1[[#This Row],[Part Order Date]]="",Table1[[#This Row],[Part Receive Date]]=""),0,NETWORKDAYS(Table1[[#This Row],[Part Order Date]],Table1[[#This Row],[Part Receive Date]]))</f>
        <v>0</v>
      </c>
      <c r="AC249" s="1">
        <f>IF(OR(Table1[[#This Row],[Confirm Date]]="",Table1[[#This Row],[End Date]]=""),0,NETWORKDAYS(Table1[[#This Row],[Confirm Date]],Table1[[#This Row],[End Date]]))</f>
        <v>0</v>
      </c>
      <c r="AD249" s="2"/>
      <c r="AE249" s="2"/>
      <c r="AF249" s="2"/>
      <c r="AH249">
        <v>450</v>
      </c>
      <c r="AI249" s="139">
        <v>54000000</v>
      </c>
    </row>
    <row r="250" spans="1:35">
      <c r="A250">
        <f>IF(Table1[[#This Row],[STATUS]]="0] CLOSED","",COUNTIF($I$4:I250,"&lt;&gt;0] CLOSED"))</f>
        <v>47</v>
      </c>
      <c r="B250" t="s">
        <v>353</v>
      </c>
      <c r="C250" s="2">
        <v>45168</v>
      </c>
      <c r="D250" s="2"/>
      <c r="E250" s="2"/>
      <c r="F250" s="3">
        <f>IF(OR(Table1[[#This Row],[Start Date]]="",Table1[[#This Row],[End Date]]=""),0,NETWORKDAYS(Table1[[#This Row],[Start Date]],Table1[[#This Row],[End Date]]))</f>
        <v>0</v>
      </c>
      <c r="G250" t="s">
        <v>201</v>
      </c>
      <c r="I250" t="s">
        <v>1342</v>
      </c>
      <c r="J250" t="s">
        <v>1528</v>
      </c>
      <c r="K250" s="2"/>
      <c r="M250" t="s">
        <v>1343</v>
      </c>
      <c r="N250" t="s">
        <v>354</v>
      </c>
      <c r="O250" t="s">
        <v>85</v>
      </c>
      <c r="P250" t="s">
        <v>355</v>
      </c>
      <c r="Q250" s="2">
        <v>42562</v>
      </c>
      <c r="R250" t="s">
        <v>2308</v>
      </c>
      <c r="T250" t="s">
        <v>1344</v>
      </c>
      <c r="U250" t="s">
        <v>356</v>
      </c>
      <c r="V250" s="2">
        <v>45169</v>
      </c>
      <c r="W250" s="2">
        <v>45206</v>
      </c>
      <c r="X250" s="2"/>
      <c r="Y250" s="1">
        <f>IF(OR(Table1[[#This Row],[Quote Date]]="",Table1[[#This Row],[Confirm Date]]=""),0,NETWORKDAYS(Table1[[#This Row],[Quote Date]],Table1[[#This Row],[Confirm Date]]))</f>
        <v>0</v>
      </c>
      <c r="Z250" s="2"/>
      <c r="AA250" s="2"/>
      <c r="AB250" s="3">
        <f>IF(OR(Table1[[#This Row],[Part Order Date]]="",Table1[[#This Row],[Part Receive Date]]=""),0,NETWORKDAYS(Table1[[#This Row],[Part Order Date]],Table1[[#This Row],[Part Receive Date]]))</f>
        <v>0</v>
      </c>
      <c r="AC250" s="1">
        <f>IF(OR(Table1[[#This Row],[Confirm Date]]="",Table1[[#This Row],[End Date]]=""),0,NETWORKDAYS(Table1[[#This Row],[Confirm Date]],Table1[[#This Row],[End Date]]))</f>
        <v>0</v>
      </c>
      <c r="AD250" s="2"/>
      <c r="AE250" s="2"/>
      <c r="AF250" s="2" t="s">
        <v>1811</v>
      </c>
      <c r="AH250">
        <v>500</v>
      </c>
      <c r="AI250" s="139">
        <v>202000000</v>
      </c>
    </row>
    <row r="251" spans="1:35">
      <c r="A251">
        <f>IF(Table1[[#This Row],[STATUS]]="0] CLOSED","",COUNTIF($I$4:I251,"&lt;&gt;0] CLOSED"))</f>
        <v>48</v>
      </c>
      <c r="B251" t="s">
        <v>357</v>
      </c>
      <c r="C251" s="2">
        <v>45168</v>
      </c>
      <c r="D251" s="2"/>
      <c r="E251" s="2"/>
      <c r="F251" s="3">
        <f>IF(OR(Table1[[#This Row],[Start Date]]="",Table1[[#This Row],[End Date]]=""),0,NETWORKDAYS(Table1[[#This Row],[Start Date]],Table1[[#This Row],[End Date]]))</f>
        <v>0</v>
      </c>
      <c r="G251" t="s">
        <v>201</v>
      </c>
      <c r="I251" t="s">
        <v>1342</v>
      </c>
      <c r="J251" t="s">
        <v>1528</v>
      </c>
      <c r="K251" s="2"/>
      <c r="M251" t="s">
        <v>1343</v>
      </c>
      <c r="N251" t="s">
        <v>358</v>
      </c>
      <c r="O251" t="s">
        <v>259</v>
      </c>
      <c r="P251" t="s">
        <v>359</v>
      </c>
      <c r="Q251" s="2">
        <v>42875</v>
      </c>
      <c r="R251" t="s">
        <v>2306</v>
      </c>
      <c r="S251" t="s">
        <v>360</v>
      </c>
      <c r="T251" t="s">
        <v>1344</v>
      </c>
      <c r="U251" t="s">
        <v>361</v>
      </c>
      <c r="V251" s="2">
        <v>45175</v>
      </c>
      <c r="W251" s="2">
        <v>45206</v>
      </c>
      <c r="X251" s="2"/>
      <c r="Y251" s="1">
        <f>IF(OR(Table1[[#This Row],[Quote Date]]="",Table1[[#This Row],[Confirm Date]]=""),0,NETWORKDAYS(Table1[[#This Row],[Quote Date]],Table1[[#This Row],[Confirm Date]]))</f>
        <v>0</v>
      </c>
      <c r="Z251" s="2"/>
      <c r="AA251" s="2"/>
      <c r="AB251" s="3">
        <f>IF(OR(Table1[[#This Row],[Part Order Date]]="",Table1[[#This Row],[Part Receive Date]]=""),0,NETWORKDAYS(Table1[[#This Row],[Part Order Date]],Table1[[#This Row],[Part Receive Date]]))</f>
        <v>0</v>
      </c>
      <c r="AC251" s="1">
        <f>IF(OR(Table1[[#This Row],[Confirm Date]]="",Table1[[#This Row],[End Date]]=""),0,NETWORKDAYS(Table1[[#This Row],[Confirm Date]],Table1[[#This Row],[End Date]]))</f>
        <v>0</v>
      </c>
      <c r="AD251" s="2"/>
      <c r="AE251" s="2"/>
      <c r="AF251" s="2" t="s">
        <v>1812</v>
      </c>
      <c r="AH251">
        <v>500</v>
      </c>
      <c r="AI251" s="139">
        <v>144000000</v>
      </c>
    </row>
    <row r="252" spans="1:35">
      <c r="A252">
        <f>IF(Table1[[#This Row],[STATUS]]="0] CLOSED","",COUNTIF($I$4:I252,"&lt;&gt;0] CLOSED"))</f>
        <v>49</v>
      </c>
      <c r="B252" t="s">
        <v>362</v>
      </c>
      <c r="C252" s="2">
        <v>45168</v>
      </c>
      <c r="D252" s="2"/>
      <c r="E252" s="2"/>
      <c r="F252" s="3">
        <f>IF(OR(Table1[[#This Row],[Start Date]]="",Table1[[#This Row],[End Date]]=""),0,NETWORKDAYS(Table1[[#This Row],[Start Date]],Table1[[#This Row],[End Date]]))</f>
        <v>0</v>
      </c>
      <c r="G252" t="s">
        <v>201</v>
      </c>
      <c r="I252" t="s">
        <v>1342</v>
      </c>
      <c r="J252" t="s">
        <v>1528</v>
      </c>
      <c r="K252" s="2"/>
      <c r="M252" t="s">
        <v>1343</v>
      </c>
      <c r="N252" t="s">
        <v>358</v>
      </c>
      <c r="O252" t="s">
        <v>259</v>
      </c>
      <c r="P252" t="s">
        <v>363</v>
      </c>
      <c r="Q252" s="2">
        <v>43169</v>
      </c>
      <c r="R252" t="s">
        <v>2306</v>
      </c>
      <c r="S252" t="s">
        <v>364</v>
      </c>
      <c r="T252" t="s">
        <v>1344</v>
      </c>
      <c r="U252" t="s">
        <v>365</v>
      </c>
      <c r="V252" s="2">
        <v>45175</v>
      </c>
      <c r="W252" s="2">
        <v>45206</v>
      </c>
      <c r="X252" s="2"/>
      <c r="Y252" s="1">
        <f>IF(OR(Table1[[#This Row],[Quote Date]]="",Table1[[#This Row],[Confirm Date]]=""),0,NETWORKDAYS(Table1[[#This Row],[Quote Date]],Table1[[#This Row],[Confirm Date]]))</f>
        <v>0</v>
      </c>
      <c r="Z252" s="2"/>
      <c r="AA252" s="2"/>
      <c r="AB252" s="3">
        <f>IF(OR(Table1[[#This Row],[Part Order Date]]="",Table1[[#This Row],[Part Receive Date]]=""),0,NETWORKDAYS(Table1[[#This Row],[Part Order Date]],Table1[[#This Row],[Part Receive Date]]))</f>
        <v>0</v>
      </c>
      <c r="AC252" s="1">
        <f>IF(OR(Table1[[#This Row],[Confirm Date]]="",Table1[[#This Row],[End Date]]=""),0,NETWORKDAYS(Table1[[#This Row],[Confirm Date]],Table1[[#This Row],[End Date]]))</f>
        <v>0</v>
      </c>
      <c r="AD252" s="2"/>
      <c r="AE252" s="2"/>
      <c r="AF252" s="2" t="s">
        <v>1812</v>
      </c>
      <c r="AH252">
        <v>500</v>
      </c>
      <c r="AI252" s="139">
        <v>208000000</v>
      </c>
    </row>
    <row r="253" spans="1:35">
      <c r="A253">
        <f>IF(Table1[[#This Row],[STATUS]]="0] CLOSED","",COUNTIF($I$4:I253,"&lt;&gt;0] CLOSED"))</f>
        <v>50</v>
      </c>
      <c r="B253" t="s">
        <v>380</v>
      </c>
      <c r="C253" s="2">
        <v>45174</v>
      </c>
      <c r="D253" s="2"/>
      <c r="E253" s="2"/>
      <c r="F253" s="3">
        <f>IF(OR(Table1[[#This Row],[Start Date]]="",Table1[[#This Row],[End Date]]=""),0,NETWORKDAYS(Table1[[#This Row],[Start Date]],Table1[[#This Row],[End Date]]))</f>
        <v>0</v>
      </c>
      <c r="G253" t="s">
        <v>201</v>
      </c>
      <c r="I253" t="s">
        <v>1342</v>
      </c>
      <c r="J253" t="s">
        <v>1528</v>
      </c>
      <c r="K253" s="2"/>
      <c r="M253" t="s">
        <v>1343</v>
      </c>
      <c r="N253" t="s">
        <v>381</v>
      </c>
      <c r="O253" t="s">
        <v>109</v>
      </c>
      <c r="P253" t="s">
        <v>382</v>
      </c>
      <c r="Q253" s="2">
        <v>43517</v>
      </c>
      <c r="R253" t="s">
        <v>2308</v>
      </c>
      <c r="S253" t="s">
        <v>383</v>
      </c>
      <c r="T253" t="s">
        <v>1344</v>
      </c>
      <c r="U253" t="s">
        <v>26</v>
      </c>
      <c r="V253" s="2">
        <v>45176</v>
      </c>
      <c r="W253" s="2">
        <v>45181</v>
      </c>
      <c r="X253" s="2"/>
      <c r="Y253" s="1">
        <f>IF(OR(Table1[[#This Row],[Quote Date]]="",Table1[[#This Row],[Confirm Date]]=""),0,NETWORKDAYS(Table1[[#This Row],[Quote Date]],Table1[[#This Row],[Confirm Date]]))</f>
        <v>0</v>
      </c>
      <c r="Z253" s="2"/>
      <c r="AA253" s="2"/>
      <c r="AB253" s="3">
        <f>IF(OR(Table1[[#This Row],[Part Order Date]]="",Table1[[#This Row],[Part Receive Date]]=""),0,NETWORKDAYS(Table1[[#This Row],[Part Order Date]],Table1[[#This Row],[Part Receive Date]]))</f>
        <v>0</v>
      </c>
      <c r="AC253" s="1">
        <f>IF(OR(Table1[[#This Row],[Confirm Date]]="",Table1[[#This Row],[End Date]]=""),0,NETWORKDAYS(Table1[[#This Row],[Confirm Date]],Table1[[#This Row],[End Date]]))</f>
        <v>0</v>
      </c>
      <c r="AD253" s="2"/>
      <c r="AE253" s="2"/>
      <c r="AF253" s="2"/>
      <c r="AH253">
        <v>450</v>
      </c>
      <c r="AI253" s="139" t="s">
        <v>2300</v>
      </c>
    </row>
    <row r="254" spans="1:35">
      <c r="A254">
        <f>IF(Table1[[#This Row],[STATUS]]="0] CLOSED","",COUNTIF($I$4:I254,"&lt;&gt;0] CLOSED"))</f>
        <v>51</v>
      </c>
      <c r="B254" t="s">
        <v>384</v>
      </c>
      <c r="C254" s="2">
        <v>45174</v>
      </c>
      <c r="D254" s="2"/>
      <c r="E254" s="2"/>
      <c r="F254" s="3">
        <f>IF(OR(Table1[[#This Row],[Start Date]]="",Table1[[#This Row],[End Date]]=""),0,NETWORKDAYS(Table1[[#This Row],[Start Date]],Table1[[#This Row],[End Date]]))</f>
        <v>0</v>
      </c>
      <c r="G254" t="s">
        <v>201</v>
      </c>
      <c r="I254" t="s">
        <v>1342</v>
      </c>
      <c r="J254" t="s">
        <v>1528</v>
      </c>
      <c r="K254" s="2"/>
      <c r="M254" t="s">
        <v>1343</v>
      </c>
      <c r="N254" t="s">
        <v>381</v>
      </c>
      <c r="O254" t="s">
        <v>85</v>
      </c>
      <c r="P254" t="s">
        <v>385</v>
      </c>
      <c r="Q254" s="2">
        <v>43517</v>
      </c>
      <c r="R254" t="s">
        <v>2308</v>
      </c>
      <c r="S254" t="s">
        <v>386</v>
      </c>
      <c r="T254" t="s">
        <v>1344</v>
      </c>
      <c r="U254" t="s">
        <v>387</v>
      </c>
      <c r="V254" s="2">
        <v>45176</v>
      </c>
      <c r="W254" s="2">
        <v>45177</v>
      </c>
      <c r="X254" s="2"/>
      <c r="Y254" s="1">
        <f>IF(OR(Table1[[#This Row],[Quote Date]]="",Table1[[#This Row],[Confirm Date]]=""),0,NETWORKDAYS(Table1[[#This Row],[Quote Date]],Table1[[#This Row],[Confirm Date]]))</f>
        <v>0</v>
      </c>
      <c r="Z254" s="2"/>
      <c r="AA254" s="2"/>
      <c r="AB254" s="3">
        <f>IF(OR(Table1[[#This Row],[Part Order Date]]="",Table1[[#This Row],[Part Receive Date]]=""),0,NETWORKDAYS(Table1[[#This Row],[Part Order Date]],Table1[[#This Row],[Part Receive Date]]))</f>
        <v>0</v>
      </c>
      <c r="AC254" s="1">
        <f>IF(OR(Table1[[#This Row],[Confirm Date]]="",Table1[[#This Row],[End Date]]=""),0,NETWORKDAYS(Table1[[#This Row],[Confirm Date]],Table1[[#This Row],[End Date]]))</f>
        <v>0</v>
      </c>
      <c r="AD254" s="2"/>
      <c r="AE254" s="2"/>
      <c r="AF254" s="2"/>
      <c r="AH254">
        <v>450</v>
      </c>
      <c r="AI254" s="139">
        <v>11000000</v>
      </c>
    </row>
    <row r="255" spans="1:35">
      <c r="A255">
        <f>IF(Table1[[#This Row],[STATUS]]="0] CLOSED","",COUNTIF($I$4:I255,"&lt;&gt;0] CLOSED"))</f>
        <v>52</v>
      </c>
      <c r="B255" t="s">
        <v>390</v>
      </c>
      <c r="C255" s="2">
        <v>45174</v>
      </c>
      <c r="D255" s="2"/>
      <c r="E255" s="2"/>
      <c r="F255" s="3">
        <f>IF(OR(Table1[[#This Row],[Start Date]]="",Table1[[#This Row],[End Date]]=""),0,NETWORKDAYS(Table1[[#This Row],[Start Date]],Table1[[#This Row],[End Date]]))</f>
        <v>0</v>
      </c>
      <c r="G255" t="s">
        <v>201</v>
      </c>
      <c r="I255" t="s">
        <v>1342</v>
      </c>
      <c r="J255" t="s">
        <v>1528</v>
      </c>
      <c r="K255" s="2"/>
      <c r="M255" t="s">
        <v>1343</v>
      </c>
      <c r="N255" t="s">
        <v>33</v>
      </c>
      <c r="O255" t="s">
        <v>77</v>
      </c>
      <c r="P255" t="s">
        <v>391</v>
      </c>
      <c r="Q255" s="2">
        <v>42744</v>
      </c>
      <c r="R255" t="s">
        <v>2306</v>
      </c>
      <c r="S255" t="s">
        <v>392</v>
      </c>
      <c r="T255" t="s">
        <v>1344</v>
      </c>
      <c r="U255" t="s">
        <v>393</v>
      </c>
      <c r="V255" s="2">
        <v>45180</v>
      </c>
      <c r="W255" s="2">
        <v>45181</v>
      </c>
      <c r="X255" s="2"/>
      <c r="Y255" s="1">
        <f>IF(OR(Table1[[#This Row],[Quote Date]]="",Table1[[#This Row],[Confirm Date]]=""),0,NETWORKDAYS(Table1[[#This Row],[Quote Date]],Table1[[#This Row],[Confirm Date]]))</f>
        <v>0</v>
      </c>
      <c r="Z255" s="2"/>
      <c r="AA255" s="2"/>
      <c r="AB255" s="3">
        <f>IF(OR(Table1[[#This Row],[Part Order Date]]="",Table1[[#This Row],[Part Receive Date]]=""),0,NETWORKDAYS(Table1[[#This Row],[Part Order Date]],Table1[[#This Row],[Part Receive Date]]))</f>
        <v>0</v>
      </c>
      <c r="AC255" s="1">
        <f>IF(OR(Table1[[#This Row],[Confirm Date]]="",Table1[[#This Row],[End Date]]=""),0,NETWORKDAYS(Table1[[#This Row],[Confirm Date]],Table1[[#This Row],[End Date]]))</f>
        <v>0</v>
      </c>
      <c r="AD255" s="2"/>
      <c r="AE255" s="2"/>
      <c r="AF255" s="2"/>
      <c r="AH255">
        <v>500</v>
      </c>
      <c r="AI255" s="139">
        <v>211000000</v>
      </c>
    </row>
    <row r="256" spans="1:35">
      <c r="A256">
        <f>IF(Table1[[#This Row],[STATUS]]="0] CLOSED","",COUNTIF($I$4:I256,"&lt;&gt;0] CLOSED"))</f>
        <v>53</v>
      </c>
      <c r="B256" t="s">
        <v>399</v>
      </c>
      <c r="C256" s="2">
        <v>45177</v>
      </c>
      <c r="D256" s="2"/>
      <c r="E256" s="2"/>
      <c r="F256" s="3">
        <f>IF(OR(Table1[[#This Row],[Start Date]]="",Table1[[#This Row],[End Date]]=""),0,NETWORKDAYS(Table1[[#This Row],[Start Date]],Table1[[#This Row],[End Date]]))</f>
        <v>0</v>
      </c>
      <c r="G256" t="s">
        <v>201</v>
      </c>
      <c r="I256" t="s">
        <v>1342</v>
      </c>
      <c r="J256" t="s">
        <v>1534</v>
      </c>
      <c r="K256" s="2"/>
      <c r="M256" t="s">
        <v>1343</v>
      </c>
      <c r="N256" t="s">
        <v>202</v>
      </c>
      <c r="O256" t="s">
        <v>85</v>
      </c>
      <c r="P256" t="s">
        <v>400</v>
      </c>
      <c r="Q256" s="2">
        <v>44414</v>
      </c>
      <c r="R256" t="s">
        <v>2307</v>
      </c>
      <c r="S256" t="s">
        <v>401</v>
      </c>
      <c r="T256" t="s">
        <v>1344</v>
      </c>
      <c r="U256" t="s">
        <v>402</v>
      </c>
      <c r="V256" s="2">
        <v>45180</v>
      </c>
      <c r="W256" s="2">
        <v>45206</v>
      </c>
      <c r="X256" s="2"/>
      <c r="Y256" s="1">
        <f>IF(OR(Table1[[#This Row],[Quote Date]]="",Table1[[#This Row],[Confirm Date]]=""),0,NETWORKDAYS(Table1[[#This Row],[Quote Date]],Table1[[#This Row],[Confirm Date]]))</f>
        <v>0</v>
      </c>
      <c r="Z256" s="2"/>
      <c r="AA256" s="2"/>
      <c r="AB256" s="3">
        <f>IF(OR(Table1[[#This Row],[Part Order Date]]="",Table1[[#This Row],[Part Receive Date]]=""),0,NETWORKDAYS(Table1[[#This Row],[Part Order Date]],Table1[[#This Row],[Part Receive Date]]))</f>
        <v>0</v>
      </c>
      <c r="AC256" s="1">
        <f>IF(OR(Table1[[#This Row],[Confirm Date]]="",Table1[[#This Row],[End Date]]=""),0,NETWORKDAYS(Table1[[#This Row],[Confirm Date]],Table1[[#This Row],[End Date]]))</f>
        <v>0</v>
      </c>
      <c r="AD256" s="2"/>
      <c r="AE256" s="2"/>
      <c r="AF256" s="2"/>
      <c r="AH256">
        <v>450</v>
      </c>
      <c r="AI256" s="139">
        <v>90000000</v>
      </c>
    </row>
    <row r="257" spans="1:35">
      <c r="A257">
        <f>IF(Table1[[#This Row],[STATUS]]="0] CLOSED","",COUNTIF($I$4:I257,"&lt;&gt;0] CLOSED"))</f>
        <v>54</v>
      </c>
      <c r="B257" t="s">
        <v>403</v>
      </c>
      <c r="C257" s="2">
        <v>45177</v>
      </c>
      <c r="D257" s="2"/>
      <c r="E257" s="2"/>
      <c r="F257" s="3">
        <f>IF(OR(Table1[[#This Row],[Start Date]]="",Table1[[#This Row],[End Date]]=""),0,NETWORKDAYS(Table1[[#This Row],[Start Date]],Table1[[#This Row],[End Date]]))</f>
        <v>0</v>
      </c>
      <c r="G257" t="s">
        <v>201</v>
      </c>
      <c r="I257" t="s">
        <v>1342</v>
      </c>
      <c r="J257" t="s">
        <v>1528</v>
      </c>
      <c r="K257" s="2"/>
      <c r="M257" t="s">
        <v>1343</v>
      </c>
      <c r="N257" t="s">
        <v>202</v>
      </c>
      <c r="O257" t="s">
        <v>109</v>
      </c>
      <c r="P257" t="s">
        <v>404</v>
      </c>
      <c r="Q257" s="2">
        <v>44520</v>
      </c>
      <c r="R257" t="s">
        <v>2307</v>
      </c>
      <c r="T257" t="s">
        <v>1344</v>
      </c>
      <c r="U257" t="s">
        <v>405</v>
      </c>
      <c r="V257" s="2">
        <v>45181</v>
      </c>
      <c r="W257" s="2">
        <v>45181</v>
      </c>
      <c r="X257" s="2"/>
      <c r="Y257" s="1">
        <f>IF(OR(Table1[[#This Row],[Quote Date]]="",Table1[[#This Row],[Confirm Date]]=""),0,NETWORKDAYS(Table1[[#This Row],[Quote Date]],Table1[[#This Row],[Confirm Date]]))</f>
        <v>0</v>
      </c>
      <c r="Z257" s="2"/>
      <c r="AA257" s="2"/>
      <c r="AB257" s="3">
        <f>IF(OR(Table1[[#This Row],[Part Order Date]]="",Table1[[#This Row],[Part Receive Date]]=""),0,NETWORKDAYS(Table1[[#This Row],[Part Order Date]],Table1[[#This Row],[Part Receive Date]]))</f>
        <v>0</v>
      </c>
      <c r="AC257" s="1">
        <f>IF(OR(Table1[[#This Row],[Confirm Date]]="",Table1[[#This Row],[End Date]]=""),0,NETWORKDAYS(Table1[[#This Row],[Confirm Date]],Table1[[#This Row],[End Date]]))</f>
        <v>0</v>
      </c>
      <c r="AD257" s="2"/>
      <c r="AE257" s="2"/>
      <c r="AF257" s="2"/>
      <c r="AH257">
        <v>500</v>
      </c>
      <c r="AI257" s="139">
        <v>353000000</v>
      </c>
    </row>
    <row r="258" spans="1:35">
      <c r="A258">
        <f>IF(Table1[[#This Row],[STATUS]]="0] CLOSED","",COUNTIF($I$4:I258,"&lt;&gt;0] CLOSED"))</f>
        <v>55</v>
      </c>
      <c r="B258" t="s">
        <v>406</v>
      </c>
      <c r="C258" s="2">
        <v>45177</v>
      </c>
      <c r="D258" s="2"/>
      <c r="E258" s="2"/>
      <c r="F258" s="3">
        <f>IF(OR(Table1[[#This Row],[Start Date]]="",Table1[[#This Row],[End Date]]=""),0,NETWORKDAYS(Table1[[#This Row],[Start Date]],Table1[[#This Row],[End Date]]))</f>
        <v>0</v>
      </c>
      <c r="G258" t="s">
        <v>201</v>
      </c>
      <c r="I258" t="s">
        <v>1342</v>
      </c>
      <c r="J258" t="s">
        <v>1528</v>
      </c>
      <c r="K258" s="2"/>
      <c r="M258" t="s">
        <v>1343</v>
      </c>
      <c r="N258" t="s">
        <v>202</v>
      </c>
      <c r="O258" t="s">
        <v>109</v>
      </c>
      <c r="P258" t="s">
        <v>407</v>
      </c>
      <c r="Q258" s="2">
        <v>44250</v>
      </c>
      <c r="R258" t="s">
        <v>2307</v>
      </c>
      <c r="S258" t="s">
        <v>408</v>
      </c>
      <c r="T258" t="s">
        <v>1347</v>
      </c>
      <c r="U258" t="s">
        <v>151</v>
      </c>
      <c r="V258" s="2">
        <v>45182</v>
      </c>
      <c r="W258" s="2">
        <v>45182</v>
      </c>
      <c r="X258" s="2"/>
      <c r="Y258" s="1">
        <f>IF(OR(Table1[[#This Row],[Quote Date]]="",Table1[[#This Row],[Confirm Date]]=""),0,NETWORKDAYS(Table1[[#This Row],[Quote Date]],Table1[[#This Row],[Confirm Date]]))</f>
        <v>0</v>
      </c>
      <c r="Z258" s="2"/>
      <c r="AA258" s="2"/>
      <c r="AB258" s="3">
        <f>IF(OR(Table1[[#This Row],[Part Order Date]]="",Table1[[#This Row],[Part Receive Date]]=""),0,NETWORKDAYS(Table1[[#This Row],[Part Order Date]],Table1[[#This Row],[Part Receive Date]]))</f>
        <v>0</v>
      </c>
      <c r="AC258" s="1">
        <f>IF(OR(Table1[[#This Row],[Confirm Date]]="",Table1[[#This Row],[End Date]]=""),0,NETWORKDAYS(Table1[[#This Row],[Confirm Date]],Table1[[#This Row],[End Date]]))</f>
        <v>0</v>
      </c>
      <c r="AD258" s="2"/>
      <c r="AE258" s="2"/>
      <c r="AF258" s="2" t="s">
        <v>1810</v>
      </c>
      <c r="AH258">
        <v>200</v>
      </c>
      <c r="AI258" s="139" t="s">
        <v>1806</v>
      </c>
    </row>
    <row r="259" spans="1:35">
      <c r="A259">
        <f>IF(Table1[[#This Row],[STATUS]]="0] CLOSED","",COUNTIF($I$4:I259,"&lt;&gt;0] CLOSED"))</f>
        <v>56</v>
      </c>
      <c r="B259" t="s">
        <v>431</v>
      </c>
      <c r="C259" s="2">
        <v>45183</v>
      </c>
      <c r="D259" s="2"/>
      <c r="E259" s="2"/>
      <c r="F259" s="3">
        <f>IF(OR(Table1[[#This Row],[Start Date]]="",Table1[[#This Row],[End Date]]=""),0,NETWORKDAYS(Table1[[#This Row],[Start Date]],Table1[[#This Row],[End Date]]))</f>
        <v>0</v>
      </c>
      <c r="G259" t="s">
        <v>201</v>
      </c>
      <c r="I259" t="s">
        <v>1342</v>
      </c>
      <c r="J259" t="s">
        <v>1528</v>
      </c>
      <c r="K259" s="2"/>
      <c r="M259" t="s">
        <v>1343</v>
      </c>
      <c r="N259" t="s">
        <v>39</v>
      </c>
      <c r="O259" t="s">
        <v>95</v>
      </c>
      <c r="P259" t="s">
        <v>432</v>
      </c>
      <c r="Q259" s="2">
        <v>43466</v>
      </c>
      <c r="R259" t="s">
        <v>2306</v>
      </c>
      <c r="T259" t="s">
        <v>1441</v>
      </c>
      <c r="U259" t="s">
        <v>226</v>
      </c>
      <c r="V259" s="2">
        <v>45184</v>
      </c>
      <c r="W259" s="2">
        <v>45184</v>
      </c>
      <c r="X259" s="2"/>
      <c r="Y259" s="1">
        <f>IF(OR(Table1[[#This Row],[Quote Date]]="",Table1[[#This Row],[Confirm Date]]=""),0,NETWORKDAYS(Table1[[#This Row],[Quote Date]],Table1[[#This Row],[Confirm Date]]))</f>
        <v>0</v>
      </c>
      <c r="Z259" s="2"/>
      <c r="AA259" s="2"/>
      <c r="AB259" s="3">
        <f>IF(OR(Table1[[#This Row],[Part Order Date]]="",Table1[[#This Row],[Part Receive Date]]=""),0,NETWORKDAYS(Table1[[#This Row],[Part Order Date]],Table1[[#This Row],[Part Receive Date]]))</f>
        <v>0</v>
      </c>
      <c r="AC259" s="1">
        <f>IF(OR(Table1[[#This Row],[Confirm Date]]="",Table1[[#This Row],[End Date]]=""),0,NETWORKDAYS(Table1[[#This Row],[Confirm Date]],Table1[[#This Row],[End Date]]))</f>
        <v>0</v>
      </c>
      <c r="AD259" s="2"/>
      <c r="AE259" s="2"/>
      <c r="AF259" s="2"/>
      <c r="AH259">
        <v>200</v>
      </c>
      <c r="AI259" s="139">
        <v>30000000</v>
      </c>
    </row>
    <row r="260" spans="1:35">
      <c r="A260">
        <f>IF(Table1[[#This Row],[STATUS]]="0] CLOSED","",COUNTIF($I$4:I260,"&lt;&gt;0] CLOSED"))</f>
        <v>57</v>
      </c>
      <c r="B260" t="s">
        <v>476</v>
      </c>
      <c r="C260" s="2">
        <v>45188</v>
      </c>
      <c r="D260" s="2"/>
      <c r="E260" s="2"/>
      <c r="F260" s="3">
        <f>IF(OR(Table1[[#This Row],[Start Date]]="",Table1[[#This Row],[End Date]]=""),0,NETWORKDAYS(Table1[[#This Row],[Start Date]],Table1[[#This Row],[End Date]]))</f>
        <v>0</v>
      </c>
      <c r="G260" t="s">
        <v>201</v>
      </c>
      <c r="I260" t="s">
        <v>1342</v>
      </c>
      <c r="J260" t="s">
        <v>1528</v>
      </c>
      <c r="K260" s="2">
        <v>45322</v>
      </c>
      <c r="M260" t="s">
        <v>1348</v>
      </c>
      <c r="N260" t="s">
        <v>477</v>
      </c>
      <c r="O260" t="s">
        <v>148</v>
      </c>
      <c r="P260" t="s">
        <v>478</v>
      </c>
      <c r="Q260" s="2">
        <v>41589</v>
      </c>
      <c r="R260" t="s">
        <v>2305</v>
      </c>
      <c r="S260" t="s">
        <v>479</v>
      </c>
      <c r="T260" t="s">
        <v>1344</v>
      </c>
      <c r="U260" t="s">
        <v>370</v>
      </c>
      <c r="V260" s="2">
        <v>45189</v>
      </c>
      <c r="W260" s="2">
        <v>45189</v>
      </c>
      <c r="X260" s="2"/>
      <c r="Y260" s="1">
        <f>IF(OR(Table1[[#This Row],[Quote Date]]="",Table1[[#This Row],[Confirm Date]]=""),0,NETWORKDAYS(Table1[[#This Row],[Quote Date]],Table1[[#This Row],[Confirm Date]]))</f>
        <v>0</v>
      </c>
      <c r="Z260" s="2"/>
      <c r="AA260" s="2"/>
      <c r="AB260" s="3">
        <f>IF(OR(Table1[[#This Row],[Part Order Date]]="",Table1[[#This Row],[Part Receive Date]]=""),0,NETWORKDAYS(Table1[[#This Row],[Part Order Date]],Table1[[#This Row],[Part Receive Date]]))</f>
        <v>0</v>
      </c>
      <c r="AC260" s="1">
        <f>IF(OR(Table1[[#This Row],[Confirm Date]]="",Table1[[#This Row],[End Date]]=""),0,NETWORKDAYS(Table1[[#This Row],[Confirm Date]],Table1[[#This Row],[End Date]]))</f>
        <v>0</v>
      </c>
      <c r="AD260" s="2"/>
      <c r="AE260" s="2"/>
      <c r="AF260" s="2" t="s">
        <v>2168</v>
      </c>
      <c r="AG260" t="s">
        <v>2157</v>
      </c>
      <c r="AH260">
        <v>500</v>
      </c>
      <c r="AI260" s="139">
        <v>85000000</v>
      </c>
    </row>
    <row r="261" spans="1:35">
      <c r="A261">
        <f>IF(Table1[[#This Row],[STATUS]]="0] CLOSED","",COUNTIF($I$4:I261,"&lt;&gt;0] CLOSED"))</f>
        <v>58</v>
      </c>
      <c r="B261" t="s">
        <v>496</v>
      </c>
      <c r="C261" s="2">
        <v>45190</v>
      </c>
      <c r="D261" s="2"/>
      <c r="E261" s="2"/>
      <c r="F261" s="3">
        <f>IF(OR(Table1[[#This Row],[Start Date]]="",Table1[[#This Row],[End Date]]=""),0,NETWORKDAYS(Table1[[#This Row],[Start Date]],Table1[[#This Row],[End Date]]))</f>
        <v>0</v>
      </c>
      <c r="G261" t="s">
        <v>201</v>
      </c>
      <c r="I261" t="s">
        <v>1342</v>
      </c>
      <c r="J261" t="s">
        <v>1534</v>
      </c>
      <c r="K261" s="2"/>
      <c r="M261" t="s">
        <v>1343</v>
      </c>
      <c r="N261" t="s">
        <v>202</v>
      </c>
      <c r="O261" t="s">
        <v>85</v>
      </c>
      <c r="P261" t="s">
        <v>497</v>
      </c>
      <c r="Q261" s="2">
        <v>44414</v>
      </c>
      <c r="R261" t="s">
        <v>2307</v>
      </c>
      <c r="S261" t="s">
        <v>498</v>
      </c>
      <c r="T261" t="s">
        <v>1344</v>
      </c>
      <c r="U261" t="s">
        <v>499</v>
      </c>
      <c r="V261" s="2">
        <v>45190</v>
      </c>
      <c r="W261" s="2">
        <v>45196</v>
      </c>
      <c r="X261" s="2"/>
      <c r="Y261" s="1">
        <f>IF(OR(Table1[[#This Row],[Quote Date]]="",Table1[[#This Row],[Confirm Date]]=""),0,NETWORKDAYS(Table1[[#This Row],[Quote Date]],Table1[[#This Row],[Confirm Date]]))</f>
        <v>0</v>
      </c>
      <c r="Z261" s="2"/>
      <c r="AA261" s="2"/>
      <c r="AB261" s="3">
        <f>IF(OR(Table1[[#This Row],[Part Order Date]]="",Table1[[#This Row],[Part Receive Date]]=""),0,NETWORKDAYS(Table1[[#This Row],[Part Order Date]],Table1[[#This Row],[Part Receive Date]]))</f>
        <v>0</v>
      </c>
      <c r="AC261" s="1">
        <f>IF(OR(Table1[[#This Row],[Confirm Date]]="",Table1[[#This Row],[End Date]]=""),0,NETWORKDAYS(Table1[[#This Row],[Confirm Date]],Table1[[#This Row],[End Date]]))</f>
        <v>0</v>
      </c>
      <c r="AD261" s="2"/>
      <c r="AE261" s="2"/>
      <c r="AF261" s="2"/>
      <c r="AH261">
        <v>450</v>
      </c>
      <c r="AI261" s="139">
        <v>114000000</v>
      </c>
    </row>
    <row r="262" spans="1:35">
      <c r="A262">
        <f>IF(Table1[[#This Row],[STATUS]]="0] CLOSED","",COUNTIF($I$4:I262,"&lt;&gt;0] CLOSED"))</f>
        <v>59</v>
      </c>
      <c r="B262" t="s">
        <v>519</v>
      </c>
      <c r="C262" s="2">
        <v>45197</v>
      </c>
      <c r="D262" s="2"/>
      <c r="E262" s="2"/>
      <c r="F262" s="3">
        <f>IF(OR(Table1[[#This Row],[Start Date]]="",Table1[[#This Row],[End Date]]=""),0,NETWORKDAYS(Table1[[#This Row],[Start Date]],Table1[[#This Row],[End Date]]))</f>
        <v>0</v>
      </c>
      <c r="G262" t="s">
        <v>201</v>
      </c>
      <c r="I262" t="s">
        <v>1342</v>
      </c>
      <c r="J262" t="s">
        <v>1528</v>
      </c>
      <c r="K262" s="2"/>
      <c r="M262" t="s">
        <v>1348</v>
      </c>
      <c r="N262" t="s">
        <v>55</v>
      </c>
      <c r="O262" t="s">
        <v>157</v>
      </c>
      <c r="P262" t="s">
        <v>520</v>
      </c>
      <c r="Q262" s="2">
        <v>43823</v>
      </c>
      <c r="R262" t="s">
        <v>2306</v>
      </c>
      <c r="T262" t="s">
        <v>1344</v>
      </c>
      <c r="U262" t="s">
        <v>521</v>
      </c>
      <c r="V262" s="2">
        <v>45197</v>
      </c>
      <c r="W262" s="2">
        <v>45198</v>
      </c>
      <c r="X262" s="2"/>
      <c r="Y262" s="1">
        <f>IF(OR(Table1[[#This Row],[Quote Date]]="",Table1[[#This Row],[Confirm Date]]=""),0,NETWORKDAYS(Table1[[#This Row],[Quote Date]],Table1[[#This Row],[Confirm Date]]))</f>
        <v>0</v>
      </c>
      <c r="Z262" s="2"/>
      <c r="AA262" s="2"/>
      <c r="AB262" s="3">
        <f>IF(OR(Table1[[#This Row],[Part Order Date]]="",Table1[[#This Row],[Part Receive Date]]=""),0,NETWORKDAYS(Table1[[#This Row],[Part Order Date]],Table1[[#This Row],[Part Receive Date]]))</f>
        <v>0</v>
      </c>
      <c r="AC262" s="1">
        <f>IF(OR(Table1[[#This Row],[Confirm Date]]="",Table1[[#This Row],[End Date]]=""),0,NETWORKDAYS(Table1[[#This Row],[Confirm Date]],Table1[[#This Row],[End Date]]))</f>
        <v>0</v>
      </c>
      <c r="AD262" s="2"/>
      <c r="AE262" s="2"/>
      <c r="AF262" s="2"/>
      <c r="AG262" t="s">
        <v>2134</v>
      </c>
      <c r="AH262">
        <v>450</v>
      </c>
      <c r="AI262" s="139">
        <v>47000000</v>
      </c>
    </row>
    <row r="263" spans="1:35">
      <c r="A263">
        <f>IF(Table1[[#This Row],[STATUS]]="0] CLOSED","",COUNTIF($I$4:I263,"&lt;&gt;0] CLOSED"))</f>
        <v>60</v>
      </c>
      <c r="B263" t="s">
        <v>538</v>
      </c>
      <c r="C263" s="2">
        <v>45197</v>
      </c>
      <c r="D263" s="2"/>
      <c r="E263" s="2"/>
      <c r="F263" s="3">
        <f>IF(OR(Table1[[#This Row],[Start Date]]="",Table1[[#This Row],[End Date]]=""),0,NETWORKDAYS(Table1[[#This Row],[Start Date]],Table1[[#This Row],[End Date]]))</f>
        <v>0</v>
      </c>
      <c r="G263" t="s">
        <v>201</v>
      </c>
      <c r="I263" t="s">
        <v>1342</v>
      </c>
      <c r="J263" t="s">
        <v>1528</v>
      </c>
      <c r="K263" s="2"/>
      <c r="M263" t="s">
        <v>1343</v>
      </c>
      <c r="N263" t="s">
        <v>144</v>
      </c>
      <c r="O263" t="s">
        <v>77</v>
      </c>
      <c r="P263" t="s">
        <v>539</v>
      </c>
      <c r="Q263" s="2">
        <v>43891</v>
      </c>
      <c r="R263" t="s">
        <v>2306</v>
      </c>
      <c r="S263" t="s">
        <v>540</v>
      </c>
      <c r="T263" t="s">
        <v>1344</v>
      </c>
      <c r="U263" t="s">
        <v>541</v>
      </c>
      <c r="V263" s="2">
        <v>45198</v>
      </c>
      <c r="W263" s="2">
        <v>45166</v>
      </c>
      <c r="X263" s="2"/>
      <c r="Y263" s="1">
        <f>IF(OR(Table1[[#This Row],[Quote Date]]="",Table1[[#This Row],[Confirm Date]]=""),0,NETWORKDAYS(Table1[[#This Row],[Quote Date]],Table1[[#This Row],[Confirm Date]]))</f>
        <v>0</v>
      </c>
      <c r="Z263" s="2"/>
      <c r="AA263" s="2"/>
      <c r="AB263" s="3">
        <f>IF(OR(Table1[[#This Row],[Part Order Date]]="",Table1[[#This Row],[Part Receive Date]]=""),0,NETWORKDAYS(Table1[[#This Row],[Part Order Date]],Table1[[#This Row],[Part Receive Date]]))</f>
        <v>0</v>
      </c>
      <c r="AC263" s="1">
        <f>IF(OR(Table1[[#This Row],[Confirm Date]]="",Table1[[#This Row],[End Date]]=""),0,NETWORKDAYS(Table1[[#This Row],[Confirm Date]],Table1[[#This Row],[End Date]]))</f>
        <v>0</v>
      </c>
      <c r="AD263" s="2"/>
      <c r="AE263" s="2"/>
      <c r="AF263" s="2" t="s">
        <v>1827</v>
      </c>
      <c r="AH263">
        <v>500</v>
      </c>
      <c r="AI263" s="139">
        <v>155000000</v>
      </c>
    </row>
    <row r="264" spans="1:35">
      <c r="A264">
        <f>IF(Table1[[#This Row],[STATUS]]="0] CLOSED","",COUNTIF($I$4:I264,"&lt;&gt;0] CLOSED"))</f>
        <v>61</v>
      </c>
      <c r="B264" t="s">
        <v>548</v>
      </c>
      <c r="C264" s="2">
        <v>45197</v>
      </c>
      <c r="D264" s="2"/>
      <c r="E264" s="2"/>
      <c r="F264" s="3">
        <f>IF(OR(Table1[[#This Row],[Start Date]]="",Table1[[#This Row],[End Date]]=""),0,NETWORKDAYS(Table1[[#This Row],[Start Date]],Table1[[#This Row],[End Date]]))</f>
        <v>0</v>
      </c>
      <c r="G264" t="s">
        <v>201</v>
      </c>
      <c r="I264" t="s">
        <v>1342</v>
      </c>
      <c r="J264" t="s">
        <v>1528</v>
      </c>
      <c r="K264" s="2"/>
      <c r="M264" t="s">
        <v>1348</v>
      </c>
      <c r="N264" t="s">
        <v>549</v>
      </c>
      <c r="O264" t="s">
        <v>259</v>
      </c>
      <c r="P264" t="s">
        <v>550</v>
      </c>
      <c r="Q264" s="2">
        <v>42222</v>
      </c>
      <c r="R264" t="s">
        <v>2306</v>
      </c>
      <c r="S264" t="s">
        <v>551</v>
      </c>
      <c r="T264" t="s">
        <v>1344</v>
      </c>
      <c r="U264" t="s">
        <v>552</v>
      </c>
      <c r="V264" s="2">
        <v>45198</v>
      </c>
      <c r="W264" s="2">
        <v>45134</v>
      </c>
      <c r="X264" s="2"/>
      <c r="Y264" s="1">
        <f>IF(OR(Table1[[#This Row],[Quote Date]]="",Table1[[#This Row],[Confirm Date]]=""),0,NETWORKDAYS(Table1[[#This Row],[Quote Date]],Table1[[#This Row],[Confirm Date]]))</f>
        <v>0</v>
      </c>
      <c r="Z264" s="2"/>
      <c r="AA264" s="2"/>
      <c r="AB264" s="3">
        <f>IF(OR(Table1[[#This Row],[Part Order Date]]="",Table1[[#This Row],[Part Receive Date]]=""),0,NETWORKDAYS(Table1[[#This Row],[Part Order Date]],Table1[[#This Row],[Part Receive Date]]))</f>
        <v>0</v>
      </c>
      <c r="AC264" s="1">
        <f>IF(OR(Table1[[#This Row],[Confirm Date]]="",Table1[[#This Row],[End Date]]=""),0,NETWORKDAYS(Table1[[#This Row],[Confirm Date]],Table1[[#This Row],[End Date]]))</f>
        <v>0</v>
      </c>
      <c r="AD264" s="2"/>
      <c r="AE264" s="2"/>
      <c r="AF264" s="2" t="s">
        <v>1828</v>
      </c>
      <c r="AG264" t="s">
        <v>2155</v>
      </c>
      <c r="AH264">
        <v>500</v>
      </c>
      <c r="AI264" s="139">
        <v>107000000</v>
      </c>
    </row>
    <row r="265" spans="1:35">
      <c r="A265">
        <f>IF(Table1[[#This Row],[STATUS]]="0] CLOSED","",COUNTIF($I$4:I265,"&lt;&gt;0] CLOSED"))</f>
        <v>62</v>
      </c>
      <c r="B265" t="s">
        <v>557</v>
      </c>
      <c r="C265" s="2">
        <v>45197</v>
      </c>
      <c r="D265" s="2"/>
      <c r="E265" s="2"/>
      <c r="F265" s="3">
        <f>IF(OR(Table1[[#This Row],[Start Date]]="",Table1[[#This Row],[End Date]]=""),0,NETWORKDAYS(Table1[[#This Row],[Start Date]],Table1[[#This Row],[End Date]]))</f>
        <v>0</v>
      </c>
      <c r="G265" t="s">
        <v>201</v>
      </c>
      <c r="I265" t="s">
        <v>1342</v>
      </c>
      <c r="J265" t="s">
        <v>1528</v>
      </c>
      <c r="K265" s="2"/>
      <c r="M265" t="s">
        <v>1343</v>
      </c>
      <c r="N265" t="s">
        <v>354</v>
      </c>
      <c r="O265" t="s">
        <v>109</v>
      </c>
      <c r="P265" t="s">
        <v>558</v>
      </c>
      <c r="Q265" s="2">
        <v>42327</v>
      </c>
      <c r="R265" t="s">
        <v>2308</v>
      </c>
      <c r="S265" t="s">
        <v>559</v>
      </c>
      <c r="T265" t="s">
        <v>1344</v>
      </c>
      <c r="U265" t="s">
        <v>560</v>
      </c>
      <c r="V265" s="2">
        <v>45198</v>
      </c>
      <c r="W265" s="2">
        <v>45206</v>
      </c>
      <c r="X265" s="2"/>
      <c r="Y265" s="1">
        <f>IF(OR(Table1[[#This Row],[Quote Date]]="",Table1[[#This Row],[Confirm Date]]=""),0,NETWORKDAYS(Table1[[#This Row],[Quote Date]],Table1[[#This Row],[Confirm Date]]))</f>
        <v>0</v>
      </c>
      <c r="Z265" s="2"/>
      <c r="AA265" s="2"/>
      <c r="AB265" s="3">
        <f>IF(OR(Table1[[#This Row],[Part Order Date]]="",Table1[[#This Row],[Part Receive Date]]=""),0,NETWORKDAYS(Table1[[#This Row],[Part Order Date]],Table1[[#This Row],[Part Receive Date]]))</f>
        <v>0</v>
      </c>
      <c r="AC265" s="1">
        <f>IF(OR(Table1[[#This Row],[Confirm Date]]="",Table1[[#This Row],[End Date]]=""),0,NETWORKDAYS(Table1[[#This Row],[Confirm Date]],Table1[[#This Row],[End Date]]))</f>
        <v>0</v>
      </c>
      <c r="AD265" s="2"/>
      <c r="AE265" s="2"/>
      <c r="AF265" s="2" t="s">
        <v>1830</v>
      </c>
      <c r="AH265">
        <v>500</v>
      </c>
      <c r="AI265" s="139">
        <v>238000000</v>
      </c>
    </row>
    <row r="266" spans="1:35">
      <c r="A266">
        <f>IF(Table1[[#This Row],[STATUS]]="0] CLOSED","",COUNTIF($I$4:I266,"&lt;&gt;0] CLOSED"))</f>
        <v>63</v>
      </c>
      <c r="B266" t="s">
        <v>564</v>
      </c>
      <c r="C266" s="2">
        <v>45197</v>
      </c>
      <c r="D266" s="2"/>
      <c r="E266" s="2"/>
      <c r="F266" s="3">
        <f>IF(OR(Table1[[#This Row],[Start Date]]="",Table1[[#This Row],[End Date]]=""),0,NETWORKDAYS(Table1[[#This Row],[Start Date]],Table1[[#This Row],[End Date]]))</f>
        <v>0</v>
      </c>
      <c r="G266" t="s">
        <v>201</v>
      </c>
      <c r="I266" t="s">
        <v>1342</v>
      </c>
      <c r="J266" t="s">
        <v>1528</v>
      </c>
      <c r="K266" s="2"/>
      <c r="M266" t="s">
        <v>1343</v>
      </c>
      <c r="N266" t="s">
        <v>354</v>
      </c>
      <c r="O266" t="s">
        <v>85</v>
      </c>
      <c r="P266" t="s">
        <v>565</v>
      </c>
      <c r="Q266" s="2">
        <v>42696</v>
      </c>
      <c r="R266" t="s">
        <v>2308</v>
      </c>
      <c r="S266" t="s">
        <v>566</v>
      </c>
      <c r="T266" t="s">
        <v>1344</v>
      </c>
      <c r="U266" t="s">
        <v>567</v>
      </c>
      <c r="V266" s="2">
        <v>45198</v>
      </c>
      <c r="W266" s="2">
        <v>45206</v>
      </c>
      <c r="X266" s="2"/>
      <c r="Y266" s="1">
        <f>IF(OR(Table1[[#This Row],[Quote Date]]="",Table1[[#This Row],[Confirm Date]]=""),0,NETWORKDAYS(Table1[[#This Row],[Quote Date]],Table1[[#This Row],[Confirm Date]]))</f>
        <v>0</v>
      </c>
      <c r="Z266" s="2"/>
      <c r="AA266" s="2"/>
      <c r="AB266" s="3">
        <f>IF(OR(Table1[[#This Row],[Part Order Date]]="",Table1[[#This Row],[Part Receive Date]]=""),0,NETWORKDAYS(Table1[[#This Row],[Part Order Date]],Table1[[#This Row],[Part Receive Date]]))</f>
        <v>0</v>
      </c>
      <c r="AC266" s="1">
        <f>IF(OR(Table1[[#This Row],[Confirm Date]]="",Table1[[#This Row],[End Date]]=""),0,NETWORKDAYS(Table1[[#This Row],[Confirm Date]],Table1[[#This Row],[End Date]]))</f>
        <v>0</v>
      </c>
      <c r="AD266" s="2"/>
      <c r="AE266" s="2"/>
      <c r="AF266" s="2" t="s">
        <v>1831</v>
      </c>
      <c r="AH266">
        <v>450</v>
      </c>
      <c r="AI266" s="139">
        <v>142000000</v>
      </c>
    </row>
    <row r="267" spans="1:35">
      <c r="A267">
        <f>IF(Table1[[#This Row],[STATUS]]="0] CLOSED","",COUNTIF($I$4:I267,"&lt;&gt;0] CLOSED"))</f>
        <v>64</v>
      </c>
      <c r="B267" t="s">
        <v>575</v>
      </c>
      <c r="C267" s="2">
        <v>45197</v>
      </c>
      <c r="D267" s="2"/>
      <c r="E267" s="2"/>
      <c r="F267" s="3">
        <f>IF(OR(Table1[[#This Row],[Start Date]]="",Table1[[#This Row],[End Date]]=""),0,NETWORKDAYS(Table1[[#This Row],[Start Date]],Table1[[#This Row],[End Date]]))</f>
        <v>0</v>
      </c>
      <c r="G267" t="s">
        <v>201</v>
      </c>
      <c r="I267" t="s">
        <v>1342</v>
      </c>
      <c r="J267" t="s">
        <v>1528</v>
      </c>
      <c r="K267" s="2"/>
      <c r="M267" t="s">
        <v>1343</v>
      </c>
      <c r="N267" t="s">
        <v>354</v>
      </c>
      <c r="O267" t="s">
        <v>40</v>
      </c>
      <c r="P267" t="s">
        <v>576</v>
      </c>
      <c r="Q267" s="2">
        <v>42843</v>
      </c>
      <c r="R267" t="s">
        <v>2308</v>
      </c>
      <c r="T267" t="s">
        <v>1441</v>
      </c>
      <c r="U267" t="s">
        <v>42</v>
      </c>
      <c r="V267" s="2">
        <v>45198</v>
      </c>
      <c r="W267" s="2">
        <v>45206</v>
      </c>
      <c r="X267" s="2"/>
      <c r="Y267" s="1">
        <f>IF(OR(Table1[[#This Row],[Quote Date]]="",Table1[[#This Row],[Confirm Date]]=""),0,NETWORKDAYS(Table1[[#This Row],[Quote Date]],Table1[[#This Row],[Confirm Date]]))</f>
        <v>0</v>
      </c>
      <c r="Z267" s="2"/>
      <c r="AA267" s="2"/>
      <c r="AB267" s="3">
        <f>IF(OR(Table1[[#This Row],[Part Order Date]]="",Table1[[#This Row],[Part Receive Date]]=""),0,NETWORKDAYS(Table1[[#This Row],[Part Order Date]],Table1[[#This Row],[Part Receive Date]]))</f>
        <v>0</v>
      </c>
      <c r="AC267" s="1">
        <f>IF(OR(Table1[[#This Row],[Confirm Date]]="",Table1[[#This Row],[End Date]]=""),0,NETWORKDAYS(Table1[[#This Row],[Confirm Date]],Table1[[#This Row],[End Date]]))</f>
        <v>0</v>
      </c>
      <c r="AD267" s="2"/>
      <c r="AE267" s="2"/>
      <c r="AF267" s="2" t="s">
        <v>1833</v>
      </c>
      <c r="AH267">
        <v>200</v>
      </c>
      <c r="AI267" s="139">
        <v>247000000</v>
      </c>
    </row>
    <row r="268" spans="1:35">
      <c r="A268">
        <f>IF(Table1[[#This Row],[STATUS]]="0] CLOSED","",COUNTIF($I$4:I268,"&lt;&gt;0] CLOSED"))</f>
        <v>65</v>
      </c>
      <c r="B268" t="s">
        <v>596</v>
      </c>
      <c r="C268" s="2">
        <v>45197</v>
      </c>
      <c r="D268" s="2"/>
      <c r="E268" s="2"/>
      <c r="F268" s="3">
        <f>IF(OR(Table1[[#This Row],[Start Date]]="",Table1[[#This Row],[End Date]]=""),0,NETWORKDAYS(Table1[[#This Row],[Start Date]],Table1[[#This Row],[End Date]]))</f>
        <v>0</v>
      </c>
      <c r="G268" t="s">
        <v>201</v>
      </c>
      <c r="I268" t="s">
        <v>1342</v>
      </c>
      <c r="J268" t="s">
        <v>1528</v>
      </c>
      <c r="K268" s="2">
        <v>45322</v>
      </c>
      <c r="M268" t="s">
        <v>1343</v>
      </c>
      <c r="N268" t="s">
        <v>202</v>
      </c>
      <c r="O268" t="s">
        <v>434</v>
      </c>
      <c r="P268" t="s">
        <v>597</v>
      </c>
      <c r="Q268" s="2">
        <v>44250</v>
      </c>
      <c r="R268" t="s">
        <v>2307</v>
      </c>
      <c r="S268" t="s">
        <v>598</v>
      </c>
      <c r="T268" t="s">
        <v>1344</v>
      </c>
      <c r="U268" t="s">
        <v>599</v>
      </c>
      <c r="V268" s="2">
        <v>45198</v>
      </c>
      <c r="W268" s="2">
        <v>45206</v>
      </c>
      <c r="X268" s="2"/>
      <c r="Y268" s="1">
        <f>IF(OR(Table1[[#This Row],[Quote Date]]="",Table1[[#This Row],[Confirm Date]]=""),0,NETWORKDAYS(Table1[[#This Row],[Quote Date]],Table1[[#This Row],[Confirm Date]]))</f>
        <v>0</v>
      </c>
      <c r="Z268" s="2"/>
      <c r="AA268" s="2"/>
      <c r="AB268" s="3">
        <f>IF(OR(Table1[[#This Row],[Part Order Date]]="",Table1[[#This Row],[Part Receive Date]]=""),0,NETWORKDAYS(Table1[[#This Row],[Part Order Date]],Table1[[#This Row],[Part Receive Date]]))</f>
        <v>0</v>
      </c>
      <c r="AC268" s="1">
        <f>IF(OR(Table1[[#This Row],[Confirm Date]]="",Table1[[#This Row],[End Date]]=""),0,NETWORKDAYS(Table1[[#This Row],[Confirm Date]],Table1[[#This Row],[End Date]]))</f>
        <v>0</v>
      </c>
      <c r="AD268" s="2"/>
      <c r="AE268" s="2" t="s">
        <v>1834</v>
      </c>
      <c r="AF268" s="2" t="s">
        <v>1835</v>
      </c>
      <c r="AH268">
        <v>450</v>
      </c>
      <c r="AI268" s="139">
        <v>72000000</v>
      </c>
    </row>
    <row r="269" spans="1:35">
      <c r="A269">
        <f>IF(Table1[[#This Row],[STATUS]]="0] CLOSED","",COUNTIF($I$4:I269,"&lt;&gt;0] CLOSED"))</f>
        <v>66</v>
      </c>
      <c r="B269" t="s">
        <v>600</v>
      </c>
      <c r="C269" s="2">
        <v>45197</v>
      </c>
      <c r="D269" s="2"/>
      <c r="E269" s="2"/>
      <c r="F269" s="3">
        <f>IF(OR(Table1[[#This Row],[Start Date]]="",Table1[[#This Row],[End Date]]=""),0,NETWORKDAYS(Table1[[#This Row],[Start Date]],Table1[[#This Row],[End Date]]))</f>
        <v>0</v>
      </c>
      <c r="G269" t="s">
        <v>201</v>
      </c>
      <c r="I269" t="s">
        <v>1342</v>
      </c>
      <c r="J269" t="s">
        <v>1528</v>
      </c>
      <c r="K269" s="2">
        <v>45321</v>
      </c>
      <c r="M269" t="s">
        <v>1343</v>
      </c>
      <c r="N269" t="s">
        <v>273</v>
      </c>
      <c r="O269" t="s">
        <v>52</v>
      </c>
      <c r="P269" t="s">
        <v>601</v>
      </c>
      <c r="Q269" s="2">
        <v>43543</v>
      </c>
      <c r="R269" t="s">
        <v>2305</v>
      </c>
      <c r="S269" t="s">
        <v>602</v>
      </c>
      <c r="T269" t="s">
        <v>1344</v>
      </c>
      <c r="U269" t="s">
        <v>603</v>
      </c>
      <c r="V269" s="2">
        <v>45198</v>
      </c>
      <c r="W269" s="2">
        <v>45206</v>
      </c>
      <c r="X269" s="2"/>
      <c r="Y269" s="1">
        <f>IF(OR(Table1[[#This Row],[Quote Date]]="",Table1[[#This Row],[Confirm Date]]=""),0,NETWORKDAYS(Table1[[#This Row],[Quote Date]],Table1[[#This Row],[Confirm Date]]))</f>
        <v>0</v>
      </c>
      <c r="Z269" s="2"/>
      <c r="AA269" s="2"/>
      <c r="AB269" s="3">
        <f>IF(OR(Table1[[#This Row],[Part Order Date]]="",Table1[[#This Row],[Part Receive Date]]=""),0,NETWORKDAYS(Table1[[#This Row],[Part Order Date]],Table1[[#This Row],[Part Receive Date]]))</f>
        <v>0</v>
      </c>
      <c r="AC269" s="1">
        <f>IF(OR(Table1[[#This Row],[Confirm Date]]="",Table1[[#This Row],[End Date]]=""),0,NETWORKDAYS(Table1[[#This Row],[Confirm Date]],Table1[[#This Row],[End Date]]))</f>
        <v>0</v>
      </c>
      <c r="AD269" s="2"/>
      <c r="AE269" s="2"/>
      <c r="AF269" s="2" t="s">
        <v>2167</v>
      </c>
      <c r="AH269">
        <v>500</v>
      </c>
      <c r="AI269" s="139"/>
    </row>
    <row r="270" spans="1:35">
      <c r="A270">
        <f>IF(Table1[[#This Row],[STATUS]]="0] CLOSED","",COUNTIF($I$4:I270,"&lt;&gt;0] CLOSED"))</f>
        <v>67</v>
      </c>
      <c r="B270" t="s">
        <v>608</v>
      </c>
      <c r="C270" s="2">
        <v>45197</v>
      </c>
      <c r="D270" s="2"/>
      <c r="E270" s="2"/>
      <c r="F270" s="3">
        <f>IF(OR(Table1[[#This Row],[Start Date]]="",Table1[[#This Row],[End Date]]=""),0,NETWORKDAYS(Table1[[#This Row],[Start Date]],Table1[[#This Row],[End Date]]))</f>
        <v>0</v>
      </c>
      <c r="G270" t="s">
        <v>201</v>
      </c>
      <c r="I270" t="s">
        <v>1342</v>
      </c>
      <c r="J270" t="s">
        <v>1528</v>
      </c>
      <c r="K270" s="2">
        <v>45321</v>
      </c>
      <c r="M270" t="s">
        <v>1343</v>
      </c>
      <c r="N270" t="s">
        <v>273</v>
      </c>
      <c r="O270" t="s">
        <v>52</v>
      </c>
      <c r="P270" t="s">
        <v>609</v>
      </c>
      <c r="Q270" s="2">
        <v>44047</v>
      </c>
      <c r="R270" t="s">
        <v>2305</v>
      </c>
      <c r="S270" t="s">
        <v>610</v>
      </c>
      <c r="T270" t="s">
        <v>1344</v>
      </c>
      <c r="U270" t="s">
        <v>611</v>
      </c>
      <c r="V270" s="2">
        <v>45198</v>
      </c>
      <c r="W270" s="2">
        <v>45206</v>
      </c>
      <c r="X270" s="2"/>
      <c r="Y270" s="1">
        <f>IF(OR(Table1[[#This Row],[Quote Date]]="",Table1[[#This Row],[Confirm Date]]=""),0,NETWORKDAYS(Table1[[#This Row],[Quote Date]],Table1[[#This Row],[Confirm Date]]))</f>
        <v>0</v>
      </c>
      <c r="Z270" s="2"/>
      <c r="AA270" s="2"/>
      <c r="AB270" s="3">
        <f>IF(OR(Table1[[#This Row],[Part Order Date]]="",Table1[[#This Row],[Part Receive Date]]=""),0,NETWORKDAYS(Table1[[#This Row],[Part Order Date]],Table1[[#This Row],[Part Receive Date]]))</f>
        <v>0</v>
      </c>
      <c r="AC270" s="1">
        <f>IF(OR(Table1[[#This Row],[Confirm Date]]="",Table1[[#This Row],[End Date]]=""),0,NETWORKDAYS(Table1[[#This Row],[Confirm Date]],Table1[[#This Row],[End Date]]))</f>
        <v>0</v>
      </c>
      <c r="AD270" s="2"/>
      <c r="AE270" s="2"/>
      <c r="AF270" s="2" t="s">
        <v>2169</v>
      </c>
      <c r="AH270">
        <v>500</v>
      </c>
      <c r="AI270" s="139"/>
    </row>
    <row r="271" spans="1:35">
      <c r="A271">
        <f>IF(Table1[[#This Row],[STATUS]]="0] CLOSED","",COUNTIF($I$4:I271,"&lt;&gt;0] CLOSED"))</f>
        <v>68</v>
      </c>
      <c r="B271" t="s">
        <v>612</v>
      </c>
      <c r="C271" s="2">
        <v>45197</v>
      </c>
      <c r="D271" s="2"/>
      <c r="E271" s="2"/>
      <c r="F271" s="3">
        <f>IF(OR(Table1[[#This Row],[Start Date]]="",Table1[[#This Row],[End Date]]=""),0,NETWORKDAYS(Table1[[#This Row],[Start Date]],Table1[[#This Row],[End Date]]))</f>
        <v>0</v>
      </c>
      <c r="G271" t="s">
        <v>201</v>
      </c>
      <c r="I271" t="s">
        <v>1342</v>
      </c>
      <c r="J271" t="s">
        <v>1528</v>
      </c>
      <c r="K271" s="2">
        <v>45321</v>
      </c>
      <c r="M271" t="s">
        <v>1343</v>
      </c>
      <c r="N271" t="s">
        <v>273</v>
      </c>
      <c r="O271" t="s">
        <v>52</v>
      </c>
      <c r="P271" t="s">
        <v>613</v>
      </c>
      <c r="Q271" s="2">
        <v>43543</v>
      </c>
      <c r="R271" t="s">
        <v>2305</v>
      </c>
      <c r="S271" t="s">
        <v>614</v>
      </c>
      <c r="T271" t="s">
        <v>1344</v>
      </c>
      <c r="U271" t="s">
        <v>615</v>
      </c>
      <c r="V271" s="2">
        <v>45198</v>
      </c>
      <c r="W271" s="2">
        <v>45206</v>
      </c>
      <c r="X271" s="2"/>
      <c r="Y271" s="1">
        <f>IF(OR(Table1[[#This Row],[Quote Date]]="",Table1[[#This Row],[Confirm Date]]=""),0,NETWORKDAYS(Table1[[#This Row],[Quote Date]],Table1[[#This Row],[Confirm Date]]))</f>
        <v>0</v>
      </c>
      <c r="Z271" s="2"/>
      <c r="AA271" s="2"/>
      <c r="AB271" s="3">
        <f>IF(OR(Table1[[#This Row],[Part Order Date]]="",Table1[[#This Row],[Part Receive Date]]=""),0,NETWORKDAYS(Table1[[#This Row],[Part Order Date]],Table1[[#This Row],[Part Receive Date]]))</f>
        <v>0</v>
      </c>
      <c r="AC271" s="1">
        <f>IF(OR(Table1[[#This Row],[Confirm Date]]="",Table1[[#This Row],[End Date]]=""),0,NETWORKDAYS(Table1[[#This Row],[Confirm Date]],Table1[[#This Row],[End Date]]))</f>
        <v>0</v>
      </c>
      <c r="AD271" s="2"/>
      <c r="AE271" s="2"/>
      <c r="AF271" s="2" t="s">
        <v>2169</v>
      </c>
      <c r="AH271">
        <v>500</v>
      </c>
      <c r="AI271" s="139"/>
    </row>
    <row r="272" spans="1:35">
      <c r="A272">
        <f>IF(Table1[[#This Row],[STATUS]]="0] CLOSED","",COUNTIF($I$4:I272,"&lt;&gt;0] CLOSED"))</f>
        <v>69</v>
      </c>
      <c r="B272" t="s">
        <v>616</v>
      </c>
      <c r="C272" s="2">
        <v>45197</v>
      </c>
      <c r="D272" s="2"/>
      <c r="E272" s="2"/>
      <c r="F272" s="3">
        <f>IF(OR(Table1[[#This Row],[Start Date]]="",Table1[[#This Row],[End Date]]=""),0,NETWORKDAYS(Table1[[#This Row],[Start Date]],Table1[[#This Row],[End Date]]))</f>
        <v>0</v>
      </c>
      <c r="G272" t="s">
        <v>201</v>
      </c>
      <c r="I272" t="s">
        <v>1342</v>
      </c>
      <c r="J272" t="s">
        <v>1528</v>
      </c>
      <c r="K272" s="2">
        <v>45321</v>
      </c>
      <c r="M272" t="s">
        <v>1343</v>
      </c>
      <c r="N272" t="s">
        <v>273</v>
      </c>
      <c r="O272" t="s">
        <v>171</v>
      </c>
      <c r="P272" t="s">
        <v>617</v>
      </c>
      <c r="Q272" s="2">
        <v>44079</v>
      </c>
      <c r="R272" t="s">
        <v>2305</v>
      </c>
      <c r="S272" t="s">
        <v>618</v>
      </c>
      <c r="T272" t="s">
        <v>1344</v>
      </c>
      <c r="U272" t="s">
        <v>619</v>
      </c>
      <c r="V272" s="2">
        <v>45198</v>
      </c>
      <c r="W272" s="2">
        <v>45206</v>
      </c>
      <c r="X272" s="2"/>
      <c r="Y272" s="1">
        <f>IF(OR(Table1[[#This Row],[Quote Date]]="",Table1[[#This Row],[Confirm Date]]=""),0,NETWORKDAYS(Table1[[#This Row],[Quote Date]],Table1[[#This Row],[Confirm Date]]))</f>
        <v>0</v>
      </c>
      <c r="Z272" s="2"/>
      <c r="AA272" s="2"/>
      <c r="AB272" s="3">
        <f>IF(OR(Table1[[#This Row],[Part Order Date]]="",Table1[[#This Row],[Part Receive Date]]=""),0,NETWORKDAYS(Table1[[#This Row],[Part Order Date]],Table1[[#This Row],[Part Receive Date]]))</f>
        <v>0</v>
      </c>
      <c r="AC272" s="1">
        <f>IF(OR(Table1[[#This Row],[Confirm Date]]="",Table1[[#This Row],[End Date]]=""),0,NETWORKDAYS(Table1[[#This Row],[Confirm Date]],Table1[[#This Row],[End Date]]))</f>
        <v>0</v>
      </c>
      <c r="AD272" s="2"/>
      <c r="AE272" s="2"/>
      <c r="AF272" s="2" t="s">
        <v>2169</v>
      </c>
      <c r="AH272">
        <v>500</v>
      </c>
      <c r="AI272" s="139"/>
    </row>
    <row r="273" spans="1:35">
      <c r="A273">
        <f>IF(Table1[[#This Row],[STATUS]]="0] CLOSED","",COUNTIF($I$4:I273,"&lt;&gt;0] CLOSED"))</f>
        <v>70</v>
      </c>
      <c r="B273" t="s">
        <v>620</v>
      </c>
      <c r="C273" s="2">
        <v>45197</v>
      </c>
      <c r="D273" s="2"/>
      <c r="E273" s="2"/>
      <c r="F273" s="3">
        <f>IF(OR(Table1[[#This Row],[Start Date]]="",Table1[[#This Row],[End Date]]=""),0,NETWORKDAYS(Table1[[#This Row],[Start Date]],Table1[[#This Row],[End Date]]))</f>
        <v>0</v>
      </c>
      <c r="G273" t="s">
        <v>201</v>
      </c>
      <c r="I273" t="s">
        <v>1342</v>
      </c>
      <c r="J273" t="s">
        <v>1528</v>
      </c>
      <c r="K273" s="2">
        <v>45321</v>
      </c>
      <c r="M273" t="s">
        <v>1343</v>
      </c>
      <c r="N273" t="s">
        <v>273</v>
      </c>
      <c r="O273" t="s">
        <v>171</v>
      </c>
      <c r="P273" t="s">
        <v>621</v>
      </c>
      <c r="Q273" s="2">
        <v>43543</v>
      </c>
      <c r="R273" t="s">
        <v>2305</v>
      </c>
      <c r="S273" t="s">
        <v>622</v>
      </c>
      <c r="T273" t="s">
        <v>1344</v>
      </c>
      <c r="U273" t="s">
        <v>623</v>
      </c>
      <c r="V273" s="2">
        <v>45198</v>
      </c>
      <c r="W273" s="2">
        <v>45206</v>
      </c>
      <c r="X273" s="2"/>
      <c r="Y273" s="1">
        <f>IF(OR(Table1[[#This Row],[Quote Date]]="",Table1[[#This Row],[Confirm Date]]=""),0,NETWORKDAYS(Table1[[#This Row],[Quote Date]],Table1[[#This Row],[Confirm Date]]))</f>
        <v>0</v>
      </c>
      <c r="Z273" s="2"/>
      <c r="AA273" s="2"/>
      <c r="AB273" s="3">
        <f>IF(OR(Table1[[#This Row],[Part Order Date]]="",Table1[[#This Row],[Part Receive Date]]=""),0,NETWORKDAYS(Table1[[#This Row],[Part Order Date]],Table1[[#This Row],[Part Receive Date]]))</f>
        <v>0</v>
      </c>
      <c r="AC273" s="1">
        <f>IF(OR(Table1[[#This Row],[Confirm Date]]="",Table1[[#This Row],[End Date]]=""),0,NETWORKDAYS(Table1[[#This Row],[Confirm Date]],Table1[[#This Row],[End Date]]))</f>
        <v>0</v>
      </c>
      <c r="AD273" s="2"/>
      <c r="AE273" s="2"/>
      <c r="AF273" s="2" t="s">
        <v>1836</v>
      </c>
      <c r="AH273">
        <v>500</v>
      </c>
      <c r="AI273" s="139"/>
    </row>
    <row r="274" spans="1:35">
      <c r="A274">
        <f>IF(Table1[[#This Row],[STATUS]]="0] CLOSED","",COUNTIF($I$4:I274,"&lt;&gt;0] CLOSED"))</f>
        <v>71</v>
      </c>
      <c r="B274" t="s">
        <v>624</v>
      </c>
      <c r="C274" s="2">
        <v>45197</v>
      </c>
      <c r="D274" s="2"/>
      <c r="E274" s="2"/>
      <c r="F274" s="3">
        <f>IF(OR(Table1[[#This Row],[Start Date]]="",Table1[[#This Row],[End Date]]=""),0,NETWORKDAYS(Table1[[#This Row],[Start Date]],Table1[[#This Row],[End Date]]))</f>
        <v>0</v>
      </c>
      <c r="G274" t="s">
        <v>201</v>
      </c>
      <c r="I274" t="s">
        <v>1342</v>
      </c>
      <c r="J274" t="s">
        <v>1528</v>
      </c>
      <c r="K274" s="2">
        <v>45321</v>
      </c>
      <c r="M274" t="s">
        <v>1343</v>
      </c>
      <c r="N274" t="s">
        <v>273</v>
      </c>
      <c r="O274" t="s">
        <v>48</v>
      </c>
      <c r="P274" t="s">
        <v>625</v>
      </c>
      <c r="Q274" s="2">
        <v>42788</v>
      </c>
      <c r="R274" t="s">
        <v>2305</v>
      </c>
      <c r="T274" t="s">
        <v>1344</v>
      </c>
      <c r="U274" t="s">
        <v>626</v>
      </c>
      <c r="V274" s="2">
        <v>45198</v>
      </c>
      <c r="W274" s="2">
        <v>45206</v>
      </c>
      <c r="X274" s="2"/>
      <c r="Y274" s="1">
        <f>IF(OR(Table1[[#This Row],[Quote Date]]="",Table1[[#This Row],[Confirm Date]]=""),0,NETWORKDAYS(Table1[[#This Row],[Quote Date]],Table1[[#This Row],[Confirm Date]]))</f>
        <v>0</v>
      </c>
      <c r="Z274" s="2"/>
      <c r="AA274" s="2"/>
      <c r="AB274" s="3">
        <f>IF(OR(Table1[[#This Row],[Part Order Date]]="",Table1[[#This Row],[Part Receive Date]]=""),0,NETWORKDAYS(Table1[[#This Row],[Part Order Date]],Table1[[#This Row],[Part Receive Date]]))</f>
        <v>0</v>
      </c>
      <c r="AC274" s="1">
        <f>IF(OR(Table1[[#This Row],[Confirm Date]]="",Table1[[#This Row],[End Date]]=""),0,NETWORKDAYS(Table1[[#This Row],[Confirm Date]],Table1[[#This Row],[End Date]]))</f>
        <v>0</v>
      </c>
      <c r="AD274" s="2"/>
      <c r="AE274" s="2"/>
      <c r="AF274" s="2" t="s">
        <v>2169</v>
      </c>
      <c r="AH274">
        <v>500</v>
      </c>
      <c r="AI274" s="139"/>
    </row>
    <row r="275" spans="1:35">
      <c r="A275">
        <f>IF(Table1[[#This Row],[STATUS]]="0] CLOSED","",COUNTIF($I$4:I275,"&lt;&gt;0] CLOSED"))</f>
        <v>72</v>
      </c>
      <c r="B275" t="s">
        <v>627</v>
      </c>
      <c r="C275" s="2">
        <v>45197</v>
      </c>
      <c r="D275" s="2"/>
      <c r="E275" s="2"/>
      <c r="F275" s="3">
        <f>IF(OR(Table1[[#This Row],[Start Date]]="",Table1[[#This Row],[End Date]]=""),0,NETWORKDAYS(Table1[[#This Row],[Start Date]],Table1[[#This Row],[End Date]]))</f>
        <v>0</v>
      </c>
      <c r="G275" t="s">
        <v>201</v>
      </c>
      <c r="I275" t="s">
        <v>1342</v>
      </c>
      <c r="J275" t="s">
        <v>1528</v>
      </c>
      <c r="K275" s="2">
        <v>45321</v>
      </c>
      <c r="M275" t="s">
        <v>1343</v>
      </c>
      <c r="N275" t="s">
        <v>273</v>
      </c>
      <c r="O275" t="s">
        <v>48</v>
      </c>
      <c r="P275" t="s">
        <v>628</v>
      </c>
      <c r="Q275" s="2">
        <v>44079</v>
      </c>
      <c r="R275" t="s">
        <v>2305</v>
      </c>
      <c r="T275" t="s">
        <v>1344</v>
      </c>
      <c r="U275" t="s">
        <v>629</v>
      </c>
      <c r="V275" s="2">
        <v>45198</v>
      </c>
      <c r="W275" s="2">
        <v>45206</v>
      </c>
      <c r="X275" s="2"/>
      <c r="Y275" s="1">
        <f>IF(OR(Table1[[#This Row],[Quote Date]]="",Table1[[#This Row],[Confirm Date]]=""),0,NETWORKDAYS(Table1[[#This Row],[Quote Date]],Table1[[#This Row],[Confirm Date]]))</f>
        <v>0</v>
      </c>
      <c r="Z275" s="2"/>
      <c r="AA275" s="2"/>
      <c r="AB275" s="3">
        <f>IF(OR(Table1[[#This Row],[Part Order Date]]="",Table1[[#This Row],[Part Receive Date]]=""),0,NETWORKDAYS(Table1[[#This Row],[Part Order Date]],Table1[[#This Row],[Part Receive Date]]))</f>
        <v>0</v>
      </c>
      <c r="AC275" s="1">
        <f>IF(OR(Table1[[#This Row],[Confirm Date]]="",Table1[[#This Row],[End Date]]=""),0,NETWORKDAYS(Table1[[#This Row],[Confirm Date]],Table1[[#This Row],[End Date]]))</f>
        <v>0</v>
      </c>
      <c r="AD275" s="2"/>
      <c r="AE275" s="2"/>
      <c r="AF275" s="2" t="s">
        <v>2169</v>
      </c>
      <c r="AH275">
        <v>500</v>
      </c>
      <c r="AI275" s="139"/>
    </row>
    <row r="276" spans="1:35">
      <c r="A276">
        <f>IF(Table1[[#This Row],[STATUS]]="0] CLOSED","",COUNTIF($I$4:I276,"&lt;&gt;0] CLOSED"))</f>
        <v>73</v>
      </c>
      <c r="B276" t="s">
        <v>634</v>
      </c>
      <c r="C276" s="2">
        <v>45197</v>
      </c>
      <c r="D276" s="2"/>
      <c r="E276" s="2"/>
      <c r="F276" s="3">
        <f>IF(OR(Table1[[#This Row],[Start Date]]="",Table1[[#This Row],[End Date]]=""),0,NETWORKDAYS(Table1[[#This Row],[Start Date]],Table1[[#This Row],[End Date]]))</f>
        <v>0</v>
      </c>
      <c r="G276" t="s">
        <v>201</v>
      </c>
      <c r="I276" t="s">
        <v>1342</v>
      </c>
      <c r="J276" t="s">
        <v>1528</v>
      </c>
      <c r="K276" s="2">
        <v>45321</v>
      </c>
      <c r="M276" t="s">
        <v>1343</v>
      </c>
      <c r="N276" t="s">
        <v>635</v>
      </c>
      <c r="O276" t="s">
        <v>52</v>
      </c>
      <c r="P276" t="s">
        <v>636</v>
      </c>
      <c r="Q276" s="2">
        <v>44651</v>
      </c>
      <c r="R276" t="s">
        <v>2305</v>
      </c>
      <c r="S276" t="s">
        <v>637</v>
      </c>
      <c r="T276" t="s">
        <v>1344</v>
      </c>
      <c r="U276" t="s">
        <v>311</v>
      </c>
      <c r="V276" s="2">
        <v>45198</v>
      </c>
      <c r="W276" s="2">
        <v>45206</v>
      </c>
      <c r="X276" s="2"/>
      <c r="Y276" s="1">
        <f>IF(OR(Table1[[#This Row],[Quote Date]]="",Table1[[#This Row],[Confirm Date]]=""),0,NETWORKDAYS(Table1[[#This Row],[Quote Date]],Table1[[#This Row],[Confirm Date]]))</f>
        <v>0</v>
      </c>
      <c r="Z276" s="2"/>
      <c r="AA276" s="2"/>
      <c r="AB276" s="3">
        <f>IF(OR(Table1[[#This Row],[Part Order Date]]="",Table1[[#This Row],[Part Receive Date]]=""),0,NETWORKDAYS(Table1[[#This Row],[Part Order Date]],Table1[[#This Row],[Part Receive Date]]))</f>
        <v>0</v>
      </c>
      <c r="AC276" s="1">
        <f>IF(OR(Table1[[#This Row],[Confirm Date]]="",Table1[[#This Row],[End Date]]=""),0,NETWORKDAYS(Table1[[#This Row],[Confirm Date]],Table1[[#This Row],[End Date]]))</f>
        <v>0</v>
      </c>
      <c r="AD276" s="2"/>
      <c r="AE276" s="2"/>
      <c r="AF276" s="2" t="s">
        <v>1837</v>
      </c>
      <c r="AH276">
        <v>500</v>
      </c>
      <c r="AI276" s="139">
        <v>72403573</v>
      </c>
    </row>
    <row r="277" spans="1:35">
      <c r="A277">
        <f>IF(Table1[[#This Row],[STATUS]]="0] CLOSED","",COUNTIF($I$4:I277,"&lt;&gt;0] CLOSED"))</f>
        <v>74</v>
      </c>
      <c r="B277" t="s">
        <v>644</v>
      </c>
      <c r="C277" s="2">
        <v>45197</v>
      </c>
      <c r="D277" s="2"/>
      <c r="E277" s="2"/>
      <c r="F277" s="3">
        <f>IF(OR(Table1[[#This Row],[Start Date]]="",Table1[[#This Row],[End Date]]=""),0,NETWORKDAYS(Table1[[#This Row],[Start Date]],Table1[[#This Row],[End Date]]))</f>
        <v>0</v>
      </c>
      <c r="G277" t="s">
        <v>201</v>
      </c>
      <c r="I277" t="s">
        <v>1342</v>
      </c>
      <c r="J277" t="s">
        <v>1528</v>
      </c>
      <c r="K277" s="2"/>
      <c r="M277" t="s">
        <v>1348</v>
      </c>
      <c r="N277" t="s">
        <v>645</v>
      </c>
      <c r="O277" t="s">
        <v>191</v>
      </c>
      <c r="P277" t="s">
        <v>646</v>
      </c>
      <c r="Q277" s="2">
        <v>42676</v>
      </c>
      <c r="R277" t="s">
        <v>2308</v>
      </c>
      <c r="S277" t="s">
        <v>647</v>
      </c>
      <c r="T277" t="s">
        <v>1344</v>
      </c>
      <c r="U277" t="s">
        <v>648</v>
      </c>
      <c r="V277" s="2">
        <v>45198</v>
      </c>
      <c r="W277" s="2">
        <v>45206</v>
      </c>
      <c r="X277" s="2"/>
      <c r="Y277" s="1">
        <f>IF(OR(Table1[[#This Row],[Quote Date]]="",Table1[[#This Row],[Confirm Date]]=""),0,NETWORKDAYS(Table1[[#This Row],[Quote Date]],Table1[[#This Row],[Confirm Date]]))</f>
        <v>0</v>
      </c>
      <c r="Z277" s="2"/>
      <c r="AA277" s="2"/>
      <c r="AB277" s="3">
        <f>IF(OR(Table1[[#This Row],[Part Order Date]]="",Table1[[#This Row],[Part Receive Date]]=""),0,NETWORKDAYS(Table1[[#This Row],[Part Order Date]],Table1[[#This Row],[Part Receive Date]]))</f>
        <v>0</v>
      </c>
      <c r="AC277" s="1">
        <f>IF(OR(Table1[[#This Row],[Confirm Date]]="",Table1[[#This Row],[End Date]]=""),0,NETWORKDAYS(Table1[[#This Row],[Confirm Date]],Table1[[#This Row],[End Date]]))</f>
        <v>0</v>
      </c>
      <c r="AD277" s="2"/>
      <c r="AE277" s="2"/>
      <c r="AF277" s="2" t="s">
        <v>1839</v>
      </c>
      <c r="AG277" t="s">
        <v>2156</v>
      </c>
      <c r="AH277">
        <v>400</v>
      </c>
      <c r="AI277" s="139">
        <v>213000000</v>
      </c>
    </row>
    <row r="278" spans="1:35">
      <c r="A278">
        <f>IF(Table1[[#This Row],[STATUS]]="0] CLOSED","",COUNTIF($I$4:I278,"&lt;&gt;0] CLOSED"))</f>
        <v>75</v>
      </c>
      <c r="B278" t="s">
        <v>649</v>
      </c>
      <c r="C278" s="2">
        <v>45197</v>
      </c>
      <c r="D278" s="2"/>
      <c r="E278" s="2"/>
      <c r="F278" s="3">
        <f>IF(OR(Table1[[#This Row],[Start Date]]="",Table1[[#This Row],[End Date]]=""),0,NETWORKDAYS(Table1[[#This Row],[Start Date]],Table1[[#This Row],[End Date]]))</f>
        <v>0</v>
      </c>
      <c r="G278" t="s">
        <v>201</v>
      </c>
      <c r="I278" t="s">
        <v>1342</v>
      </c>
      <c r="J278" t="s">
        <v>1528</v>
      </c>
      <c r="K278" s="2"/>
      <c r="M278" t="s">
        <v>1348</v>
      </c>
      <c r="N278" t="s">
        <v>645</v>
      </c>
      <c r="O278" t="s">
        <v>148</v>
      </c>
      <c r="P278" t="s">
        <v>650</v>
      </c>
      <c r="Q278" s="2">
        <v>42676</v>
      </c>
      <c r="R278" t="s">
        <v>2308</v>
      </c>
      <c r="S278" t="s">
        <v>651</v>
      </c>
      <c r="T278" t="s">
        <v>1344</v>
      </c>
      <c r="U278" t="s">
        <v>652</v>
      </c>
      <c r="V278" s="2">
        <v>45198</v>
      </c>
      <c r="W278" s="2">
        <v>45206</v>
      </c>
      <c r="X278" s="2"/>
      <c r="Y278" s="1">
        <f>IF(OR(Table1[[#This Row],[Quote Date]]="",Table1[[#This Row],[Confirm Date]]=""),0,NETWORKDAYS(Table1[[#This Row],[Quote Date]],Table1[[#This Row],[Confirm Date]]))</f>
        <v>0</v>
      </c>
      <c r="Z278" s="2"/>
      <c r="AA278" s="2"/>
      <c r="AB278" s="3">
        <f>IF(OR(Table1[[#This Row],[Part Order Date]]="",Table1[[#This Row],[Part Receive Date]]=""),0,NETWORKDAYS(Table1[[#This Row],[Part Order Date]],Table1[[#This Row],[Part Receive Date]]))</f>
        <v>0</v>
      </c>
      <c r="AC278" s="1">
        <f>IF(OR(Table1[[#This Row],[Confirm Date]]="",Table1[[#This Row],[End Date]]=""),0,NETWORKDAYS(Table1[[#This Row],[Confirm Date]],Table1[[#This Row],[End Date]]))</f>
        <v>0</v>
      </c>
      <c r="AD278" s="2"/>
      <c r="AE278" s="2"/>
      <c r="AF278" s="2" t="s">
        <v>1840</v>
      </c>
      <c r="AG278" t="s">
        <v>2156</v>
      </c>
      <c r="AH278">
        <v>400</v>
      </c>
      <c r="AI278" s="139">
        <v>251000000</v>
      </c>
    </row>
    <row r="279" spans="1:35">
      <c r="A279">
        <f>IF(Table1[[#This Row],[STATUS]]="0] CLOSED","",COUNTIF($I$4:I279,"&lt;&gt;0] CLOSED"))</f>
        <v>76</v>
      </c>
      <c r="B279" t="s">
        <v>653</v>
      </c>
      <c r="C279" s="2">
        <v>45197</v>
      </c>
      <c r="D279" s="2"/>
      <c r="E279" s="2"/>
      <c r="F279" s="3">
        <f>IF(OR(Table1[[#This Row],[Start Date]]="",Table1[[#This Row],[End Date]]=""),0,NETWORKDAYS(Table1[[#This Row],[Start Date]],Table1[[#This Row],[End Date]]))</f>
        <v>0</v>
      </c>
      <c r="G279" t="s">
        <v>201</v>
      </c>
      <c r="I279" t="s">
        <v>1342</v>
      </c>
      <c r="J279" t="s">
        <v>1528</v>
      </c>
      <c r="K279" s="2">
        <v>45322</v>
      </c>
      <c r="M279" t="s">
        <v>1343</v>
      </c>
      <c r="N279" t="s">
        <v>202</v>
      </c>
      <c r="O279" t="s">
        <v>85</v>
      </c>
      <c r="P279" t="s">
        <v>654</v>
      </c>
      <c r="Q279" s="2">
        <v>44189</v>
      </c>
      <c r="R279" t="s">
        <v>2307</v>
      </c>
      <c r="S279" t="s">
        <v>655</v>
      </c>
      <c r="T279" t="s">
        <v>1344</v>
      </c>
      <c r="U279" t="s">
        <v>656</v>
      </c>
      <c r="V279" s="2">
        <v>45198</v>
      </c>
      <c r="W279" s="2">
        <v>45206</v>
      </c>
      <c r="X279" s="2"/>
      <c r="Y279" s="1">
        <f>IF(OR(Table1[[#This Row],[Quote Date]]="",Table1[[#This Row],[Confirm Date]]=""),0,NETWORKDAYS(Table1[[#This Row],[Quote Date]],Table1[[#This Row],[Confirm Date]]))</f>
        <v>0</v>
      </c>
      <c r="Z279" s="2"/>
      <c r="AA279" s="2"/>
      <c r="AB279" s="3">
        <f>IF(OR(Table1[[#This Row],[Part Order Date]]="",Table1[[#This Row],[Part Receive Date]]=""),0,NETWORKDAYS(Table1[[#This Row],[Part Order Date]],Table1[[#This Row],[Part Receive Date]]))</f>
        <v>0</v>
      </c>
      <c r="AC279" s="1">
        <f>IF(OR(Table1[[#This Row],[Confirm Date]]="",Table1[[#This Row],[End Date]]=""),0,NETWORKDAYS(Table1[[#This Row],[Confirm Date]],Table1[[#This Row],[End Date]]))</f>
        <v>0</v>
      </c>
      <c r="AD279" s="2"/>
      <c r="AE279" s="2" t="s">
        <v>1841</v>
      </c>
      <c r="AF279" s="2" t="s">
        <v>1842</v>
      </c>
      <c r="AH279">
        <v>400</v>
      </c>
      <c r="AI279" s="139">
        <v>59000000</v>
      </c>
    </row>
    <row r="280" spans="1:35">
      <c r="A280">
        <f>IF(Table1[[#This Row],[STATUS]]="0] CLOSED","",COUNTIF($I$4:I280,"&lt;&gt;0] CLOSED"))</f>
        <v>77</v>
      </c>
      <c r="B280" t="s">
        <v>657</v>
      </c>
      <c r="C280" s="2">
        <v>45197</v>
      </c>
      <c r="D280" s="2"/>
      <c r="E280" s="2"/>
      <c r="F280" s="3">
        <f>IF(OR(Table1[[#This Row],[Start Date]]="",Table1[[#This Row],[End Date]]=""),0,NETWORKDAYS(Table1[[#This Row],[Start Date]],Table1[[#This Row],[End Date]]))</f>
        <v>0</v>
      </c>
      <c r="G280" t="s">
        <v>201</v>
      </c>
      <c r="I280" t="s">
        <v>1342</v>
      </c>
      <c r="J280" t="s">
        <v>1528</v>
      </c>
      <c r="K280" s="2">
        <v>45322</v>
      </c>
      <c r="M280" t="s">
        <v>1343</v>
      </c>
      <c r="N280" t="s">
        <v>202</v>
      </c>
      <c r="O280" t="s">
        <v>109</v>
      </c>
      <c r="P280" t="s">
        <v>658</v>
      </c>
      <c r="Q280" s="2">
        <v>44414</v>
      </c>
      <c r="R280" t="s">
        <v>2307</v>
      </c>
      <c r="S280" t="s">
        <v>659</v>
      </c>
      <c r="T280" t="s">
        <v>1344</v>
      </c>
      <c r="U280" t="s">
        <v>660</v>
      </c>
      <c r="V280" s="2">
        <v>45198</v>
      </c>
      <c r="W280" s="2">
        <v>45206</v>
      </c>
      <c r="X280" s="2"/>
      <c r="Y280" s="1">
        <f>IF(OR(Table1[[#This Row],[Quote Date]]="",Table1[[#This Row],[Confirm Date]]=""),0,NETWORKDAYS(Table1[[#This Row],[Quote Date]],Table1[[#This Row],[Confirm Date]]))</f>
        <v>0</v>
      </c>
      <c r="Z280" s="2"/>
      <c r="AA280" s="2"/>
      <c r="AB280" s="3">
        <f>IF(OR(Table1[[#This Row],[Part Order Date]]="",Table1[[#This Row],[Part Receive Date]]=""),0,NETWORKDAYS(Table1[[#This Row],[Part Order Date]],Table1[[#This Row],[Part Receive Date]]))</f>
        <v>0</v>
      </c>
      <c r="AC280" s="1">
        <f>IF(OR(Table1[[#This Row],[Confirm Date]]="",Table1[[#This Row],[End Date]]=""),0,NETWORKDAYS(Table1[[#This Row],[Confirm Date]],Table1[[#This Row],[End Date]]))</f>
        <v>0</v>
      </c>
      <c r="AD280" s="2"/>
      <c r="AE280" s="2" t="s">
        <v>1843</v>
      </c>
      <c r="AF280" s="2" t="s">
        <v>1844</v>
      </c>
      <c r="AH280">
        <v>600</v>
      </c>
      <c r="AI280" s="139">
        <v>136000000</v>
      </c>
    </row>
    <row r="281" spans="1:35">
      <c r="A281">
        <f>IF(Table1[[#This Row],[STATUS]]="0] CLOSED","",COUNTIF($I$4:I281,"&lt;&gt;0] CLOSED"))</f>
        <v>78</v>
      </c>
      <c r="B281" t="s">
        <v>661</v>
      </c>
      <c r="C281" s="2">
        <v>45197</v>
      </c>
      <c r="D281" s="2"/>
      <c r="E281" s="2"/>
      <c r="F281" s="3">
        <f>IF(OR(Table1[[#This Row],[Start Date]]="",Table1[[#This Row],[End Date]]=""),0,NETWORKDAYS(Table1[[#This Row],[Start Date]],Table1[[#This Row],[End Date]]))</f>
        <v>0</v>
      </c>
      <c r="G281" t="s">
        <v>201</v>
      </c>
      <c r="I281" t="s">
        <v>1342</v>
      </c>
      <c r="J281" t="s">
        <v>1528</v>
      </c>
      <c r="K281" s="2">
        <v>45322</v>
      </c>
      <c r="M281" t="s">
        <v>1343</v>
      </c>
      <c r="N281" t="s">
        <v>202</v>
      </c>
      <c r="O281" t="s">
        <v>85</v>
      </c>
      <c r="P281" t="s">
        <v>662</v>
      </c>
      <c r="Q281" s="2">
        <v>43110</v>
      </c>
      <c r="R281" t="s">
        <v>2307</v>
      </c>
      <c r="S281" t="s">
        <v>663</v>
      </c>
      <c r="T281" t="s">
        <v>1344</v>
      </c>
      <c r="U281" t="s">
        <v>664</v>
      </c>
      <c r="V281" s="2">
        <v>45198</v>
      </c>
      <c r="W281" s="2">
        <v>45206</v>
      </c>
      <c r="X281" s="2"/>
      <c r="Y281" s="1">
        <f>IF(OR(Table1[[#This Row],[Quote Date]]="",Table1[[#This Row],[Confirm Date]]=""),0,NETWORKDAYS(Table1[[#This Row],[Quote Date]],Table1[[#This Row],[Confirm Date]]))</f>
        <v>0</v>
      </c>
      <c r="Z281" s="2"/>
      <c r="AA281" s="2"/>
      <c r="AB281" s="3">
        <f>IF(OR(Table1[[#This Row],[Part Order Date]]="",Table1[[#This Row],[Part Receive Date]]=""),0,NETWORKDAYS(Table1[[#This Row],[Part Order Date]],Table1[[#This Row],[Part Receive Date]]))</f>
        <v>0</v>
      </c>
      <c r="AC281" s="1">
        <f>IF(OR(Table1[[#This Row],[Confirm Date]]="",Table1[[#This Row],[End Date]]=""),0,NETWORKDAYS(Table1[[#This Row],[Confirm Date]],Table1[[#This Row],[End Date]]))</f>
        <v>0</v>
      </c>
      <c r="AD281" s="2"/>
      <c r="AE281" s="2" t="s">
        <v>1845</v>
      </c>
      <c r="AF281" s="2" t="s">
        <v>1846</v>
      </c>
      <c r="AH281">
        <v>450</v>
      </c>
      <c r="AI281" s="139">
        <v>88491679</v>
      </c>
    </row>
    <row r="282" spans="1:35">
      <c r="A282">
        <f>IF(Table1[[#This Row],[STATUS]]="0] CLOSED","",COUNTIF($I$4:I282,"&lt;&gt;0] CLOSED"))</f>
        <v>79</v>
      </c>
      <c r="B282" t="s">
        <v>665</v>
      </c>
      <c r="C282" s="2">
        <v>45197</v>
      </c>
      <c r="D282" s="2"/>
      <c r="E282" s="2"/>
      <c r="F282" s="3">
        <f>IF(OR(Table1[[#This Row],[Start Date]]="",Table1[[#This Row],[End Date]]=""),0,NETWORKDAYS(Table1[[#This Row],[Start Date]],Table1[[#This Row],[End Date]]))</f>
        <v>0</v>
      </c>
      <c r="G282" t="s">
        <v>201</v>
      </c>
      <c r="I282" t="s">
        <v>1342</v>
      </c>
      <c r="J282" t="s">
        <v>1528</v>
      </c>
      <c r="K282" s="2">
        <v>45321</v>
      </c>
      <c r="M282" t="s">
        <v>1343</v>
      </c>
      <c r="N282" t="s">
        <v>635</v>
      </c>
      <c r="O282" t="s">
        <v>171</v>
      </c>
      <c r="P282" t="s">
        <v>666</v>
      </c>
      <c r="Q282" s="2">
        <v>42700</v>
      </c>
      <c r="R282" t="s">
        <v>2305</v>
      </c>
      <c r="S282" t="s">
        <v>667</v>
      </c>
      <c r="T282" t="s">
        <v>1344</v>
      </c>
      <c r="U282" t="s">
        <v>668</v>
      </c>
      <c r="V282" s="2">
        <v>45198</v>
      </c>
      <c r="W282" s="2">
        <v>45206</v>
      </c>
      <c r="X282" s="2"/>
      <c r="Y282" s="1">
        <f>IF(OR(Table1[[#This Row],[Quote Date]]="",Table1[[#This Row],[Confirm Date]]=""),0,NETWORKDAYS(Table1[[#This Row],[Quote Date]],Table1[[#This Row],[Confirm Date]]))</f>
        <v>0</v>
      </c>
      <c r="Z282" s="2"/>
      <c r="AA282" s="2"/>
      <c r="AB282" s="3">
        <f>IF(OR(Table1[[#This Row],[Part Order Date]]="",Table1[[#This Row],[Part Receive Date]]=""),0,NETWORKDAYS(Table1[[#This Row],[Part Order Date]],Table1[[#This Row],[Part Receive Date]]))</f>
        <v>0</v>
      </c>
      <c r="AC282" s="1">
        <f>IF(OR(Table1[[#This Row],[Confirm Date]]="",Table1[[#This Row],[End Date]]=""),0,NETWORKDAYS(Table1[[#This Row],[Confirm Date]],Table1[[#This Row],[End Date]]))</f>
        <v>0</v>
      </c>
      <c r="AD282" s="2"/>
      <c r="AE282" s="2"/>
      <c r="AF282" s="2" t="s">
        <v>1847</v>
      </c>
      <c r="AH282">
        <v>500</v>
      </c>
      <c r="AI282" s="139">
        <v>275218050</v>
      </c>
    </row>
    <row r="283" spans="1:35">
      <c r="A283">
        <f>IF(Table1[[#This Row],[STATUS]]="0] CLOSED","",COUNTIF($I$4:I283,"&lt;&gt;0] CLOSED"))</f>
        <v>80</v>
      </c>
      <c r="B283" t="s">
        <v>669</v>
      </c>
      <c r="C283" s="2">
        <v>45197</v>
      </c>
      <c r="D283" s="2"/>
      <c r="E283" s="2"/>
      <c r="F283" s="3">
        <f>IF(OR(Table1[[#This Row],[Start Date]]="",Table1[[#This Row],[End Date]]=""),0,NETWORKDAYS(Table1[[#This Row],[Start Date]],Table1[[#This Row],[End Date]]))</f>
        <v>0</v>
      </c>
      <c r="G283" t="s">
        <v>201</v>
      </c>
      <c r="I283" t="s">
        <v>1342</v>
      </c>
      <c r="J283" t="s">
        <v>1528</v>
      </c>
      <c r="K283" s="2">
        <v>45321</v>
      </c>
      <c r="M283" t="s">
        <v>1343</v>
      </c>
      <c r="N283" t="s">
        <v>635</v>
      </c>
      <c r="O283" t="s">
        <v>670</v>
      </c>
      <c r="P283" t="s">
        <v>671</v>
      </c>
      <c r="Q283" s="2"/>
      <c r="R283" t="s">
        <v>2305</v>
      </c>
      <c r="S283" t="s">
        <v>672</v>
      </c>
      <c r="T283" t="s">
        <v>1344</v>
      </c>
      <c r="U283" t="s">
        <v>673</v>
      </c>
      <c r="V283" s="2">
        <v>45198</v>
      </c>
      <c r="W283" s="2">
        <v>45206</v>
      </c>
      <c r="X283" s="2"/>
      <c r="Y283" s="1">
        <f>IF(OR(Table1[[#This Row],[Quote Date]]="",Table1[[#This Row],[Confirm Date]]=""),0,NETWORKDAYS(Table1[[#This Row],[Quote Date]],Table1[[#This Row],[Confirm Date]]))</f>
        <v>0</v>
      </c>
      <c r="Z283" s="2"/>
      <c r="AA283" s="2"/>
      <c r="AB283" s="3">
        <f>IF(OR(Table1[[#This Row],[Part Order Date]]="",Table1[[#This Row],[Part Receive Date]]=""),0,NETWORKDAYS(Table1[[#This Row],[Part Order Date]],Table1[[#This Row],[Part Receive Date]]))</f>
        <v>0</v>
      </c>
      <c r="AC283" s="1">
        <f>IF(OR(Table1[[#This Row],[Confirm Date]]="",Table1[[#This Row],[End Date]]=""),0,NETWORKDAYS(Table1[[#This Row],[Confirm Date]],Table1[[#This Row],[End Date]]))</f>
        <v>0</v>
      </c>
      <c r="AD283" s="2"/>
      <c r="AE283" s="2"/>
      <c r="AF283" s="2" t="s">
        <v>1848</v>
      </c>
      <c r="AH283">
        <v>500</v>
      </c>
      <c r="AI283" s="139">
        <v>168777407</v>
      </c>
    </row>
    <row r="284" spans="1:35">
      <c r="A284">
        <f>IF(Table1[[#This Row],[STATUS]]="0] CLOSED","",COUNTIF($I$4:I284,"&lt;&gt;0] CLOSED"))</f>
        <v>81</v>
      </c>
      <c r="B284" t="s">
        <v>674</v>
      </c>
      <c r="C284" s="2">
        <v>45197</v>
      </c>
      <c r="D284" s="2"/>
      <c r="E284" s="2"/>
      <c r="F284" s="3">
        <f>IF(OR(Table1[[#This Row],[Start Date]]="",Table1[[#This Row],[End Date]]=""),0,NETWORKDAYS(Table1[[#This Row],[Start Date]],Table1[[#This Row],[End Date]]))</f>
        <v>0</v>
      </c>
      <c r="G284" t="s">
        <v>201</v>
      </c>
      <c r="I284" t="s">
        <v>1342</v>
      </c>
      <c r="J284" t="s">
        <v>1528</v>
      </c>
      <c r="K284" s="2"/>
      <c r="M284" t="s">
        <v>1343</v>
      </c>
      <c r="N284" t="s">
        <v>202</v>
      </c>
      <c r="O284" t="s">
        <v>109</v>
      </c>
      <c r="P284" t="s">
        <v>675</v>
      </c>
      <c r="Q284" s="2">
        <v>44414</v>
      </c>
      <c r="R284" t="s">
        <v>2307</v>
      </c>
      <c r="S284" t="s">
        <v>676</v>
      </c>
      <c r="T284" t="s">
        <v>1344</v>
      </c>
      <c r="U284" t="s">
        <v>677</v>
      </c>
      <c r="V284" s="2">
        <v>45198</v>
      </c>
      <c r="W284" s="2">
        <v>45206</v>
      </c>
      <c r="X284" s="2"/>
      <c r="Y284" s="1">
        <f>IF(OR(Table1[[#This Row],[Quote Date]]="",Table1[[#This Row],[Confirm Date]]=""),0,NETWORKDAYS(Table1[[#This Row],[Quote Date]],Table1[[#This Row],[Confirm Date]]))</f>
        <v>0</v>
      </c>
      <c r="Z284" s="2"/>
      <c r="AA284" s="2"/>
      <c r="AB284" s="3">
        <f>IF(OR(Table1[[#This Row],[Part Order Date]]="",Table1[[#This Row],[Part Receive Date]]=""),0,NETWORKDAYS(Table1[[#This Row],[Part Order Date]],Table1[[#This Row],[Part Receive Date]]))</f>
        <v>0</v>
      </c>
      <c r="AC284" s="1">
        <f>IF(OR(Table1[[#This Row],[Confirm Date]]="",Table1[[#This Row],[End Date]]=""),0,NETWORKDAYS(Table1[[#This Row],[Confirm Date]],Table1[[#This Row],[End Date]]))</f>
        <v>0</v>
      </c>
      <c r="AD284" s="2"/>
      <c r="AE284" s="2" t="s">
        <v>1849</v>
      </c>
      <c r="AF284" s="2" t="s">
        <v>1850</v>
      </c>
      <c r="AH284">
        <v>450</v>
      </c>
      <c r="AI284" s="139">
        <v>116000000</v>
      </c>
    </row>
    <row r="285" spans="1:35">
      <c r="A285">
        <f>IF(Table1[[#This Row],[STATUS]]="0] CLOSED","",COUNTIF($I$4:I285,"&lt;&gt;0] CLOSED"))</f>
        <v>82</v>
      </c>
      <c r="B285" t="s">
        <v>678</v>
      </c>
      <c r="C285" s="2">
        <v>45197</v>
      </c>
      <c r="D285" s="2"/>
      <c r="E285" s="2"/>
      <c r="F285" s="3">
        <f>IF(OR(Table1[[#This Row],[Start Date]]="",Table1[[#This Row],[End Date]]=""),0,NETWORKDAYS(Table1[[#This Row],[Start Date]],Table1[[#This Row],[End Date]]))</f>
        <v>0</v>
      </c>
      <c r="G285" t="s">
        <v>201</v>
      </c>
      <c r="I285" t="s">
        <v>1342</v>
      </c>
      <c r="J285" t="s">
        <v>1528</v>
      </c>
      <c r="K285" s="2"/>
      <c r="M285" t="s">
        <v>1348</v>
      </c>
      <c r="N285" t="s">
        <v>645</v>
      </c>
      <c r="O285" t="s">
        <v>48</v>
      </c>
      <c r="P285" t="s">
        <v>679</v>
      </c>
      <c r="Q285" s="2">
        <v>41484</v>
      </c>
      <c r="R285" t="s">
        <v>2308</v>
      </c>
      <c r="S285" t="s">
        <v>680</v>
      </c>
      <c r="T285" t="s">
        <v>1344</v>
      </c>
      <c r="U285" t="s">
        <v>681</v>
      </c>
      <c r="V285" s="2">
        <v>45198</v>
      </c>
      <c r="W285" s="2">
        <v>45206</v>
      </c>
      <c r="X285" s="2"/>
      <c r="Y285" s="1">
        <f>IF(OR(Table1[[#This Row],[Quote Date]]="",Table1[[#This Row],[Confirm Date]]=""),0,NETWORKDAYS(Table1[[#This Row],[Quote Date]],Table1[[#This Row],[Confirm Date]]))</f>
        <v>0</v>
      </c>
      <c r="Z285" s="2"/>
      <c r="AA285" s="2"/>
      <c r="AB285" s="3">
        <f>IF(OR(Table1[[#This Row],[Part Order Date]]="",Table1[[#This Row],[Part Receive Date]]=""),0,NETWORKDAYS(Table1[[#This Row],[Part Order Date]],Table1[[#This Row],[Part Receive Date]]))</f>
        <v>0</v>
      </c>
      <c r="AC285" s="1">
        <f>IF(OR(Table1[[#This Row],[Confirm Date]]="",Table1[[#This Row],[End Date]]=""),0,NETWORKDAYS(Table1[[#This Row],[Confirm Date]],Table1[[#This Row],[End Date]]))</f>
        <v>0</v>
      </c>
      <c r="AD285" s="2"/>
      <c r="AE285" s="2"/>
      <c r="AF285" s="2" t="s">
        <v>1851</v>
      </c>
      <c r="AG285" t="s">
        <v>2152</v>
      </c>
      <c r="AH285">
        <v>500</v>
      </c>
      <c r="AI285" s="139">
        <v>235000000</v>
      </c>
    </row>
    <row r="286" spans="1:35">
      <c r="A286">
        <f>IF(Table1[[#This Row],[STATUS]]="0] CLOSED","",COUNTIF($I$4:I286,"&lt;&gt;0] CLOSED"))</f>
        <v>83</v>
      </c>
      <c r="B286" t="s">
        <v>694</v>
      </c>
      <c r="C286" s="2">
        <v>45197</v>
      </c>
      <c r="D286" s="2"/>
      <c r="E286" s="2"/>
      <c r="F286" s="3">
        <f>IF(OR(Table1[[#This Row],[Start Date]]="",Table1[[#This Row],[End Date]]=""),0,NETWORKDAYS(Table1[[#This Row],[Start Date]],Table1[[#This Row],[End Date]]))</f>
        <v>0</v>
      </c>
      <c r="G286" t="s">
        <v>201</v>
      </c>
      <c r="I286" t="s">
        <v>1342</v>
      </c>
      <c r="J286" t="s">
        <v>1528</v>
      </c>
      <c r="K286" s="2"/>
      <c r="M286" t="s">
        <v>1343</v>
      </c>
      <c r="N286" t="s">
        <v>202</v>
      </c>
      <c r="O286" t="s">
        <v>85</v>
      </c>
      <c r="P286" t="s">
        <v>695</v>
      </c>
      <c r="Q286" s="2">
        <v>44520</v>
      </c>
      <c r="R286" t="s">
        <v>2307</v>
      </c>
      <c r="S286" t="s">
        <v>696</v>
      </c>
      <c r="T286" t="s">
        <v>1344</v>
      </c>
      <c r="U286" t="s">
        <v>697</v>
      </c>
      <c r="V286" s="2">
        <v>45198</v>
      </c>
      <c r="W286" s="2">
        <v>45206</v>
      </c>
      <c r="X286" s="2"/>
      <c r="Y286" s="1">
        <f>IF(OR(Table1[[#This Row],[Quote Date]]="",Table1[[#This Row],[Confirm Date]]=""),0,NETWORKDAYS(Table1[[#This Row],[Quote Date]],Table1[[#This Row],[Confirm Date]]))</f>
        <v>0</v>
      </c>
      <c r="Z286" s="2"/>
      <c r="AA286" s="2"/>
      <c r="AB286" s="3">
        <f>IF(OR(Table1[[#This Row],[Part Order Date]]="",Table1[[#This Row],[Part Receive Date]]=""),0,NETWORKDAYS(Table1[[#This Row],[Part Order Date]],Table1[[#This Row],[Part Receive Date]]))</f>
        <v>0</v>
      </c>
      <c r="AC286" s="1">
        <f>IF(OR(Table1[[#This Row],[Confirm Date]]="",Table1[[#This Row],[End Date]]=""),0,NETWORKDAYS(Table1[[#This Row],[Confirm Date]],Table1[[#This Row],[End Date]]))</f>
        <v>0</v>
      </c>
      <c r="AD286" s="2"/>
      <c r="AE286" s="2" t="s">
        <v>1852</v>
      </c>
      <c r="AF286" s="2" t="s">
        <v>1853</v>
      </c>
      <c r="AH286">
        <v>450</v>
      </c>
      <c r="AI286" s="139">
        <v>129000000</v>
      </c>
    </row>
    <row r="287" spans="1:35">
      <c r="A287">
        <f>IF(Table1[[#This Row],[STATUS]]="0] CLOSED","",COUNTIF($I$4:I287,"&lt;&gt;0] CLOSED"))</f>
        <v>84</v>
      </c>
      <c r="B287" t="s">
        <v>698</v>
      </c>
      <c r="C287" s="2">
        <v>45197</v>
      </c>
      <c r="D287" s="2"/>
      <c r="E287" s="2"/>
      <c r="F287" s="3">
        <f>IF(OR(Table1[[#This Row],[Start Date]]="",Table1[[#This Row],[End Date]]=""),0,NETWORKDAYS(Table1[[#This Row],[Start Date]],Table1[[#This Row],[End Date]]))</f>
        <v>0</v>
      </c>
      <c r="G287" t="s">
        <v>201</v>
      </c>
      <c r="I287" t="s">
        <v>1342</v>
      </c>
      <c r="J287" t="s">
        <v>1528</v>
      </c>
      <c r="K287" s="2"/>
      <c r="M287" t="s">
        <v>1343</v>
      </c>
      <c r="N287" t="s">
        <v>699</v>
      </c>
      <c r="O287" t="s">
        <v>700</v>
      </c>
      <c r="P287" t="s">
        <v>701</v>
      </c>
      <c r="Q287" s="2">
        <v>43393</v>
      </c>
      <c r="R287" t="s">
        <v>2308</v>
      </c>
      <c r="S287" t="s">
        <v>702</v>
      </c>
      <c r="T287" t="s">
        <v>1344</v>
      </c>
      <c r="U287" t="s">
        <v>703</v>
      </c>
      <c r="V287" s="2">
        <v>45198</v>
      </c>
      <c r="W287" s="2">
        <v>45206</v>
      </c>
      <c r="X287" s="2"/>
      <c r="Y287" s="1">
        <f>IF(OR(Table1[[#This Row],[Quote Date]]="",Table1[[#This Row],[Confirm Date]]=""),0,NETWORKDAYS(Table1[[#This Row],[Quote Date]],Table1[[#This Row],[Confirm Date]]))</f>
        <v>0</v>
      </c>
      <c r="Z287" s="2"/>
      <c r="AA287" s="2"/>
      <c r="AB287" s="3">
        <f>IF(OR(Table1[[#This Row],[Part Order Date]]="",Table1[[#This Row],[Part Receive Date]]=""),0,NETWORKDAYS(Table1[[#This Row],[Part Order Date]],Table1[[#This Row],[Part Receive Date]]))</f>
        <v>0</v>
      </c>
      <c r="AC287" s="1">
        <f>IF(OR(Table1[[#This Row],[Confirm Date]]="",Table1[[#This Row],[End Date]]=""),0,NETWORKDAYS(Table1[[#This Row],[Confirm Date]],Table1[[#This Row],[End Date]]))</f>
        <v>0</v>
      </c>
      <c r="AD287" s="2"/>
      <c r="AE287" s="2"/>
      <c r="AF287" s="2" t="s">
        <v>1854</v>
      </c>
      <c r="AH287">
        <v>400</v>
      </c>
      <c r="AI287" s="139">
        <v>219000000</v>
      </c>
    </row>
    <row r="288" spans="1:35">
      <c r="A288">
        <f>IF(Table1[[#This Row],[STATUS]]="0] CLOSED","",COUNTIF($I$4:I288,"&lt;&gt;0] CLOSED"))</f>
        <v>85</v>
      </c>
      <c r="B288" t="s">
        <v>704</v>
      </c>
      <c r="C288" s="2">
        <v>45197</v>
      </c>
      <c r="D288" s="2"/>
      <c r="E288" s="2"/>
      <c r="F288" s="3">
        <f>IF(OR(Table1[[#This Row],[Start Date]]="",Table1[[#This Row],[End Date]]=""),0,NETWORKDAYS(Table1[[#This Row],[Start Date]],Table1[[#This Row],[End Date]]))</f>
        <v>0</v>
      </c>
      <c r="G288" t="s">
        <v>201</v>
      </c>
      <c r="I288" t="s">
        <v>1342</v>
      </c>
      <c r="J288" t="s">
        <v>1528</v>
      </c>
      <c r="K288" s="2"/>
      <c r="M288" t="s">
        <v>1343</v>
      </c>
      <c r="N288" t="s">
        <v>202</v>
      </c>
      <c r="O288" t="s">
        <v>85</v>
      </c>
      <c r="P288" t="s">
        <v>705</v>
      </c>
      <c r="Q288" s="2">
        <v>44414</v>
      </c>
      <c r="R288" t="s">
        <v>2307</v>
      </c>
      <c r="S288" t="s">
        <v>706</v>
      </c>
      <c r="T288" t="s">
        <v>1344</v>
      </c>
      <c r="U288" t="s">
        <v>707</v>
      </c>
      <c r="V288" s="2">
        <v>45198</v>
      </c>
      <c r="W288" s="2">
        <v>45206</v>
      </c>
      <c r="X288" s="2"/>
      <c r="Y288" s="1">
        <f>IF(OR(Table1[[#This Row],[Quote Date]]="",Table1[[#This Row],[Confirm Date]]=""),0,NETWORKDAYS(Table1[[#This Row],[Quote Date]],Table1[[#This Row],[Confirm Date]]))</f>
        <v>0</v>
      </c>
      <c r="Z288" s="2"/>
      <c r="AA288" s="2"/>
      <c r="AB288" s="3">
        <f>IF(OR(Table1[[#This Row],[Part Order Date]]="",Table1[[#This Row],[Part Receive Date]]=""),0,NETWORKDAYS(Table1[[#This Row],[Part Order Date]],Table1[[#This Row],[Part Receive Date]]))</f>
        <v>0</v>
      </c>
      <c r="AC288" s="1">
        <f>IF(OR(Table1[[#This Row],[Confirm Date]]="",Table1[[#This Row],[End Date]]=""),0,NETWORKDAYS(Table1[[#This Row],[Confirm Date]],Table1[[#This Row],[End Date]]))</f>
        <v>0</v>
      </c>
      <c r="AD288" s="2"/>
      <c r="AE288" s="2" t="s">
        <v>1855</v>
      </c>
      <c r="AF288" s="2" t="s">
        <v>1856</v>
      </c>
      <c r="AH288">
        <v>450</v>
      </c>
      <c r="AI288" s="139">
        <v>83000000</v>
      </c>
    </row>
    <row r="289" spans="1:35">
      <c r="A289">
        <f>IF(Table1[[#This Row],[STATUS]]="0] CLOSED","",COUNTIF($I$4:I289,"&lt;&gt;0] CLOSED"))</f>
        <v>86</v>
      </c>
      <c r="B289" t="s">
        <v>708</v>
      </c>
      <c r="C289" s="2">
        <v>45197</v>
      </c>
      <c r="D289" s="2"/>
      <c r="E289" s="2"/>
      <c r="F289" s="3">
        <f>IF(OR(Table1[[#This Row],[Start Date]]="",Table1[[#This Row],[End Date]]=""),0,NETWORKDAYS(Table1[[#This Row],[Start Date]],Table1[[#This Row],[End Date]]))</f>
        <v>0</v>
      </c>
      <c r="G289" t="s">
        <v>201</v>
      </c>
      <c r="I289" t="s">
        <v>1342</v>
      </c>
      <c r="J289" t="s">
        <v>1528</v>
      </c>
      <c r="K289" s="2"/>
      <c r="M289" t="s">
        <v>1343</v>
      </c>
      <c r="N289" t="s">
        <v>202</v>
      </c>
      <c r="O289" t="s">
        <v>85</v>
      </c>
      <c r="P289" t="s">
        <v>709</v>
      </c>
      <c r="Q289" s="2">
        <v>44520</v>
      </c>
      <c r="R289" t="s">
        <v>2307</v>
      </c>
      <c r="S289" t="s">
        <v>710</v>
      </c>
      <c r="T289" t="s">
        <v>1344</v>
      </c>
      <c r="U289" t="s">
        <v>711</v>
      </c>
      <c r="V289" s="2">
        <v>45198</v>
      </c>
      <c r="W289" s="2">
        <v>45206</v>
      </c>
      <c r="X289" s="2"/>
      <c r="Y289" s="1">
        <f>IF(OR(Table1[[#This Row],[Quote Date]]="",Table1[[#This Row],[Confirm Date]]=""),0,NETWORKDAYS(Table1[[#This Row],[Quote Date]],Table1[[#This Row],[Confirm Date]]))</f>
        <v>0</v>
      </c>
      <c r="Z289" s="2"/>
      <c r="AA289" s="2"/>
      <c r="AB289" s="3">
        <f>IF(OR(Table1[[#This Row],[Part Order Date]]="",Table1[[#This Row],[Part Receive Date]]=""),0,NETWORKDAYS(Table1[[#This Row],[Part Order Date]],Table1[[#This Row],[Part Receive Date]]))</f>
        <v>0</v>
      </c>
      <c r="AC289" s="1">
        <f>IF(OR(Table1[[#This Row],[Confirm Date]]="",Table1[[#This Row],[End Date]]=""),0,NETWORKDAYS(Table1[[#This Row],[Confirm Date]],Table1[[#This Row],[End Date]]))</f>
        <v>0</v>
      </c>
      <c r="AD289" s="2"/>
      <c r="AE289" s="2" t="s">
        <v>1857</v>
      </c>
      <c r="AF289" s="2" t="s">
        <v>1858</v>
      </c>
      <c r="AH289">
        <v>600</v>
      </c>
      <c r="AI289" s="139">
        <v>111000000</v>
      </c>
    </row>
    <row r="290" spans="1:35">
      <c r="A290">
        <f>IF(Table1[[#This Row],[STATUS]]="0] CLOSED","",COUNTIF($I$4:I290,"&lt;&gt;0] CLOSED"))</f>
        <v>87</v>
      </c>
      <c r="B290" t="s">
        <v>712</v>
      </c>
      <c r="C290" s="2">
        <v>45197</v>
      </c>
      <c r="D290" s="2"/>
      <c r="E290" s="2"/>
      <c r="F290" s="3">
        <f>IF(OR(Table1[[#This Row],[Start Date]]="",Table1[[#This Row],[End Date]]=""),0,NETWORKDAYS(Table1[[#This Row],[Start Date]],Table1[[#This Row],[End Date]]))</f>
        <v>0</v>
      </c>
      <c r="G290" t="s">
        <v>201</v>
      </c>
      <c r="I290" t="s">
        <v>1342</v>
      </c>
      <c r="J290" t="s">
        <v>1528</v>
      </c>
      <c r="K290" s="2"/>
      <c r="M290" t="s">
        <v>1343</v>
      </c>
      <c r="N290" t="s">
        <v>202</v>
      </c>
      <c r="O290" t="s">
        <v>713</v>
      </c>
      <c r="P290" t="s">
        <v>714</v>
      </c>
      <c r="Q290" s="2">
        <v>43702</v>
      </c>
      <c r="R290" t="s">
        <v>2307</v>
      </c>
      <c r="S290" t="s">
        <v>715</v>
      </c>
      <c r="T290" t="s">
        <v>1344</v>
      </c>
      <c r="U290" t="s">
        <v>716</v>
      </c>
      <c r="V290" s="2">
        <v>45198</v>
      </c>
      <c r="W290" s="2">
        <v>45206</v>
      </c>
      <c r="X290" s="2"/>
      <c r="Y290" s="1">
        <f>IF(OR(Table1[[#This Row],[Quote Date]]="",Table1[[#This Row],[Confirm Date]]=""),0,NETWORKDAYS(Table1[[#This Row],[Quote Date]],Table1[[#This Row],[Confirm Date]]))</f>
        <v>0</v>
      </c>
      <c r="Z290" s="2"/>
      <c r="AA290" s="2"/>
      <c r="AB290" s="3">
        <f>IF(OR(Table1[[#This Row],[Part Order Date]]="",Table1[[#This Row],[Part Receive Date]]=""),0,NETWORKDAYS(Table1[[#This Row],[Part Order Date]],Table1[[#This Row],[Part Receive Date]]))</f>
        <v>0</v>
      </c>
      <c r="AC290" s="1">
        <f>IF(OR(Table1[[#This Row],[Confirm Date]]="",Table1[[#This Row],[End Date]]=""),0,NETWORKDAYS(Table1[[#This Row],[Confirm Date]],Table1[[#This Row],[End Date]]))</f>
        <v>0</v>
      </c>
      <c r="AD290" s="2"/>
      <c r="AE290" s="2" t="s">
        <v>1859</v>
      </c>
      <c r="AF290" s="2" t="s">
        <v>1860</v>
      </c>
      <c r="AH290">
        <v>400</v>
      </c>
      <c r="AI290" s="139">
        <v>134000000</v>
      </c>
    </row>
    <row r="291" spans="1:35">
      <c r="A291">
        <f>IF(Table1[[#This Row],[STATUS]]="0] CLOSED","",COUNTIF($I$4:I291,"&lt;&gt;0] CLOSED"))</f>
        <v>88</v>
      </c>
      <c r="B291" t="s">
        <v>717</v>
      </c>
      <c r="C291" s="2">
        <v>45197</v>
      </c>
      <c r="D291" s="2"/>
      <c r="E291" s="2"/>
      <c r="F291" s="3">
        <f>IF(OR(Table1[[#This Row],[Start Date]]="",Table1[[#This Row],[End Date]]=""),0,NETWORKDAYS(Table1[[#This Row],[Start Date]],Table1[[#This Row],[End Date]]))</f>
        <v>0</v>
      </c>
      <c r="G291" t="s">
        <v>201</v>
      </c>
      <c r="I291" t="s">
        <v>1342</v>
      </c>
      <c r="J291" t="s">
        <v>1528</v>
      </c>
      <c r="K291" s="2"/>
      <c r="M291" t="s">
        <v>1343</v>
      </c>
      <c r="N291" t="s">
        <v>358</v>
      </c>
      <c r="O291" t="s">
        <v>259</v>
      </c>
      <c r="P291" t="s">
        <v>718</v>
      </c>
      <c r="Q291" s="2">
        <v>43915</v>
      </c>
      <c r="R291" t="s">
        <v>2306</v>
      </c>
      <c r="S291" t="s">
        <v>719</v>
      </c>
      <c r="T291" t="s">
        <v>1344</v>
      </c>
      <c r="U291" t="s">
        <v>370</v>
      </c>
      <c r="V291" s="2">
        <v>45198</v>
      </c>
      <c r="W291" s="2">
        <v>45206</v>
      </c>
      <c r="X291" s="2"/>
      <c r="Y291" s="1">
        <f>IF(OR(Table1[[#This Row],[Quote Date]]="",Table1[[#This Row],[Confirm Date]]=""),0,NETWORKDAYS(Table1[[#This Row],[Quote Date]],Table1[[#This Row],[Confirm Date]]))</f>
        <v>0</v>
      </c>
      <c r="Z291" s="2"/>
      <c r="AA291" s="2"/>
      <c r="AB291" s="3">
        <f>IF(OR(Table1[[#This Row],[Part Order Date]]="",Table1[[#This Row],[Part Receive Date]]=""),0,NETWORKDAYS(Table1[[#This Row],[Part Order Date]],Table1[[#This Row],[Part Receive Date]]))</f>
        <v>0</v>
      </c>
      <c r="AC291" s="1">
        <f>IF(OR(Table1[[#This Row],[Confirm Date]]="",Table1[[#This Row],[End Date]]=""),0,NETWORKDAYS(Table1[[#This Row],[Confirm Date]],Table1[[#This Row],[End Date]]))</f>
        <v>0</v>
      </c>
      <c r="AD291" s="2"/>
      <c r="AE291" s="2"/>
      <c r="AF291" s="2" t="s">
        <v>1861</v>
      </c>
      <c r="AH291">
        <v>500</v>
      </c>
      <c r="AI291" s="139">
        <v>107000000</v>
      </c>
    </row>
    <row r="292" spans="1:35">
      <c r="A292">
        <f>IF(Table1[[#This Row],[STATUS]]="0] CLOSED","",COUNTIF($I$4:I292,"&lt;&gt;0] CLOSED"))</f>
        <v>89</v>
      </c>
      <c r="B292" t="s">
        <v>724</v>
      </c>
      <c r="C292" s="2">
        <v>45197</v>
      </c>
      <c r="D292" s="2"/>
      <c r="E292" s="2"/>
      <c r="F292" s="3">
        <f>IF(OR(Table1[[#This Row],[Start Date]]="",Table1[[#This Row],[End Date]]=""),0,NETWORKDAYS(Table1[[#This Row],[Start Date]],Table1[[#This Row],[End Date]]))</f>
        <v>0</v>
      </c>
      <c r="G292" t="s">
        <v>201</v>
      </c>
      <c r="I292" t="s">
        <v>1342</v>
      </c>
      <c r="J292" t="s">
        <v>1528</v>
      </c>
      <c r="K292" s="2"/>
      <c r="M292" t="s">
        <v>1343</v>
      </c>
      <c r="N292" t="s">
        <v>202</v>
      </c>
      <c r="O292" t="s">
        <v>85</v>
      </c>
      <c r="P292" t="s">
        <v>725</v>
      </c>
      <c r="Q292" s="2">
        <v>44520</v>
      </c>
      <c r="R292" t="s">
        <v>2307</v>
      </c>
      <c r="S292" t="s">
        <v>726</v>
      </c>
      <c r="T292" t="s">
        <v>1344</v>
      </c>
      <c r="U292" t="s">
        <v>727</v>
      </c>
      <c r="V292" s="2">
        <v>45198</v>
      </c>
      <c r="W292" s="2">
        <v>45206</v>
      </c>
      <c r="X292" s="2"/>
      <c r="Y292" s="1">
        <f>IF(OR(Table1[[#This Row],[Quote Date]]="",Table1[[#This Row],[Confirm Date]]=""),0,NETWORKDAYS(Table1[[#This Row],[Quote Date]],Table1[[#This Row],[Confirm Date]]))</f>
        <v>0</v>
      </c>
      <c r="Z292" s="2"/>
      <c r="AA292" s="2"/>
      <c r="AB292" s="3">
        <f>IF(OR(Table1[[#This Row],[Part Order Date]]="",Table1[[#This Row],[Part Receive Date]]=""),0,NETWORKDAYS(Table1[[#This Row],[Part Order Date]],Table1[[#This Row],[Part Receive Date]]))</f>
        <v>0</v>
      </c>
      <c r="AC292" s="1">
        <f>IF(OR(Table1[[#This Row],[Confirm Date]]="",Table1[[#This Row],[End Date]]=""),0,NETWORKDAYS(Table1[[#This Row],[Confirm Date]],Table1[[#This Row],[End Date]]))</f>
        <v>0</v>
      </c>
      <c r="AD292" s="2"/>
      <c r="AE292" s="2" t="s">
        <v>1862</v>
      </c>
      <c r="AF292" s="2" t="s">
        <v>1863</v>
      </c>
      <c r="AH292">
        <v>600</v>
      </c>
      <c r="AI292" s="139">
        <v>112000000</v>
      </c>
    </row>
    <row r="293" spans="1:35">
      <c r="A293">
        <f>IF(Table1[[#This Row],[STATUS]]="0] CLOSED","",COUNTIF($I$4:I293,"&lt;&gt;0] CLOSED"))</f>
        <v>90</v>
      </c>
      <c r="B293" t="s">
        <v>728</v>
      </c>
      <c r="C293" s="2">
        <v>45197</v>
      </c>
      <c r="D293" s="2"/>
      <c r="E293" s="2"/>
      <c r="F293" s="3">
        <f>IF(OR(Table1[[#This Row],[Start Date]]="",Table1[[#This Row],[End Date]]=""),0,NETWORKDAYS(Table1[[#This Row],[Start Date]],Table1[[#This Row],[End Date]]))</f>
        <v>0</v>
      </c>
      <c r="G293" t="s">
        <v>201</v>
      </c>
      <c r="I293" t="s">
        <v>1342</v>
      </c>
      <c r="J293" t="s">
        <v>1528</v>
      </c>
      <c r="K293" s="2"/>
      <c r="M293" t="s">
        <v>1343</v>
      </c>
      <c r="N293" t="s">
        <v>202</v>
      </c>
      <c r="O293" t="s">
        <v>85</v>
      </c>
      <c r="P293" t="s">
        <v>729</v>
      </c>
      <c r="Q293" s="2">
        <v>44189</v>
      </c>
      <c r="R293" t="s">
        <v>2307</v>
      </c>
      <c r="S293" t="s">
        <v>730</v>
      </c>
      <c r="T293" t="s">
        <v>1344</v>
      </c>
      <c r="U293" t="s">
        <v>731</v>
      </c>
      <c r="V293" s="2">
        <v>45198</v>
      </c>
      <c r="W293" s="2">
        <v>45206</v>
      </c>
      <c r="X293" s="2"/>
      <c r="Y293" s="1">
        <f>IF(OR(Table1[[#This Row],[Quote Date]]="",Table1[[#This Row],[Confirm Date]]=""),0,NETWORKDAYS(Table1[[#This Row],[Quote Date]],Table1[[#This Row],[Confirm Date]]))</f>
        <v>0</v>
      </c>
      <c r="Z293" s="2"/>
      <c r="AA293" s="2"/>
      <c r="AB293" s="3">
        <f>IF(OR(Table1[[#This Row],[Part Order Date]]="",Table1[[#This Row],[Part Receive Date]]=""),0,NETWORKDAYS(Table1[[#This Row],[Part Order Date]],Table1[[#This Row],[Part Receive Date]]))</f>
        <v>0</v>
      </c>
      <c r="AC293" s="1">
        <f>IF(OR(Table1[[#This Row],[Confirm Date]]="",Table1[[#This Row],[End Date]]=""),0,NETWORKDAYS(Table1[[#This Row],[Confirm Date]],Table1[[#This Row],[End Date]]))</f>
        <v>0</v>
      </c>
      <c r="AD293" s="2"/>
      <c r="AE293" s="2" t="s">
        <v>1864</v>
      </c>
      <c r="AF293" s="2" t="s">
        <v>1865</v>
      </c>
      <c r="AH293">
        <v>500</v>
      </c>
      <c r="AI293" s="139">
        <v>204000000</v>
      </c>
    </row>
    <row r="294" spans="1:35">
      <c r="A294">
        <f>IF(Table1[[#This Row],[STATUS]]="0] CLOSED","",COUNTIF($I$4:I294,"&lt;&gt;0] CLOSED"))</f>
        <v>91</v>
      </c>
      <c r="B294" t="s">
        <v>732</v>
      </c>
      <c r="C294" s="2">
        <v>45197</v>
      </c>
      <c r="D294" s="2"/>
      <c r="E294" s="2"/>
      <c r="F294" s="3">
        <f>IF(OR(Table1[[#This Row],[Start Date]]="",Table1[[#This Row],[End Date]]=""),0,NETWORKDAYS(Table1[[#This Row],[Start Date]],Table1[[#This Row],[End Date]]))</f>
        <v>0</v>
      </c>
      <c r="G294" t="s">
        <v>201</v>
      </c>
      <c r="I294" t="s">
        <v>1342</v>
      </c>
      <c r="J294" t="s">
        <v>1528</v>
      </c>
      <c r="K294" s="2"/>
      <c r="M294" t="s">
        <v>1343</v>
      </c>
      <c r="N294" t="s">
        <v>202</v>
      </c>
      <c r="O294" t="s">
        <v>85</v>
      </c>
      <c r="P294" t="s">
        <v>733</v>
      </c>
      <c r="Q294" s="2">
        <v>44520</v>
      </c>
      <c r="R294" t="s">
        <v>2307</v>
      </c>
      <c r="S294" t="s">
        <v>734</v>
      </c>
      <c r="T294" t="s">
        <v>1344</v>
      </c>
      <c r="U294" t="s">
        <v>735</v>
      </c>
      <c r="V294" s="2">
        <v>45198</v>
      </c>
      <c r="W294" s="2">
        <v>45206</v>
      </c>
      <c r="X294" s="2"/>
      <c r="Y294" s="1">
        <f>IF(OR(Table1[[#This Row],[Quote Date]]="",Table1[[#This Row],[Confirm Date]]=""),0,NETWORKDAYS(Table1[[#This Row],[Quote Date]],Table1[[#This Row],[Confirm Date]]))</f>
        <v>0</v>
      </c>
      <c r="Z294" s="2"/>
      <c r="AA294" s="2"/>
      <c r="AB294" s="3">
        <f>IF(OR(Table1[[#This Row],[Part Order Date]]="",Table1[[#This Row],[Part Receive Date]]=""),0,NETWORKDAYS(Table1[[#This Row],[Part Order Date]],Table1[[#This Row],[Part Receive Date]]))</f>
        <v>0</v>
      </c>
      <c r="AC294" s="1">
        <f>IF(OR(Table1[[#This Row],[Confirm Date]]="",Table1[[#This Row],[End Date]]=""),0,NETWORKDAYS(Table1[[#This Row],[Confirm Date]],Table1[[#This Row],[End Date]]))</f>
        <v>0</v>
      </c>
      <c r="AD294" s="2"/>
      <c r="AE294" s="2" t="s">
        <v>1866</v>
      </c>
      <c r="AF294" s="2" t="s">
        <v>1867</v>
      </c>
      <c r="AH294">
        <v>500</v>
      </c>
      <c r="AI294" s="139">
        <v>295000000</v>
      </c>
    </row>
    <row r="295" spans="1:35">
      <c r="A295">
        <f>IF(Table1[[#This Row],[STATUS]]="0] CLOSED","",COUNTIF($I$4:I295,"&lt;&gt;0] CLOSED"))</f>
        <v>92</v>
      </c>
      <c r="B295" t="s">
        <v>736</v>
      </c>
      <c r="C295" s="2">
        <v>45197</v>
      </c>
      <c r="D295" s="2"/>
      <c r="E295" s="2"/>
      <c r="F295" s="3">
        <f>IF(OR(Table1[[#This Row],[Start Date]]="",Table1[[#This Row],[End Date]]=""),0,NETWORKDAYS(Table1[[#This Row],[Start Date]],Table1[[#This Row],[End Date]]))</f>
        <v>0</v>
      </c>
      <c r="G295" t="s">
        <v>201</v>
      </c>
      <c r="I295" t="s">
        <v>1342</v>
      </c>
      <c r="J295" t="s">
        <v>1528</v>
      </c>
      <c r="K295" s="2"/>
      <c r="M295" t="s">
        <v>1343</v>
      </c>
      <c r="N295" t="s">
        <v>202</v>
      </c>
      <c r="O295" t="s">
        <v>85</v>
      </c>
      <c r="P295" t="s">
        <v>737</v>
      </c>
      <c r="Q295" s="2">
        <v>44520</v>
      </c>
      <c r="R295" t="s">
        <v>2307</v>
      </c>
      <c r="S295" t="s">
        <v>738</v>
      </c>
      <c r="T295" t="s">
        <v>1344</v>
      </c>
      <c r="U295" t="s">
        <v>739</v>
      </c>
      <c r="V295" s="2">
        <v>45198</v>
      </c>
      <c r="W295" s="2">
        <v>45206</v>
      </c>
      <c r="X295" s="2"/>
      <c r="Y295" s="1">
        <f>IF(OR(Table1[[#This Row],[Quote Date]]="",Table1[[#This Row],[Confirm Date]]=""),0,NETWORKDAYS(Table1[[#This Row],[Quote Date]],Table1[[#This Row],[Confirm Date]]))</f>
        <v>0</v>
      </c>
      <c r="Z295" s="2"/>
      <c r="AA295" s="2"/>
      <c r="AB295" s="3">
        <f>IF(OR(Table1[[#This Row],[Part Order Date]]="",Table1[[#This Row],[Part Receive Date]]=""),0,NETWORKDAYS(Table1[[#This Row],[Part Order Date]],Table1[[#This Row],[Part Receive Date]]))</f>
        <v>0</v>
      </c>
      <c r="AC295" s="1">
        <f>IF(OR(Table1[[#This Row],[Confirm Date]]="",Table1[[#This Row],[End Date]]=""),0,NETWORKDAYS(Table1[[#This Row],[Confirm Date]],Table1[[#This Row],[End Date]]))</f>
        <v>0</v>
      </c>
      <c r="AD295" s="2"/>
      <c r="AE295" s="2" t="s">
        <v>1868</v>
      </c>
      <c r="AF295" s="2" t="s">
        <v>1869</v>
      </c>
      <c r="AH295">
        <v>500</v>
      </c>
      <c r="AI295" s="139">
        <v>271000000</v>
      </c>
    </row>
    <row r="296" spans="1:35">
      <c r="A296">
        <f>IF(Table1[[#This Row],[STATUS]]="0] CLOSED","",COUNTIF($I$4:I296,"&lt;&gt;0] CLOSED"))</f>
        <v>93</v>
      </c>
      <c r="B296" t="s">
        <v>740</v>
      </c>
      <c r="C296" s="2">
        <v>45197</v>
      </c>
      <c r="D296" s="2"/>
      <c r="E296" s="2"/>
      <c r="F296" s="3">
        <f>IF(OR(Table1[[#This Row],[Start Date]]="",Table1[[#This Row],[End Date]]=""),0,NETWORKDAYS(Table1[[#This Row],[Start Date]],Table1[[#This Row],[End Date]]))</f>
        <v>0</v>
      </c>
      <c r="G296" t="s">
        <v>201</v>
      </c>
      <c r="I296" t="s">
        <v>1342</v>
      </c>
      <c r="J296" t="s">
        <v>1528</v>
      </c>
      <c r="K296" s="2">
        <v>45321</v>
      </c>
      <c r="M296" t="s">
        <v>1343</v>
      </c>
      <c r="N296" t="s">
        <v>273</v>
      </c>
      <c r="O296" t="s">
        <v>52</v>
      </c>
      <c r="P296" t="s">
        <v>741</v>
      </c>
      <c r="Q296" s="2">
        <v>42788</v>
      </c>
      <c r="R296" t="s">
        <v>2305</v>
      </c>
      <c r="S296" t="s">
        <v>742</v>
      </c>
      <c r="T296" t="s">
        <v>1344</v>
      </c>
      <c r="U296" t="s">
        <v>743</v>
      </c>
      <c r="V296" s="2">
        <v>45198</v>
      </c>
      <c r="W296" s="2">
        <v>45206</v>
      </c>
      <c r="X296" s="2"/>
      <c r="Y296" s="1">
        <f>IF(OR(Table1[[#This Row],[Quote Date]]="",Table1[[#This Row],[Confirm Date]]=""),0,NETWORKDAYS(Table1[[#This Row],[Quote Date]],Table1[[#This Row],[Confirm Date]]))</f>
        <v>0</v>
      </c>
      <c r="Z296" s="2"/>
      <c r="AA296" s="2"/>
      <c r="AB296" s="3">
        <f>IF(OR(Table1[[#This Row],[Part Order Date]]="",Table1[[#This Row],[Part Receive Date]]=""),0,NETWORKDAYS(Table1[[#This Row],[Part Order Date]],Table1[[#This Row],[Part Receive Date]]))</f>
        <v>0</v>
      </c>
      <c r="AC296" s="1">
        <f>IF(OR(Table1[[#This Row],[Confirm Date]]="",Table1[[#This Row],[End Date]]=""),0,NETWORKDAYS(Table1[[#This Row],[Confirm Date]],Table1[[#This Row],[End Date]]))</f>
        <v>0</v>
      </c>
      <c r="AD296" s="2"/>
      <c r="AE296" s="2"/>
      <c r="AF296" s="2" t="s">
        <v>2169</v>
      </c>
      <c r="AH296">
        <v>500</v>
      </c>
      <c r="AI296" s="139"/>
    </row>
    <row r="297" spans="1:35">
      <c r="A297">
        <f>IF(Table1[[#This Row],[STATUS]]="0] CLOSED","",COUNTIF($I$4:I297,"&lt;&gt;0] CLOSED"))</f>
        <v>94</v>
      </c>
      <c r="B297" t="s">
        <v>744</v>
      </c>
      <c r="C297" s="2">
        <v>45197</v>
      </c>
      <c r="D297" s="2"/>
      <c r="E297" s="2"/>
      <c r="F297" s="3">
        <f>IF(OR(Table1[[#This Row],[Start Date]]="",Table1[[#This Row],[End Date]]=""),0,NETWORKDAYS(Table1[[#This Row],[Start Date]],Table1[[#This Row],[End Date]]))</f>
        <v>0</v>
      </c>
      <c r="G297" t="s">
        <v>201</v>
      </c>
      <c r="I297" t="s">
        <v>1342</v>
      </c>
      <c r="J297" t="s">
        <v>1528</v>
      </c>
      <c r="K297" s="2">
        <v>45321</v>
      </c>
      <c r="M297" t="s">
        <v>1343</v>
      </c>
      <c r="N297" t="s">
        <v>273</v>
      </c>
      <c r="O297" t="s">
        <v>52</v>
      </c>
      <c r="P297" t="s">
        <v>745</v>
      </c>
      <c r="Q297" s="2">
        <v>44079</v>
      </c>
      <c r="R297" t="s">
        <v>2305</v>
      </c>
      <c r="S297" t="s">
        <v>746</v>
      </c>
      <c r="T297" t="s">
        <v>1344</v>
      </c>
      <c r="U297" t="s">
        <v>747</v>
      </c>
      <c r="V297" s="2">
        <v>45198</v>
      </c>
      <c r="W297" s="2">
        <v>45206</v>
      </c>
      <c r="X297" s="2"/>
      <c r="Y297" s="1">
        <f>IF(OR(Table1[[#This Row],[Quote Date]]="",Table1[[#This Row],[Confirm Date]]=""),0,NETWORKDAYS(Table1[[#This Row],[Quote Date]],Table1[[#This Row],[Confirm Date]]))</f>
        <v>0</v>
      </c>
      <c r="Z297" s="2"/>
      <c r="AA297" s="2"/>
      <c r="AB297" s="3">
        <f>IF(OR(Table1[[#This Row],[Part Order Date]]="",Table1[[#This Row],[Part Receive Date]]=""),0,NETWORKDAYS(Table1[[#This Row],[Part Order Date]],Table1[[#This Row],[Part Receive Date]]))</f>
        <v>0</v>
      </c>
      <c r="AC297" s="1">
        <f>IF(OR(Table1[[#This Row],[Confirm Date]]="",Table1[[#This Row],[End Date]]=""),0,NETWORKDAYS(Table1[[#This Row],[Confirm Date]],Table1[[#This Row],[End Date]]))</f>
        <v>0</v>
      </c>
      <c r="AD297" s="2"/>
      <c r="AE297" s="2"/>
      <c r="AF297" s="2" t="s">
        <v>2169</v>
      </c>
      <c r="AH297">
        <v>500</v>
      </c>
      <c r="AI297" s="139"/>
    </row>
    <row r="298" spans="1:35">
      <c r="A298">
        <f>IF(Table1[[#This Row],[STATUS]]="0] CLOSED","",COUNTIF($I$4:I298,"&lt;&gt;0] CLOSED"))</f>
        <v>95</v>
      </c>
      <c r="B298" t="s">
        <v>748</v>
      </c>
      <c r="C298" s="2">
        <v>45197</v>
      </c>
      <c r="D298" s="2"/>
      <c r="E298" s="2"/>
      <c r="F298" s="3">
        <f>IF(OR(Table1[[#This Row],[Start Date]]="",Table1[[#This Row],[End Date]]=""),0,NETWORKDAYS(Table1[[#This Row],[Start Date]],Table1[[#This Row],[End Date]]))</f>
        <v>0</v>
      </c>
      <c r="G298" t="s">
        <v>201</v>
      </c>
      <c r="I298" t="s">
        <v>1342</v>
      </c>
      <c r="J298" t="s">
        <v>1528</v>
      </c>
      <c r="K298" s="2">
        <v>45321</v>
      </c>
      <c r="M298" t="s">
        <v>1343</v>
      </c>
      <c r="N298" t="s">
        <v>273</v>
      </c>
      <c r="O298" t="s">
        <v>52</v>
      </c>
      <c r="P298" t="s">
        <v>749</v>
      </c>
      <c r="Q298" s="2">
        <v>42788</v>
      </c>
      <c r="R298" t="s">
        <v>2305</v>
      </c>
      <c r="S298" t="s">
        <v>750</v>
      </c>
      <c r="T298" t="s">
        <v>1344</v>
      </c>
      <c r="U298" t="s">
        <v>751</v>
      </c>
      <c r="V298" s="2">
        <v>45198</v>
      </c>
      <c r="W298" s="2">
        <v>45206</v>
      </c>
      <c r="X298" s="2"/>
      <c r="Y298" s="1">
        <f>IF(OR(Table1[[#This Row],[Quote Date]]="",Table1[[#This Row],[Confirm Date]]=""),0,NETWORKDAYS(Table1[[#This Row],[Quote Date]],Table1[[#This Row],[Confirm Date]]))</f>
        <v>0</v>
      </c>
      <c r="Z298" s="2"/>
      <c r="AA298" s="2"/>
      <c r="AB298" s="3">
        <f>IF(OR(Table1[[#This Row],[Part Order Date]]="",Table1[[#This Row],[Part Receive Date]]=""),0,NETWORKDAYS(Table1[[#This Row],[Part Order Date]],Table1[[#This Row],[Part Receive Date]]))</f>
        <v>0</v>
      </c>
      <c r="AC298" s="1">
        <f>IF(OR(Table1[[#This Row],[Confirm Date]]="",Table1[[#This Row],[End Date]]=""),0,NETWORKDAYS(Table1[[#This Row],[Confirm Date]],Table1[[#This Row],[End Date]]))</f>
        <v>0</v>
      </c>
      <c r="AD298" s="2"/>
      <c r="AE298" s="2"/>
      <c r="AF298" s="2" t="s">
        <v>2169</v>
      </c>
      <c r="AH298">
        <v>500</v>
      </c>
      <c r="AI298" s="139"/>
    </row>
    <row r="299" spans="1:35">
      <c r="A299">
        <f>IF(Table1[[#This Row],[STATUS]]="0] CLOSED","",COUNTIF($I$4:I299,"&lt;&gt;0] CLOSED"))</f>
        <v>96</v>
      </c>
      <c r="B299" t="s">
        <v>756</v>
      </c>
      <c r="C299" s="2">
        <v>45197</v>
      </c>
      <c r="D299" s="2"/>
      <c r="E299" s="2"/>
      <c r="F299" s="3">
        <f>IF(OR(Table1[[#This Row],[Start Date]]="",Table1[[#This Row],[End Date]]=""),0,NETWORKDAYS(Table1[[#This Row],[Start Date]],Table1[[#This Row],[End Date]]))</f>
        <v>0</v>
      </c>
      <c r="G299" t="s">
        <v>201</v>
      </c>
      <c r="I299" t="s">
        <v>1342</v>
      </c>
      <c r="J299" t="s">
        <v>1528</v>
      </c>
      <c r="K299" s="2">
        <v>45321</v>
      </c>
      <c r="M299" t="s">
        <v>1343</v>
      </c>
      <c r="N299" t="s">
        <v>635</v>
      </c>
      <c r="O299" t="s">
        <v>328</v>
      </c>
      <c r="P299" t="s">
        <v>757</v>
      </c>
      <c r="Q299" s="2">
        <v>44592</v>
      </c>
      <c r="R299" t="s">
        <v>2305</v>
      </c>
      <c r="S299" t="s">
        <v>758</v>
      </c>
      <c r="T299" t="s">
        <v>1344</v>
      </c>
      <c r="U299" t="s">
        <v>759</v>
      </c>
      <c r="V299" s="2">
        <v>45198</v>
      </c>
      <c r="W299" s="2">
        <v>45206</v>
      </c>
      <c r="X299" s="2"/>
      <c r="Y299" s="1">
        <f>IF(OR(Table1[[#This Row],[Quote Date]]="",Table1[[#This Row],[Confirm Date]]=""),0,NETWORKDAYS(Table1[[#This Row],[Quote Date]],Table1[[#This Row],[Confirm Date]]))</f>
        <v>0</v>
      </c>
      <c r="Z299" s="2"/>
      <c r="AA299" s="2"/>
      <c r="AB299" s="3">
        <f>IF(OR(Table1[[#This Row],[Part Order Date]]="",Table1[[#This Row],[Part Receive Date]]=""),0,NETWORKDAYS(Table1[[#This Row],[Part Order Date]],Table1[[#This Row],[Part Receive Date]]))</f>
        <v>0</v>
      </c>
      <c r="AC299" s="1">
        <f>IF(OR(Table1[[#This Row],[Confirm Date]]="",Table1[[#This Row],[End Date]]=""),0,NETWORKDAYS(Table1[[#This Row],[Confirm Date]],Table1[[#This Row],[End Date]]))</f>
        <v>0</v>
      </c>
      <c r="AD299" s="2"/>
      <c r="AE299" s="2"/>
      <c r="AF299" s="2" t="s">
        <v>1870</v>
      </c>
      <c r="AH299">
        <v>500</v>
      </c>
      <c r="AI299" s="139">
        <v>117809798</v>
      </c>
    </row>
    <row r="300" spans="1:35">
      <c r="A300">
        <f>IF(Table1[[#This Row],[STATUS]]="0] CLOSED","",COUNTIF($I$4:I300,"&lt;&gt;0] CLOSED"))</f>
        <v>97</v>
      </c>
      <c r="B300" t="s">
        <v>760</v>
      </c>
      <c r="C300" s="2">
        <v>45197</v>
      </c>
      <c r="D300" s="2"/>
      <c r="E300" s="2"/>
      <c r="F300" s="3">
        <f>IF(OR(Table1[[#This Row],[Start Date]]="",Table1[[#This Row],[End Date]]=""),0,NETWORKDAYS(Table1[[#This Row],[Start Date]],Table1[[#This Row],[End Date]]))</f>
        <v>0</v>
      </c>
      <c r="G300" t="s">
        <v>201</v>
      </c>
      <c r="I300" t="s">
        <v>1342</v>
      </c>
      <c r="J300" t="s">
        <v>1528</v>
      </c>
      <c r="K300" s="2"/>
      <c r="M300" t="s">
        <v>1343</v>
      </c>
      <c r="N300" t="s">
        <v>761</v>
      </c>
      <c r="O300" t="s">
        <v>148</v>
      </c>
      <c r="P300" t="s">
        <v>762</v>
      </c>
      <c r="Q300" s="2">
        <v>42324</v>
      </c>
      <c r="R300" t="s">
        <v>2306</v>
      </c>
      <c r="S300" t="s">
        <v>763</v>
      </c>
      <c r="T300" t="s">
        <v>1344</v>
      </c>
      <c r="U300" t="s">
        <v>764</v>
      </c>
      <c r="V300" s="2">
        <v>45198</v>
      </c>
      <c r="W300" s="2">
        <v>45206</v>
      </c>
      <c r="X300" s="2"/>
      <c r="Y300" s="1">
        <f>IF(OR(Table1[[#This Row],[Quote Date]]="",Table1[[#This Row],[Confirm Date]]=""),0,NETWORKDAYS(Table1[[#This Row],[Quote Date]],Table1[[#This Row],[Confirm Date]]))</f>
        <v>0</v>
      </c>
      <c r="Z300" s="2"/>
      <c r="AA300" s="2"/>
      <c r="AB300" s="3">
        <f>IF(OR(Table1[[#This Row],[Part Order Date]]="",Table1[[#This Row],[Part Receive Date]]=""),0,NETWORKDAYS(Table1[[#This Row],[Part Order Date]],Table1[[#This Row],[Part Receive Date]]))</f>
        <v>0</v>
      </c>
      <c r="AC300" s="1">
        <f>IF(OR(Table1[[#This Row],[Confirm Date]]="",Table1[[#This Row],[End Date]]=""),0,NETWORKDAYS(Table1[[#This Row],[Confirm Date]],Table1[[#This Row],[End Date]]))</f>
        <v>0</v>
      </c>
      <c r="AD300" s="2"/>
      <c r="AE300" s="2"/>
      <c r="AF300" s="2" t="s">
        <v>1871</v>
      </c>
      <c r="AH300">
        <v>400</v>
      </c>
      <c r="AI300" s="139">
        <v>103000000</v>
      </c>
    </row>
    <row r="301" spans="1:35">
      <c r="A301">
        <f>IF(Table1[[#This Row],[STATUS]]="0] CLOSED","",COUNTIF($I$4:I301,"&lt;&gt;0] CLOSED"))</f>
        <v>98</v>
      </c>
      <c r="B301" t="s">
        <v>765</v>
      </c>
      <c r="C301" s="2">
        <v>45197</v>
      </c>
      <c r="D301" s="2"/>
      <c r="E301" s="2"/>
      <c r="F301" s="3">
        <f>IF(OR(Table1[[#This Row],[Start Date]]="",Table1[[#This Row],[End Date]]=""),0,NETWORKDAYS(Table1[[#This Row],[Start Date]],Table1[[#This Row],[End Date]]))</f>
        <v>0</v>
      </c>
      <c r="G301" t="s">
        <v>201</v>
      </c>
      <c r="I301" t="s">
        <v>1342</v>
      </c>
      <c r="J301" t="s">
        <v>1528</v>
      </c>
      <c r="K301" s="2"/>
      <c r="M301" t="s">
        <v>1343</v>
      </c>
      <c r="N301" t="s">
        <v>144</v>
      </c>
      <c r="O301" t="s">
        <v>34</v>
      </c>
      <c r="P301" t="s">
        <v>766</v>
      </c>
      <c r="Q301" s="2">
        <v>43891</v>
      </c>
      <c r="R301" t="s">
        <v>2306</v>
      </c>
      <c r="S301" t="s">
        <v>767</v>
      </c>
      <c r="T301" t="s">
        <v>1344</v>
      </c>
      <c r="U301" t="s">
        <v>768</v>
      </c>
      <c r="V301" s="2">
        <v>45198</v>
      </c>
      <c r="W301" s="2">
        <v>45206</v>
      </c>
      <c r="X301" s="2"/>
      <c r="Y301" s="1">
        <f>IF(OR(Table1[[#This Row],[Quote Date]]="",Table1[[#This Row],[Confirm Date]]=""),0,NETWORKDAYS(Table1[[#This Row],[Quote Date]],Table1[[#This Row],[Confirm Date]]))</f>
        <v>0</v>
      </c>
      <c r="Z301" s="2"/>
      <c r="AA301" s="2"/>
      <c r="AB301" s="3">
        <f>IF(OR(Table1[[#This Row],[Part Order Date]]="",Table1[[#This Row],[Part Receive Date]]=""),0,NETWORKDAYS(Table1[[#This Row],[Part Order Date]],Table1[[#This Row],[Part Receive Date]]))</f>
        <v>0</v>
      </c>
      <c r="AC301" s="1">
        <f>IF(OR(Table1[[#This Row],[Confirm Date]]="",Table1[[#This Row],[End Date]]=""),0,NETWORKDAYS(Table1[[#This Row],[Confirm Date]],Table1[[#This Row],[End Date]]))</f>
        <v>0</v>
      </c>
      <c r="AD301" s="2"/>
      <c r="AE301" s="2"/>
      <c r="AF301" s="2" t="s">
        <v>1872</v>
      </c>
      <c r="AH301">
        <v>500</v>
      </c>
      <c r="AI301" s="139">
        <v>344000000</v>
      </c>
    </row>
    <row r="302" spans="1:35">
      <c r="A302">
        <f>IF(Table1[[#This Row],[STATUS]]="0] CLOSED","",COUNTIF($I$4:I302,"&lt;&gt;0] CLOSED"))</f>
        <v>99</v>
      </c>
      <c r="B302" t="s">
        <v>772</v>
      </c>
      <c r="C302" s="2">
        <v>45197</v>
      </c>
      <c r="D302" s="2"/>
      <c r="E302" s="2"/>
      <c r="F302" s="3">
        <f>IF(OR(Table1[[#This Row],[Start Date]]="",Table1[[#This Row],[End Date]]=""),0,NETWORKDAYS(Table1[[#This Row],[Start Date]],Table1[[#This Row],[End Date]]))</f>
        <v>0</v>
      </c>
      <c r="G302" t="s">
        <v>201</v>
      </c>
      <c r="I302" t="s">
        <v>1342</v>
      </c>
      <c r="J302" t="s">
        <v>1528</v>
      </c>
      <c r="K302" s="2">
        <v>45322</v>
      </c>
      <c r="M302" t="s">
        <v>1343</v>
      </c>
      <c r="N302" t="s">
        <v>202</v>
      </c>
      <c r="O302" t="s">
        <v>434</v>
      </c>
      <c r="P302" t="s">
        <v>773</v>
      </c>
      <c r="Q302" s="2">
        <v>44250</v>
      </c>
      <c r="R302" t="s">
        <v>2307</v>
      </c>
      <c r="T302" t="s">
        <v>1344</v>
      </c>
      <c r="U302" t="s">
        <v>244</v>
      </c>
      <c r="V302" s="2">
        <v>45198</v>
      </c>
      <c r="W302" s="2">
        <v>45206</v>
      </c>
      <c r="X302" s="2"/>
      <c r="Y302" s="1">
        <f>IF(OR(Table1[[#This Row],[Quote Date]]="",Table1[[#This Row],[Confirm Date]]=""),0,NETWORKDAYS(Table1[[#This Row],[Quote Date]],Table1[[#This Row],[Confirm Date]]))</f>
        <v>0</v>
      </c>
      <c r="Z302" s="2"/>
      <c r="AA302" s="2"/>
      <c r="AB302" s="3">
        <f>IF(OR(Table1[[#This Row],[Part Order Date]]="",Table1[[#This Row],[Part Receive Date]]=""),0,NETWORKDAYS(Table1[[#This Row],[Part Order Date]],Table1[[#This Row],[Part Receive Date]]))</f>
        <v>0</v>
      </c>
      <c r="AC302" s="1">
        <f>IF(OR(Table1[[#This Row],[Confirm Date]]="",Table1[[#This Row],[End Date]]=""),0,NETWORKDAYS(Table1[[#This Row],[Confirm Date]],Table1[[#This Row],[End Date]]))</f>
        <v>0</v>
      </c>
      <c r="AD302" s="2"/>
      <c r="AE302" s="2" t="s">
        <v>1873</v>
      </c>
      <c r="AF302" s="2" t="s">
        <v>1874</v>
      </c>
      <c r="AH302">
        <v>400</v>
      </c>
      <c r="AI302" s="139">
        <v>35000000</v>
      </c>
    </row>
    <row r="303" spans="1:35">
      <c r="A303">
        <f>IF(Table1[[#This Row],[STATUS]]="0] CLOSED","",COUNTIF($I$4:I303,"&lt;&gt;0] CLOSED"))</f>
        <v>100</v>
      </c>
      <c r="B303" t="s">
        <v>784</v>
      </c>
      <c r="C303" s="2">
        <v>45197</v>
      </c>
      <c r="D303" s="2"/>
      <c r="E303" s="2"/>
      <c r="F303" s="3">
        <f>IF(OR(Table1[[#This Row],[Start Date]]="",Table1[[#This Row],[End Date]]=""),0,NETWORKDAYS(Table1[[#This Row],[Start Date]],Table1[[#This Row],[End Date]]))</f>
        <v>0</v>
      </c>
      <c r="G303" t="s">
        <v>201</v>
      </c>
      <c r="I303" t="s">
        <v>1342</v>
      </c>
      <c r="J303" t="s">
        <v>1528</v>
      </c>
      <c r="K303" s="2">
        <v>45321</v>
      </c>
      <c r="M303" t="s">
        <v>1343</v>
      </c>
      <c r="N303" t="s">
        <v>635</v>
      </c>
      <c r="O303" t="s">
        <v>85</v>
      </c>
      <c r="P303" t="s">
        <v>785</v>
      </c>
      <c r="Q303" s="2">
        <v>42244</v>
      </c>
      <c r="R303" t="s">
        <v>2305</v>
      </c>
      <c r="S303" t="s">
        <v>786</v>
      </c>
      <c r="T303" t="s">
        <v>1344</v>
      </c>
      <c r="U303" t="s">
        <v>787</v>
      </c>
      <c r="V303" s="2">
        <v>45198</v>
      </c>
      <c r="W303" s="2">
        <v>45206</v>
      </c>
      <c r="X303" s="2"/>
      <c r="Y303" s="1">
        <f>IF(OR(Table1[[#This Row],[Quote Date]]="",Table1[[#This Row],[Confirm Date]]=""),0,NETWORKDAYS(Table1[[#This Row],[Quote Date]],Table1[[#This Row],[Confirm Date]]))</f>
        <v>0</v>
      </c>
      <c r="Z303" s="2"/>
      <c r="AA303" s="2"/>
      <c r="AB303" s="3">
        <f>IF(OR(Table1[[#This Row],[Part Order Date]]="",Table1[[#This Row],[Part Receive Date]]=""),0,NETWORKDAYS(Table1[[#This Row],[Part Order Date]],Table1[[#This Row],[Part Receive Date]]))</f>
        <v>0</v>
      </c>
      <c r="AC303" s="1">
        <f>IF(OR(Table1[[#This Row],[Confirm Date]]="",Table1[[#This Row],[End Date]]=""),0,NETWORKDAYS(Table1[[#This Row],[Confirm Date]],Table1[[#This Row],[End Date]]))</f>
        <v>0</v>
      </c>
      <c r="AD303" s="2"/>
      <c r="AE303" s="2"/>
      <c r="AF303" s="2" t="s">
        <v>1875</v>
      </c>
      <c r="AH303">
        <v>500</v>
      </c>
      <c r="AI303" s="139">
        <v>185109569</v>
      </c>
    </row>
    <row r="304" spans="1:35">
      <c r="A304">
        <f>IF(Table1[[#This Row],[STATUS]]="0] CLOSED","",COUNTIF($I$4:I304,"&lt;&gt;0] CLOSED"))</f>
        <v>101</v>
      </c>
      <c r="B304" t="s">
        <v>788</v>
      </c>
      <c r="C304" s="2">
        <v>45197</v>
      </c>
      <c r="D304" s="2"/>
      <c r="E304" s="2"/>
      <c r="F304" s="3">
        <f>IF(OR(Table1[[#This Row],[Start Date]]="",Table1[[#This Row],[End Date]]=""),0,NETWORKDAYS(Table1[[#This Row],[Start Date]],Table1[[#This Row],[End Date]]))</f>
        <v>0</v>
      </c>
      <c r="G304" t="s">
        <v>201</v>
      </c>
      <c r="I304" t="s">
        <v>1342</v>
      </c>
      <c r="J304" t="s">
        <v>1528</v>
      </c>
      <c r="K304" s="2">
        <v>45321</v>
      </c>
      <c r="M304" t="s">
        <v>1343</v>
      </c>
      <c r="N304" t="s">
        <v>635</v>
      </c>
      <c r="O304" t="s">
        <v>789</v>
      </c>
      <c r="P304" t="s">
        <v>790</v>
      </c>
      <c r="Q304" s="2">
        <v>41907</v>
      </c>
      <c r="R304" t="s">
        <v>2305</v>
      </c>
      <c r="S304" t="s">
        <v>791</v>
      </c>
      <c r="T304" t="s">
        <v>1344</v>
      </c>
      <c r="U304" t="s">
        <v>792</v>
      </c>
      <c r="V304" s="2">
        <v>45198</v>
      </c>
      <c r="W304" s="2">
        <v>45206</v>
      </c>
      <c r="X304" s="2"/>
      <c r="Y304" s="1">
        <f>IF(OR(Table1[[#This Row],[Quote Date]]="",Table1[[#This Row],[Confirm Date]]=""),0,NETWORKDAYS(Table1[[#This Row],[Quote Date]],Table1[[#This Row],[Confirm Date]]))</f>
        <v>0</v>
      </c>
      <c r="Z304" s="2"/>
      <c r="AA304" s="2"/>
      <c r="AB304" s="3">
        <f>IF(OR(Table1[[#This Row],[Part Order Date]]="",Table1[[#This Row],[Part Receive Date]]=""),0,NETWORKDAYS(Table1[[#This Row],[Part Order Date]],Table1[[#This Row],[Part Receive Date]]))</f>
        <v>0</v>
      </c>
      <c r="AC304" s="1">
        <f>IF(OR(Table1[[#This Row],[Confirm Date]]="",Table1[[#This Row],[End Date]]=""),0,NETWORKDAYS(Table1[[#This Row],[Confirm Date]],Table1[[#This Row],[End Date]]))</f>
        <v>0</v>
      </c>
      <c r="AD304" s="2"/>
      <c r="AE304" s="2"/>
      <c r="AF304" s="2" t="s">
        <v>1876</v>
      </c>
      <c r="AH304">
        <v>400</v>
      </c>
      <c r="AI304" s="139">
        <v>47729336</v>
      </c>
    </row>
    <row r="305" spans="1:35">
      <c r="A305">
        <f>IF(Table1[[#This Row],[STATUS]]="0] CLOSED","",COUNTIF($I$4:I305,"&lt;&gt;0] CLOSED"))</f>
        <v>102</v>
      </c>
      <c r="B305" t="s">
        <v>793</v>
      </c>
      <c r="C305" s="2">
        <v>45197</v>
      </c>
      <c r="D305" s="2"/>
      <c r="E305" s="2"/>
      <c r="F305" s="3">
        <f>IF(OR(Table1[[#This Row],[Start Date]]="",Table1[[#This Row],[End Date]]=""),0,NETWORKDAYS(Table1[[#This Row],[Start Date]],Table1[[#This Row],[End Date]]))</f>
        <v>0</v>
      </c>
      <c r="G305" t="s">
        <v>201</v>
      </c>
      <c r="I305" t="s">
        <v>1342</v>
      </c>
      <c r="J305" t="s">
        <v>1528</v>
      </c>
      <c r="K305" s="2">
        <v>45321</v>
      </c>
      <c r="M305" t="s">
        <v>1343</v>
      </c>
      <c r="N305" t="s">
        <v>635</v>
      </c>
      <c r="O305" t="s">
        <v>794</v>
      </c>
      <c r="P305" t="s">
        <v>795</v>
      </c>
      <c r="Q305" s="2"/>
      <c r="R305" t="s">
        <v>2305</v>
      </c>
      <c r="S305" t="s">
        <v>796</v>
      </c>
      <c r="T305" t="s">
        <v>1344</v>
      </c>
      <c r="U305" t="s">
        <v>244</v>
      </c>
      <c r="V305" s="2">
        <v>45198</v>
      </c>
      <c r="W305" s="2">
        <v>45206</v>
      </c>
      <c r="X305" s="2"/>
      <c r="Y305" s="1">
        <f>IF(OR(Table1[[#This Row],[Quote Date]]="",Table1[[#This Row],[Confirm Date]]=""),0,NETWORKDAYS(Table1[[#This Row],[Quote Date]],Table1[[#This Row],[Confirm Date]]))</f>
        <v>0</v>
      </c>
      <c r="Z305" s="2"/>
      <c r="AA305" s="2"/>
      <c r="AB305" s="3">
        <f>IF(OR(Table1[[#This Row],[Part Order Date]]="",Table1[[#This Row],[Part Receive Date]]=""),0,NETWORKDAYS(Table1[[#This Row],[Part Order Date]],Table1[[#This Row],[Part Receive Date]]))</f>
        <v>0</v>
      </c>
      <c r="AC305" s="1">
        <f>IF(OR(Table1[[#This Row],[Confirm Date]]="",Table1[[#This Row],[End Date]]=""),0,NETWORKDAYS(Table1[[#This Row],[Confirm Date]],Table1[[#This Row],[End Date]]))</f>
        <v>0</v>
      </c>
      <c r="AD305" s="2"/>
      <c r="AE305" s="2"/>
      <c r="AF305" s="2" t="s">
        <v>1877</v>
      </c>
      <c r="AH305">
        <v>400</v>
      </c>
      <c r="AI305" s="139">
        <v>12706703</v>
      </c>
    </row>
    <row r="306" spans="1:35">
      <c r="A306">
        <f>IF(Table1[[#This Row],[STATUS]]="0] CLOSED","",COUNTIF($I$4:I306,"&lt;&gt;0] CLOSED"))</f>
        <v>103</v>
      </c>
      <c r="B306" t="s">
        <v>810</v>
      </c>
      <c r="C306" s="2">
        <v>45197</v>
      </c>
      <c r="D306" s="2"/>
      <c r="E306" s="2"/>
      <c r="F306" s="3">
        <f>IF(OR(Table1[[#This Row],[Start Date]]="",Table1[[#This Row],[End Date]]=""),0,NETWORKDAYS(Table1[[#This Row],[Start Date]],Table1[[#This Row],[End Date]]))</f>
        <v>0</v>
      </c>
      <c r="G306" t="s">
        <v>201</v>
      </c>
      <c r="I306" t="s">
        <v>1342</v>
      </c>
      <c r="J306" t="s">
        <v>1528</v>
      </c>
      <c r="K306" s="2">
        <v>45323</v>
      </c>
      <c r="M306" t="s">
        <v>1343</v>
      </c>
      <c r="N306" t="s">
        <v>811</v>
      </c>
      <c r="O306" t="s">
        <v>77</v>
      </c>
      <c r="P306" t="s">
        <v>812</v>
      </c>
      <c r="Q306" s="2">
        <v>43063</v>
      </c>
      <c r="R306" t="s">
        <v>2306</v>
      </c>
      <c r="S306" t="s">
        <v>813</v>
      </c>
      <c r="T306" t="s">
        <v>1344</v>
      </c>
      <c r="U306" t="s">
        <v>814</v>
      </c>
      <c r="V306" s="2">
        <v>45198</v>
      </c>
      <c r="W306" s="2">
        <v>45206</v>
      </c>
      <c r="X306" s="2"/>
      <c r="Y306" s="1">
        <f>IF(OR(Table1[[#This Row],[Quote Date]]="",Table1[[#This Row],[Confirm Date]]=""),0,NETWORKDAYS(Table1[[#This Row],[Quote Date]],Table1[[#This Row],[Confirm Date]]))</f>
        <v>0</v>
      </c>
      <c r="Z306" s="2"/>
      <c r="AA306" s="2"/>
      <c r="AB306" s="3">
        <f>IF(OR(Table1[[#This Row],[Part Order Date]]="",Table1[[#This Row],[Part Receive Date]]=""),0,NETWORKDAYS(Table1[[#This Row],[Part Order Date]],Table1[[#This Row],[Part Receive Date]]))</f>
        <v>0</v>
      </c>
      <c r="AC306" s="1">
        <f>IF(OR(Table1[[#This Row],[Confirm Date]]="",Table1[[#This Row],[End Date]]=""),0,NETWORKDAYS(Table1[[#This Row],[Confirm Date]],Table1[[#This Row],[End Date]]))</f>
        <v>0</v>
      </c>
      <c r="AD306" s="2"/>
      <c r="AE306" s="2"/>
      <c r="AF306" s="2" t="s">
        <v>1879</v>
      </c>
      <c r="AH306">
        <v>500</v>
      </c>
      <c r="AI306" s="139">
        <v>245000000</v>
      </c>
    </row>
    <row r="307" spans="1:35">
      <c r="A307">
        <f>IF(Table1[[#This Row],[STATUS]]="0] CLOSED","",COUNTIF($I$4:I307,"&lt;&gt;0] CLOSED"))</f>
        <v>104</v>
      </c>
      <c r="B307" t="s">
        <v>815</v>
      </c>
      <c r="C307" s="2">
        <v>45197</v>
      </c>
      <c r="D307" s="2"/>
      <c r="E307" s="2"/>
      <c r="F307" s="3">
        <f>IF(OR(Table1[[#This Row],[Start Date]]="",Table1[[#This Row],[End Date]]=""),0,NETWORKDAYS(Table1[[#This Row],[Start Date]],Table1[[#This Row],[End Date]]))</f>
        <v>0</v>
      </c>
      <c r="G307" t="s">
        <v>201</v>
      </c>
      <c r="I307" t="s">
        <v>1342</v>
      </c>
      <c r="J307" t="s">
        <v>1528</v>
      </c>
      <c r="K307" s="2">
        <v>45323</v>
      </c>
      <c r="M307" t="s">
        <v>1343</v>
      </c>
      <c r="N307" t="s">
        <v>811</v>
      </c>
      <c r="O307" t="s">
        <v>34</v>
      </c>
      <c r="P307" t="s">
        <v>816</v>
      </c>
      <c r="Q307" s="2">
        <v>43403</v>
      </c>
      <c r="R307" t="s">
        <v>2306</v>
      </c>
      <c r="T307" t="s">
        <v>1344</v>
      </c>
      <c r="U307" t="s">
        <v>817</v>
      </c>
      <c r="V307" s="2">
        <v>45198</v>
      </c>
      <c r="W307" s="2">
        <v>45206</v>
      </c>
      <c r="X307" s="2"/>
      <c r="Y307" s="1">
        <f>IF(OR(Table1[[#This Row],[Quote Date]]="",Table1[[#This Row],[Confirm Date]]=""),0,NETWORKDAYS(Table1[[#This Row],[Quote Date]],Table1[[#This Row],[Confirm Date]]))</f>
        <v>0</v>
      </c>
      <c r="Z307" s="2"/>
      <c r="AA307" s="2"/>
      <c r="AB307" s="3">
        <f>IF(OR(Table1[[#This Row],[Part Order Date]]="",Table1[[#This Row],[Part Receive Date]]=""),0,NETWORKDAYS(Table1[[#This Row],[Part Order Date]],Table1[[#This Row],[Part Receive Date]]))</f>
        <v>0</v>
      </c>
      <c r="AC307" s="1">
        <f>IF(OR(Table1[[#This Row],[Confirm Date]]="",Table1[[#This Row],[End Date]]=""),0,NETWORKDAYS(Table1[[#This Row],[Confirm Date]],Table1[[#This Row],[End Date]]))</f>
        <v>0</v>
      </c>
      <c r="AD307" s="2"/>
      <c r="AE307" s="2"/>
      <c r="AF307" s="2" t="s">
        <v>1880</v>
      </c>
      <c r="AH307">
        <v>500</v>
      </c>
      <c r="AI307" s="139">
        <v>116000000</v>
      </c>
    </row>
    <row r="308" spans="1:35">
      <c r="A308">
        <f>IF(Table1[[#This Row],[STATUS]]="0] CLOSED","",COUNTIF($I$4:I308,"&lt;&gt;0] CLOSED"))</f>
        <v>105</v>
      </c>
      <c r="B308" t="s">
        <v>818</v>
      </c>
      <c r="C308" s="2">
        <v>45197</v>
      </c>
      <c r="D308" s="2"/>
      <c r="E308" s="2"/>
      <c r="F308" s="3">
        <f>IF(OR(Table1[[#This Row],[Start Date]]="",Table1[[#This Row],[End Date]]=""),0,NETWORKDAYS(Table1[[#This Row],[Start Date]],Table1[[#This Row],[End Date]]))</f>
        <v>0</v>
      </c>
      <c r="G308" t="s">
        <v>201</v>
      </c>
      <c r="I308" t="s">
        <v>1342</v>
      </c>
      <c r="J308" t="s">
        <v>1528</v>
      </c>
      <c r="K308" s="2">
        <v>45323</v>
      </c>
      <c r="M308" t="s">
        <v>1343</v>
      </c>
      <c r="N308" t="s">
        <v>811</v>
      </c>
      <c r="O308" t="s">
        <v>34</v>
      </c>
      <c r="P308" t="s">
        <v>819</v>
      </c>
      <c r="Q308" s="2">
        <v>43063</v>
      </c>
      <c r="R308" t="s">
        <v>2306</v>
      </c>
      <c r="S308" t="s">
        <v>820</v>
      </c>
      <c r="T308" t="s">
        <v>1344</v>
      </c>
      <c r="U308" t="s">
        <v>821</v>
      </c>
      <c r="V308" s="2">
        <v>45198</v>
      </c>
      <c r="W308" s="2">
        <v>45206</v>
      </c>
      <c r="X308" s="2"/>
      <c r="Y308" s="1">
        <f>IF(OR(Table1[[#This Row],[Quote Date]]="",Table1[[#This Row],[Confirm Date]]=""),0,NETWORKDAYS(Table1[[#This Row],[Quote Date]],Table1[[#This Row],[Confirm Date]]))</f>
        <v>0</v>
      </c>
      <c r="Z308" s="2"/>
      <c r="AA308" s="2"/>
      <c r="AB308" s="3">
        <f>IF(OR(Table1[[#This Row],[Part Order Date]]="",Table1[[#This Row],[Part Receive Date]]=""),0,NETWORKDAYS(Table1[[#This Row],[Part Order Date]],Table1[[#This Row],[Part Receive Date]]))</f>
        <v>0</v>
      </c>
      <c r="AC308" s="1">
        <f>IF(OR(Table1[[#This Row],[Confirm Date]]="",Table1[[#This Row],[End Date]]=""),0,NETWORKDAYS(Table1[[#This Row],[Confirm Date]],Table1[[#This Row],[End Date]]))</f>
        <v>0</v>
      </c>
      <c r="AD308" s="2"/>
      <c r="AE308" s="2"/>
      <c r="AF308" s="2" t="s">
        <v>1881</v>
      </c>
      <c r="AH308">
        <v>500</v>
      </c>
      <c r="AI308" s="139">
        <v>352000000</v>
      </c>
    </row>
    <row r="309" spans="1:35">
      <c r="A309">
        <f>IF(Table1[[#This Row],[STATUS]]="0] CLOSED","",COUNTIF($I$4:I309,"&lt;&gt;0] CLOSED"))</f>
        <v>106</v>
      </c>
      <c r="B309" t="s">
        <v>822</v>
      </c>
      <c r="C309" s="2">
        <v>45197</v>
      </c>
      <c r="D309" s="2"/>
      <c r="E309" s="2"/>
      <c r="F309" s="3">
        <f>IF(OR(Table1[[#This Row],[Start Date]]="",Table1[[#This Row],[End Date]]=""),0,NETWORKDAYS(Table1[[#This Row],[Start Date]],Table1[[#This Row],[End Date]]))</f>
        <v>0</v>
      </c>
      <c r="G309" t="s">
        <v>201</v>
      </c>
      <c r="I309" t="s">
        <v>1342</v>
      </c>
      <c r="J309" t="s">
        <v>1528</v>
      </c>
      <c r="K309" s="2">
        <v>45323</v>
      </c>
      <c r="M309" t="s">
        <v>1343</v>
      </c>
      <c r="N309" t="s">
        <v>811</v>
      </c>
      <c r="O309" t="s">
        <v>77</v>
      </c>
      <c r="P309" t="s">
        <v>823</v>
      </c>
      <c r="Q309" s="2">
        <v>43063</v>
      </c>
      <c r="R309" t="s">
        <v>2306</v>
      </c>
      <c r="S309" t="s">
        <v>824</v>
      </c>
      <c r="T309" t="s">
        <v>1344</v>
      </c>
      <c r="U309" t="s">
        <v>825</v>
      </c>
      <c r="V309" s="2">
        <v>45198</v>
      </c>
      <c r="W309" s="2">
        <v>45206</v>
      </c>
      <c r="X309" s="2"/>
      <c r="Y309" s="1">
        <f>IF(OR(Table1[[#This Row],[Quote Date]]="",Table1[[#This Row],[Confirm Date]]=""),0,NETWORKDAYS(Table1[[#This Row],[Quote Date]],Table1[[#This Row],[Confirm Date]]))</f>
        <v>0</v>
      </c>
      <c r="Z309" s="2"/>
      <c r="AA309" s="2"/>
      <c r="AB309" s="3">
        <f>IF(OR(Table1[[#This Row],[Part Order Date]]="",Table1[[#This Row],[Part Receive Date]]=""),0,NETWORKDAYS(Table1[[#This Row],[Part Order Date]],Table1[[#This Row],[Part Receive Date]]))</f>
        <v>0</v>
      </c>
      <c r="AC309" s="1">
        <f>IF(OR(Table1[[#This Row],[Confirm Date]]="",Table1[[#This Row],[End Date]]=""),0,NETWORKDAYS(Table1[[#This Row],[Confirm Date]],Table1[[#This Row],[End Date]]))</f>
        <v>0</v>
      </c>
      <c r="AD309" s="2"/>
      <c r="AE309" s="2"/>
      <c r="AF309" s="2" t="s">
        <v>1882</v>
      </c>
      <c r="AH309">
        <v>450</v>
      </c>
      <c r="AI309" s="139">
        <v>66000000</v>
      </c>
    </row>
    <row r="310" spans="1:35">
      <c r="A310">
        <f>IF(Table1[[#This Row],[STATUS]]="0] CLOSED","",COUNTIF($I$4:I310,"&lt;&gt;0] CLOSED"))</f>
        <v>107</v>
      </c>
      <c r="B310" t="s">
        <v>826</v>
      </c>
      <c r="C310" s="2">
        <v>45197</v>
      </c>
      <c r="D310" s="2"/>
      <c r="E310" s="2"/>
      <c r="F310" s="3">
        <f>IF(OR(Table1[[#This Row],[Start Date]]="",Table1[[#This Row],[End Date]]=""),0,NETWORKDAYS(Table1[[#This Row],[Start Date]],Table1[[#This Row],[End Date]]))</f>
        <v>0</v>
      </c>
      <c r="G310" t="s">
        <v>201</v>
      </c>
      <c r="I310" t="s">
        <v>1342</v>
      </c>
      <c r="J310" t="s">
        <v>1528</v>
      </c>
      <c r="K310" s="2"/>
      <c r="M310" t="s">
        <v>1343</v>
      </c>
      <c r="N310" t="s">
        <v>33</v>
      </c>
      <c r="O310" t="s">
        <v>34</v>
      </c>
      <c r="P310" t="s">
        <v>827</v>
      </c>
      <c r="Q310" s="2">
        <v>42744</v>
      </c>
      <c r="S310" t="s">
        <v>828</v>
      </c>
      <c r="T310" t="s">
        <v>1344</v>
      </c>
      <c r="U310" t="s">
        <v>829</v>
      </c>
      <c r="V310" s="2">
        <v>45198</v>
      </c>
      <c r="W310" s="2">
        <v>45206</v>
      </c>
      <c r="X310" s="2"/>
      <c r="Y310" s="1">
        <f>IF(OR(Table1[[#This Row],[Quote Date]]="",Table1[[#This Row],[Confirm Date]]=""),0,NETWORKDAYS(Table1[[#This Row],[Quote Date]],Table1[[#This Row],[Confirm Date]]))</f>
        <v>0</v>
      </c>
      <c r="Z310" s="2"/>
      <c r="AA310" s="2"/>
      <c r="AB310" s="3">
        <f>IF(OR(Table1[[#This Row],[Part Order Date]]="",Table1[[#This Row],[Part Receive Date]]=""),0,NETWORKDAYS(Table1[[#This Row],[Part Order Date]],Table1[[#This Row],[Part Receive Date]]))</f>
        <v>0</v>
      </c>
      <c r="AC310" s="1">
        <f>IF(OR(Table1[[#This Row],[Confirm Date]]="",Table1[[#This Row],[End Date]]=""),0,NETWORKDAYS(Table1[[#This Row],[Confirm Date]],Table1[[#This Row],[End Date]]))</f>
        <v>0</v>
      </c>
      <c r="AD310" s="2"/>
      <c r="AE310" s="2"/>
      <c r="AF310" s="2" t="s">
        <v>1883</v>
      </c>
      <c r="AH310">
        <v>500</v>
      </c>
      <c r="AI310" s="139">
        <v>201000000</v>
      </c>
    </row>
    <row r="311" spans="1:35">
      <c r="A311">
        <f>IF(Table1[[#This Row],[STATUS]]="0] CLOSED","",COUNTIF($I$4:I311,"&lt;&gt;0] CLOSED"))</f>
        <v>108</v>
      </c>
      <c r="B311" t="s">
        <v>835</v>
      </c>
      <c r="C311" s="2">
        <v>45197</v>
      </c>
      <c r="D311" s="2"/>
      <c r="E311" s="2"/>
      <c r="F311" s="3">
        <f>IF(OR(Table1[[#This Row],[Start Date]]="",Table1[[#This Row],[End Date]]=""),0,NETWORKDAYS(Table1[[#This Row],[Start Date]],Table1[[#This Row],[End Date]]))</f>
        <v>0</v>
      </c>
      <c r="G311" t="s">
        <v>201</v>
      </c>
      <c r="I311" t="s">
        <v>1342</v>
      </c>
      <c r="J311" t="s">
        <v>1528</v>
      </c>
      <c r="K311" s="2"/>
      <c r="M311" t="s">
        <v>1343</v>
      </c>
      <c r="N311" t="s">
        <v>202</v>
      </c>
      <c r="O311" t="s">
        <v>85</v>
      </c>
      <c r="P311" t="s">
        <v>836</v>
      </c>
      <c r="Q311" s="2">
        <v>44414</v>
      </c>
      <c r="R311" t="s">
        <v>2307</v>
      </c>
      <c r="T311" t="s">
        <v>1347</v>
      </c>
      <c r="U311" t="s">
        <v>244</v>
      </c>
      <c r="V311" s="2">
        <v>45198</v>
      </c>
      <c r="W311" s="2">
        <v>45206</v>
      </c>
      <c r="X311" s="2"/>
      <c r="Y311" s="1">
        <f>IF(OR(Table1[[#This Row],[Quote Date]]="",Table1[[#This Row],[Confirm Date]]=""),0,NETWORKDAYS(Table1[[#This Row],[Quote Date]],Table1[[#This Row],[Confirm Date]]))</f>
        <v>0</v>
      </c>
      <c r="Z311" s="2"/>
      <c r="AA311" s="2"/>
      <c r="AB311" s="3">
        <f>IF(OR(Table1[[#This Row],[Part Order Date]]="",Table1[[#This Row],[Part Receive Date]]=""),0,NETWORKDAYS(Table1[[#This Row],[Part Order Date]],Table1[[#This Row],[Part Receive Date]]))</f>
        <v>0</v>
      </c>
      <c r="AC311" s="1">
        <f>IF(OR(Table1[[#This Row],[Confirm Date]]="",Table1[[#This Row],[End Date]]=""),0,NETWORKDAYS(Table1[[#This Row],[Confirm Date]],Table1[[#This Row],[End Date]]))</f>
        <v>0</v>
      </c>
      <c r="AD311" s="2"/>
      <c r="AE311" s="2" t="s">
        <v>1886</v>
      </c>
      <c r="AF311" s="2" t="s">
        <v>1887</v>
      </c>
      <c r="AH311">
        <v>200</v>
      </c>
      <c r="AI311" s="139">
        <v>77000000</v>
      </c>
    </row>
    <row r="312" spans="1:35">
      <c r="A312">
        <f>IF(Table1[[#This Row],[STATUS]]="0] CLOSED","",COUNTIF($I$4:I312,"&lt;&gt;0] CLOSED"))</f>
        <v>109</v>
      </c>
      <c r="B312" t="s">
        <v>837</v>
      </c>
      <c r="C312" s="2">
        <v>45197</v>
      </c>
      <c r="D312" s="2"/>
      <c r="E312" s="2"/>
      <c r="F312" s="3">
        <f>IF(OR(Table1[[#This Row],[Start Date]]="",Table1[[#This Row],[End Date]]=""),0,NETWORKDAYS(Table1[[#This Row],[Start Date]],Table1[[#This Row],[End Date]]))</f>
        <v>0</v>
      </c>
      <c r="G312" t="s">
        <v>201</v>
      </c>
      <c r="I312" t="s">
        <v>1342</v>
      </c>
      <c r="J312" t="s">
        <v>1528</v>
      </c>
      <c r="K312" s="2"/>
      <c r="M312" t="s">
        <v>1343</v>
      </c>
      <c r="N312" t="s">
        <v>202</v>
      </c>
      <c r="O312" t="s">
        <v>85</v>
      </c>
      <c r="P312" t="s">
        <v>838</v>
      </c>
      <c r="Q312" s="2">
        <v>44520</v>
      </c>
      <c r="R312" t="s">
        <v>2307</v>
      </c>
      <c r="S312" t="s">
        <v>839</v>
      </c>
      <c r="T312" t="s">
        <v>1344</v>
      </c>
      <c r="U312" t="s">
        <v>26</v>
      </c>
      <c r="V312" s="2">
        <v>45198</v>
      </c>
      <c r="W312" s="2">
        <v>45206</v>
      </c>
      <c r="X312" s="2"/>
      <c r="Y312" s="1">
        <f>IF(OR(Table1[[#This Row],[Quote Date]]="",Table1[[#This Row],[Confirm Date]]=""),0,NETWORKDAYS(Table1[[#This Row],[Quote Date]],Table1[[#This Row],[Confirm Date]]))</f>
        <v>0</v>
      </c>
      <c r="Z312" s="2"/>
      <c r="AA312" s="2"/>
      <c r="AB312" s="3">
        <f>IF(OR(Table1[[#This Row],[Part Order Date]]="",Table1[[#This Row],[Part Receive Date]]=""),0,NETWORKDAYS(Table1[[#This Row],[Part Order Date]],Table1[[#This Row],[Part Receive Date]]))</f>
        <v>0</v>
      </c>
      <c r="AC312" s="1">
        <f>IF(OR(Table1[[#This Row],[Confirm Date]]="",Table1[[#This Row],[End Date]]=""),0,NETWORKDAYS(Table1[[#This Row],[Confirm Date]],Table1[[#This Row],[End Date]]))</f>
        <v>0</v>
      </c>
      <c r="AD312" s="2"/>
      <c r="AE312" s="2" t="s">
        <v>1888</v>
      </c>
      <c r="AF312" s="2" t="s">
        <v>1889</v>
      </c>
      <c r="AH312">
        <v>450</v>
      </c>
      <c r="AI312" s="139">
        <v>55000000</v>
      </c>
    </row>
    <row r="313" spans="1:35">
      <c r="A313">
        <f>IF(Table1[[#This Row],[STATUS]]="0] CLOSED","",COUNTIF($I$4:I313,"&lt;&gt;0] CLOSED"))</f>
        <v>110</v>
      </c>
      <c r="B313" t="s">
        <v>840</v>
      </c>
      <c r="C313" s="2">
        <v>45197</v>
      </c>
      <c r="D313" s="2"/>
      <c r="E313" s="2"/>
      <c r="F313" s="3">
        <f>IF(OR(Table1[[#This Row],[Start Date]]="",Table1[[#This Row],[End Date]]=""),0,NETWORKDAYS(Table1[[#This Row],[Start Date]],Table1[[#This Row],[End Date]]))</f>
        <v>0</v>
      </c>
      <c r="G313" t="s">
        <v>201</v>
      </c>
      <c r="I313" t="s">
        <v>1342</v>
      </c>
      <c r="J313" t="s">
        <v>1528</v>
      </c>
      <c r="K313" s="2"/>
      <c r="M313" t="s">
        <v>1343</v>
      </c>
      <c r="N313" t="s">
        <v>202</v>
      </c>
      <c r="O313" t="s">
        <v>157</v>
      </c>
      <c r="P313" t="s">
        <v>841</v>
      </c>
      <c r="Q313" s="2">
        <v>44260</v>
      </c>
      <c r="R313" t="s">
        <v>2307</v>
      </c>
      <c r="S313" t="s">
        <v>842</v>
      </c>
      <c r="T313" t="s">
        <v>1344</v>
      </c>
      <c r="U313" t="s">
        <v>843</v>
      </c>
      <c r="V313" s="2">
        <v>45198</v>
      </c>
      <c r="W313" s="2">
        <v>45206</v>
      </c>
      <c r="X313" s="2"/>
      <c r="Y313" s="1">
        <f>IF(OR(Table1[[#This Row],[Quote Date]]="",Table1[[#This Row],[Confirm Date]]=""),0,NETWORKDAYS(Table1[[#This Row],[Quote Date]],Table1[[#This Row],[Confirm Date]]))</f>
        <v>0</v>
      </c>
      <c r="Z313" s="2"/>
      <c r="AA313" s="2"/>
      <c r="AB313" s="3">
        <f>IF(OR(Table1[[#This Row],[Part Order Date]]="",Table1[[#This Row],[Part Receive Date]]=""),0,NETWORKDAYS(Table1[[#This Row],[Part Order Date]],Table1[[#This Row],[Part Receive Date]]))</f>
        <v>0</v>
      </c>
      <c r="AC313" s="1">
        <f>IF(OR(Table1[[#This Row],[Confirm Date]]="",Table1[[#This Row],[End Date]]=""),0,NETWORKDAYS(Table1[[#This Row],[Confirm Date]],Table1[[#This Row],[End Date]]))</f>
        <v>0</v>
      </c>
      <c r="AD313" s="2"/>
      <c r="AE313" s="2" t="s">
        <v>1890</v>
      </c>
      <c r="AF313" s="2" t="s">
        <v>1891</v>
      </c>
      <c r="AH313">
        <v>400</v>
      </c>
      <c r="AI313" s="139">
        <v>86000000</v>
      </c>
    </row>
    <row r="314" spans="1:35">
      <c r="A314">
        <f>IF(Table1[[#This Row],[STATUS]]="0] CLOSED","",COUNTIF($I$4:I314,"&lt;&gt;0] CLOSED"))</f>
        <v>111</v>
      </c>
      <c r="B314" t="s">
        <v>854</v>
      </c>
      <c r="C314" s="2">
        <v>45197</v>
      </c>
      <c r="D314" s="2"/>
      <c r="E314" s="2"/>
      <c r="F314" s="3">
        <f>IF(OR(Table1[[#This Row],[Start Date]]="",Table1[[#This Row],[End Date]]=""),0,NETWORKDAYS(Table1[[#This Row],[Start Date]],Table1[[#This Row],[End Date]]))</f>
        <v>0</v>
      </c>
      <c r="G314" t="s">
        <v>201</v>
      </c>
      <c r="I314" t="s">
        <v>1342</v>
      </c>
      <c r="J314" t="s">
        <v>1528</v>
      </c>
      <c r="K314" s="2"/>
      <c r="M314" t="s">
        <v>1343</v>
      </c>
      <c r="N314" t="s">
        <v>202</v>
      </c>
      <c r="O314" t="s">
        <v>85</v>
      </c>
      <c r="P314" t="s">
        <v>855</v>
      </c>
      <c r="Q314" s="2">
        <v>44520</v>
      </c>
      <c r="R314" t="s">
        <v>2307</v>
      </c>
      <c r="T314" t="s">
        <v>1344</v>
      </c>
      <c r="U314" t="s">
        <v>856</v>
      </c>
      <c r="V314" s="2">
        <v>45198</v>
      </c>
      <c r="W314" s="2">
        <v>45206</v>
      </c>
      <c r="X314" s="2"/>
      <c r="Y314" s="1">
        <f>IF(OR(Table1[[#This Row],[Quote Date]]="",Table1[[#This Row],[Confirm Date]]=""),0,NETWORKDAYS(Table1[[#This Row],[Quote Date]],Table1[[#This Row],[Confirm Date]]))</f>
        <v>0</v>
      </c>
      <c r="Z314" s="2"/>
      <c r="AA314" s="2"/>
      <c r="AB314" s="3">
        <f>IF(OR(Table1[[#This Row],[Part Order Date]]="",Table1[[#This Row],[Part Receive Date]]=""),0,NETWORKDAYS(Table1[[#This Row],[Part Order Date]],Table1[[#This Row],[Part Receive Date]]))</f>
        <v>0</v>
      </c>
      <c r="AC314" s="1">
        <f>IF(OR(Table1[[#This Row],[Confirm Date]]="",Table1[[#This Row],[End Date]]=""),0,NETWORKDAYS(Table1[[#This Row],[Confirm Date]],Table1[[#This Row],[End Date]]))</f>
        <v>0</v>
      </c>
      <c r="AD314" s="2"/>
      <c r="AE314" s="2" t="s">
        <v>1892</v>
      </c>
      <c r="AF314" s="2" t="s">
        <v>1893</v>
      </c>
      <c r="AH314">
        <v>500</v>
      </c>
      <c r="AI314" s="139">
        <v>281000000</v>
      </c>
    </row>
    <row r="315" spans="1:35">
      <c r="A315">
        <f>IF(Table1[[#This Row],[STATUS]]="0] CLOSED","",COUNTIF($I$4:I315,"&lt;&gt;0] CLOSED"))</f>
        <v>112</v>
      </c>
      <c r="B315" t="s">
        <v>857</v>
      </c>
      <c r="C315" s="2">
        <v>45197</v>
      </c>
      <c r="D315" s="2"/>
      <c r="E315" s="2"/>
      <c r="F315" s="3">
        <f>IF(OR(Table1[[#This Row],[Start Date]]="",Table1[[#This Row],[End Date]]=""),0,NETWORKDAYS(Table1[[#This Row],[Start Date]],Table1[[#This Row],[End Date]]))</f>
        <v>0</v>
      </c>
      <c r="G315" t="s">
        <v>201</v>
      </c>
      <c r="I315" t="s">
        <v>1342</v>
      </c>
      <c r="J315" t="s">
        <v>1528</v>
      </c>
      <c r="K315" s="2"/>
      <c r="M315" t="s">
        <v>1343</v>
      </c>
      <c r="N315" t="s">
        <v>202</v>
      </c>
      <c r="O315" t="s">
        <v>109</v>
      </c>
      <c r="P315" t="s">
        <v>858</v>
      </c>
      <c r="Q315" s="2">
        <v>44414</v>
      </c>
      <c r="R315" t="s">
        <v>2307</v>
      </c>
      <c r="S315" t="s">
        <v>859</v>
      </c>
      <c r="T315" t="s">
        <v>1344</v>
      </c>
      <c r="U315" t="s">
        <v>860</v>
      </c>
      <c r="V315" s="2">
        <v>45198</v>
      </c>
      <c r="W315" s="2">
        <v>45206</v>
      </c>
      <c r="X315" s="2"/>
      <c r="Y315" s="1">
        <f>IF(OR(Table1[[#This Row],[Quote Date]]="",Table1[[#This Row],[Confirm Date]]=""),0,NETWORKDAYS(Table1[[#This Row],[Quote Date]],Table1[[#This Row],[Confirm Date]]))</f>
        <v>0</v>
      </c>
      <c r="Z315" s="2"/>
      <c r="AA315" s="2"/>
      <c r="AB315" s="3">
        <f>IF(OR(Table1[[#This Row],[Part Order Date]]="",Table1[[#This Row],[Part Receive Date]]=""),0,NETWORKDAYS(Table1[[#This Row],[Part Order Date]],Table1[[#This Row],[Part Receive Date]]))</f>
        <v>0</v>
      </c>
      <c r="AC315" s="1">
        <f>IF(OR(Table1[[#This Row],[Confirm Date]]="",Table1[[#This Row],[End Date]]=""),0,NETWORKDAYS(Table1[[#This Row],[Confirm Date]],Table1[[#This Row],[End Date]]))</f>
        <v>0</v>
      </c>
      <c r="AD315" s="2"/>
      <c r="AE315" s="2" t="s">
        <v>1894</v>
      </c>
      <c r="AF315" s="2" t="s">
        <v>1895</v>
      </c>
      <c r="AH315">
        <v>500</v>
      </c>
      <c r="AI315" s="139">
        <v>149000000</v>
      </c>
    </row>
    <row r="316" spans="1:35">
      <c r="A316">
        <f>IF(Table1[[#This Row],[STATUS]]="0] CLOSED","",COUNTIF($I$4:I316,"&lt;&gt;0] CLOSED"))</f>
        <v>113</v>
      </c>
      <c r="B316" t="s">
        <v>861</v>
      </c>
      <c r="C316" s="2">
        <v>45197</v>
      </c>
      <c r="D316" s="2"/>
      <c r="E316" s="2"/>
      <c r="F316" s="3">
        <f>IF(OR(Table1[[#This Row],[Start Date]]="",Table1[[#This Row],[End Date]]=""),0,NETWORKDAYS(Table1[[#This Row],[Start Date]],Table1[[#This Row],[End Date]]))</f>
        <v>0</v>
      </c>
      <c r="G316" t="s">
        <v>201</v>
      </c>
      <c r="I316" t="s">
        <v>1342</v>
      </c>
      <c r="J316" t="s">
        <v>1528</v>
      </c>
      <c r="K316" s="2"/>
      <c r="M316" t="s">
        <v>1343</v>
      </c>
      <c r="N316" t="s">
        <v>202</v>
      </c>
      <c r="O316" t="s">
        <v>109</v>
      </c>
      <c r="P316" t="s">
        <v>862</v>
      </c>
      <c r="Q316" s="2">
        <v>44250</v>
      </c>
      <c r="R316" t="s">
        <v>2307</v>
      </c>
      <c r="S316" t="s">
        <v>863</v>
      </c>
      <c r="T316" t="s">
        <v>1344</v>
      </c>
      <c r="U316" t="s">
        <v>864</v>
      </c>
      <c r="V316" s="2">
        <v>45198</v>
      </c>
      <c r="W316" s="2">
        <v>45206</v>
      </c>
      <c r="X316" s="2"/>
      <c r="Y316" s="1">
        <f>IF(OR(Table1[[#This Row],[Quote Date]]="",Table1[[#This Row],[Confirm Date]]=""),0,NETWORKDAYS(Table1[[#This Row],[Quote Date]],Table1[[#This Row],[Confirm Date]]))</f>
        <v>0</v>
      </c>
      <c r="Z316" s="2"/>
      <c r="AA316" s="2"/>
      <c r="AB316" s="3">
        <f>IF(OR(Table1[[#This Row],[Part Order Date]]="",Table1[[#This Row],[Part Receive Date]]=""),0,NETWORKDAYS(Table1[[#This Row],[Part Order Date]],Table1[[#This Row],[Part Receive Date]]))</f>
        <v>0</v>
      </c>
      <c r="AC316" s="1">
        <f>IF(OR(Table1[[#This Row],[Confirm Date]]="",Table1[[#This Row],[End Date]]=""),0,NETWORKDAYS(Table1[[#This Row],[Confirm Date]],Table1[[#This Row],[End Date]]))</f>
        <v>0</v>
      </c>
      <c r="AD316" s="2"/>
      <c r="AE316" s="2" t="s">
        <v>1896</v>
      </c>
      <c r="AF316" s="2" t="s">
        <v>1897</v>
      </c>
      <c r="AH316">
        <v>450</v>
      </c>
      <c r="AI316" s="139">
        <v>101000000</v>
      </c>
    </row>
    <row r="317" spans="1:35">
      <c r="A317">
        <f>IF(Table1[[#This Row],[STATUS]]="0] CLOSED","",COUNTIF($I$4:I317,"&lt;&gt;0] CLOSED"))</f>
        <v>114</v>
      </c>
      <c r="B317" t="s">
        <v>865</v>
      </c>
      <c r="C317" s="2">
        <v>45197</v>
      </c>
      <c r="D317" s="2"/>
      <c r="E317" s="2"/>
      <c r="F317" s="3">
        <f>IF(OR(Table1[[#This Row],[Start Date]]="",Table1[[#This Row],[End Date]]=""),0,NETWORKDAYS(Table1[[#This Row],[Start Date]],Table1[[#This Row],[End Date]]))</f>
        <v>0</v>
      </c>
      <c r="G317" t="s">
        <v>201</v>
      </c>
      <c r="I317" t="s">
        <v>1342</v>
      </c>
      <c r="J317" t="s">
        <v>1528</v>
      </c>
      <c r="K317" s="2"/>
      <c r="M317" t="s">
        <v>1343</v>
      </c>
      <c r="N317" t="s">
        <v>358</v>
      </c>
      <c r="O317" t="s">
        <v>259</v>
      </c>
      <c r="P317" t="s">
        <v>866</v>
      </c>
      <c r="Q317" s="2"/>
      <c r="R317" t="s">
        <v>2306</v>
      </c>
      <c r="S317" t="s">
        <v>867</v>
      </c>
      <c r="T317" t="s">
        <v>1344</v>
      </c>
      <c r="U317" t="s">
        <v>868</v>
      </c>
      <c r="V317" s="2">
        <v>45198</v>
      </c>
      <c r="W317" s="2">
        <v>45206</v>
      </c>
      <c r="X317" s="2"/>
      <c r="Y317" s="1">
        <f>IF(OR(Table1[[#This Row],[Quote Date]]="",Table1[[#This Row],[Confirm Date]]=""),0,NETWORKDAYS(Table1[[#This Row],[Quote Date]],Table1[[#This Row],[Confirm Date]]))</f>
        <v>0</v>
      </c>
      <c r="Z317" s="2"/>
      <c r="AA317" s="2"/>
      <c r="AB317" s="3">
        <f>IF(OR(Table1[[#This Row],[Part Order Date]]="",Table1[[#This Row],[Part Receive Date]]=""),0,NETWORKDAYS(Table1[[#This Row],[Part Order Date]],Table1[[#This Row],[Part Receive Date]]))</f>
        <v>0</v>
      </c>
      <c r="AC317" s="1">
        <f>IF(OR(Table1[[#This Row],[Confirm Date]]="",Table1[[#This Row],[End Date]]=""),0,NETWORKDAYS(Table1[[#This Row],[Confirm Date]],Table1[[#This Row],[End Date]]))</f>
        <v>0</v>
      </c>
      <c r="AD317" s="2"/>
      <c r="AE317" s="2"/>
      <c r="AF317" s="2" t="s">
        <v>1898</v>
      </c>
      <c r="AH317">
        <v>500</v>
      </c>
      <c r="AI317" s="139">
        <v>192000000</v>
      </c>
    </row>
    <row r="318" spans="1:35">
      <c r="A318">
        <f>IF(Table1[[#This Row],[STATUS]]="0] CLOSED","",COUNTIF($I$4:I318,"&lt;&gt;0] CLOSED"))</f>
        <v>115</v>
      </c>
      <c r="B318" t="s">
        <v>874</v>
      </c>
      <c r="C318" s="2">
        <v>45197</v>
      </c>
      <c r="D318" s="2"/>
      <c r="E318" s="2"/>
      <c r="F318" s="3">
        <f>IF(OR(Table1[[#This Row],[Start Date]]="",Table1[[#This Row],[End Date]]=""),0,NETWORKDAYS(Table1[[#This Row],[Start Date]],Table1[[#This Row],[End Date]]))</f>
        <v>0</v>
      </c>
      <c r="G318" t="s">
        <v>201</v>
      </c>
      <c r="I318" t="s">
        <v>1342</v>
      </c>
      <c r="J318" t="s">
        <v>1528</v>
      </c>
      <c r="K318" s="2"/>
      <c r="M318" t="s">
        <v>1343</v>
      </c>
      <c r="N318" t="s">
        <v>202</v>
      </c>
      <c r="O318" t="s">
        <v>440</v>
      </c>
      <c r="P318" t="s">
        <v>875</v>
      </c>
      <c r="Q318" s="2">
        <v>44250</v>
      </c>
      <c r="R318" t="s">
        <v>2307</v>
      </c>
      <c r="S318" t="s">
        <v>876</v>
      </c>
      <c r="T318" t="s">
        <v>1344</v>
      </c>
      <c r="U318" t="s">
        <v>877</v>
      </c>
      <c r="V318" s="2">
        <v>45198</v>
      </c>
      <c r="W318" s="2">
        <v>45206</v>
      </c>
      <c r="X318" s="2"/>
      <c r="Y318" s="1">
        <f>IF(OR(Table1[[#This Row],[Quote Date]]="",Table1[[#This Row],[Confirm Date]]=""),0,NETWORKDAYS(Table1[[#This Row],[Quote Date]],Table1[[#This Row],[Confirm Date]]))</f>
        <v>0</v>
      </c>
      <c r="Z318" s="2"/>
      <c r="AA318" s="2"/>
      <c r="AB318" s="3">
        <f>IF(OR(Table1[[#This Row],[Part Order Date]]="",Table1[[#This Row],[Part Receive Date]]=""),0,NETWORKDAYS(Table1[[#This Row],[Part Order Date]],Table1[[#This Row],[Part Receive Date]]))</f>
        <v>0</v>
      </c>
      <c r="AC318" s="1">
        <f>IF(OR(Table1[[#This Row],[Confirm Date]]="",Table1[[#This Row],[End Date]]=""),0,NETWORKDAYS(Table1[[#This Row],[Confirm Date]],Table1[[#This Row],[End Date]]))</f>
        <v>0</v>
      </c>
      <c r="AD318" s="2"/>
      <c r="AE318" s="2" t="s">
        <v>1899</v>
      </c>
      <c r="AF318" s="2" t="s">
        <v>1900</v>
      </c>
      <c r="AH318">
        <v>500</v>
      </c>
      <c r="AI318" s="139">
        <v>258000000</v>
      </c>
    </row>
    <row r="319" spans="1:35">
      <c r="A319">
        <f>IF(Table1[[#This Row],[STATUS]]="0] CLOSED","",COUNTIF($I$4:I319,"&lt;&gt;0] CLOSED"))</f>
        <v>116</v>
      </c>
      <c r="B319" t="s">
        <v>886</v>
      </c>
      <c r="C319" s="2">
        <v>45197</v>
      </c>
      <c r="D319" s="2"/>
      <c r="E319" s="2"/>
      <c r="F319" s="3">
        <f>IF(OR(Table1[[#This Row],[Start Date]]="",Table1[[#This Row],[End Date]]=""),0,NETWORKDAYS(Table1[[#This Row],[Start Date]],Table1[[#This Row],[End Date]]))</f>
        <v>0</v>
      </c>
      <c r="G319" t="s">
        <v>201</v>
      </c>
      <c r="I319" t="s">
        <v>1342</v>
      </c>
      <c r="J319" t="s">
        <v>1528</v>
      </c>
      <c r="K319" s="2"/>
      <c r="M319" t="s">
        <v>1343</v>
      </c>
      <c r="N319" t="s">
        <v>202</v>
      </c>
      <c r="O319" t="s">
        <v>85</v>
      </c>
      <c r="P319" t="s">
        <v>887</v>
      </c>
      <c r="Q319" s="2">
        <v>44414</v>
      </c>
      <c r="R319" t="s">
        <v>2307</v>
      </c>
      <c r="S319" t="s">
        <v>888</v>
      </c>
      <c r="T319" t="s">
        <v>1344</v>
      </c>
      <c r="U319" t="s">
        <v>889</v>
      </c>
      <c r="V319" s="2">
        <v>45198</v>
      </c>
      <c r="W319" s="2">
        <v>45206</v>
      </c>
      <c r="X319" s="2"/>
      <c r="Y319" s="1">
        <f>IF(OR(Table1[[#This Row],[Quote Date]]="",Table1[[#This Row],[Confirm Date]]=""),0,NETWORKDAYS(Table1[[#This Row],[Quote Date]],Table1[[#This Row],[Confirm Date]]))</f>
        <v>0</v>
      </c>
      <c r="Z319" s="2"/>
      <c r="AA319" s="2"/>
      <c r="AB319" s="3">
        <f>IF(OR(Table1[[#This Row],[Part Order Date]]="",Table1[[#This Row],[Part Receive Date]]=""),0,NETWORKDAYS(Table1[[#This Row],[Part Order Date]],Table1[[#This Row],[Part Receive Date]]))</f>
        <v>0</v>
      </c>
      <c r="AC319" s="1">
        <f>IF(OR(Table1[[#This Row],[Confirm Date]]="",Table1[[#This Row],[End Date]]=""),0,NETWORKDAYS(Table1[[#This Row],[Confirm Date]],Table1[[#This Row],[End Date]]))</f>
        <v>0</v>
      </c>
      <c r="AD319" s="2"/>
      <c r="AE319" s="2" t="s">
        <v>1901</v>
      </c>
      <c r="AF319" s="2" t="s">
        <v>1902</v>
      </c>
      <c r="AH319">
        <v>450</v>
      </c>
      <c r="AI319" s="139">
        <v>147000000</v>
      </c>
    </row>
    <row r="320" spans="1:35">
      <c r="A320">
        <f>IF(Table1[[#This Row],[STATUS]]="0] CLOSED","",COUNTIF($I$4:I320,"&lt;&gt;0] CLOSED"))</f>
        <v>117</v>
      </c>
      <c r="B320" t="s">
        <v>890</v>
      </c>
      <c r="C320" s="2">
        <v>45197</v>
      </c>
      <c r="D320" s="2"/>
      <c r="E320" s="2"/>
      <c r="F320" s="3">
        <f>IF(OR(Table1[[#This Row],[Start Date]]="",Table1[[#This Row],[End Date]]=""),0,NETWORKDAYS(Table1[[#This Row],[Start Date]],Table1[[#This Row],[End Date]]))</f>
        <v>0</v>
      </c>
      <c r="G320" t="s">
        <v>201</v>
      </c>
      <c r="I320" t="s">
        <v>1342</v>
      </c>
      <c r="J320" t="s">
        <v>1528</v>
      </c>
      <c r="K320" s="2"/>
      <c r="M320" t="s">
        <v>1343</v>
      </c>
      <c r="N320" t="s">
        <v>33</v>
      </c>
      <c r="O320" t="s">
        <v>40</v>
      </c>
      <c r="P320" t="s">
        <v>891</v>
      </c>
      <c r="Q320" s="2">
        <v>42375</v>
      </c>
      <c r="T320" t="s">
        <v>1441</v>
      </c>
      <c r="U320" t="s">
        <v>42</v>
      </c>
      <c r="V320" s="2">
        <v>45198</v>
      </c>
      <c r="W320" s="2">
        <v>45206</v>
      </c>
      <c r="X320" s="2"/>
      <c r="Y320" s="1">
        <f>IF(OR(Table1[[#This Row],[Quote Date]]="",Table1[[#This Row],[Confirm Date]]=""),0,NETWORKDAYS(Table1[[#This Row],[Quote Date]],Table1[[#This Row],[Confirm Date]]))</f>
        <v>0</v>
      </c>
      <c r="Z320" s="2"/>
      <c r="AA320" s="2"/>
      <c r="AB320" s="3">
        <f>IF(OR(Table1[[#This Row],[Part Order Date]]="",Table1[[#This Row],[Part Receive Date]]=""),0,NETWORKDAYS(Table1[[#This Row],[Part Order Date]],Table1[[#This Row],[Part Receive Date]]))</f>
        <v>0</v>
      </c>
      <c r="AC320" s="1">
        <f>IF(OR(Table1[[#This Row],[Confirm Date]]="",Table1[[#This Row],[End Date]]=""),0,NETWORKDAYS(Table1[[#This Row],[Confirm Date]],Table1[[#This Row],[End Date]]))</f>
        <v>0</v>
      </c>
      <c r="AD320" s="2"/>
      <c r="AE320" s="2"/>
      <c r="AF320" s="2" t="s">
        <v>1903</v>
      </c>
      <c r="AH320">
        <v>200</v>
      </c>
      <c r="AI320" s="139">
        <v>265000000</v>
      </c>
    </row>
    <row r="321" spans="1:35">
      <c r="A321">
        <f>IF(Table1[[#This Row],[STATUS]]="0] CLOSED","",COUNTIF($I$4:I321,"&lt;&gt;0] CLOSED"))</f>
        <v>118</v>
      </c>
      <c r="B321" t="s">
        <v>892</v>
      </c>
      <c r="C321" s="2">
        <v>45197</v>
      </c>
      <c r="D321" s="2"/>
      <c r="E321" s="2"/>
      <c r="F321" s="3">
        <f>IF(OR(Table1[[#This Row],[Start Date]]="",Table1[[#This Row],[End Date]]=""),0,NETWORKDAYS(Table1[[#This Row],[Start Date]],Table1[[#This Row],[End Date]]))</f>
        <v>0</v>
      </c>
      <c r="G321" t="s">
        <v>201</v>
      </c>
      <c r="I321" t="s">
        <v>1342</v>
      </c>
      <c r="J321" t="s">
        <v>1528</v>
      </c>
      <c r="K321" s="2"/>
      <c r="M321" t="s">
        <v>1343</v>
      </c>
      <c r="N321" t="s">
        <v>202</v>
      </c>
      <c r="O321" t="s">
        <v>73</v>
      </c>
      <c r="P321" t="s">
        <v>893</v>
      </c>
      <c r="Q321" s="2">
        <v>42090</v>
      </c>
      <c r="R321" t="s">
        <v>2307</v>
      </c>
      <c r="S321" t="s">
        <v>894</v>
      </c>
      <c r="T321" t="s">
        <v>1344</v>
      </c>
      <c r="U321" t="s">
        <v>311</v>
      </c>
      <c r="V321" s="2">
        <v>45198</v>
      </c>
      <c r="W321" s="2">
        <v>45206</v>
      </c>
      <c r="X321" s="2"/>
      <c r="Y321" s="1">
        <f>IF(OR(Table1[[#This Row],[Quote Date]]="",Table1[[#This Row],[Confirm Date]]=""),0,NETWORKDAYS(Table1[[#This Row],[Quote Date]],Table1[[#This Row],[Confirm Date]]))</f>
        <v>0</v>
      </c>
      <c r="Z321" s="2"/>
      <c r="AA321" s="2"/>
      <c r="AB321" s="3">
        <f>IF(OR(Table1[[#This Row],[Part Order Date]]="",Table1[[#This Row],[Part Receive Date]]=""),0,NETWORKDAYS(Table1[[#This Row],[Part Order Date]],Table1[[#This Row],[Part Receive Date]]))</f>
        <v>0</v>
      </c>
      <c r="AC321" s="1">
        <f>IF(OR(Table1[[#This Row],[Confirm Date]]="",Table1[[#This Row],[End Date]]=""),0,NETWORKDAYS(Table1[[#This Row],[Confirm Date]],Table1[[#This Row],[End Date]]))</f>
        <v>0</v>
      </c>
      <c r="AD321" s="2"/>
      <c r="AE321" s="2" t="s">
        <v>1904</v>
      </c>
      <c r="AF321" s="2" t="s">
        <v>1905</v>
      </c>
      <c r="AH321">
        <v>500</v>
      </c>
      <c r="AI321" s="139">
        <v>108000000</v>
      </c>
    </row>
    <row r="322" spans="1:35">
      <c r="A322">
        <f>IF(Table1[[#This Row],[STATUS]]="0] CLOSED","",COUNTIF($I$4:I322,"&lt;&gt;0] CLOSED"))</f>
        <v>119</v>
      </c>
      <c r="B322" t="s">
        <v>895</v>
      </c>
      <c r="C322" s="2">
        <v>45197</v>
      </c>
      <c r="D322" s="2"/>
      <c r="E322" s="2"/>
      <c r="F322" s="3">
        <f>IF(OR(Table1[[#This Row],[Start Date]]="",Table1[[#This Row],[End Date]]=""),0,NETWORKDAYS(Table1[[#This Row],[Start Date]],Table1[[#This Row],[End Date]]))</f>
        <v>0</v>
      </c>
      <c r="G322" t="s">
        <v>201</v>
      </c>
      <c r="I322" t="s">
        <v>1342</v>
      </c>
      <c r="J322" t="s">
        <v>1528</v>
      </c>
      <c r="K322" s="2"/>
      <c r="M322" t="s">
        <v>1343</v>
      </c>
      <c r="N322" t="s">
        <v>202</v>
      </c>
      <c r="O322" t="s">
        <v>85</v>
      </c>
      <c r="P322" t="s">
        <v>896</v>
      </c>
      <c r="Q322" s="2">
        <v>44250</v>
      </c>
      <c r="R322" t="s">
        <v>2307</v>
      </c>
      <c r="S322" t="s">
        <v>897</v>
      </c>
      <c r="T322" t="s">
        <v>1344</v>
      </c>
      <c r="U322" t="s">
        <v>898</v>
      </c>
      <c r="V322" s="2">
        <v>45198</v>
      </c>
      <c r="W322" s="2">
        <v>45206</v>
      </c>
      <c r="X322" s="2"/>
      <c r="Y322" s="1">
        <f>IF(OR(Table1[[#This Row],[Quote Date]]="",Table1[[#This Row],[Confirm Date]]=""),0,NETWORKDAYS(Table1[[#This Row],[Quote Date]],Table1[[#This Row],[Confirm Date]]))</f>
        <v>0</v>
      </c>
      <c r="Z322" s="2"/>
      <c r="AA322" s="2"/>
      <c r="AB322" s="3">
        <f>IF(OR(Table1[[#This Row],[Part Order Date]]="",Table1[[#This Row],[Part Receive Date]]=""),0,NETWORKDAYS(Table1[[#This Row],[Part Order Date]],Table1[[#This Row],[Part Receive Date]]))</f>
        <v>0</v>
      </c>
      <c r="AC322" s="1">
        <f>IF(OR(Table1[[#This Row],[Confirm Date]]="",Table1[[#This Row],[End Date]]=""),0,NETWORKDAYS(Table1[[#This Row],[Confirm Date]],Table1[[#This Row],[End Date]]))</f>
        <v>0</v>
      </c>
      <c r="AD322" s="2"/>
      <c r="AE322" s="2" t="s">
        <v>1906</v>
      </c>
      <c r="AF322" s="2" t="s">
        <v>1907</v>
      </c>
      <c r="AH322">
        <v>500</v>
      </c>
      <c r="AI322" s="139">
        <v>52000000</v>
      </c>
    </row>
    <row r="323" spans="1:35">
      <c r="A323">
        <f>IF(Table1[[#This Row],[STATUS]]="0] CLOSED","",COUNTIF($I$4:I323,"&lt;&gt;0] CLOSED"))</f>
        <v>120</v>
      </c>
      <c r="B323" t="s">
        <v>899</v>
      </c>
      <c r="C323" s="2">
        <v>45197</v>
      </c>
      <c r="D323" s="2"/>
      <c r="E323" s="2"/>
      <c r="F323" s="3">
        <f>IF(OR(Table1[[#This Row],[Start Date]]="",Table1[[#This Row],[End Date]]=""),0,NETWORKDAYS(Table1[[#This Row],[Start Date]],Table1[[#This Row],[End Date]]))</f>
        <v>0</v>
      </c>
      <c r="G323" t="s">
        <v>201</v>
      </c>
      <c r="I323" t="s">
        <v>1342</v>
      </c>
      <c r="J323" t="s">
        <v>1528</v>
      </c>
      <c r="K323" s="2"/>
      <c r="M323" t="s">
        <v>1343</v>
      </c>
      <c r="N323" t="s">
        <v>202</v>
      </c>
      <c r="O323" t="s">
        <v>85</v>
      </c>
      <c r="P323" t="s">
        <v>900</v>
      </c>
      <c r="Q323" s="2">
        <v>44414</v>
      </c>
      <c r="R323" t="s">
        <v>2307</v>
      </c>
      <c r="S323" t="s">
        <v>901</v>
      </c>
      <c r="T323" t="s">
        <v>1344</v>
      </c>
      <c r="U323" t="s">
        <v>26</v>
      </c>
      <c r="V323" s="2">
        <v>45198</v>
      </c>
      <c r="W323" s="2">
        <v>45206</v>
      </c>
      <c r="X323" s="2"/>
      <c r="Y323" s="1">
        <f>IF(OR(Table1[[#This Row],[Quote Date]]="",Table1[[#This Row],[Confirm Date]]=""),0,NETWORKDAYS(Table1[[#This Row],[Quote Date]],Table1[[#This Row],[Confirm Date]]))</f>
        <v>0</v>
      </c>
      <c r="Z323" s="2"/>
      <c r="AA323" s="2"/>
      <c r="AB323" s="3">
        <f>IF(OR(Table1[[#This Row],[Part Order Date]]="",Table1[[#This Row],[Part Receive Date]]=""),0,NETWORKDAYS(Table1[[#This Row],[Part Order Date]],Table1[[#This Row],[Part Receive Date]]))</f>
        <v>0</v>
      </c>
      <c r="AC323" s="1">
        <f>IF(OR(Table1[[#This Row],[Confirm Date]]="",Table1[[#This Row],[End Date]]=""),0,NETWORKDAYS(Table1[[#This Row],[Confirm Date]],Table1[[#This Row],[End Date]]))</f>
        <v>0</v>
      </c>
      <c r="AD323" s="2"/>
      <c r="AE323" s="2" t="s">
        <v>1908</v>
      </c>
      <c r="AF323" s="2" t="s">
        <v>1909</v>
      </c>
      <c r="AH323">
        <v>450</v>
      </c>
      <c r="AI323" s="139">
        <v>39000000</v>
      </c>
    </row>
    <row r="324" spans="1:35">
      <c r="A324">
        <f>IF(Table1[[#This Row],[STATUS]]="0] CLOSED","",COUNTIF($I$4:I324,"&lt;&gt;0] CLOSED"))</f>
        <v>121</v>
      </c>
      <c r="B324" t="s">
        <v>902</v>
      </c>
      <c r="C324" s="2">
        <v>45197</v>
      </c>
      <c r="D324" s="2"/>
      <c r="E324" s="2"/>
      <c r="F324" s="3">
        <f>IF(OR(Table1[[#This Row],[Start Date]]="",Table1[[#This Row],[End Date]]=""),0,NETWORKDAYS(Table1[[#This Row],[Start Date]],Table1[[#This Row],[End Date]]))</f>
        <v>0</v>
      </c>
      <c r="G324" t="s">
        <v>201</v>
      </c>
      <c r="I324" t="s">
        <v>1342</v>
      </c>
      <c r="J324" t="s">
        <v>1528</v>
      </c>
      <c r="K324" s="2"/>
      <c r="M324" t="s">
        <v>1343</v>
      </c>
      <c r="N324" t="s">
        <v>202</v>
      </c>
      <c r="O324" t="s">
        <v>85</v>
      </c>
      <c r="P324" t="s">
        <v>903</v>
      </c>
      <c r="Q324" s="2">
        <v>44414</v>
      </c>
      <c r="R324" t="s">
        <v>2307</v>
      </c>
      <c r="S324" t="s">
        <v>904</v>
      </c>
      <c r="T324" t="s">
        <v>1344</v>
      </c>
      <c r="U324" t="s">
        <v>905</v>
      </c>
      <c r="V324" s="2">
        <v>45198</v>
      </c>
      <c r="W324" s="2">
        <v>45206</v>
      </c>
      <c r="X324" s="2"/>
      <c r="Y324" s="1">
        <f>IF(OR(Table1[[#This Row],[Quote Date]]="",Table1[[#This Row],[Confirm Date]]=""),0,NETWORKDAYS(Table1[[#This Row],[Quote Date]],Table1[[#This Row],[Confirm Date]]))</f>
        <v>0</v>
      </c>
      <c r="Z324" s="2"/>
      <c r="AA324" s="2"/>
      <c r="AB324" s="3">
        <f>IF(OR(Table1[[#This Row],[Part Order Date]]="",Table1[[#This Row],[Part Receive Date]]=""),0,NETWORKDAYS(Table1[[#This Row],[Part Order Date]],Table1[[#This Row],[Part Receive Date]]))</f>
        <v>0</v>
      </c>
      <c r="AC324" s="1">
        <f>IF(OR(Table1[[#This Row],[Confirm Date]]="",Table1[[#This Row],[End Date]]=""),0,NETWORKDAYS(Table1[[#This Row],[Confirm Date]],Table1[[#This Row],[End Date]]))</f>
        <v>0</v>
      </c>
      <c r="AD324" s="2"/>
      <c r="AE324" s="2" t="s">
        <v>1910</v>
      </c>
      <c r="AF324" s="2" t="s">
        <v>1911</v>
      </c>
      <c r="AH324">
        <v>450</v>
      </c>
      <c r="AI324" s="139">
        <v>46000000</v>
      </c>
    </row>
    <row r="325" spans="1:35">
      <c r="A325">
        <f>IF(Table1[[#This Row],[STATUS]]="0] CLOSED","",COUNTIF($I$4:I325,"&lt;&gt;0] CLOSED"))</f>
        <v>122</v>
      </c>
      <c r="B325" t="s">
        <v>906</v>
      </c>
      <c r="C325" s="2">
        <v>45197</v>
      </c>
      <c r="D325" s="2"/>
      <c r="E325" s="2"/>
      <c r="F325" s="3">
        <f>IF(OR(Table1[[#This Row],[Start Date]]="",Table1[[#This Row],[End Date]]=""),0,NETWORKDAYS(Table1[[#This Row],[Start Date]],Table1[[#This Row],[End Date]]))</f>
        <v>0</v>
      </c>
      <c r="G325" t="s">
        <v>201</v>
      </c>
      <c r="I325" t="s">
        <v>1342</v>
      </c>
      <c r="J325" t="s">
        <v>1528</v>
      </c>
      <c r="K325" s="2"/>
      <c r="M325" t="s">
        <v>1343</v>
      </c>
      <c r="N325" t="s">
        <v>202</v>
      </c>
      <c r="O325" t="s">
        <v>713</v>
      </c>
      <c r="P325" t="s">
        <v>907</v>
      </c>
      <c r="Q325" s="2">
        <v>43702</v>
      </c>
      <c r="R325" t="s">
        <v>2307</v>
      </c>
      <c r="S325" t="s">
        <v>908</v>
      </c>
      <c r="T325" t="s">
        <v>1344</v>
      </c>
      <c r="U325" t="s">
        <v>909</v>
      </c>
      <c r="V325" s="2">
        <v>45198</v>
      </c>
      <c r="W325" s="2">
        <v>45206</v>
      </c>
      <c r="X325" s="2"/>
      <c r="Y325" s="1">
        <f>IF(OR(Table1[[#This Row],[Quote Date]]="",Table1[[#This Row],[Confirm Date]]=""),0,NETWORKDAYS(Table1[[#This Row],[Quote Date]],Table1[[#This Row],[Confirm Date]]))</f>
        <v>0</v>
      </c>
      <c r="Z325" s="2"/>
      <c r="AA325" s="2"/>
      <c r="AB325" s="3">
        <f>IF(OR(Table1[[#This Row],[Part Order Date]]="",Table1[[#This Row],[Part Receive Date]]=""),0,NETWORKDAYS(Table1[[#This Row],[Part Order Date]],Table1[[#This Row],[Part Receive Date]]))</f>
        <v>0</v>
      </c>
      <c r="AC325" s="1">
        <f>IF(OR(Table1[[#This Row],[Confirm Date]]="",Table1[[#This Row],[End Date]]=""),0,NETWORKDAYS(Table1[[#This Row],[Confirm Date]],Table1[[#This Row],[End Date]]))</f>
        <v>0</v>
      </c>
      <c r="AD325" s="2"/>
      <c r="AE325" s="2" t="s">
        <v>1912</v>
      </c>
      <c r="AF325" s="2" t="s">
        <v>1913</v>
      </c>
      <c r="AH325">
        <v>450</v>
      </c>
      <c r="AI325" s="139">
        <v>156000000</v>
      </c>
    </row>
    <row r="326" spans="1:35">
      <c r="A326">
        <f>IF(Table1[[#This Row],[STATUS]]="0] CLOSED","",COUNTIF($I$4:I326,"&lt;&gt;0] CLOSED"))</f>
        <v>123</v>
      </c>
      <c r="B326" t="s">
        <v>910</v>
      </c>
      <c r="C326" s="2">
        <v>45197</v>
      </c>
      <c r="D326" s="2"/>
      <c r="E326" s="2"/>
      <c r="F326" s="3">
        <f>IF(OR(Table1[[#This Row],[Start Date]]="",Table1[[#This Row],[End Date]]=""),0,NETWORKDAYS(Table1[[#This Row],[Start Date]],Table1[[#This Row],[End Date]]))</f>
        <v>0</v>
      </c>
      <c r="G326" t="s">
        <v>201</v>
      </c>
      <c r="I326" t="s">
        <v>1342</v>
      </c>
      <c r="J326" t="s">
        <v>1528</v>
      </c>
      <c r="K326" s="2">
        <v>45322</v>
      </c>
      <c r="M326" t="s">
        <v>1343</v>
      </c>
      <c r="N326" t="s">
        <v>202</v>
      </c>
      <c r="O326" t="s">
        <v>109</v>
      </c>
      <c r="P326" t="s">
        <v>911</v>
      </c>
      <c r="Q326" s="2">
        <v>44250</v>
      </c>
      <c r="R326" t="s">
        <v>2307</v>
      </c>
      <c r="S326" t="s">
        <v>912</v>
      </c>
      <c r="T326" t="s">
        <v>1344</v>
      </c>
      <c r="U326" t="s">
        <v>913</v>
      </c>
      <c r="V326" s="2">
        <v>45198</v>
      </c>
      <c r="W326" s="2">
        <v>45206</v>
      </c>
      <c r="X326" s="2"/>
      <c r="Y326" s="1">
        <f>IF(OR(Table1[[#This Row],[Quote Date]]="",Table1[[#This Row],[Confirm Date]]=""),0,NETWORKDAYS(Table1[[#This Row],[Quote Date]],Table1[[#This Row],[Confirm Date]]))</f>
        <v>0</v>
      </c>
      <c r="Z326" s="2"/>
      <c r="AA326" s="2"/>
      <c r="AB326" s="3">
        <f>IF(OR(Table1[[#This Row],[Part Order Date]]="",Table1[[#This Row],[Part Receive Date]]=""),0,NETWORKDAYS(Table1[[#This Row],[Part Order Date]],Table1[[#This Row],[Part Receive Date]]))</f>
        <v>0</v>
      </c>
      <c r="AC326" s="1">
        <f>IF(OR(Table1[[#This Row],[Confirm Date]]="",Table1[[#This Row],[End Date]]=""),0,NETWORKDAYS(Table1[[#This Row],[Confirm Date]],Table1[[#This Row],[End Date]]))</f>
        <v>0</v>
      </c>
      <c r="AD326" s="2"/>
      <c r="AE326" s="2" t="s">
        <v>1914</v>
      </c>
      <c r="AF326" s="2" t="s">
        <v>1915</v>
      </c>
      <c r="AH326">
        <v>600</v>
      </c>
      <c r="AI326" s="139">
        <v>94000000</v>
      </c>
    </row>
    <row r="327" spans="1:35">
      <c r="A327">
        <f>IF(Table1[[#This Row],[STATUS]]="0] CLOSED","",COUNTIF($I$4:I327,"&lt;&gt;0] CLOSED"))</f>
        <v>124</v>
      </c>
      <c r="B327" t="s">
        <v>921</v>
      </c>
      <c r="C327" s="2">
        <v>45197</v>
      </c>
      <c r="D327" s="2"/>
      <c r="E327" s="2"/>
      <c r="F327" s="3">
        <f>IF(OR(Table1[[#This Row],[Start Date]]="",Table1[[#This Row],[End Date]]=""),0,NETWORKDAYS(Table1[[#This Row],[Start Date]],Table1[[#This Row],[End Date]]))</f>
        <v>0</v>
      </c>
      <c r="G327" t="s">
        <v>201</v>
      </c>
      <c r="I327" t="s">
        <v>1342</v>
      </c>
      <c r="J327" t="s">
        <v>1528</v>
      </c>
      <c r="K327" s="2"/>
      <c r="M327" t="s">
        <v>1343</v>
      </c>
      <c r="N327" t="s">
        <v>202</v>
      </c>
      <c r="O327" t="s">
        <v>109</v>
      </c>
      <c r="P327" t="s">
        <v>922</v>
      </c>
      <c r="Q327" s="2">
        <v>42282</v>
      </c>
      <c r="R327" t="s">
        <v>2307</v>
      </c>
      <c r="S327" t="s">
        <v>923</v>
      </c>
      <c r="T327" t="s">
        <v>1344</v>
      </c>
      <c r="U327" t="s">
        <v>924</v>
      </c>
      <c r="V327" s="2">
        <v>45198</v>
      </c>
      <c r="W327" s="2">
        <v>45206</v>
      </c>
      <c r="X327" s="2"/>
      <c r="Y327" s="1">
        <f>IF(OR(Table1[[#This Row],[Quote Date]]="",Table1[[#This Row],[Confirm Date]]=""),0,NETWORKDAYS(Table1[[#This Row],[Quote Date]],Table1[[#This Row],[Confirm Date]]))</f>
        <v>0</v>
      </c>
      <c r="Z327" s="2"/>
      <c r="AA327" s="2"/>
      <c r="AB327" s="3">
        <f>IF(OR(Table1[[#This Row],[Part Order Date]]="",Table1[[#This Row],[Part Receive Date]]=""),0,NETWORKDAYS(Table1[[#This Row],[Part Order Date]],Table1[[#This Row],[Part Receive Date]]))</f>
        <v>0</v>
      </c>
      <c r="AC327" s="1">
        <f>IF(OR(Table1[[#This Row],[Confirm Date]]="",Table1[[#This Row],[End Date]]=""),0,NETWORKDAYS(Table1[[#This Row],[Confirm Date]],Table1[[#This Row],[End Date]]))</f>
        <v>0</v>
      </c>
      <c r="AD327" s="2"/>
      <c r="AE327" s="2" t="s">
        <v>1916</v>
      </c>
      <c r="AF327" s="2" t="s">
        <v>1917</v>
      </c>
      <c r="AH327">
        <v>500</v>
      </c>
      <c r="AI327" s="139">
        <v>278000000</v>
      </c>
    </row>
    <row r="328" spans="1:35">
      <c r="A328">
        <f>IF(Table1[[#This Row],[STATUS]]="0] CLOSED","",COUNTIF($I$4:I328,"&lt;&gt;0] CLOSED"))</f>
        <v>125</v>
      </c>
      <c r="B328" t="s">
        <v>925</v>
      </c>
      <c r="C328" s="2">
        <v>45197</v>
      </c>
      <c r="D328" s="2"/>
      <c r="E328" s="2"/>
      <c r="F328" s="3">
        <f>IF(OR(Table1[[#This Row],[Start Date]]="",Table1[[#This Row],[End Date]]=""),0,NETWORKDAYS(Table1[[#This Row],[Start Date]],Table1[[#This Row],[End Date]]))</f>
        <v>0</v>
      </c>
      <c r="G328" t="s">
        <v>201</v>
      </c>
      <c r="I328" t="s">
        <v>1342</v>
      </c>
      <c r="J328" t="s">
        <v>1528</v>
      </c>
      <c r="K328" s="2"/>
      <c r="M328" t="s">
        <v>1343</v>
      </c>
      <c r="N328" t="s">
        <v>202</v>
      </c>
      <c r="O328" t="s">
        <v>109</v>
      </c>
      <c r="P328" t="s">
        <v>926</v>
      </c>
      <c r="Q328" s="2">
        <v>43110</v>
      </c>
      <c r="R328" t="s">
        <v>2307</v>
      </c>
      <c r="T328" t="s">
        <v>1344</v>
      </c>
      <c r="U328" t="s">
        <v>927</v>
      </c>
      <c r="V328" s="2">
        <v>45198</v>
      </c>
      <c r="W328" s="2">
        <v>45206</v>
      </c>
      <c r="X328" s="2"/>
      <c r="Y328" s="1">
        <f>IF(OR(Table1[[#This Row],[Quote Date]]="",Table1[[#This Row],[Confirm Date]]=""),0,NETWORKDAYS(Table1[[#This Row],[Quote Date]],Table1[[#This Row],[Confirm Date]]))</f>
        <v>0</v>
      </c>
      <c r="Z328" s="2"/>
      <c r="AA328" s="2"/>
      <c r="AB328" s="3">
        <f>IF(OR(Table1[[#This Row],[Part Order Date]]="",Table1[[#This Row],[Part Receive Date]]=""),0,NETWORKDAYS(Table1[[#This Row],[Part Order Date]],Table1[[#This Row],[Part Receive Date]]))</f>
        <v>0</v>
      </c>
      <c r="AC328" s="1">
        <f>IF(OR(Table1[[#This Row],[Confirm Date]]="",Table1[[#This Row],[End Date]]=""),0,NETWORKDAYS(Table1[[#This Row],[Confirm Date]],Table1[[#This Row],[End Date]]))</f>
        <v>0</v>
      </c>
      <c r="AD328" s="2"/>
      <c r="AE328" s="2" t="s">
        <v>1918</v>
      </c>
      <c r="AF328" s="2" t="s">
        <v>1919</v>
      </c>
      <c r="AH328">
        <v>500</v>
      </c>
      <c r="AI328" s="139">
        <v>217000000</v>
      </c>
    </row>
    <row r="329" spans="1:35">
      <c r="A329">
        <f>IF(Table1[[#This Row],[STATUS]]="0] CLOSED","",COUNTIF($I$4:I329,"&lt;&gt;0] CLOSED"))</f>
        <v>126</v>
      </c>
      <c r="B329" t="s">
        <v>928</v>
      </c>
      <c r="C329" s="2">
        <v>45197</v>
      </c>
      <c r="D329" s="2"/>
      <c r="E329" s="2"/>
      <c r="F329" s="3">
        <f>IF(OR(Table1[[#This Row],[Start Date]]="",Table1[[#This Row],[End Date]]=""),0,NETWORKDAYS(Table1[[#This Row],[Start Date]],Table1[[#This Row],[End Date]]))</f>
        <v>0</v>
      </c>
      <c r="G329" t="s">
        <v>201</v>
      </c>
      <c r="I329" t="s">
        <v>1342</v>
      </c>
      <c r="J329" t="s">
        <v>1528</v>
      </c>
      <c r="K329" s="2"/>
      <c r="M329" t="s">
        <v>1343</v>
      </c>
      <c r="N329" t="s">
        <v>202</v>
      </c>
      <c r="O329" t="s">
        <v>440</v>
      </c>
      <c r="P329" t="s">
        <v>929</v>
      </c>
      <c r="Q329" s="2">
        <v>44250</v>
      </c>
      <c r="R329" t="s">
        <v>2307</v>
      </c>
      <c r="S329" t="s">
        <v>930</v>
      </c>
      <c r="T329" t="s">
        <v>1344</v>
      </c>
      <c r="U329" t="s">
        <v>375</v>
      </c>
      <c r="V329" s="2">
        <v>45198</v>
      </c>
      <c r="W329" s="2">
        <v>45206</v>
      </c>
      <c r="X329" s="2"/>
      <c r="Y329" s="1">
        <f>IF(OR(Table1[[#This Row],[Quote Date]]="",Table1[[#This Row],[Confirm Date]]=""),0,NETWORKDAYS(Table1[[#This Row],[Quote Date]],Table1[[#This Row],[Confirm Date]]))</f>
        <v>0</v>
      </c>
      <c r="Z329" s="2"/>
      <c r="AA329" s="2"/>
      <c r="AB329" s="3">
        <f>IF(OR(Table1[[#This Row],[Part Order Date]]="",Table1[[#This Row],[Part Receive Date]]=""),0,NETWORKDAYS(Table1[[#This Row],[Part Order Date]],Table1[[#This Row],[Part Receive Date]]))</f>
        <v>0</v>
      </c>
      <c r="AC329" s="1">
        <f>IF(OR(Table1[[#This Row],[Confirm Date]]="",Table1[[#This Row],[End Date]]=""),0,NETWORKDAYS(Table1[[#This Row],[Confirm Date]],Table1[[#This Row],[End Date]]))</f>
        <v>0</v>
      </c>
      <c r="AD329" s="2"/>
      <c r="AE329" s="2" t="s">
        <v>1920</v>
      </c>
      <c r="AF329" s="2" t="s">
        <v>1921</v>
      </c>
      <c r="AH329">
        <v>350</v>
      </c>
      <c r="AI329" s="139">
        <v>207000000</v>
      </c>
    </row>
    <row r="330" spans="1:35">
      <c r="A330">
        <f>IF(Table1[[#This Row],[STATUS]]="0] CLOSED","",COUNTIF($I$4:I330,"&lt;&gt;0] CLOSED"))</f>
        <v>127</v>
      </c>
      <c r="B330" t="s">
        <v>931</v>
      </c>
      <c r="C330" s="2">
        <v>45197</v>
      </c>
      <c r="D330" s="2"/>
      <c r="E330" s="2"/>
      <c r="F330" s="3">
        <f>IF(OR(Table1[[#This Row],[Start Date]]="",Table1[[#This Row],[End Date]]=""),0,NETWORKDAYS(Table1[[#This Row],[Start Date]],Table1[[#This Row],[End Date]]))</f>
        <v>0</v>
      </c>
      <c r="G330" t="s">
        <v>201</v>
      </c>
      <c r="I330" t="s">
        <v>1342</v>
      </c>
      <c r="J330" t="s">
        <v>1528</v>
      </c>
      <c r="K330" s="2"/>
      <c r="M330" t="s">
        <v>1343</v>
      </c>
      <c r="N330" t="s">
        <v>202</v>
      </c>
      <c r="O330" t="s">
        <v>85</v>
      </c>
      <c r="P330" t="s">
        <v>932</v>
      </c>
      <c r="Q330" s="2">
        <v>44250</v>
      </c>
      <c r="R330" t="s">
        <v>2307</v>
      </c>
      <c r="T330" t="s">
        <v>1344</v>
      </c>
      <c r="U330" t="s">
        <v>927</v>
      </c>
      <c r="V330" s="2">
        <v>45198</v>
      </c>
      <c r="W330" s="2">
        <v>45206</v>
      </c>
      <c r="X330" s="2"/>
      <c r="Y330" s="1">
        <f>IF(OR(Table1[[#This Row],[Quote Date]]="",Table1[[#This Row],[Confirm Date]]=""),0,NETWORKDAYS(Table1[[#This Row],[Quote Date]],Table1[[#This Row],[Confirm Date]]))</f>
        <v>0</v>
      </c>
      <c r="Z330" s="2"/>
      <c r="AA330" s="2"/>
      <c r="AB330" s="3">
        <f>IF(OR(Table1[[#This Row],[Part Order Date]]="",Table1[[#This Row],[Part Receive Date]]=""),0,NETWORKDAYS(Table1[[#This Row],[Part Order Date]],Table1[[#This Row],[Part Receive Date]]))</f>
        <v>0</v>
      </c>
      <c r="AC330" s="1">
        <f>IF(OR(Table1[[#This Row],[Confirm Date]]="",Table1[[#This Row],[End Date]]=""),0,NETWORKDAYS(Table1[[#This Row],[Confirm Date]],Table1[[#This Row],[End Date]]))</f>
        <v>0</v>
      </c>
      <c r="AD330" s="2"/>
      <c r="AE330" s="2" t="s">
        <v>1922</v>
      </c>
      <c r="AF330" s="2" t="s">
        <v>1923</v>
      </c>
      <c r="AH330">
        <v>500</v>
      </c>
      <c r="AI330" s="139">
        <v>198000000</v>
      </c>
    </row>
    <row r="331" spans="1:35">
      <c r="A331">
        <f>IF(Table1[[#This Row],[STATUS]]="0] CLOSED","",COUNTIF($I$4:I331,"&lt;&gt;0] CLOSED"))</f>
        <v>128</v>
      </c>
      <c r="B331" t="s">
        <v>933</v>
      </c>
      <c r="C331" s="2">
        <v>45197</v>
      </c>
      <c r="D331" s="2"/>
      <c r="E331" s="2"/>
      <c r="F331" s="3">
        <f>IF(OR(Table1[[#This Row],[Start Date]]="",Table1[[#This Row],[End Date]]=""),0,NETWORKDAYS(Table1[[#This Row],[Start Date]],Table1[[#This Row],[End Date]]))</f>
        <v>0</v>
      </c>
      <c r="G331" t="s">
        <v>201</v>
      </c>
      <c r="I331" t="s">
        <v>1342</v>
      </c>
      <c r="J331" t="s">
        <v>1528</v>
      </c>
      <c r="K331" s="2">
        <v>45322</v>
      </c>
      <c r="M331" t="s">
        <v>1343</v>
      </c>
      <c r="N331" t="s">
        <v>202</v>
      </c>
      <c r="O331" t="s">
        <v>85</v>
      </c>
      <c r="P331" t="s">
        <v>934</v>
      </c>
      <c r="Q331" s="2">
        <v>44250</v>
      </c>
      <c r="R331" t="s">
        <v>2307</v>
      </c>
      <c r="T331" t="s">
        <v>1344</v>
      </c>
      <c r="U331" t="s">
        <v>689</v>
      </c>
      <c r="V331" s="2">
        <v>45198</v>
      </c>
      <c r="W331" s="2">
        <v>45206</v>
      </c>
      <c r="X331" s="2"/>
      <c r="Y331" s="1">
        <f>IF(OR(Table1[[#This Row],[Quote Date]]="",Table1[[#This Row],[Confirm Date]]=""),0,NETWORKDAYS(Table1[[#This Row],[Quote Date]],Table1[[#This Row],[Confirm Date]]))</f>
        <v>0</v>
      </c>
      <c r="Z331" s="2"/>
      <c r="AA331" s="2"/>
      <c r="AB331" s="3">
        <f>IF(OR(Table1[[#This Row],[Part Order Date]]="",Table1[[#This Row],[Part Receive Date]]=""),0,NETWORKDAYS(Table1[[#This Row],[Part Order Date]],Table1[[#This Row],[Part Receive Date]]))</f>
        <v>0</v>
      </c>
      <c r="AC331" s="1">
        <f>IF(OR(Table1[[#This Row],[Confirm Date]]="",Table1[[#This Row],[End Date]]=""),0,NETWORKDAYS(Table1[[#This Row],[Confirm Date]],Table1[[#This Row],[End Date]]))</f>
        <v>0</v>
      </c>
      <c r="AD331" s="2"/>
      <c r="AE331" s="2" t="s">
        <v>1924</v>
      </c>
      <c r="AF331" s="2" t="s">
        <v>1925</v>
      </c>
      <c r="AH331">
        <v>600</v>
      </c>
      <c r="AI331" s="139">
        <v>49000000</v>
      </c>
    </row>
    <row r="332" spans="1:35">
      <c r="A332">
        <f>IF(Table1[[#This Row],[STATUS]]="0] CLOSED","",COUNTIF($I$4:I332,"&lt;&gt;0] CLOSED"))</f>
        <v>129</v>
      </c>
      <c r="B332" t="s">
        <v>935</v>
      </c>
      <c r="C332" s="2">
        <v>45197</v>
      </c>
      <c r="D332" s="2"/>
      <c r="E332" s="2"/>
      <c r="F332" s="3">
        <f>IF(OR(Table1[[#This Row],[Start Date]]="",Table1[[#This Row],[End Date]]=""),0,NETWORKDAYS(Table1[[#This Row],[Start Date]],Table1[[#This Row],[End Date]]))</f>
        <v>0</v>
      </c>
      <c r="G332" t="s">
        <v>201</v>
      </c>
      <c r="I332" t="s">
        <v>1342</v>
      </c>
      <c r="J332" t="s">
        <v>1528</v>
      </c>
      <c r="K332" s="2"/>
      <c r="M332" t="s">
        <v>1343</v>
      </c>
      <c r="N332" t="s">
        <v>202</v>
      </c>
      <c r="O332" t="s">
        <v>52</v>
      </c>
      <c r="P332" t="s">
        <v>936</v>
      </c>
      <c r="Q332" s="2">
        <v>42282</v>
      </c>
      <c r="R332" t="s">
        <v>2307</v>
      </c>
      <c r="S332" t="s">
        <v>937</v>
      </c>
      <c r="T332" t="s">
        <v>1344</v>
      </c>
      <c r="U332" t="s">
        <v>938</v>
      </c>
      <c r="V332" s="2">
        <v>45198</v>
      </c>
      <c r="W332" s="2">
        <v>45206</v>
      </c>
      <c r="X332" s="2"/>
      <c r="Y332" s="1">
        <f>IF(OR(Table1[[#This Row],[Quote Date]]="",Table1[[#This Row],[Confirm Date]]=""),0,NETWORKDAYS(Table1[[#This Row],[Quote Date]],Table1[[#This Row],[Confirm Date]]))</f>
        <v>0</v>
      </c>
      <c r="Z332" s="2"/>
      <c r="AA332" s="2"/>
      <c r="AB332" s="3">
        <f>IF(OR(Table1[[#This Row],[Part Order Date]]="",Table1[[#This Row],[Part Receive Date]]=""),0,NETWORKDAYS(Table1[[#This Row],[Part Order Date]],Table1[[#This Row],[Part Receive Date]]))</f>
        <v>0</v>
      </c>
      <c r="AC332" s="1">
        <f>IF(OR(Table1[[#This Row],[Confirm Date]]="",Table1[[#This Row],[End Date]]=""),0,NETWORKDAYS(Table1[[#This Row],[Confirm Date]],Table1[[#This Row],[End Date]]))</f>
        <v>0</v>
      </c>
      <c r="AD332" s="2"/>
      <c r="AE332" s="2" t="s">
        <v>1926</v>
      </c>
      <c r="AF332" s="2" t="s">
        <v>1927</v>
      </c>
      <c r="AH332">
        <v>500</v>
      </c>
      <c r="AI332" s="139">
        <v>197000000</v>
      </c>
    </row>
    <row r="333" spans="1:35">
      <c r="A333">
        <f>IF(Table1[[#This Row],[STATUS]]="0] CLOSED","",COUNTIF($I$4:I333,"&lt;&gt;0] CLOSED"))</f>
        <v>130</v>
      </c>
      <c r="B333" t="s">
        <v>939</v>
      </c>
      <c r="C333" s="2">
        <v>45197</v>
      </c>
      <c r="D333" s="2"/>
      <c r="E333" s="2"/>
      <c r="F333" s="3">
        <f>IF(OR(Table1[[#This Row],[Start Date]]="",Table1[[#This Row],[End Date]]=""),0,NETWORKDAYS(Table1[[#This Row],[Start Date]],Table1[[#This Row],[End Date]]))</f>
        <v>0</v>
      </c>
      <c r="G333" t="s">
        <v>201</v>
      </c>
      <c r="I333" t="s">
        <v>1342</v>
      </c>
      <c r="J333" t="s">
        <v>1528</v>
      </c>
      <c r="K333" s="2"/>
      <c r="M333" t="s">
        <v>1343</v>
      </c>
      <c r="N333" t="s">
        <v>202</v>
      </c>
      <c r="O333" t="s">
        <v>713</v>
      </c>
      <c r="P333" t="s">
        <v>940</v>
      </c>
      <c r="Q333" s="2">
        <v>43702</v>
      </c>
      <c r="R333" t="s">
        <v>2307</v>
      </c>
      <c r="S333" t="s">
        <v>941</v>
      </c>
      <c r="T333" t="s">
        <v>1344</v>
      </c>
      <c r="U333" t="s">
        <v>942</v>
      </c>
      <c r="V333" s="2">
        <v>45198</v>
      </c>
      <c r="W333" s="2">
        <v>45206</v>
      </c>
      <c r="X333" s="2"/>
      <c r="Y333" s="1">
        <f>IF(OR(Table1[[#This Row],[Quote Date]]="",Table1[[#This Row],[Confirm Date]]=""),0,NETWORKDAYS(Table1[[#This Row],[Quote Date]],Table1[[#This Row],[Confirm Date]]))</f>
        <v>0</v>
      </c>
      <c r="Z333" s="2"/>
      <c r="AA333" s="2"/>
      <c r="AB333" s="3">
        <f>IF(OR(Table1[[#This Row],[Part Order Date]]="",Table1[[#This Row],[Part Receive Date]]=""),0,NETWORKDAYS(Table1[[#This Row],[Part Order Date]],Table1[[#This Row],[Part Receive Date]]))</f>
        <v>0</v>
      </c>
      <c r="AC333" s="1">
        <f>IF(OR(Table1[[#This Row],[Confirm Date]]="",Table1[[#This Row],[End Date]]=""),0,NETWORKDAYS(Table1[[#This Row],[Confirm Date]],Table1[[#This Row],[End Date]]))</f>
        <v>0</v>
      </c>
      <c r="AD333" s="2"/>
      <c r="AE333" s="2" t="s">
        <v>1928</v>
      </c>
      <c r="AF333" s="2" t="s">
        <v>1929</v>
      </c>
      <c r="AH333">
        <v>450</v>
      </c>
      <c r="AI333" s="139">
        <v>137000000</v>
      </c>
    </row>
    <row r="334" spans="1:35">
      <c r="A334">
        <f>IF(Table1[[#This Row],[STATUS]]="0] CLOSED","",COUNTIF($I$4:I334,"&lt;&gt;0] CLOSED"))</f>
        <v>131</v>
      </c>
      <c r="B334" t="s">
        <v>946</v>
      </c>
      <c r="C334" s="2">
        <v>45197</v>
      </c>
      <c r="D334" s="2"/>
      <c r="E334" s="2"/>
      <c r="F334" s="3">
        <f>IF(OR(Table1[[#This Row],[Start Date]]="",Table1[[#This Row],[End Date]]=""),0,NETWORKDAYS(Table1[[#This Row],[Start Date]],Table1[[#This Row],[End Date]]))</f>
        <v>0</v>
      </c>
      <c r="G334" t="s">
        <v>201</v>
      </c>
      <c r="I334" t="s">
        <v>1342</v>
      </c>
      <c r="J334" t="s">
        <v>1528</v>
      </c>
      <c r="K334" s="2"/>
      <c r="M334" t="s">
        <v>1343</v>
      </c>
      <c r="N334" t="s">
        <v>202</v>
      </c>
      <c r="O334" t="s">
        <v>85</v>
      </c>
      <c r="P334" t="s">
        <v>947</v>
      </c>
      <c r="Q334" s="2">
        <v>41923</v>
      </c>
      <c r="R334" t="s">
        <v>2307</v>
      </c>
      <c r="S334" t="s">
        <v>948</v>
      </c>
      <c r="T334" t="s">
        <v>1344</v>
      </c>
      <c r="U334" t="s">
        <v>949</v>
      </c>
      <c r="V334" s="2">
        <v>45198</v>
      </c>
      <c r="W334" s="2">
        <v>45206</v>
      </c>
      <c r="X334" s="2"/>
      <c r="Y334" s="1">
        <f>IF(OR(Table1[[#This Row],[Quote Date]]="",Table1[[#This Row],[Confirm Date]]=""),0,NETWORKDAYS(Table1[[#This Row],[Quote Date]],Table1[[#This Row],[Confirm Date]]))</f>
        <v>0</v>
      </c>
      <c r="Z334" s="2"/>
      <c r="AA334" s="2"/>
      <c r="AB334" s="3">
        <f>IF(OR(Table1[[#This Row],[Part Order Date]]="",Table1[[#This Row],[Part Receive Date]]=""),0,NETWORKDAYS(Table1[[#This Row],[Part Order Date]],Table1[[#This Row],[Part Receive Date]]))</f>
        <v>0</v>
      </c>
      <c r="AC334" s="1">
        <f>IF(OR(Table1[[#This Row],[Confirm Date]]="",Table1[[#This Row],[End Date]]=""),0,NETWORKDAYS(Table1[[#This Row],[Confirm Date]],Table1[[#This Row],[End Date]]))</f>
        <v>0</v>
      </c>
      <c r="AD334" s="2"/>
      <c r="AE334" s="2" t="s">
        <v>1930</v>
      </c>
      <c r="AF334" s="2" t="s">
        <v>1931</v>
      </c>
      <c r="AH334">
        <v>500</v>
      </c>
      <c r="AI334" s="139">
        <v>259000000</v>
      </c>
    </row>
    <row r="335" spans="1:35">
      <c r="A335">
        <f>IF(Table1[[#This Row],[STATUS]]="0] CLOSED","",COUNTIF($I$4:I335,"&lt;&gt;0] CLOSED"))</f>
        <v>132</v>
      </c>
      <c r="B335" t="s">
        <v>950</v>
      </c>
      <c r="C335" s="2">
        <v>45197</v>
      </c>
      <c r="D335" s="2"/>
      <c r="E335" s="2"/>
      <c r="F335" s="3">
        <f>IF(OR(Table1[[#This Row],[Start Date]]="",Table1[[#This Row],[End Date]]=""),0,NETWORKDAYS(Table1[[#This Row],[Start Date]],Table1[[#This Row],[End Date]]))</f>
        <v>0</v>
      </c>
      <c r="G335" t="s">
        <v>201</v>
      </c>
      <c r="I335" t="s">
        <v>1342</v>
      </c>
      <c r="J335" t="s">
        <v>1528</v>
      </c>
      <c r="K335" s="2"/>
      <c r="M335" t="s">
        <v>1343</v>
      </c>
      <c r="N335" t="s">
        <v>202</v>
      </c>
      <c r="O335" t="s">
        <v>73</v>
      </c>
      <c r="P335" t="s">
        <v>951</v>
      </c>
      <c r="Q335" s="2">
        <v>42090</v>
      </c>
      <c r="R335" t="s">
        <v>2307</v>
      </c>
      <c r="S335" t="s">
        <v>952</v>
      </c>
      <c r="T335" t="s">
        <v>1344</v>
      </c>
      <c r="U335" t="s">
        <v>953</v>
      </c>
      <c r="V335" s="2">
        <v>45200</v>
      </c>
      <c r="W335" s="2">
        <v>45206</v>
      </c>
      <c r="X335" s="2"/>
      <c r="Y335" s="1">
        <f>IF(OR(Table1[[#This Row],[Quote Date]]="",Table1[[#This Row],[Confirm Date]]=""),0,NETWORKDAYS(Table1[[#This Row],[Quote Date]],Table1[[#This Row],[Confirm Date]]))</f>
        <v>0</v>
      </c>
      <c r="Z335" s="2"/>
      <c r="AA335" s="2"/>
      <c r="AB335" s="3">
        <f>IF(OR(Table1[[#This Row],[Part Order Date]]="",Table1[[#This Row],[Part Receive Date]]=""),0,NETWORKDAYS(Table1[[#This Row],[Part Order Date]],Table1[[#This Row],[Part Receive Date]]))</f>
        <v>0</v>
      </c>
      <c r="AC335" s="1">
        <f>IF(OR(Table1[[#This Row],[Confirm Date]]="",Table1[[#This Row],[End Date]]=""),0,NETWORKDAYS(Table1[[#This Row],[Confirm Date]],Table1[[#This Row],[End Date]]))</f>
        <v>0</v>
      </c>
      <c r="AD335" s="2"/>
      <c r="AE335" s="2" t="s">
        <v>1932</v>
      </c>
      <c r="AF335" s="2" t="s">
        <v>1933</v>
      </c>
      <c r="AH335">
        <v>500</v>
      </c>
      <c r="AI335" s="139">
        <v>218000000</v>
      </c>
    </row>
    <row r="336" spans="1:35">
      <c r="A336">
        <f>IF(Table1[[#This Row],[STATUS]]="0] CLOSED","",COUNTIF($I$4:I336,"&lt;&gt;0] CLOSED"))</f>
        <v>133</v>
      </c>
      <c r="B336" t="s">
        <v>954</v>
      </c>
      <c r="C336" s="2">
        <v>45197</v>
      </c>
      <c r="D336" s="2"/>
      <c r="E336" s="2"/>
      <c r="F336" s="3">
        <f>IF(OR(Table1[[#This Row],[Start Date]]="",Table1[[#This Row],[End Date]]=""),0,NETWORKDAYS(Table1[[#This Row],[Start Date]],Table1[[#This Row],[End Date]]))</f>
        <v>0</v>
      </c>
      <c r="G336" t="s">
        <v>201</v>
      </c>
      <c r="I336" t="s">
        <v>1342</v>
      </c>
      <c r="J336" t="s">
        <v>1528</v>
      </c>
      <c r="K336" s="2"/>
      <c r="M336" t="s">
        <v>1343</v>
      </c>
      <c r="N336" t="s">
        <v>202</v>
      </c>
      <c r="O336" t="s">
        <v>73</v>
      </c>
      <c r="P336" t="s">
        <v>955</v>
      </c>
      <c r="Q336" s="2">
        <v>42090</v>
      </c>
      <c r="R336" t="s">
        <v>2307</v>
      </c>
      <c r="T336" t="s">
        <v>1344</v>
      </c>
      <c r="U336" t="s">
        <v>956</v>
      </c>
      <c r="V336" s="2">
        <v>45198</v>
      </c>
      <c r="W336" s="2">
        <v>45206</v>
      </c>
      <c r="X336" s="2"/>
      <c r="Y336" s="1">
        <f>IF(OR(Table1[[#This Row],[Quote Date]]="",Table1[[#This Row],[Confirm Date]]=""),0,NETWORKDAYS(Table1[[#This Row],[Quote Date]],Table1[[#This Row],[Confirm Date]]))</f>
        <v>0</v>
      </c>
      <c r="Z336" s="2"/>
      <c r="AA336" s="2"/>
      <c r="AB336" s="3">
        <f>IF(OR(Table1[[#This Row],[Part Order Date]]="",Table1[[#This Row],[Part Receive Date]]=""),0,NETWORKDAYS(Table1[[#This Row],[Part Order Date]],Table1[[#This Row],[Part Receive Date]]))</f>
        <v>0</v>
      </c>
      <c r="AC336" s="1">
        <f>IF(OR(Table1[[#This Row],[Confirm Date]]="",Table1[[#This Row],[End Date]]=""),0,NETWORKDAYS(Table1[[#This Row],[Confirm Date]],Table1[[#This Row],[End Date]]))</f>
        <v>0</v>
      </c>
      <c r="AD336" s="2"/>
      <c r="AE336" s="2" t="s">
        <v>1934</v>
      </c>
      <c r="AF336" s="2" t="s">
        <v>1935</v>
      </c>
      <c r="AH336">
        <v>500</v>
      </c>
      <c r="AI336" s="139">
        <v>202000000</v>
      </c>
    </row>
    <row r="337" spans="1:35">
      <c r="A337">
        <f>IF(Table1[[#This Row],[STATUS]]="0] CLOSED","",COUNTIF($I$4:I337,"&lt;&gt;0] CLOSED"))</f>
        <v>134</v>
      </c>
      <c r="B337" t="s">
        <v>983</v>
      </c>
      <c r="C337" s="2">
        <v>45197</v>
      </c>
      <c r="D337" s="2"/>
      <c r="E337" s="2"/>
      <c r="F337" s="3">
        <f>IF(OR(Table1[[#This Row],[Start Date]]="",Table1[[#This Row],[End Date]]=""),0,NETWORKDAYS(Table1[[#This Row],[Start Date]],Table1[[#This Row],[End Date]]))</f>
        <v>0</v>
      </c>
      <c r="G337" t="s">
        <v>201</v>
      </c>
      <c r="I337" t="s">
        <v>1342</v>
      </c>
      <c r="J337" t="s">
        <v>1528</v>
      </c>
      <c r="K337" s="2"/>
      <c r="M337" t="s">
        <v>1348</v>
      </c>
      <c r="N337" t="s">
        <v>984</v>
      </c>
      <c r="O337" t="s">
        <v>48</v>
      </c>
      <c r="P337" t="s">
        <v>985</v>
      </c>
      <c r="Q337" s="2">
        <v>41408</v>
      </c>
      <c r="R337" t="s">
        <v>2308</v>
      </c>
      <c r="T337" t="s">
        <v>1344</v>
      </c>
      <c r="U337" t="s">
        <v>986</v>
      </c>
      <c r="V337" s="2">
        <v>45198</v>
      </c>
      <c r="W337" s="2">
        <v>45206</v>
      </c>
      <c r="X337" s="2"/>
      <c r="Y337" s="1">
        <f>IF(OR(Table1[[#This Row],[Quote Date]]="",Table1[[#This Row],[Confirm Date]]=""),0,NETWORKDAYS(Table1[[#This Row],[Quote Date]],Table1[[#This Row],[Confirm Date]]))</f>
        <v>0</v>
      </c>
      <c r="Z337" s="2"/>
      <c r="AA337" s="2"/>
      <c r="AB337" s="3">
        <f>IF(OR(Table1[[#This Row],[Part Order Date]]="",Table1[[#This Row],[Part Receive Date]]=""),0,NETWORKDAYS(Table1[[#This Row],[Part Order Date]],Table1[[#This Row],[Part Receive Date]]))</f>
        <v>0</v>
      </c>
      <c r="AC337" s="1">
        <f>IF(OR(Table1[[#This Row],[Confirm Date]]="",Table1[[#This Row],[End Date]]=""),0,NETWORKDAYS(Table1[[#This Row],[Confirm Date]],Table1[[#This Row],[End Date]]))</f>
        <v>0</v>
      </c>
      <c r="AD337" s="2"/>
      <c r="AE337" s="2"/>
      <c r="AF337" s="2" t="s">
        <v>1936</v>
      </c>
      <c r="AG337" t="s">
        <v>2152</v>
      </c>
      <c r="AH337">
        <v>400</v>
      </c>
      <c r="AI337" s="139">
        <v>244000000</v>
      </c>
    </row>
    <row r="338" spans="1:35">
      <c r="A338">
        <f>IF(Table1[[#This Row],[STATUS]]="0] CLOSED","",COUNTIF($I$4:I338,"&lt;&gt;0] CLOSED"))</f>
        <v>135</v>
      </c>
      <c r="B338" t="s">
        <v>987</v>
      </c>
      <c r="C338" s="2">
        <v>45197</v>
      </c>
      <c r="D338" s="2"/>
      <c r="E338" s="2"/>
      <c r="F338" s="3">
        <f>IF(OR(Table1[[#This Row],[Start Date]]="",Table1[[#This Row],[End Date]]=""),0,NETWORKDAYS(Table1[[#This Row],[Start Date]],Table1[[#This Row],[End Date]]))</f>
        <v>0</v>
      </c>
      <c r="G338" t="s">
        <v>201</v>
      </c>
      <c r="I338" t="s">
        <v>1342</v>
      </c>
      <c r="J338" t="s">
        <v>1528</v>
      </c>
      <c r="K338" s="2"/>
      <c r="M338" t="s">
        <v>1343</v>
      </c>
      <c r="N338" t="s">
        <v>51</v>
      </c>
      <c r="O338" t="s">
        <v>77</v>
      </c>
      <c r="P338" t="s">
        <v>988</v>
      </c>
      <c r="Q338" s="2">
        <v>43080</v>
      </c>
      <c r="R338" t="s">
        <v>2306</v>
      </c>
      <c r="S338" t="s">
        <v>989</v>
      </c>
      <c r="T338" t="s">
        <v>1344</v>
      </c>
      <c r="U338" t="s">
        <v>990</v>
      </c>
      <c r="V338" s="2">
        <v>45198</v>
      </c>
      <c r="W338" s="2">
        <v>45206</v>
      </c>
      <c r="X338" s="2"/>
      <c r="Y338" s="1">
        <f>IF(OR(Table1[[#This Row],[Quote Date]]="",Table1[[#This Row],[Confirm Date]]=""),0,NETWORKDAYS(Table1[[#This Row],[Quote Date]],Table1[[#This Row],[Confirm Date]]))</f>
        <v>0</v>
      </c>
      <c r="Z338" s="2"/>
      <c r="AA338" s="2"/>
      <c r="AB338" s="3">
        <f>IF(OR(Table1[[#This Row],[Part Order Date]]="",Table1[[#This Row],[Part Receive Date]]=""),0,NETWORKDAYS(Table1[[#This Row],[Part Order Date]],Table1[[#This Row],[Part Receive Date]]))</f>
        <v>0</v>
      </c>
      <c r="AC338" s="1">
        <f>IF(OR(Table1[[#This Row],[Confirm Date]]="",Table1[[#This Row],[End Date]]=""),0,NETWORKDAYS(Table1[[#This Row],[Confirm Date]],Table1[[#This Row],[End Date]]))</f>
        <v>0</v>
      </c>
      <c r="AD338" s="2"/>
      <c r="AE338" s="2"/>
      <c r="AF338" s="2" t="s">
        <v>1937</v>
      </c>
      <c r="AH338">
        <v>500</v>
      </c>
      <c r="AI338" s="139">
        <v>311000000</v>
      </c>
    </row>
    <row r="339" spans="1:35">
      <c r="A339">
        <f>IF(Table1[[#This Row],[STATUS]]="0] CLOSED","",COUNTIF($I$4:I339,"&lt;&gt;0] CLOSED"))</f>
        <v>136</v>
      </c>
      <c r="B339" t="s">
        <v>991</v>
      </c>
      <c r="C339" s="2">
        <v>45197</v>
      </c>
      <c r="D339" s="2"/>
      <c r="E339" s="2"/>
      <c r="F339" s="3">
        <f>IF(OR(Table1[[#This Row],[Start Date]]="",Table1[[#This Row],[End Date]]=""),0,NETWORKDAYS(Table1[[#This Row],[Start Date]],Table1[[#This Row],[End Date]]))</f>
        <v>0</v>
      </c>
      <c r="G339" t="s">
        <v>201</v>
      </c>
      <c r="I339" t="s">
        <v>1342</v>
      </c>
      <c r="J339" t="s">
        <v>1528</v>
      </c>
      <c r="K339" s="2">
        <v>45322</v>
      </c>
      <c r="M339" t="s">
        <v>1348</v>
      </c>
      <c r="N339" t="s">
        <v>477</v>
      </c>
      <c r="O339" t="s">
        <v>52</v>
      </c>
      <c r="P339" t="s">
        <v>992</v>
      </c>
      <c r="Q339" s="2">
        <v>41589</v>
      </c>
      <c r="R339" t="s">
        <v>2305</v>
      </c>
      <c r="S339" t="s">
        <v>993</v>
      </c>
      <c r="T339" t="s">
        <v>1344</v>
      </c>
      <c r="U339" t="s">
        <v>994</v>
      </c>
      <c r="V339" s="2">
        <v>45198</v>
      </c>
      <c r="W339" s="2">
        <v>45206</v>
      </c>
      <c r="X339" s="2"/>
      <c r="Y339" s="1">
        <f>IF(OR(Table1[[#This Row],[Quote Date]]="",Table1[[#This Row],[Confirm Date]]=""),0,NETWORKDAYS(Table1[[#This Row],[Quote Date]],Table1[[#This Row],[Confirm Date]]))</f>
        <v>0</v>
      </c>
      <c r="Z339" s="2"/>
      <c r="AA339" s="2"/>
      <c r="AB339" s="3">
        <f>IF(OR(Table1[[#This Row],[Part Order Date]]="",Table1[[#This Row],[Part Receive Date]]=""),0,NETWORKDAYS(Table1[[#This Row],[Part Order Date]],Table1[[#This Row],[Part Receive Date]]))</f>
        <v>0</v>
      </c>
      <c r="AC339" s="1">
        <f>IF(OR(Table1[[#This Row],[Confirm Date]]="",Table1[[#This Row],[End Date]]=""),0,NETWORKDAYS(Table1[[#This Row],[Confirm Date]],Table1[[#This Row],[End Date]]))</f>
        <v>0</v>
      </c>
      <c r="AD339" s="2"/>
      <c r="AE339" s="2"/>
      <c r="AF339" s="2" t="s">
        <v>2168</v>
      </c>
      <c r="AG339" t="s">
        <v>2157</v>
      </c>
      <c r="AH339">
        <v>350</v>
      </c>
      <c r="AI339" s="139">
        <v>225000000</v>
      </c>
    </row>
    <row r="340" spans="1:35">
      <c r="A340">
        <f>IF(Table1[[#This Row],[STATUS]]="0] CLOSED","",COUNTIF($I$4:I340,"&lt;&gt;0] CLOSED"))</f>
        <v>137</v>
      </c>
      <c r="B340" t="s">
        <v>995</v>
      </c>
      <c r="C340" s="2">
        <v>45197</v>
      </c>
      <c r="D340" s="2"/>
      <c r="E340" s="2"/>
      <c r="F340" s="3">
        <f>IF(OR(Table1[[#This Row],[Start Date]]="",Table1[[#This Row],[End Date]]=""),0,NETWORKDAYS(Table1[[#This Row],[Start Date]],Table1[[#This Row],[End Date]]))</f>
        <v>0</v>
      </c>
      <c r="G340" t="s">
        <v>201</v>
      </c>
      <c r="I340" t="s">
        <v>1342</v>
      </c>
      <c r="J340" t="s">
        <v>1528</v>
      </c>
      <c r="K340" s="2">
        <v>45322</v>
      </c>
      <c r="M340" t="s">
        <v>1348</v>
      </c>
      <c r="N340" t="s">
        <v>477</v>
      </c>
      <c r="O340" t="s">
        <v>996</v>
      </c>
      <c r="P340" t="s">
        <v>997</v>
      </c>
      <c r="Q340" s="2">
        <v>41589</v>
      </c>
      <c r="R340" t="s">
        <v>2305</v>
      </c>
      <c r="S340" t="s">
        <v>998</v>
      </c>
      <c r="T340" t="s">
        <v>1344</v>
      </c>
      <c r="U340" t="s">
        <v>994</v>
      </c>
      <c r="V340" s="2">
        <v>45198</v>
      </c>
      <c r="W340" s="2">
        <v>45206</v>
      </c>
      <c r="X340" s="2"/>
      <c r="Y340" s="1">
        <f>IF(OR(Table1[[#This Row],[Quote Date]]="",Table1[[#This Row],[Confirm Date]]=""),0,NETWORKDAYS(Table1[[#This Row],[Quote Date]],Table1[[#This Row],[Confirm Date]]))</f>
        <v>0</v>
      </c>
      <c r="Z340" s="2"/>
      <c r="AA340" s="2"/>
      <c r="AB340" s="3">
        <f>IF(OR(Table1[[#This Row],[Part Order Date]]="",Table1[[#This Row],[Part Receive Date]]=""),0,NETWORKDAYS(Table1[[#This Row],[Part Order Date]],Table1[[#This Row],[Part Receive Date]]))</f>
        <v>0</v>
      </c>
      <c r="AC340" s="1">
        <f>IF(OR(Table1[[#This Row],[Confirm Date]]="",Table1[[#This Row],[End Date]]=""),0,NETWORKDAYS(Table1[[#This Row],[Confirm Date]],Table1[[#This Row],[End Date]]))</f>
        <v>0</v>
      </c>
      <c r="AD340" s="2"/>
      <c r="AE340" s="2"/>
      <c r="AF340" s="2" t="s">
        <v>2168</v>
      </c>
      <c r="AG340" t="s">
        <v>2157</v>
      </c>
      <c r="AH340">
        <v>350</v>
      </c>
      <c r="AI340" s="139">
        <v>262000000</v>
      </c>
    </row>
    <row r="341" spans="1:35">
      <c r="A341">
        <f>IF(Table1[[#This Row],[STATUS]]="0] CLOSED","",COUNTIF($I$4:I341,"&lt;&gt;0] CLOSED"))</f>
        <v>138</v>
      </c>
      <c r="B341" t="s">
        <v>999</v>
      </c>
      <c r="C341" s="2">
        <v>45197</v>
      </c>
      <c r="D341" s="2"/>
      <c r="E341" s="2"/>
      <c r="F341" s="3">
        <f>IF(OR(Table1[[#This Row],[Start Date]]="",Table1[[#This Row],[End Date]]=""),0,NETWORKDAYS(Table1[[#This Row],[Start Date]],Table1[[#This Row],[End Date]]))</f>
        <v>0</v>
      </c>
      <c r="G341" t="s">
        <v>201</v>
      </c>
      <c r="I341" t="s">
        <v>1342</v>
      </c>
      <c r="J341" t="s">
        <v>1528</v>
      </c>
      <c r="K341" s="2"/>
      <c r="M341" t="s">
        <v>1343</v>
      </c>
      <c r="N341" t="s">
        <v>354</v>
      </c>
      <c r="O341" t="s">
        <v>109</v>
      </c>
      <c r="P341" t="s">
        <v>1000</v>
      </c>
      <c r="Q341" s="2">
        <v>42843</v>
      </c>
      <c r="R341" t="s">
        <v>2308</v>
      </c>
      <c r="S341" t="s">
        <v>1001</v>
      </c>
      <c r="T341" t="s">
        <v>1344</v>
      </c>
      <c r="U341" t="s">
        <v>370</v>
      </c>
      <c r="V341" s="2">
        <v>45198</v>
      </c>
      <c r="W341" s="2">
        <v>45206</v>
      </c>
      <c r="X341" s="2"/>
      <c r="Y341" s="1">
        <f>IF(OR(Table1[[#This Row],[Quote Date]]="",Table1[[#This Row],[Confirm Date]]=""),0,NETWORKDAYS(Table1[[#This Row],[Quote Date]],Table1[[#This Row],[Confirm Date]]))</f>
        <v>0</v>
      </c>
      <c r="Z341" s="2"/>
      <c r="AA341" s="2"/>
      <c r="AB341" s="3">
        <f>IF(OR(Table1[[#This Row],[Part Order Date]]="",Table1[[#This Row],[Part Receive Date]]=""),0,NETWORKDAYS(Table1[[#This Row],[Part Order Date]],Table1[[#This Row],[Part Receive Date]]))</f>
        <v>0</v>
      </c>
      <c r="AC341" s="1">
        <f>IF(OR(Table1[[#This Row],[Confirm Date]]="",Table1[[#This Row],[End Date]]=""),0,NETWORKDAYS(Table1[[#This Row],[Confirm Date]],Table1[[#This Row],[End Date]]))</f>
        <v>0</v>
      </c>
      <c r="AD341" s="2"/>
      <c r="AE341" s="2"/>
      <c r="AF341" s="2" t="s">
        <v>1938</v>
      </c>
      <c r="AH341">
        <v>500</v>
      </c>
      <c r="AI341" s="139">
        <v>153000000</v>
      </c>
    </row>
    <row r="342" spans="1:35">
      <c r="A342">
        <f>IF(Table1[[#This Row],[STATUS]]="0] CLOSED","",COUNTIF($I$4:I342,"&lt;&gt;0] CLOSED"))</f>
        <v>139</v>
      </c>
      <c r="B342" t="s">
        <v>1009</v>
      </c>
      <c r="C342" s="2">
        <v>45197</v>
      </c>
      <c r="D342" s="2"/>
      <c r="E342" s="2"/>
      <c r="F342" s="3">
        <f>IF(OR(Table1[[#This Row],[Start Date]]="",Table1[[#This Row],[End Date]]=""),0,NETWORKDAYS(Table1[[#This Row],[Start Date]],Table1[[#This Row],[End Date]]))</f>
        <v>0</v>
      </c>
      <c r="G342" t="s">
        <v>201</v>
      </c>
      <c r="I342" t="s">
        <v>1342</v>
      </c>
      <c r="J342" t="s">
        <v>1528</v>
      </c>
      <c r="K342" s="2"/>
      <c r="M342" t="s">
        <v>1343</v>
      </c>
      <c r="N342" t="s">
        <v>1010</v>
      </c>
      <c r="O342" t="s">
        <v>95</v>
      </c>
      <c r="P342" t="s">
        <v>1011</v>
      </c>
      <c r="Q342" s="2">
        <v>42678</v>
      </c>
      <c r="R342" t="s">
        <v>2308</v>
      </c>
      <c r="S342" t="s">
        <v>1012</v>
      </c>
      <c r="T342" t="s">
        <v>1441</v>
      </c>
      <c r="U342" t="s">
        <v>42</v>
      </c>
      <c r="V342" s="2">
        <v>45198</v>
      </c>
      <c r="W342" s="2">
        <v>45206</v>
      </c>
      <c r="X342" s="2"/>
      <c r="Y342" s="1">
        <f>IF(OR(Table1[[#This Row],[Quote Date]]="",Table1[[#This Row],[Confirm Date]]=""),0,NETWORKDAYS(Table1[[#This Row],[Quote Date]],Table1[[#This Row],[Confirm Date]]))</f>
        <v>0</v>
      </c>
      <c r="Z342" s="2"/>
      <c r="AA342" s="2"/>
      <c r="AB342" s="3">
        <f>IF(OR(Table1[[#This Row],[Part Order Date]]="",Table1[[#This Row],[Part Receive Date]]=""),0,NETWORKDAYS(Table1[[#This Row],[Part Order Date]],Table1[[#This Row],[Part Receive Date]]))</f>
        <v>0</v>
      </c>
      <c r="AC342" s="1">
        <f>IF(OR(Table1[[#This Row],[Confirm Date]]="",Table1[[#This Row],[End Date]]=""),0,NETWORKDAYS(Table1[[#This Row],[Confirm Date]],Table1[[#This Row],[End Date]]))</f>
        <v>0</v>
      </c>
      <c r="AD342" s="2"/>
      <c r="AE342" s="2"/>
      <c r="AF342" s="2" t="s">
        <v>1939</v>
      </c>
      <c r="AH342">
        <v>200</v>
      </c>
      <c r="AI342" s="139">
        <v>17000000</v>
      </c>
    </row>
    <row r="343" spans="1:35">
      <c r="A343">
        <f>IF(Table1[[#This Row],[STATUS]]="0] CLOSED","",COUNTIF($I$4:I343,"&lt;&gt;0] CLOSED"))</f>
        <v>140</v>
      </c>
      <c r="B343" t="s">
        <v>1013</v>
      </c>
      <c r="C343" s="2">
        <v>45197</v>
      </c>
      <c r="D343" s="2"/>
      <c r="E343" s="2"/>
      <c r="F343" s="3">
        <f>IF(OR(Table1[[#This Row],[Start Date]]="",Table1[[#This Row],[End Date]]=""),0,NETWORKDAYS(Table1[[#This Row],[Start Date]],Table1[[#This Row],[End Date]]))</f>
        <v>0</v>
      </c>
      <c r="G343" t="s">
        <v>201</v>
      </c>
      <c r="I343" t="s">
        <v>1342</v>
      </c>
      <c r="J343" t="s">
        <v>1528</v>
      </c>
      <c r="K343" s="2"/>
      <c r="M343" t="s">
        <v>1348</v>
      </c>
      <c r="N343" t="s">
        <v>1014</v>
      </c>
      <c r="O343" t="s">
        <v>328</v>
      </c>
      <c r="P343" t="s">
        <v>1015</v>
      </c>
      <c r="Q343" s="2">
        <v>43305</v>
      </c>
      <c r="R343" t="s">
        <v>2308</v>
      </c>
      <c r="S343" t="s">
        <v>479</v>
      </c>
      <c r="T343" t="s">
        <v>1344</v>
      </c>
      <c r="U343" t="s">
        <v>375</v>
      </c>
      <c r="V343" s="2">
        <v>45198</v>
      </c>
      <c r="W343" s="2">
        <v>45206</v>
      </c>
      <c r="X343" s="2"/>
      <c r="Y343" s="1">
        <f>IF(OR(Table1[[#This Row],[Quote Date]]="",Table1[[#This Row],[Confirm Date]]=""),0,NETWORKDAYS(Table1[[#This Row],[Quote Date]],Table1[[#This Row],[Confirm Date]]))</f>
        <v>0</v>
      </c>
      <c r="Z343" s="2"/>
      <c r="AA343" s="2"/>
      <c r="AB343" s="3">
        <f>IF(OR(Table1[[#This Row],[Part Order Date]]="",Table1[[#This Row],[Part Receive Date]]=""),0,NETWORKDAYS(Table1[[#This Row],[Part Order Date]],Table1[[#This Row],[Part Receive Date]]))</f>
        <v>0</v>
      </c>
      <c r="AC343" s="1">
        <f>IF(OR(Table1[[#This Row],[Confirm Date]]="",Table1[[#This Row],[End Date]]=""),0,NETWORKDAYS(Table1[[#This Row],[Confirm Date]],Table1[[#This Row],[End Date]]))</f>
        <v>0</v>
      </c>
      <c r="AD343" s="2"/>
      <c r="AE343" s="2"/>
      <c r="AF343" s="2" t="s">
        <v>1940</v>
      </c>
      <c r="AG343" t="s">
        <v>2152</v>
      </c>
      <c r="AH343">
        <v>350</v>
      </c>
      <c r="AI343" s="139"/>
    </row>
    <row r="344" spans="1:35">
      <c r="A344">
        <f>IF(Table1[[#This Row],[STATUS]]="0] CLOSED","",COUNTIF($I$4:I344,"&lt;&gt;0] CLOSED"))</f>
        <v>141</v>
      </c>
      <c r="B344" t="s">
        <v>1016</v>
      </c>
      <c r="C344" s="2">
        <v>45197</v>
      </c>
      <c r="D344" s="2"/>
      <c r="E344" s="2"/>
      <c r="F344" s="3">
        <f>IF(OR(Table1[[#This Row],[Start Date]]="",Table1[[#This Row],[End Date]]=""),0,NETWORKDAYS(Table1[[#This Row],[Start Date]],Table1[[#This Row],[End Date]]))</f>
        <v>0</v>
      </c>
      <c r="G344" t="s">
        <v>201</v>
      </c>
      <c r="I344" t="s">
        <v>1342</v>
      </c>
      <c r="J344" t="s">
        <v>1528</v>
      </c>
      <c r="K344" s="2"/>
      <c r="M344" t="s">
        <v>1343</v>
      </c>
      <c r="N344" t="s">
        <v>1017</v>
      </c>
      <c r="O344" t="s">
        <v>50</v>
      </c>
      <c r="P344" t="s">
        <v>1018</v>
      </c>
      <c r="Q344" s="2">
        <v>42650</v>
      </c>
      <c r="R344" t="s">
        <v>2308</v>
      </c>
      <c r="S344" t="s">
        <v>1019</v>
      </c>
      <c r="T344" t="s">
        <v>1344</v>
      </c>
      <c r="U344" t="s">
        <v>42</v>
      </c>
      <c r="V344" s="2">
        <v>45198</v>
      </c>
      <c r="W344" s="2">
        <v>45206</v>
      </c>
      <c r="X344" s="2"/>
      <c r="Y344" s="1">
        <f>IF(OR(Table1[[#This Row],[Quote Date]]="",Table1[[#This Row],[Confirm Date]]=""),0,NETWORKDAYS(Table1[[#This Row],[Quote Date]],Table1[[#This Row],[Confirm Date]]))</f>
        <v>0</v>
      </c>
      <c r="Z344" s="2"/>
      <c r="AA344" s="2"/>
      <c r="AB344" s="3">
        <f>IF(OR(Table1[[#This Row],[Part Order Date]]="",Table1[[#This Row],[Part Receive Date]]=""),0,NETWORKDAYS(Table1[[#This Row],[Part Order Date]],Table1[[#This Row],[Part Receive Date]]))</f>
        <v>0</v>
      </c>
      <c r="AC344" s="1">
        <f>IF(OR(Table1[[#This Row],[Confirm Date]]="",Table1[[#This Row],[End Date]]=""),0,NETWORKDAYS(Table1[[#This Row],[Confirm Date]],Table1[[#This Row],[End Date]]))</f>
        <v>0</v>
      </c>
      <c r="AD344" s="2"/>
      <c r="AE344" s="2"/>
      <c r="AF344" s="2" t="s">
        <v>1941</v>
      </c>
      <c r="AH344">
        <v>350</v>
      </c>
      <c r="AI344" s="139">
        <v>39000000</v>
      </c>
    </row>
    <row r="345" spans="1:35">
      <c r="A345">
        <f>IF(Table1[[#This Row],[STATUS]]="0] CLOSED","",COUNTIF($I$4:I345,"&lt;&gt;0] CLOSED"))</f>
        <v>142</v>
      </c>
      <c r="B345" t="s">
        <v>1020</v>
      </c>
      <c r="C345" s="2">
        <v>45197</v>
      </c>
      <c r="D345" s="2"/>
      <c r="E345" s="2"/>
      <c r="F345" s="3">
        <f>IF(OR(Table1[[#This Row],[Start Date]]="",Table1[[#This Row],[End Date]]=""),0,NETWORKDAYS(Table1[[#This Row],[Start Date]],Table1[[#This Row],[End Date]]))</f>
        <v>0</v>
      </c>
      <c r="G345" t="s">
        <v>201</v>
      </c>
      <c r="I345" t="s">
        <v>1342</v>
      </c>
      <c r="J345" t="s">
        <v>1528</v>
      </c>
      <c r="K345" s="2">
        <v>45321</v>
      </c>
      <c r="M345" t="s">
        <v>1343</v>
      </c>
      <c r="N345" t="s">
        <v>635</v>
      </c>
      <c r="O345" t="s">
        <v>48</v>
      </c>
      <c r="P345" t="s">
        <v>1021</v>
      </c>
      <c r="Q345" s="2">
        <v>43129</v>
      </c>
      <c r="R345" t="s">
        <v>2305</v>
      </c>
      <c r="T345" t="s">
        <v>1344</v>
      </c>
      <c r="U345" t="s">
        <v>1022</v>
      </c>
      <c r="V345" s="2">
        <v>45198</v>
      </c>
      <c r="W345" s="2">
        <v>45206</v>
      </c>
      <c r="X345" s="2"/>
      <c r="Y345" s="1">
        <f>IF(OR(Table1[[#This Row],[Quote Date]]="",Table1[[#This Row],[Confirm Date]]=""),0,NETWORKDAYS(Table1[[#This Row],[Quote Date]],Table1[[#This Row],[Confirm Date]]))</f>
        <v>0</v>
      </c>
      <c r="Z345" s="2"/>
      <c r="AA345" s="2"/>
      <c r="AB345" s="3">
        <f>IF(OR(Table1[[#This Row],[Part Order Date]]="",Table1[[#This Row],[Part Receive Date]]=""),0,NETWORKDAYS(Table1[[#This Row],[Part Order Date]],Table1[[#This Row],[Part Receive Date]]))</f>
        <v>0</v>
      </c>
      <c r="AC345" s="1">
        <f>IF(OR(Table1[[#This Row],[Confirm Date]]="",Table1[[#This Row],[End Date]]=""),0,NETWORKDAYS(Table1[[#This Row],[Confirm Date]],Table1[[#This Row],[End Date]]))</f>
        <v>0</v>
      </c>
      <c r="AD345" s="2"/>
      <c r="AE345" s="2"/>
      <c r="AF345" s="2" t="s">
        <v>1942</v>
      </c>
      <c r="AH345">
        <v>500</v>
      </c>
      <c r="AI345" s="139">
        <v>201000000</v>
      </c>
    </row>
    <row r="346" spans="1:35">
      <c r="A346">
        <f>IF(Table1[[#This Row],[STATUS]]="0] CLOSED","",COUNTIF($I$4:I346,"&lt;&gt;0] CLOSED"))</f>
        <v>143</v>
      </c>
      <c r="B346" t="s">
        <v>1023</v>
      </c>
      <c r="C346" s="2">
        <v>45197</v>
      </c>
      <c r="D346" s="2"/>
      <c r="E346" s="2"/>
      <c r="F346" s="3">
        <f>IF(OR(Table1[[#This Row],[Start Date]]="",Table1[[#This Row],[End Date]]=""),0,NETWORKDAYS(Table1[[#This Row],[Start Date]],Table1[[#This Row],[End Date]]))</f>
        <v>0</v>
      </c>
      <c r="G346" t="s">
        <v>201</v>
      </c>
      <c r="I346" t="s">
        <v>1342</v>
      </c>
      <c r="J346" t="s">
        <v>1528</v>
      </c>
      <c r="K346" s="2"/>
      <c r="M346" t="s">
        <v>1348</v>
      </c>
      <c r="N346" t="s">
        <v>33</v>
      </c>
      <c r="O346" t="s">
        <v>120</v>
      </c>
      <c r="P346" t="s">
        <v>1024</v>
      </c>
      <c r="Q346" s="2">
        <v>42774</v>
      </c>
      <c r="S346" t="s">
        <v>1025</v>
      </c>
      <c r="T346" t="s">
        <v>1344</v>
      </c>
      <c r="U346" t="s">
        <v>133</v>
      </c>
      <c r="V346" s="2">
        <v>45198</v>
      </c>
      <c r="W346" s="2">
        <v>45206</v>
      </c>
      <c r="X346" s="2"/>
      <c r="Y346" s="1">
        <f>IF(OR(Table1[[#This Row],[Quote Date]]="",Table1[[#This Row],[Confirm Date]]=""),0,NETWORKDAYS(Table1[[#This Row],[Quote Date]],Table1[[#This Row],[Confirm Date]]))</f>
        <v>0</v>
      </c>
      <c r="Z346" s="2"/>
      <c r="AA346" s="2"/>
      <c r="AB346" s="3">
        <f>IF(OR(Table1[[#This Row],[Part Order Date]]="",Table1[[#This Row],[Part Receive Date]]=""),0,NETWORKDAYS(Table1[[#This Row],[Part Order Date]],Table1[[#This Row],[Part Receive Date]]))</f>
        <v>0</v>
      </c>
      <c r="AC346" s="1">
        <f>IF(OR(Table1[[#This Row],[Confirm Date]]="",Table1[[#This Row],[End Date]]=""),0,NETWORKDAYS(Table1[[#This Row],[Confirm Date]],Table1[[#This Row],[End Date]]))</f>
        <v>0</v>
      </c>
      <c r="AD346" s="2"/>
      <c r="AE346" s="2"/>
      <c r="AF346" s="2" t="s">
        <v>1943</v>
      </c>
      <c r="AG346" t="s">
        <v>2155</v>
      </c>
      <c r="AH346">
        <v>500</v>
      </c>
      <c r="AI346" s="139">
        <v>255000000</v>
      </c>
    </row>
    <row r="347" spans="1:35">
      <c r="A347">
        <f>IF(Table1[[#This Row],[STATUS]]="0] CLOSED","",COUNTIF($I$4:I347,"&lt;&gt;0] CLOSED"))</f>
        <v>144</v>
      </c>
      <c r="B347" t="s">
        <v>1026</v>
      </c>
      <c r="C347" s="2">
        <v>45197</v>
      </c>
      <c r="D347" s="2"/>
      <c r="E347" s="2"/>
      <c r="F347" s="3">
        <f>IF(OR(Table1[[#This Row],[Start Date]]="",Table1[[#This Row],[End Date]]=""),0,NETWORKDAYS(Table1[[#This Row],[Start Date]],Table1[[#This Row],[End Date]]))</f>
        <v>0</v>
      </c>
      <c r="G347" t="s">
        <v>201</v>
      </c>
      <c r="I347" t="s">
        <v>1342</v>
      </c>
      <c r="J347" t="s">
        <v>1528</v>
      </c>
      <c r="K347" s="2"/>
      <c r="M347" t="s">
        <v>1343</v>
      </c>
      <c r="N347" t="s">
        <v>1027</v>
      </c>
      <c r="O347" t="s">
        <v>1028</v>
      </c>
      <c r="P347" t="s">
        <v>1029</v>
      </c>
      <c r="Q347" s="2">
        <v>41923</v>
      </c>
      <c r="R347" t="s">
        <v>2307</v>
      </c>
      <c r="S347" t="s">
        <v>1030</v>
      </c>
      <c r="T347" t="s">
        <v>1344</v>
      </c>
      <c r="U347" t="s">
        <v>1031</v>
      </c>
      <c r="V347" s="2">
        <v>45198</v>
      </c>
      <c r="W347" s="2">
        <v>45206</v>
      </c>
      <c r="X347" s="2"/>
      <c r="Y347" s="1">
        <f>IF(OR(Table1[[#This Row],[Quote Date]]="",Table1[[#This Row],[Confirm Date]]=""),0,NETWORKDAYS(Table1[[#This Row],[Quote Date]],Table1[[#This Row],[Confirm Date]]))</f>
        <v>0</v>
      </c>
      <c r="Z347" s="2"/>
      <c r="AA347" s="2"/>
      <c r="AB347" s="3">
        <f>IF(OR(Table1[[#This Row],[Part Order Date]]="",Table1[[#This Row],[Part Receive Date]]=""),0,NETWORKDAYS(Table1[[#This Row],[Part Order Date]],Table1[[#This Row],[Part Receive Date]]))</f>
        <v>0</v>
      </c>
      <c r="AC347" s="1">
        <f>IF(OR(Table1[[#This Row],[Confirm Date]]="",Table1[[#This Row],[End Date]]=""),0,NETWORKDAYS(Table1[[#This Row],[Confirm Date]],Table1[[#This Row],[End Date]]))</f>
        <v>0</v>
      </c>
      <c r="AD347" s="2"/>
      <c r="AE347" s="2" t="s">
        <v>1944</v>
      </c>
      <c r="AF347" s="2" t="s">
        <v>1945</v>
      </c>
      <c r="AH347">
        <v>450</v>
      </c>
      <c r="AI347" s="139">
        <v>86000000</v>
      </c>
    </row>
    <row r="348" spans="1:35">
      <c r="A348">
        <f>IF(Table1[[#This Row],[STATUS]]="0] CLOSED","",COUNTIF($I$4:I348,"&lt;&gt;0] CLOSED"))</f>
        <v>145</v>
      </c>
      <c r="B348" t="s">
        <v>1036</v>
      </c>
      <c r="C348" s="2">
        <v>45197</v>
      </c>
      <c r="D348" s="2"/>
      <c r="E348" s="2"/>
      <c r="F348" s="3">
        <f>IF(OR(Table1[[#This Row],[Start Date]]="",Table1[[#This Row],[End Date]]=""),0,NETWORKDAYS(Table1[[#This Row],[Start Date]],Table1[[#This Row],[End Date]]))</f>
        <v>0</v>
      </c>
      <c r="G348" t="s">
        <v>201</v>
      </c>
      <c r="I348" t="s">
        <v>1342</v>
      </c>
      <c r="J348" t="s">
        <v>1528</v>
      </c>
      <c r="K348" s="2"/>
      <c r="M348" t="s">
        <v>1343</v>
      </c>
      <c r="N348" t="s">
        <v>202</v>
      </c>
      <c r="O348" t="s">
        <v>870</v>
      </c>
      <c r="P348" t="s">
        <v>1037</v>
      </c>
      <c r="Q348" s="2">
        <v>42664</v>
      </c>
      <c r="R348" t="s">
        <v>2307</v>
      </c>
      <c r="T348" t="s">
        <v>1344</v>
      </c>
      <c r="U348" t="s">
        <v>1038</v>
      </c>
      <c r="V348" s="2">
        <v>45198</v>
      </c>
      <c r="W348" s="2">
        <v>45206</v>
      </c>
      <c r="X348" s="2"/>
      <c r="Y348" s="1">
        <f>IF(OR(Table1[[#This Row],[Quote Date]]="",Table1[[#This Row],[Confirm Date]]=""),0,NETWORKDAYS(Table1[[#This Row],[Quote Date]],Table1[[#This Row],[Confirm Date]]))</f>
        <v>0</v>
      </c>
      <c r="Z348" s="2"/>
      <c r="AA348" s="2"/>
      <c r="AB348" s="3">
        <f>IF(OR(Table1[[#This Row],[Part Order Date]]="",Table1[[#This Row],[Part Receive Date]]=""),0,NETWORKDAYS(Table1[[#This Row],[Part Order Date]],Table1[[#This Row],[Part Receive Date]]))</f>
        <v>0</v>
      </c>
      <c r="AC348" s="1">
        <f>IF(OR(Table1[[#This Row],[Confirm Date]]="",Table1[[#This Row],[End Date]]=""),0,NETWORKDAYS(Table1[[#This Row],[Confirm Date]],Table1[[#This Row],[End Date]]))</f>
        <v>0</v>
      </c>
      <c r="AD348" s="2"/>
      <c r="AE348" s="2" t="s">
        <v>1946</v>
      </c>
      <c r="AF348" s="2" t="s">
        <v>1947</v>
      </c>
      <c r="AH348">
        <v>500</v>
      </c>
      <c r="AI348" s="139">
        <v>231000000</v>
      </c>
    </row>
    <row r="349" spans="1:35">
      <c r="A349">
        <f>IF(Table1[[#This Row],[STATUS]]="0] CLOSED","",COUNTIF($I$4:I349,"&lt;&gt;0] CLOSED"))</f>
        <v>146</v>
      </c>
      <c r="B349" t="s">
        <v>1039</v>
      </c>
      <c r="C349" s="2">
        <v>45199</v>
      </c>
      <c r="D349" s="2"/>
      <c r="E349" s="2"/>
      <c r="F349" s="3">
        <f>IF(OR(Table1[[#This Row],[Start Date]]="",Table1[[#This Row],[End Date]]=""),0,NETWORKDAYS(Table1[[#This Row],[Start Date]],Table1[[#This Row],[End Date]]))</f>
        <v>0</v>
      </c>
      <c r="G349" t="s">
        <v>201</v>
      </c>
      <c r="I349" t="s">
        <v>1342</v>
      </c>
      <c r="J349" t="s">
        <v>1528</v>
      </c>
      <c r="K349" s="2"/>
      <c r="M349" t="s">
        <v>1343</v>
      </c>
      <c r="N349" t="s">
        <v>202</v>
      </c>
      <c r="O349" t="s">
        <v>109</v>
      </c>
      <c r="P349" t="s">
        <v>1040</v>
      </c>
      <c r="Q349" s="2">
        <v>42664</v>
      </c>
      <c r="R349" t="s">
        <v>2307</v>
      </c>
      <c r="S349" t="s">
        <v>1041</v>
      </c>
      <c r="T349" t="s">
        <v>1344</v>
      </c>
      <c r="U349" t="s">
        <v>1042</v>
      </c>
      <c r="V349" s="2">
        <v>45199</v>
      </c>
      <c r="W349" s="2">
        <v>45206</v>
      </c>
      <c r="X349" s="2"/>
      <c r="Y349" s="1">
        <f>IF(OR(Table1[[#This Row],[Quote Date]]="",Table1[[#This Row],[Confirm Date]]=""),0,NETWORKDAYS(Table1[[#This Row],[Quote Date]],Table1[[#This Row],[Confirm Date]]))</f>
        <v>0</v>
      </c>
      <c r="Z349" s="2"/>
      <c r="AA349" s="2"/>
      <c r="AB349" s="3">
        <f>IF(OR(Table1[[#This Row],[Part Order Date]]="",Table1[[#This Row],[Part Receive Date]]=""),0,NETWORKDAYS(Table1[[#This Row],[Part Order Date]],Table1[[#This Row],[Part Receive Date]]))</f>
        <v>0</v>
      </c>
      <c r="AC349" s="1">
        <f>IF(OR(Table1[[#This Row],[Confirm Date]]="",Table1[[#This Row],[End Date]]=""),0,NETWORKDAYS(Table1[[#This Row],[Confirm Date]],Table1[[#This Row],[End Date]]))</f>
        <v>0</v>
      </c>
      <c r="AD349" s="2"/>
      <c r="AE349" s="2" t="s">
        <v>1948</v>
      </c>
      <c r="AF349" s="2" t="s">
        <v>1949</v>
      </c>
      <c r="AH349">
        <v>600</v>
      </c>
      <c r="AI349" s="139">
        <v>152000000</v>
      </c>
    </row>
    <row r="350" spans="1:35">
      <c r="A350">
        <f>IF(Table1[[#This Row],[STATUS]]="0] CLOSED","",COUNTIF($I$4:I350,"&lt;&gt;0] CLOSED"))</f>
        <v>147</v>
      </c>
      <c r="B350" t="s">
        <v>1043</v>
      </c>
      <c r="C350" s="2">
        <v>45197</v>
      </c>
      <c r="D350" s="2"/>
      <c r="E350" s="2"/>
      <c r="F350" s="3">
        <f>IF(OR(Table1[[#This Row],[Start Date]]="",Table1[[#This Row],[End Date]]=""),0,NETWORKDAYS(Table1[[#This Row],[Start Date]],Table1[[#This Row],[End Date]]))</f>
        <v>0</v>
      </c>
      <c r="G350" t="s">
        <v>201</v>
      </c>
      <c r="I350" t="s">
        <v>1342</v>
      </c>
      <c r="J350" t="s">
        <v>1528</v>
      </c>
      <c r="K350" s="2">
        <v>45322</v>
      </c>
      <c r="M350" t="s">
        <v>1348</v>
      </c>
      <c r="N350" t="s">
        <v>477</v>
      </c>
      <c r="O350" t="s">
        <v>802</v>
      </c>
      <c r="P350" t="s">
        <v>1044</v>
      </c>
      <c r="Q350" s="2">
        <v>41589</v>
      </c>
      <c r="R350" t="s">
        <v>2305</v>
      </c>
      <c r="S350" t="s">
        <v>1045</v>
      </c>
      <c r="T350" t="s">
        <v>1344</v>
      </c>
      <c r="U350" t="s">
        <v>1046</v>
      </c>
      <c r="V350" s="2">
        <v>45198</v>
      </c>
      <c r="W350" s="2">
        <v>45206</v>
      </c>
      <c r="X350" s="2"/>
      <c r="Y350" s="1">
        <f>IF(OR(Table1[[#This Row],[Quote Date]]="",Table1[[#This Row],[Confirm Date]]=""),0,NETWORKDAYS(Table1[[#This Row],[Quote Date]],Table1[[#This Row],[Confirm Date]]))</f>
        <v>0</v>
      </c>
      <c r="Z350" s="2"/>
      <c r="AA350" s="2"/>
      <c r="AB350" s="3">
        <f>IF(OR(Table1[[#This Row],[Part Order Date]]="",Table1[[#This Row],[Part Receive Date]]=""),0,NETWORKDAYS(Table1[[#This Row],[Part Order Date]],Table1[[#This Row],[Part Receive Date]]))</f>
        <v>0</v>
      </c>
      <c r="AC350" s="1">
        <f>IF(OR(Table1[[#This Row],[Confirm Date]]="",Table1[[#This Row],[End Date]]=""),0,NETWORKDAYS(Table1[[#This Row],[Confirm Date]],Table1[[#This Row],[End Date]]))</f>
        <v>0</v>
      </c>
      <c r="AD350" s="2"/>
      <c r="AE350" s="2"/>
      <c r="AF350" s="2" t="s">
        <v>2168</v>
      </c>
      <c r="AG350" t="s">
        <v>2157</v>
      </c>
      <c r="AH350">
        <v>450</v>
      </c>
      <c r="AI350" s="139">
        <v>204000000</v>
      </c>
    </row>
    <row r="351" spans="1:35">
      <c r="A351">
        <f>IF(Table1[[#This Row],[STATUS]]="0] CLOSED","",COUNTIF($I$4:I351,"&lt;&gt;0] CLOSED"))</f>
        <v>148</v>
      </c>
      <c r="B351" t="s">
        <v>1047</v>
      </c>
      <c r="C351" s="2">
        <v>45199</v>
      </c>
      <c r="D351" s="2"/>
      <c r="E351" s="2"/>
      <c r="F351" s="3">
        <f>IF(OR(Table1[[#This Row],[Start Date]]="",Table1[[#This Row],[End Date]]=""),0,NETWORKDAYS(Table1[[#This Row],[Start Date]],Table1[[#This Row],[End Date]]))</f>
        <v>0</v>
      </c>
      <c r="G351" t="s">
        <v>201</v>
      </c>
      <c r="I351" t="s">
        <v>1342</v>
      </c>
      <c r="J351" t="s">
        <v>1528</v>
      </c>
      <c r="K351" s="2"/>
      <c r="M351" t="s">
        <v>1343</v>
      </c>
      <c r="N351" t="s">
        <v>202</v>
      </c>
      <c r="O351" t="s">
        <v>870</v>
      </c>
      <c r="P351" t="s">
        <v>1048</v>
      </c>
      <c r="Q351" s="2">
        <v>42664</v>
      </c>
      <c r="R351" t="s">
        <v>2307</v>
      </c>
      <c r="S351" t="s">
        <v>1049</v>
      </c>
      <c r="T351" t="s">
        <v>1344</v>
      </c>
      <c r="U351" t="s">
        <v>307</v>
      </c>
      <c r="V351" s="2">
        <v>45199</v>
      </c>
      <c r="W351" s="2">
        <v>45206</v>
      </c>
      <c r="X351" s="2"/>
      <c r="Y351" s="1">
        <f>IF(OR(Table1[[#This Row],[Quote Date]]="",Table1[[#This Row],[Confirm Date]]=""),0,NETWORKDAYS(Table1[[#This Row],[Quote Date]],Table1[[#This Row],[Confirm Date]]))</f>
        <v>0</v>
      </c>
      <c r="Z351" s="2"/>
      <c r="AA351" s="2"/>
      <c r="AB351" s="3">
        <f>IF(OR(Table1[[#This Row],[Part Order Date]]="",Table1[[#This Row],[Part Receive Date]]=""),0,NETWORKDAYS(Table1[[#This Row],[Part Order Date]],Table1[[#This Row],[Part Receive Date]]))</f>
        <v>0</v>
      </c>
      <c r="AC351" s="1">
        <f>IF(OR(Table1[[#This Row],[Confirm Date]]="",Table1[[#This Row],[End Date]]=""),0,NETWORKDAYS(Table1[[#This Row],[Confirm Date]],Table1[[#This Row],[End Date]]))</f>
        <v>0</v>
      </c>
      <c r="AD351" s="2"/>
      <c r="AE351" s="2" t="s">
        <v>1950</v>
      </c>
      <c r="AF351" s="2" t="s">
        <v>1951</v>
      </c>
      <c r="AH351">
        <v>400</v>
      </c>
      <c r="AI351" s="139">
        <v>116000000</v>
      </c>
    </row>
    <row r="352" spans="1:35">
      <c r="A352">
        <f>IF(Table1[[#This Row],[STATUS]]="0] CLOSED","",COUNTIF($I$4:I352,"&lt;&gt;0] CLOSED"))</f>
        <v>149</v>
      </c>
      <c r="B352" t="s">
        <v>1050</v>
      </c>
      <c r="C352" s="2">
        <v>45199</v>
      </c>
      <c r="D352" s="2"/>
      <c r="E352" s="2"/>
      <c r="F352" s="3">
        <f>IF(OR(Table1[[#This Row],[Start Date]]="",Table1[[#This Row],[End Date]]=""),0,NETWORKDAYS(Table1[[#This Row],[Start Date]],Table1[[#This Row],[End Date]]))</f>
        <v>0</v>
      </c>
      <c r="G352" t="s">
        <v>201</v>
      </c>
      <c r="I352" t="s">
        <v>1342</v>
      </c>
      <c r="J352" t="s">
        <v>1528</v>
      </c>
      <c r="K352" s="2">
        <v>45322</v>
      </c>
      <c r="M352" t="s">
        <v>1343</v>
      </c>
      <c r="N352" t="s">
        <v>202</v>
      </c>
      <c r="O352" t="s">
        <v>53</v>
      </c>
      <c r="P352" t="s">
        <v>1051</v>
      </c>
      <c r="Q352" s="2">
        <v>44189</v>
      </c>
      <c r="R352" t="s">
        <v>2307</v>
      </c>
      <c r="S352" t="s">
        <v>1052</v>
      </c>
      <c r="T352" t="s">
        <v>1441</v>
      </c>
      <c r="U352" t="s">
        <v>42</v>
      </c>
      <c r="V352" s="2">
        <v>45199</v>
      </c>
      <c r="W352" s="2">
        <v>45206</v>
      </c>
      <c r="X352" s="2"/>
      <c r="Y352" s="1">
        <f>IF(OR(Table1[[#This Row],[Quote Date]]="",Table1[[#This Row],[Confirm Date]]=""),0,NETWORKDAYS(Table1[[#This Row],[Quote Date]],Table1[[#This Row],[Confirm Date]]))</f>
        <v>0</v>
      </c>
      <c r="Z352" s="2"/>
      <c r="AA352" s="2"/>
      <c r="AB352" s="3">
        <f>IF(OR(Table1[[#This Row],[Part Order Date]]="",Table1[[#This Row],[Part Receive Date]]=""),0,NETWORKDAYS(Table1[[#This Row],[Part Order Date]],Table1[[#This Row],[Part Receive Date]]))</f>
        <v>0</v>
      </c>
      <c r="AC352" s="1">
        <f>IF(OR(Table1[[#This Row],[Confirm Date]]="",Table1[[#This Row],[End Date]]=""),0,NETWORKDAYS(Table1[[#This Row],[Confirm Date]],Table1[[#This Row],[End Date]]))</f>
        <v>0</v>
      </c>
      <c r="AD352" s="2"/>
      <c r="AE352" s="2" t="s">
        <v>1952</v>
      </c>
      <c r="AF352" s="2" t="s">
        <v>1953</v>
      </c>
      <c r="AH352">
        <v>200</v>
      </c>
      <c r="AI352" s="139">
        <v>41000000</v>
      </c>
    </row>
    <row r="353" spans="1:35">
      <c r="A353">
        <f>IF(Table1[[#This Row],[STATUS]]="0] CLOSED","",COUNTIF($I$4:I353,"&lt;&gt;0] CLOSED"))</f>
        <v>150</v>
      </c>
      <c r="B353" t="s">
        <v>1053</v>
      </c>
      <c r="C353" s="2">
        <v>45199</v>
      </c>
      <c r="D353" s="2"/>
      <c r="E353" s="2"/>
      <c r="F353" s="3">
        <f>IF(OR(Table1[[#This Row],[Start Date]]="",Table1[[#This Row],[End Date]]=""),0,NETWORKDAYS(Table1[[#This Row],[Start Date]],Table1[[#This Row],[End Date]]))</f>
        <v>0</v>
      </c>
      <c r="G353" t="s">
        <v>201</v>
      </c>
      <c r="I353" t="s">
        <v>1342</v>
      </c>
      <c r="J353" t="s">
        <v>1528</v>
      </c>
      <c r="K353" s="2"/>
      <c r="M353" t="s">
        <v>1343</v>
      </c>
      <c r="N353" t="s">
        <v>202</v>
      </c>
      <c r="O353" t="s">
        <v>40</v>
      </c>
      <c r="P353" t="s">
        <v>1054</v>
      </c>
      <c r="Q353" s="2">
        <v>41492</v>
      </c>
      <c r="R353" t="s">
        <v>2307</v>
      </c>
      <c r="S353" t="s">
        <v>1055</v>
      </c>
      <c r="T353" t="s">
        <v>1441</v>
      </c>
      <c r="U353" t="s">
        <v>42</v>
      </c>
      <c r="V353" s="2">
        <v>45199</v>
      </c>
      <c r="W353" s="2">
        <v>45206</v>
      </c>
      <c r="X353" s="2"/>
      <c r="Y353" s="1">
        <f>IF(OR(Table1[[#This Row],[Quote Date]]="",Table1[[#This Row],[Confirm Date]]=""),0,NETWORKDAYS(Table1[[#This Row],[Quote Date]],Table1[[#This Row],[Confirm Date]]))</f>
        <v>0</v>
      </c>
      <c r="Z353" s="2"/>
      <c r="AA353" s="2"/>
      <c r="AB353" s="3">
        <f>IF(OR(Table1[[#This Row],[Part Order Date]]="",Table1[[#This Row],[Part Receive Date]]=""),0,NETWORKDAYS(Table1[[#This Row],[Part Order Date]],Table1[[#This Row],[Part Receive Date]]))</f>
        <v>0</v>
      </c>
      <c r="AC353" s="1">
        <f>IF(OR(Table1[[#This Row],[Confirm Date]]="",Table1[[#This Row],[End Date]]=""),0,NETWORKDAYS(Table1[[#This Row],[Confirm Date]],Table1[[#This Row],[End Date]]))</f>
        <v>0</v>
      </c>
      <c r="AD353" s="2"/>
      <c r="AE353" s="2" t="s">
        <v>1954</v>
      </c>
      <c r="AF353" s="2" t="s">
        <v>1955</v>
      </c>
      <c r="AH353">
        <v>200</v>
      </c>
      <c r="AI353" s="139">
        <v>255000000</v>
      </c>
    </row>
    <row r="354" spans="1:35">
      <c r="A354">
        <f>IF(Table1[[#This Row],[STATUS]]="0] CLOSED","",COUNTIF($I$4:I354,"&lt;&gt;0] CLOSED"))</f>
        <v>151</v>
      </c>
      <c r="B354" t="s">
        <v>1056</v>
      </c>
      <c r="C354" s="2">
        <v>45199</v>
      </c>
      <c r="D354" s="2"/>
      <c r="E354" s="2"/>
      <c r="F354" s="3">
        <f>IF(OR(Table1[[#This Row],[Start Date]]="",Table1[[#This Row],[End Date]]=""),0,NETWORKDAYS(Table1[[#This Row],[Start Date]],Table1[[#This Row],[End Date]]))</f>
        <v>0</v>
      </c>
      <c r="G354" t="s">
        <v>201</v>
      </c>
      <c r="I354" t="s">
        <v>1342</v>
      </c>
      <c r="J354" t="s">
        <v>1528</v>
      </c>
      <c r="K354" s="2"/>
      <c r="M354" t="s">
        <v>1343</v>
      </c>
      <c r="N354" t="s">
        <v>202</v>
      </c>
      <c r="O354" t="s">
        <v>95</v>
      </c>
      <c r="P354" t="s">
        <v>1057</v>
      </c>
      <c r="Q354" s="2">
        <v>41492</v>
      </c>
      <c r="R354" t="s">
        <v>2307</v>
      </c>
      <c r="T354" t="s">
        <v>1441</v>
      </c>
      <c r="U354" t="s">
        <v>226</v>
      </c>
      <c r="V354" s="2">
        <v>45199</v>
      </c>
      <c r="W354" s="2">
        <v>45206</v>
      </c>
      <c r="X354" s="2"/>
      <c r="Y354" s="1">
        <f>IF(OR(Table1[[#This Row],[Quote Date]]="",Table1[[#This Row],[Confirm Date]]=""),0,NETWORKDAYS(Table1[[#This Row],[Quote Date]],Table1[[#This Row],[Confirm Date]]))</f>
        <v>0</v>
      </c>
      <c r="Z354" s="2"/>
      <c r="AA354" s="2"/>
      <c r="AB354" s="3">
        <f>IF(OR(Table1[[#This Row],[Part Order Date]]="",Table1[[#This Row],[Part Receive Date]]=""),0,NETWORKDAYS(Table1[[#This Row],[Part Order Date]],Table1[[#This Row],[Part Receive Date]]))</f>
        <v>0</v>
      </c>
      <c r="AC354" s="1">
        <f>IF(OR(Table1[[#This Row],[Confirm Date]]="",Table1[[#This Row],[End Date]]=""),0,NETWORKDAYS(Table1[[#This Row],[Confirm Date]],Table1[[#This Row],[End Date]]))</f>
        <v>0</v>
      </c>
      <c r="AD354" s="2"/>
      <c r="AE354" s="2" t="s">
        <v>1956</v>
      </c>
      <c r="AF354" s="2" t="s">
        <v>1957</v>
      </c>
      <c r="AH354">
        <v>200</v>
      </c>
      <c r="AI354" s="139">
        <v>39000000</v>
      </c>
    </row>
    <row r="355" spans="1:35">
      <c r="A355">
        <f>IF(Table1[[#This Row],[STATUS]]="0] CLOSED","",COUNTIF($I$4:I355,"&lt;&gt;0] CLOSED"))</f>
        <v>152</v>
      </c>
      <c r="B355" t="s">
        <v>1058</v>
      </c>
      <c r="C355" s="2">
        <v>45199</v>
      </c>
      <c r="D355" s="2"/>
      <c r="E355" s="2"/>
      <c r="F355" s="3">
        <f>IF(OR(Table1[[#This Row],[Start Date]]="",Table1[[#This Row],[End Date]]=""),0,NETWORKDAYS(Table1[[#This Row],[Start Date]],Table1[[#This Row],[End Date]]))</f>
        <v>0</v>
      </c>
      <c r="G355" t="s">
        <v>201</v>
      </c>
      <c r="I355" t="s">
        <v>1342</v>
      </c>
      <c r="J355" t="s">
        <v>1528</v>
      </c>
      <c r="K355" s="2">
        <v>45322</v>
      </c>
      <c r="M355" t="s">
        <v>1343</v>
      </c>
      <c r="N355" t="s">
        <v>202</v>
      </c>
      <c r="O355" t="s">
        <v>109</v>
      </c>
      <c r="P355" t="s">
        <v>1059</v>
      </c>
      <c r="Q355" s="2">
        <v>43110</v>
      </c>
      <c r="R355" t="s">
        <v>2307</v>
      </c>
      <c r="T355" t="s">
        <v>1344</v>
      </c>
      <c r="U355" t="s">
        <v>1060</v>
      </c>
      <c r="V355" s="2">
        <v>45199</v>
      </c>
      <c r="W355" s="2">
        <v>45206</v>
      </c>
      <c r="X355" s="2"/>
      <c r="Y355" s="1">
        <f>IF(OR(Table1[[#This Row],[Quote Date]]="",Table1[[#This Row],[Confirm Date]]=""),0,NETWORKDAYS(Table1[[#This Row],[Quote Date]],Table1[[#This Row],[Confirm Date]]))</f>
        <v>0</v>
      </c>
      <c r="Z355" s="2"/>
      <c r="AA355" s="2"/>
      <c r="AB355" s="3">
        <f>IF(OR(Table1[[#This Row],[Part Order Date]]="",Table1[[#This Row],[Part Receive Date]]=""),0,NETWORKDAYS(Table1[[#This Row],[Part Order Date]],Table1[[#This Row],[Part Receive Date]]))</f>
        <v>0</v>
      </c>
      <c r="AC355" s="1">
        <f>IF(OR(Table1[[#This Row],[Confirm Date]]="",Table1[[#This Row],[End Date]]=""),0,NETWORKDAYS(Table1[[#This Row],[Confirm Date]],Table1[[#This Row],[End Date]]))</f>
        <v>0</v>
      </c>
      <c r="AD355" s="2"/>
      <c r="AE355" s="2" t="s">
        <v>1958</v>
      </c>
      <c r="AF355" s="2" t="s">
        <v>1959</v>
      </c>
      <c r="AH355">
        <v>450</v>
      </c>
      <c r="AI355" s="139">
        <v>94000000</v>
      </c>
    </row>
    <row r="356" spans="1:35">
      <c r="A356">
        <f>IF(Table1[[#This Row],[STATUS]]="0] CLOSED","",COUNTIF($I$4:I356,"&lt;&gt;0] CLOSED"))</f>
        <v>153</v>
      </c>
      <c r="B356" t="s">
        <v>1061</v>
      </c>
      <c r="C356" s="2">
        <v>45199</v>
      </c>
      <c r="D356" s="2"/>
      <c r="E356" s="2"/>
      <c r="F356" s="3">
        <f>IF(OR(Table1[[#This Row],[Start Date]]="",Table1[[#This Row],[End Date]]=""),0,NETWORKDAYS(Table1[[#This Row],[Start Date]],Table1[[#This Row],[End Date]]))</f>
        <v>0</v>
      </c>
      <c r="G356" t="s">
        <v>201</v>
      </c>
      <c r="I356" t="s">
        <v>1342</v>
      </c>
      <c r="J356" t="s">
        <v>1528</v>
      </c>
      <c r="K356" s="2"/>
      <c r="M356" t="s">
        <v>1343</v>
      </c>
      <c r="N356" t="s">
        <v>202</v>
      </c>
      <c r="O356" t="s">
        <v>1062</v>
      </c>
      <c r="P356" t="s">
        <v>1063</v>
      </c>
      <c r="Q356" s="2">
        <v>41492</v>
      </c>
      <c r="R356" t="s">
        <v>2307</v>
      </c>
      <c r="S356" t="s">
        <v>1064</v>
      </c>
      <c r="T356" t="s">
        <v>1344</v>
      </c>
      <c r="U356" t="s">
        <v>1065</v>
      </c>
      <c r="V356" s="2">
        <v>45199</v>
      </c>
      <c r="W356" s="2">
        <v>45206</v>
      </c>
      <c r="X356" s="2"/>
      <c r="Y356" s="1">
        <f>IF(OR(Table1[[#This Row],[Quote Date]]="",Table1[[#This Row],[Confirm Date]]=""),0,NETWORKDAYS(Table1[[#This Row],[Quote Date]],Table1[[#This Row],[Confirm Date]]))</f>
        <v>0</v>
      </c>
      <c r="Z356" s="2"/>
      <c r="AA356" s="2"/>
      <c r="AB356" s="3">
        <f>IF(OR(Table1[[#This Row],[Part Order Date]]="",Table1[[#This Row],[Part Receive Date]]=""),0,NETWORKDAYS(Table1[[#This Row],[Part Order Date]],Table1[[#This Row],[Part Receive Date]]))</f>
        <v>0</v>
      </c>
      <c r="AC356" s="1">
        <f>IF(OR(Table1[[#This Row],[Confirm Date]]="",Table1[[#This Row],[End Date]]=""),0,NETWORKDAYS(Table1[[#This Row],[Confirm Date]],Table1[[#This Row],[End Date]]))</f>
        <v>0</v>
      </c>
      <c r="AD356" s="2"/>
      <c r="AE356" s="2" t="s">
        <v>1960</v>
      </c>
      <c r="AF356" s="2" t="s">
        <v>1961</v>
      </c>
      <c r="AH356">
        <v>500</v>
      </c>
      <c r="AI356" s="139">
        <v>273000000</v>
      </c>
    </row>
    <row r="357" spans="1:35">
      <c r="A357">
        <f>IF(Table1[[#This Row],[STATUS]]="0] CLOSED","",COUNTIF($I$4:I357,"&lt;&gt;0] CLOSED"))</f>
        <v>154</v>
      </c>
      <c r="B357" t="s">
        <v>1066</v>
      </c>
      <c r="C357" s="2">
        <v>45199</v>
      </c>
      <c r="D357" s="2"/>
      <c r="E357" s="2"/>
      <c r="F357" s="3">
        <f>IF(OR(Table1[[#This Row],[Start Date]]="",Table1[[#This Row],[End Date]]=""),0,NETWORKDAYS(Table1[[#This Row],[Start Date]],Table1[[#This Row],[End Date]]))</f>
        <v>0</v>
      </c>
      <c r="G357" t="s">
        <v>201</v>
      </c>
      <c r="I357" t="s">
        <v>1342</v>
      </c>
      <c r="J357" t="s">
        <v>1528</v>
      </c>
      <c r="K357" s="2">
        <v>45322</v>
      </c>
      <c r="M357" t="s">
        <v>1343</v>
      </c>
      <c r="N357" t="s">
        <v>202</v>
      </c>
      <c r="O357" t="s">
        <v>73</v>
      </c>
      <c r="P357" t="s">
        <v>1067</v>
      </c>
      <c r="Q357" s="2">
        <v>43702</v>
      </c>
      <c r="R357" t="s">
        <v>2307</v>
      </c>
      <c r="S357" t="s">
        <v>1068</v>
      </c>
      <c r="T357" t="s">
        <v>1344</v>
      </c>
      <c r="U357" t="s">
        <v>1069</v>
      </c>
      <c r="V357" s="2">
        <v>45199</v>
      </c>
      <c r="W357" s="2">
        <v>45206</v>
      </c>
      <c r="X357" s="2"/>
      <c r="Y357" s="1">
        <f>IF(OR(Table1[[#This Row],[Quote Date]]="",Table1[[#This Row],[Confirm Date]]=""),0,NETWORKDAYS(Table1[[#This Row],[Quote Date]],Table1[[#This Row],[Confirm Date]]))</f>
        <v>0</v>
      </c>
      <c r="Z357" s="2"/>
      <c r="AA357" s="2"/>
      <c r="AB357" s="3">
        <f>IF(OR(Table1[[#This Row],[Part Order Date]]="",Table1[[#This Row],[Part Receive Date]]=""),0,NETWORKDAYS(Table1[[#This Row],[Part Order Date]],Table1[[#This Row],[Part Receive Date]]))</f>
        <v>0</v>
      </c>
      <c r="AC357" s="1">
        <f>IF(OR(Table1[[#This Row],[Confirm Date]]="",Table1[[#This Row],[End Date]]=""),0,NETWORKDAYS(Table1[[#This Row],[Confirm Date]],Table1[[#This Row],[End Date]]))</f>
        <v>0</v>
      </c>
      <c r="AD357" s="2"/>
      <c r="AE357" s="2" t="s">
        <v>1962</v>
      </c>
      <c r="AF357" s="2" t="s">
        <v>1963</v>
      </c>
      <c r="AH357">
        <v>400</v>
      </c>
      <c r="AI357" s="139">
        <v>128000000</v>
      </c>
    </row>
    <row r="358" spans="1:35">
      <c r="A358">
        <f>IF(Table1[[#This Row],[STATUS]]="0] CLOSED","",COUNTIF($I$4:I358,"&lt;&gt;0] CLOSED"))</f>
        <v>155</v>
      </c>
      <c r="B358" t="s">
        <v>1070</v>
      </c>
      <c r="C358" s="2">
        <v>45199</v>
      </c>
      <c r="D358" s="2"/>
      <c r="E358" s="2"/>
      <c r="F358" s="3">
        <f>IF(OR(Table1[[#This Row],[Start Date]]="",Table1[[#This Row],[End Date]]=""),0,NETWORKDAYS(Table1[[#This Row],[Start Date]],Table1[[#This Row],[End Date]]))</f>
        <v>0</v>
      </c>
      <c r="G358" t="s">
        <v>201</v>
      </c>
      <c r="I358" t="s">
        <v>1342</v>
      </c>
      <c r="J358" t="s">
        <v>1528</v>
      </c>
      <c r="K358" s="2"/>
      <c r="M358" t="s">
        <v>1343</v>
      </c>
      <c r="N358" t="s">
        <v>202</v>
      </c>
      <c r="O358" t="s">
        <v>52</v>
      </c>
      <c r="P358" t="s">
        <v>1071</v>
      </c>
      <c r="Q358" s="2">
        <v>41492</v>
      </c>
      <c r="R358" t="s">
        <v>2307</v>
      </c>
      <c r="T358" t="s">
        <v>1344</v>
      </c>
      <c r="U358" t="s">
        <v>1072</v>
      </c>
      <c r="V358" s="2">
        <v>45199</v>
      </c>
      <c r="W358" s="2">
        <v>45206</v>
      </c>
      <c r="X358" s="2"/>
      <c r="Y358" s="1">
        <f>IF(OR(Table1[[#This Row],[Quote Date]]="",Table1[[#This Row],[Confirm Date]]=""),0,NETWORKDAYS(Table1[[#This Row],[Quote Date]],Table1[[#This Row],[Confirm Date]]))</f>
        <v>0</v>
      </c>
      <c r="Z358" s="2"/>
      <c r="AA358" s="2"/>
      <c r="AB358" s="3">
        <f>IF(OR(Table1[[#This Row],[Part Order Date]]="",Table1[[#This Row],[Part Receive Date]]=""),0,NETWORKDAYS(Table1[[#This Row],[Part Order Date]],Table1[[#This Row],[Part Receive Date]]))</f>
        <v>0</v>
      </c>
      <c r="AC358" s="1">
        <f>IF(OR(Table1[[#This Row],[Confirm Date]]="",Table1[[#This Row],[End Date]]=""),0,NETWORKDAYS(Table1[[#This Row],[Confirm Date]],Table1[[#This Row],[End Date]]))</f>
        <v>0</v>
      </c>
      <c r="AD358" s="2"/>
      <c r="AE358" s="2" t="s">
        <v>1964</v>
      </c>
      <c r="AF358" s="2" t="s">
        <v>1965</v>
      </c>
      <c r="AH358">
        <v>500</v>
      </c>
      <c r="AI358" s="139">
        <v>190000000</v>
      </c>
    </row>
    <row r="359" spans="1:35">
      <c r="A359">
        <f>IF(Table1[[#This Row],[STATUS]]="0] CLOSED","",COUNTIF($I$4:I359,"&lt;&gt;0] CLOSED"))</f>
        <v>156</v>
      </c>
      <c r="B359" t="s">
        <v>1073</v>
      </c>
      <c r="C359" s="2">
        <v>45197</v>
      </c>
      <c r="D359" s="2"/>
      <c r="E359" s="2"/>
      <c r="F359" s="3">
        <f>IF(OR(Table1[[#This Row],[Start Date]]="",Table1[[#This Row],[End Date]]=""),0,NETWORKDAYS(Table1[[#This Row],[Start Date]],Table1[[#This Row],[End Date]]))</f>
        <v>0</v>
      </c>
      <c r="G359" t="s">
        <v>201</v>
      </c>
      <c r="I359" t="s">
        <v>1342</v>
      </c>
      <c r="J359" t="s">
        <v>1528</v>
      </c>
      <c r="K359" s="2"/>
      <c r="M359" t="s">
        <v>1343</v>
      </c>
      <c r="N359" t="s">
        <v>202</v>
      </c>
      <c r="O359" t="s">
        <v>73</v>
      </c>
      <c r="P359" t="s">
        <v>1074</v>
      </c>
      <c r="Q359" s="2">
        <v>41978</v>
      </c>
      <c r="R359" t="s">
        <v>2307</v>
      </c>
      <c r="T359" t="s">
        <v>1344</v>
      </c>
      <c r="U359" t="s">
        <v>1075</v>
      </c>
      <c r="V359" s="2">
        <v>45198</v>
      </c>
      <c r="W359" s="2">
        <v>45206</v>
      </c>
      <c r="X359" s="2"/>
      <c r="Y359" s="1">
        <f>IF(OR(Table1[[#This Row],[Quote Date]]="",Table1[[#This Row],[Confirm Date]]=""),0,NETWORKDAYS(Table1[[#This Row],[Quote Date]],Table1[[#This Row],[Confirm Date]]))</f>
        <v>0</v>
      </c>
      <c r="Z359" s="2"/>
      <c r="AA359" s="2"/>
      <c r="AB359" s="3">
        <f>IF(OR(Table1[[#This Row],[Part Order Date]]="",Table1[[#This Row],[Part Receive Date]]=""),0,NETWORKDAYS(Table1[[#This Row],[Part Order Date]],Table1[[#This Row],[Part Receive Date]]))</f>
        <v>0</v>
      </c>
      <c r="AC359" s="1">
        <f>IF(OR(Table1[[#This Row],[Confirm Date]]="",Table1[[#This Row],[End Date]]=""),0,NETWORKDAYS(Table1[[#This Row],[Confirm Date]],Table1[[#This Row],[End Date]]))</f>
        <v>0</v>
      </c>
      <c r="AD359" s="2"/>
      <c r="AE359" s="2" t="s">
        <v>1966</v>
      </c>
      <c r="AF359" s="2" t="s">
        <v>1967</v>
      </c>
      <c r="AH359">
        <v>500</v>
      </c>
      <c r="AI359" s="139">
        <v>146000000</v>
      </c>
    </row>
    <row r="360" spans="1:35">
      <c r="A360">
        <f>IF(Table1[[#This Row],[STATUS]]="0] CLOSED","",COUNTIF($I$4:I360,"&lt;&gt;0] CLOSED"))</f>
        <v>157</v>
      </c>
      <c r="B360" t="s">
        <v>1076</v>
      </c>
      <c r="C360" s="2">
        <v>45197</v>
      </c>
      <c r="D360" s="2"/>
      <c r="E360" s="2"/>
      <c r="F360" s="3">
        <f>IF(OR(Table1[[#This Row],[Start Date]]="",Table1[[#This Row],[End Date]]=""),0,NETWORKDAYS(Table1[[#This Row],[Start Date]],Table1[[#This Row],[End Date]]))</f>
        <v>0</v>
      </c>
      <c r="G360" t="s">
        <v>201</v>
      </c>
      <c r="I360" t="s">
        <v>1342</v>
      </c>
      <c r="J360" t="s">
        <v>1528</v>
      </c>
      <c r="K360" s="2"/>
      <c r="M360" t="s">
        <v>1343</v>
      </c>
      <c r="N360" t="s">
        <v>202</v>
      </c>
      <c r="O360" t="s">
        <v>109</v>
      </c>
      <c r="P360" t="s">
        <v>1077</v>
      </c>
      <c r="Q360" s="2">
        <v>42664</v>
      </c>
      <c r="R360" t="s">
        <v>2307</v>
      </c>
      <c r="T360" t="s">
        <v>1344</v>
      </c>
      <c r="U360" t="s">
        <v>1078</v>
      </c>
      <c r="V360" s="2">
        <v>45198</v>
      </c>
      <c r="W360" s="2">
        <v>45206</v>
      </c>
      <c r="X360" s="2"/>
      <c r="Y360" s="1">
        <f>IF(OR(Table1[[#This Row],[Quote Date]]="",Table1[[#This Row],[Confirm Date]]=""),0,NETWORKDAYS(Table1[[#This Row],[Quote Date]],Table1[[#This Row],[Confirm Date]]))</f>
        <v>0</v>
      </c>
      <c r="Z360" s="2"/>
      <c r="AA360" s="2"/>
      <c r="AB360" s="3">
        <f>IF(OR(Table1[[#This Row],[Part Order Date]]="",Table1[[#This Row],[Part Receive Date]]=""),0,NETWORKDAYS(Table1[[#This Row],[Part Order Date]],Table1[[#This Row],[Part Receive Date]]))</f>
        <v>0</v>
      </c>
      <c r="AC360" s="1">
        <f>IF(OR(Table1[[#This Row],[Confirm Date]]="",Table1[[#This Row],[End Date]]=""),0,NETWORKDAYS(Table1[[#This Row],[Confirm Date]],Table1[[#This Row],[End Date]]))</f>
        <v>0</v>
      </c>
      <c r="AD360" s="2"/>
      <c r="AE360" s="2" t="s">
        <v>1968</v>
      </c>
      <c r="AF360" s="2" t="s">
        <v>1969</v>
      </c>
      <c r="AH360">
        <v>500</v>
      </c>
      <c r="AI360" s="139">
        <v>251000000</v>
      </c>
    </row>
    <row r="361" spans="1:35">
      <c r="A361">
        <f>IF(Table1[[#This Row],[STATUS]]="0] CLOSED","",COUNTIF($I$4:I361,"&lt;&gt;0] CLOSED"))</f>
        <v>158</v>
      </c>
      <c r="B361" t="s">
        <v>1079</v>
      </c>
      <c r="C361" s="2">
        <v>45197</v>
      </c>
      <c r="D361" s="2"/>
      <c r="E361" s="2"/>
      <c r="F361" s="3">
        <f>IF(OR(Table1[[#This Row],[Start Date]]="",Table1[[#This Row],[End Date]]=""),0,NETWORKDAYS(Table1[[#This Row],[Start Date]],Table1[[#This Row],[End Date]]))</f>
        <v>0</v>
      </c>
      <c r="G361" t="s">
        <v>201</v>
      </c>
      <c r="I361" t="s">
        <v>1342</v>
      </c>
      <c r="J361" t="s">
        <v>1528</v>
      </c>
      <c r="K361" s="2"/>
      <c r="M361" t="s">
        <v>1343</v>
      </c>
      <c r="N361" t="s">
        <v>202</v>
      </c>
      <c r="O361" t="s">
        <v>73</v>
      </c>
      <c r="P361" t="s">
        <v>1080</v>
      </c>
      <c r="Q361" s="2">
        <v>42297</v>
      </c>
      <c r="R361" t="s">
        <v>2307</v>
      </c>
      <c r="T361" t="s">
        <v>1344</v>
      </c>
      <c r="U361" t="s">
        <v>1081</v>
      </c>
      <c r="V361" s="2">
        <v>45198</v>
      </c>
      <c r="W361" s="2">
        <v>45206</v>
      </c>
      <c r="X361" s="2"/>
      <c r="Y361" s="1">
        <f>IF(OR(Table1[[#This Row],[Quote Date]]="",Table1[[#This Row],[Confirm Date]]=""),0,NETWORKDAYS(Table1[[#This Row],[Quote Date]],Table1[[#This Row],[Confirm Date]]))</f>
        <v>0</v>
      </c>
      <c r="Z361" s="2"/>
      <c r="AA361" s="2"/>
      <c r="AB361" s="3">
        <f>IF(OR(Table1[[#This Row],[Part Order Date]]="",Table1[[#This Row],[Part Receive Date]]=""),0,NETWORKDAYS(Table1[[#This Row],[Part Order Date]],Table1[[#This Row],[Part Receive Date]]))</f>
        <v>0</v>
      </c>
      <c r="AC361" s="1">
        <f>IF(OR(Table1[[#This Row],[Confirm Date]]="",Table1[[#This Row],[End Date]]=""),0,NETWORKDAYS(Table1[[#This Row],[Confirm Date]],Table1[[#This Row],[End Date]]))</f>
        <v>0</v>
      </c>
      <c r="AD361" s="2"/>
      <c r="AE361" s="2" t="s">
        <v>1970</v>
      </c>
      <c r="AF361" s="2" t="s">
        <v>1971</v>
      </c>
      <c r="AH361">
        <v>500</v>
      </c>
      <c r="AI361" s="139">
        <v>202000000</v>
      </c>
    </row>
    <row r="362" spans="1:35">
      <c r="A362">
        <f>IF(Table1[[#This Row],[STATUS]]="0] CLOSED","",COUNTIF($I$4:I362,"&lt;&gt;0] CLOSED"))</f>
        <v>159</v>
      </c>
      <c r="B362" t="s">
        <v>1082</v>
      </c>
      <c r="C362" s="2">
        <v>45197</v>
      </c>
      <c r="D362" s="2"/>
      <c r="E362" s="2"/>
      <c r="F362" s="3">
        <f>IF(OR(Table1[[#This Row],[Start Date]]="",Table1[[#This Row],[End Date]]=""),0,NETWORKDAYS(Table1[[#This Row],[Start Date]],Table1[[#This Row],[End Date]]))</f>
        <v>0</v>
      </c>
      <c r="G362" t="s">
        <v>201</v>
      </c>
      <c r="I362" t="s">
        <v>1342</v>
      </c>
      <c r="J362" t="s">
        <v>1528</v>
      </c>
      <c r="K362" s="2">
        <v>45322</v>
      </c>
      <c r="M362" t="s">
        <v>1343</v>
      </c>
      <c r="N362" t="s">
        <v>202</v>
      </c>
      <c r="O362" t="s">
        <v>73</v>
      </c>
      <c r="P362" t="s">
        <v>1083</v>
      </c>
      <c r="Q362" s="2">
        <v>43702</v>
      </c>
      <c r="R362" t="s">
        <v>2307</v>
      </c>
      <c r="T362" t="s">
        <v>1344</v>
      </c>
      <c r="U362" t="s">
        <v>1084</v>
      </c>
      <c r="V362" s="2">
        <v>45198</v>
      </c>
      <c r="W362" s="2">
        <v>45206</v>
      </c>
      <c r="X362" s="2"/>
      <c r="Y362" s="1">
        <f>IF(OR(Table1[[#This Row],[Quote Date]]="",Table1[[#This Row],[Confirm Date]]=""),0,NETWORKDAYS(Table1[[#This Row],[Quote Date]],Table1[[#This Row],[Confirm Date]]))</f>
        <v>0</v>
      </c>
      <c r="Z362" s="2"/>
      <c r="AA362" s="2"/>
      <c r="AB362" s="3">
        <f>IF(OR(Table1[[#This Row],[Part Order Date]]="",Table1[[#This Row],[Part Receive Date]]=""),0,NETWORKDAYS(Table1[[#This Row],[Part Order Date]],Table1[[#This Row],[Part Receive Date]]))</f>
        <v>0</v>
      </c>
      <c r="AC362" s="1">
        <f>IF(OR(Table1[[#This Row],[Confirm Date]]="",Table1[[#This Row],[End Date]]=""),0,NETWORKDAYS(Table1[[#This Row],[Confirm Date]],Table1[[#This Row],[End Date]]))</f>
        <v>0</v>
      </c>
      <c r="AD362" s="2"/>
      <c r="AE362" s="2" t="s">
        <v>1972</v>
      </c>
      <c r="AF362" s="2" t="s">
        <v>1973</v>
      </c>
      <c r="AH362">
        <v>500</v>
      </c>
      <c r="AI362" s="139">
        <v>59000000</v>
      </c>
    </row>
    <row r="363" spans="1:35">
      <c r="A363">
        <f>IF(Table1[[#This Row],[STATUS]]="0] CLOSED","",COUNTIF($I$4:I363,"&lt;&gt;0] CLOSED"))</f>
        <v>160</v>
      </c>
      <c r="B363" t="s">
        <v>1090</v>
      </c>
      <c r="C363" s="2">
        <v>45197</v>
      </c>
      <c r="D363" s="2"/>
      <c r="E363" s="2"/>
      <c r="F363" s="3">
        <f>IF(OR(Table1[[#This Row],[Start Date]]="",Table1[[#This Row],[End Date]]=""),0,NETWORKDAYS(Table1[[#This Row],[Start Date]],Table1[[#This Row],[End Date]]))</f>
        <v>0</v>
      </c>
      <c r="G363" t="s">
        <v>201</v>
      </c>
      <c r="I363" t="s">
        <v>1342</v>
      </c>
      <c r="J363" t="s">
        <v>1528</v>
      </c>
      <c r="K363" s="2"/>
      <c r="M363" t="s">
        <v>1343</v>
      </c>
      <c r="N363" t="s">
        <v>202</v>
      </c>
      <c r="O363" t="s">
        <v>73</v>
      </c>
      <c r="P363" t="s">
        <v>1091</v>
      </c>
      <c r="Q363" s="2">
        <v>42297</v>
      </c>
      <c r="R363" t="s">
        <v>2307</v>
      </c>
      <c r="T363" t="s">
        <v>1344</v>
      </c>
      <c r="U363" t="s">
        <v>1092</v>
      </c>
      <c r="V363" s="2">
        <v>45198</v>
      </c>
      <c r="W363" s="2">
        <v>45206</v>
      </c>
      <c r="X363" s="2"/>
      <c r="Y363" s="1">
        <f>IF(OR(Table1[[#This Row],[Quote Date]]="",Table1[[#This Row],[Confirm Date]]=""),0,NETWORKDAYS(Table1[[#This Row],[Quote Date]],Table1[[#This Row],[Confirm Date]]))</f>
        <v>0</v>
      </c>
      <c r="Z363" s="2"/>
      <c r="AA363" s="2"/>
      <c r="AB363" s="3">
        <f>IF(OR(Table1[[#This Row],[Part Order Date]]="",Table1[[#This Row],[Part Receive Date]]=""),0,NETWORKDAYS(Table1[[#This Row],[Part Order Date]],Table1[[#This Row],[Part Receive Date]]))</f>
        <v>0</v>
      </c>
      <c r="AC363" s="1">
        <f>IF(OR(Table1[[#This Row],[Confirm Date]]="",Table1[[#This Row],[End Date]]=""),0,NETWORKDAYS(Table1[[#This Row],[Confirm Date]],Table1[[#This Row],[End Date]]))</f>
        <v>0</v>
      </c>
      <c r="AD363" s="2"/>
      <c r="AE363" s="2" t="s">
        <v>1974</v>
      </c>
      <c r="AF363" s="2" t="s">
        <v>1975</v>
      </c>
      <c r="AH363">
        <v>500</v>
      </c>
      <c r="AI363" s="139">
        <v>146000000</v>
      </c>
    </row>
    <row r="364" spans="1:35">
      <c r="A364">
        <f>IF(Table1[[#This Row],[STATUS]]="0] CLOSED","",COUNTIF($I$4:I364,"&lt;&gt;0] CLOSED"))</f>
        <v>161</v>
      </c>
      <c r="B364" t="s">
        <v>1093</v>
      </c>
      <c r="C364" s="2">
        <v>45197</v>
      </c>
      <c r="D364" s="2"/>
      <c r="E364" s="2"/>
      <c r="F364" s="3">
        <f>IF(OR(Table1[[#This Row],[Start Date]]="",Table1[[#This Row],[End Date]]=""),0,NETWORKDAYS(Table1[[#This Row],[Start Date]],Table1[[#This Row],[End Date]]))</f>
        <v>0</v>
      </c>
      <c r="G364" t="s">
        <v>201</v>
      </c>
      <c r="I364" t="s">
        <v>1342</v>
      </c>
      <c r="J364" t="s">
        <v>1528</v>
      </c>
      <c r="K364" s="2">
        <v>45322</v>
      </c>
      <c r="M364" t="s">
        <v>1348</v>
      </c>
      <c r="N364" t="s">
        <v>2170</v>
      </c>
      <c r="O364" t="s">
        <v>73</v>
      </c>
      <c r="P364" t="s">
        <v>1094</v>
      </c>
      <c r="Q364" s="2">
        <v>41505</v>
      </c>
      <c r="R364" t="s">
        <v>2305</v>
      </c>
      <c r="S364" t="s">
        <v>1095</v>
      </c>
      <c r="T364" t="s">
        <v>1344</v>
      </c>
      <c r="U364" t="s">
        <v>1096</v>
      </c>
      <c r="V364" s="2">
        <v>45198</v>
      </c>
      <c r="W364" s="2">
        <v>45206</v>
      </c>
      <c r="X364" s="2"/>
      <c r="Y364" s="1">
        <f>IF(OR(Table1[[#This Row],[Quote Date]]="",Table1[[#This Row],[Confirm Date]]=""),0,NETWORKDAYS(Table1[[#This Row],[Quote Date]],Table1[[#This Row],[Confirm Date]]))</f>
        <v>0</v>
      </c>
      <c r="Z364" s="2"/>
      <c r="AA364" s="2"/>
      <c r="AB364" s="3">
        <f>IF(OR(Table1[[#This Row],[Part Order Date]]="",Table1[[#This Row],[Part Receive Date]]=""),0,NETWORKDAYS(Table1[[#This Row],[Part Order Date]],Table1[[#This Row],[Part Receive Date]]))</f>
        <v>0</v>
      </c>
      <c r="AC364" s="1">
        <f>IF(OR(Table1[[#This Row],[Confirm Date]]="",Table1[[#This Row],[End Date]]=""),0,NETWORKDAYS(Table1[[#This Row],[Confirm Date]],Table1[[#This Row],[End Date]]))</f>
        <v>0</v>
      </c>
      <c r="AD364" s="2"/>
      <c r="AE364" s="2"/>
      <c r="AF364" s="2" t="s">
        <v>2168</v>
      </c>
      <c r="AG364" t="s">
        <v>2157</v>
      </c>
      <c r="AH364">
        <v>400</v>
      </c>
      <c r="AI364" s="139" t="s">
        <v>2301</v>
      </c>
    </row>
    <row r="365" spans="1:35">
      <c r="A365">
        <f>IF(Table1[[#This Row],[STATUS]]="0] CLOSED","",COUNTIF($I$4:I365,"&lt;&gt;0] CLOSED"))</f>
        <v>162</v>
      </c>
      <c r="B365" t="s">
        <v>1097</v>
      </c>
      <c r="C365" s="2">
        <v>45197</v>
      </c>
      <c r="D365" s="2"/>
      <c r="E365" s="2"/>
      <c r="F365" s="3">
        <f>IF(OR(Table1[[#This Row],[Start Date]]="",Table1[[#This Row],[End Date]]=""),0,NETWORKDAYS(Table1[[#This Row],[Start Date]],Table1[[#This Row],[End Date]]))</f>
        <v>0</v>
      </c>
      <c r="G365" t="s">
        <v>201</v>
      </c>
      <c r="I365" t="s">
        <v>1342</v>
      </c>
      <c r="J365" t="s">
        <v>1528</v>
      </c>
      <c r="K365" s="2"/>
      <c r="M365" t="s">
        <v>1343</v>
      </c>
      <c r="N365" t="s">
        <v>202</v>
      </c>
      <c r="O365" t="s">
        <v>73</v>
      </c>
      <c r="P365" t="s">
        <v>1098</v>
      </c>
      <c r="Q365" s="2">
        <v>42297</v>
      </c>
      <c r="R365" t="s">
        <v>2307</v>
      </c>
      <c r="S365" t="s">
        <v>1099</v>
      </c>
      <c r="T365" t="s">
        <v>1344</v>
      </c>
      <c r="U365" t="s">
        <v>1100</v>
      </c>
      <c r="V365" s="2">
        <v>45198</v>
      </c>
      <c r="W365" s="2">
        <v>45206</v>
      </c>
      <c r="X365" s="2"/>
      <c r="Y365" s="1">
        <f>IF(OR(Table1[[#This Row],[Quote Date]]="",Table1[[#This Row],[Confirm Date]]=""),0,NETWORKDAYS(Table1[[#This Row],[Quote Date]],Table1[[#This Row],[Confirm Date]]))</f>
        <v>0</v>
      </c>
      <c r="Z365" s="2"/>
      <c r="AA365" s="2"/>
      <c r="AB365" s="3">
        <f>IF(OR(Table1[[#This Row],[Part Order Date]]="",Table1[[#This Row],[Part Receive Date]]=""),0,NETWORKDAYS(Table1[[#This Row],[Part Order Date]],Table1[[#This Row],[Part Receive Date]]))</f>
        <v>0</v>
      </c>
      <c r="AC365" s="1">
        <f>IF(OR(Table1[[#This Row],[Confirm Date]]="",Table1[[#This Row],[End Date]]=""),0,NETWORKDAYS(Table1[[#This Row],[Confirm Date]],Table1[[#This Row],[End Date]]))</f>
        <v>0</v>
      </c>
      <c r="AD365" s="2"/>
      <c r="AE365" s="2" t="s">
        <v>1976</v>
      </c>
      <c r="AF365" s="2" t="s">
        <v>1977</v>
      </c>
      <c r="AH365">
        <v>500</v>
      </c>
      <c r="AI365" s="139">
        <v>202000000</v>
      </c>
    </row>
    <row r="366" spans="1:35">
      <c r="A366">
        <f>IF(Table1[[#This Row],[STATUS]]="0] CLOSED","",COUNTIF($I$4:I366,"&lt;&gt;0] CLOSED"))</f>
        <v>163</v>
      </c>
      <c r="B366" t="s">
        <v>1101</v>
      </c>
      <c r="C366" s="2">
        <v>45197</v>
      </c>
      <c r="D366" s="2"/>
      <c r="E366" s="2"/>
      <c r="F366" s="3">
        <f>IF(OR(Table1[[#This Row],[Start Date]]="",Table1[[#This Row],[End Date]]=""),0,NETWORKDAYS(Table1[[#This Row],[Start Date]],Table1[[#This Row],[End Date]]))</f>
        <v>0</v>
      </c>
      <c r="G366" t="s">
        <v>201</v>
      </c>
      <c r="I366" t="s">
        <v>1342</v>
      </c>
      <c r="J366" t="s">
        <v>1528</v>
      </c>
      <c r="K366" s="2">
        <v>45322</v>
      </c>
      <c r="M366" t="s">
        <v>1343</v>
      </c>
      <c r="N366" t="s">
        <v>202</v>
      </c>
      <c r="O366" t="s">
        <v>870</v>
      </c>
      <c r="P366" t="s">
        <v>1102</v>
      </c>
      <c r="Q366" s="2">
        <v>42664</v>
      </c>
      <c r="R366" t="s">
        <v>2307</v>
      </c>
      <c r="T366" t="s">
        <v>1344</v>
      </c>
      <c r="U366" t="s">
        <v>1103</v>
      </c>
      <c r="V366" s="2">
        <v>45198</v>
      </c>
      <c r="W366" s="2">
        <v>45206</v>
      </c>
      <c r="X366" s="2"/>
      <c r="Y366" s="1">
        <f>IF(OR(Table1[[#This Row],[Quote Date]]="",Table1[[#This Row],[Confirm Date]]=""),0,NETWORKDAYS(Table1[[#This Row],[Quote Date]],Table1[[#This Row],[Confirm Date]]))</f>
        <v>0</v>
      </c>
      <c r="Z366" s="2"/>
      <c r="AA366" s="2"/>
      <c r="AB366" s="3">
        <f>IF(OR(Table1[[#This Row],[Part Order Date]]="",Table1[[#This Row],[Part Receive Date]]=""),0,NETWORKDAYS(Table1[[#This Row],[Part Order Date]],Table1[[#This Row],[Part Receive Date]]))</f>
        <v>0</v>
      </c>
      <c r="AC366" s="1">
        <f>IF(OR(Table1[[#This Row],[Confirm Date]]="",Table1[[#This Row],[End Date]]=""),0,NETWORKDAYS(Table1[[#This Row],[Confirm Date]],Table1[[#This Row],[End Date]]))</f>
        <v>0</v>
      </c>
      <c r="AD366" s="2"/>
      <c r="AE366" s="2" t="s">
        <v>1978</v>
      </c>
      <c r="AF366" s="2" t="s">
        <v>1979</v>
      </c>
      <c r="AH366">
        <v>400</v>
      </c>
      <c r="AI366" s="139">
        <v>70000000</v>
      </c>
    </row>
    <row r="367" spans="1:35">
      <c r="A367">
        <f>IF(Table1[[#This Row],[STATUS]]="0] CLOSED","",COUNTIF($I$4:I367,"&lt;&gt;0] CLOSED"))</f>
        <v>164</v>
      </c>
      <c r="B367" t="s">
        <v>1104</v>
      </c>
      <c r="C367" s="2">
        <v>45197</v>
      </c>
      <c r="D367" s="2"/>
      <c r="E367" s="2"/>
      <c r="F367" s="3">
        <f>IF(OR(Table1[[#This Row],[Start Date]]="",Table1[[#This Row],[End Date]]=""),0,NETWORKDAYS(Table1[[#This Row],[Start Date]],Table1[[#This Row],[End Date]]))</f>
        <v>0</v>
      </c>
      <c r="G367" t="s">
        <v>201</v>
      </c>
      <c r="I367" t="s">
        <v>1342</v>
      </c>
      <c r="J367" t="s">
        <v>1528</v>
      </c>
      <c r="K367" s="2"/>
      <c r="M367" t="s">
        <v>1343</v>
      </c>
      <c r="N367" t="s">
        <v>202</v>
      </c>
      <c r="O367" t="s">
        <v>73</v>
      </c>
      <c r="P367" t="s">
        <v>1105</v>
      </c>
      <c r="Q367" s="2">
        <v>41978</v>
      </c>
      <c r="R367" t="s">
        <v>2307</v>
      </c>
      <c r="S367" t="s">
        <v>1106</v>
      </c>
      <c r="T367" t="s">
        <v>1344</v>
      </c>
      <c r="U367" t="s">
        <v>1107</v>
      </c>
      <c r="V367" s="2">
        <v>45198</v>
      </c>
      <c r="W367" s="2">
        <v>45206</v>
      </c>
      <c r="X367" s="2"/>
      <c r="Y367" s="1">
        <f>IF(OR(Table1[[#This Row],[Quote Date]]="",Table1[[#This Row],[Confirm Date]]=""),0,NETWORKDAYS(Table1[[#This Row],[Quote Date]],Table1[[#This Row],[Confirm Date]]))</f>
        <v>0</v>
      </c>
      <c r="Z367" s="2"/>
      <c r="AA367" s="2"/>
      <c r="AB367" s="3">
        <f>IF(OR(Table1[[#This Row],[Part Order Date]]="",Table1[[#This Row],[Part Receive Date]]=""),0,NETWORKDAYS(Table1[[#This Row],[Part Order Date]],Table1[[#This Row],[Part Receive Date]]))</f>
        <v>0</v>
      </c>
      <c r="AC367" s="1">
        <f>IF(OR(Table1[[#This Row],[Confirm Date]]="",Table1[[#This Row],[End Date]]=""),0,NETWORKDAYS(Table1[[#This Row],[Confirm Date]],Table1[[#This Row],[End Date]]))</f>
        <v>0</v>
      </c>
      <c r="AD367" s="2"/>
      <c r="AE367" s="2" t="s">
        <v>1980</v>
      </c>
      <c r="AF367" s="2" t="s">
        <v>1981</v>
      </c>
      <c r="AH367">
        <v>500</v>
      </c>
      <c r="AI367" s="139">
        <v>195000000</v>
      </c>
    </row>
    <row r="368" spans="1:35">
      <c r="A368">
        <f>IF(Table1[[#This Row],[STATUS]]="0] CLOSED","",COUNTIF($I$4:I368,"&lt;&gt;0] CLOSED"))</f>
        <v>165</v>
      </c>
      <c r="B368" t="s">
        <v>1116</v>
      </c>
      <c r="C368" s="2">
        <v>45197</v>
      </c>
      <c r="D368" s="2"/>
      <c r="E368" s="2"/>
      <c r="F368" s="3">
        <f>IF(OR(Table1[[#This Row],[Start Date]]="",Table1[[#This Row],[End Date]]=""),0,NETWORKDAYS(Table1[[#This Row],[Start Date]],Table1[[#This Row],[End Date]]))</f>
        <v>0</v>
      </c>
      <c r="G368" t="s">
        <v>201</v>
      </c>
      <c r="I368" t="s">
        <v>1342</v>
      </c>
      <c r="J368" t="s">
        <v>1528</v>
      </c>
      <c r="K368" s="2"/>
      <c r="M368" t="s">
        <v>1343</v>
      </c>
      <c r="N368" t="s">
        <v>202</v>
      </c>
      <c r="O368" t="s">
        <v>109</v>
      </c>
      <c r="P368" t="s">
        <v>1117</v>
      </c>
      <c r="Q368" s="2">
        <v>42282</v>
      </c>
      <c r="R368" t="s">
        <v>2307</v>
      </c>
      <c r="T368" t="s">
        <v>1344</v>
      </c>
      <c r="U368" t="s">
        <v>1118</v>
      </c>
      <c r="V368" s="2">
        <v>45198</v>
      </c>
      <c r="W368" s="2">
        <v>45206</v>
      </c>
      <c r="X368" s="2"/>
      <c r="Y368" s="1">
        <f>IF(OR(Table1[[#This Row],[Quote Date]]="",Table1[[#This Row],[Confirm Date]]=""),0,NETWORKDAYS(Table1[[#This Row],[Quote Date]],Table1[[#This Row],[Confirm Date]]))</f>
        <v>0</v>
      </c>
      <c r="Z368" s="2"/>
      <c r="AA368" s="2"/>
      <c r="AB368" s="3">
        <f>IF(OR(Table1[[#This Row],[Part Order Date]]="",Table1[[#This Row],[Part Receive Date]]=""),0,NETWORKDAYS(Table1[[#This Row],[Part Order Date]],Table1[[#This Row],[Part Receive Date]]))</f>
        <v>0</v>
      </c>
      <c r="AC368" s="1">
        <f>IF(OR(Table1[[#This Row],[Confirm Date]]="",Table1[[#This Row],[End Date]]=""),0,NETWORKDAYS(Table1[[#This Row],[Confirm Date]],Table1[[#This Row],[End Date]]))</f>
        <v>0</v>
      </c>
      <c r="AD368" s="2"/>
      <c r="AE368" s="2" t="s">
        <v>1983</v>
      </c>
      <c r="AF368" s="2" t="s">
        <v>1984</v>
      </c>
      <c r="AH368">
        <v>400</v>
      </c>
      <c r="AI368" s="139">
        <v>136000000</v>
      </c>
    </row>
    <row r="369" spans="1:35">
      <c r="A369">
        <f>IF(Table1[[#This Row],[STATUS]]="0] CLOSED","",COUNTIF($I$4:I369,"&lt;&gt;0] CLOSED"))</f>
        <v>166</v>
      </c>
      <c r="B369" t="s">
        <v>1119</v>
      </c>
      <c r="C369" s="2">
        <v>45197</v>
      </c>
      <c r="D369" s="2"/>
      <c r="E369" s="2"/>
      <c r="F369" s="3">
        <f>IF(OR(Table1[[#This Row],[Start Date]]="",Table1[[#This Row],[End Date]]=""),0,NETWORKDAYS(Table1[[#This Row],[Start Date]],Table1[[#This Row],[End Date]]))</f>
        <v>0</v>
      </c>
      <c r="G369" t="s">
        <v>201</v>
      </c>
      <c r="I369" t="s">
        <v>1342</v>
      </c>
      <c r="J369" t="s">
        <v>1528</v>
      </c>
      <c r="K369" s="2">
        <v>45322</v>
      </c>
      <c r="M369" t="s">
        <v>1343</v>
      </c>
      <c r="N369" t="s">
        <v>202</v>
      </c>
      <c r="O369" t="s">
        <v>85</v>
      </c>
      <c r="P369" t="s">
        <v>1120</v>
      </c>
      <c r="Q369" s="2">
        <v>44250</v>
      </c>
      <c r="R369" t="s">
        <v>2307</v>
      </c>
      <c r="S369" t="s">
        <v>1121</v>
      </c>
      <c r="T369" t="s">
        <v>1344</v>
      </c>
      <c r="U369" t="s">
        <v>80</v>
      </c>
      <c r="V369" s="2">
        <v>45198</v>
      </c>
      <c r="W369" s="2">
        <v>45206</v>
      </c>
      <c r="X369" s="2"/>
      <c r="Y369" s="1">
        <f>IF(OR(Table1[[#This Row],[Quote Date]]="",Table1[[#This Row],[Confirm Date]]=""),0,NETWORKDAYS(Table1[[#This Row],[Quote Date]],Table1[[#This Row],[Confirm Date]]))</f>
        <v>0</v>
      </c>
      <c r="Z369" s="2"/>
      <c r="AA369" s="2"/>
      <c r="AB369" s="3">
        <f>IF(OR(Table1[[#This Row],[Part Order Date]]="",Table1[[#This Row],[Part Receive Date]]=""),0,NETWORKDAYS(Table1[[#This Row],[Part Order Date]],Table1[[#This Row],[Part Receive Date]]))</f>
        <v>0</v>
      </c>
      <c r="AC369" s="1">
        <f>IF(OR(Table1[[#This Row],[Confirm Date]]="",Table1[[#This Row],[End Date]]=""),0,NETWORKDAYS(Table1[[#This Row],[Confirm Date]],Table1[[#This Row],[End Date]]))</f>
        <v>0</v>
      </c>
      <c r="AD369" s="2"/>
      <c r="AE369" s="2" t="s">
        <v>1985</v>
      </c>
      <c r="AF369" s="2" t="s">
        <v>1986</v>
      </c>
      <c r="AH369">
        <v>450</v>
      </c>
      <c r="AI369" s="139">
        <v>67000000</v>
      </c>
    </row>
    <row r="370" spans="1:35">
      <c r="A370">
        <f>IF(Table1[[#This Row],[STATUS]]="0] CLOSED","",COUNTIF($I$4:I370,"&lt;&gt;0] CLOSED"))</f>
        <v>167</v>
      </c>
      <c r="B370" t="s">
        <v>1122</v>
      </c>
      <c r="C370" s="2">
        <v>45197</v>
      </c>
      <c r="D370" s="2"/>
      <c r="E370" s="2"/>
      <c r="F370" s="3">
        <f>IF(OR(Table1[[#This Row],[Start Date]]="",Table1[[#This Row],[End Date]]=""),0,NETWORKDAYS(Table1[[#This Row],[Start Date]],Table1[[#This Row],[End Date]]))</f>
        <v>0</v>
      </c>
      <c r="G370" t="s">
        <v>201</v>
      </c>
      <c r="I370" t="s">
        <v>1342</v>
      </c>
      <c r="J370" t="s">
        <v>1528</v>
      </c>
      <c r="K370" s="2"/>
      <c r="M370" t="s">
        <v>1343</v>
      </c>
      <c r="N370" t="s">
        <v>202</v>
      </c>
      <c r="O370" t="s">
        <v>95</v>
      </c>
      <c r="P370" t="s">
        <v>1123</v>
      </c>
      <c r="Q370" s="2">
        <v>41492</v>
      </c>
      <c r="R370" t="s">
        <v>2307</v>
      </c>
      <c r="T370" t="s">
        <v>1441</v>
      </c>
      <c r="U370" t="s">
        <v>1124</v>
      </c>
      <c r="V370" s="2">
        <v>45198</v>
      </c>
      <c r="W370" s="2">
        <v>45206</v>
      </c>
      <c r="X370" s="2"/>
      <c r="Y370" s="1">
        <f>IF(OR(Table1[[#This Row],[Quote Date]]="",Table1[[#This Row],[Confirm Date]]=""),0,NETWORKDAYS(Table1[[#This Row],[Quote Date]],Table1[[#This Row],[Confirm Date]]))</f>
        <v>0</v>
      </c>
      <c r="Z370" s="2"/>
      <c r="AA370" s="2"/>
      <c r="AB370" s="3">
        <f>IF(OR(Table1[[#This Row],[Part Order Date]]="",Table1[[#This Row],[Part Receive Date]]=""),0,NETWORKDAYS(Table1[[#This Row],[Part Order Date]],Table1[[#This Row],[Part Receive Date]]))</f>
        <v>0</v>
      </c>
      <c r="AC370" s="1">
        <f>IF(OR(Table1[[#This Row],[Confirm Date]]="",Table1[[#This Row],[End Date]]=""),0,NETWORKDAYS(Table1[[#This Row],[Confirm Date]],Table1[[#This Row],[End Date]]))</f>
        <v>0</v>
      </c>
      <c r="AD370" s="2"/>
      <c r="AE370" s="2" t="s">
        <v>1987</v>
      </c>
      <c r="AF370" s="2" t="s">
        <v>1988</v>
      </c>
      <c r="AH370">
        <v>200</v>
      </c>
      <c r="AI370" s="139">
        <v>93000000</v>
      </c>
    </row>
    <row r="371" spans="1:35">
      <c r="A371">
        <f>IF(Table1[[#This Row],[STATUS]]="0] CLOSED","",COUNTIF($I$4:I371,"&lt;&gt;0] CLOSED"))</f>
        <v>168</v>
      </c>
      <c r="B371" t="s">
        <v>1125</v>
      </c>
      <c r="C371" s="2">
        <v>45197</v>
      </c>
      <c r="D371" s="2"/>
      <c r="E371" s="2"/>
      <c r="F371" s="3">
        <f>IF(OR(Table1[[#This Row],[Start Date]]="",Table1[[#This Row],[End Date]]=""),0,NETWORKDAYS(Table1[[#This Row],[Start Date]],Table1[[#This Row],[End Date]]))</f>
        <v>0</v>
      </c>
      <c r="G371" t="s">
        <v>201</v>
      </c>
      <c r="I371" t="s">
        <v>1342</v>
      </c>
      <c r="J371" t="s">
        <v>1528</v>
      </c>
      <c r="K371" s="2"/>
      <c r="M371" t="s">
        <v>1343</v>
      </c>
      <c r="N371" t="s">
        <v>202</v>
      </c>
      <c r="O371" t="s">
        <v>40</v>
      </c>
      <c r="P371" t="s">
        <v>1126</v>
      </c>
      <c r="Q371" s="2">
        <v>41492</v>
      </c>
      <c r="R371" t="s">
        <v>2307</v>
      </c>
      <c r="T371" t="s">
        <v>1441</v>
      </c>
      <c r="U371" t="s">
        <v>42</v>
      </c>
      <c r="V371" s="2">
        <v>45198</v>
      </c>
      <c r="W371" s="2">
        <v>45206</v>
      </c>
      <c r="X371" s="2"/>
      <c r="Y371" s="1">
        <f>IF(OR(Table1[[#This Row],[Quote Date]]="",Table1[[#This Row],[Confirm Date]]=""),0,NETWORKDAYS(Table1[[#This Row],[Quote Date]],Table1[[#This Row],[Confirm Date]]))</f>
        <v>0</v>
      </c>
      <c r="Z371" s="2"/>
      <c r="AA371" s="2"/>
      <c r="AB371" s="3">
        <f>IF(OR(Table1[[#This Row],[Part Order Date]]="",Table1[[#This Row],[Part Receive Date]]=""),0,NETWORKDAYS(Table1[[#This Row],[Part Order Date]],Table1[[#This Row],[Part Receive Date]]))</f>
        <v>0</v>
      </c>
      <c r="AC371" s="1">
        <f>IF(OR(Table1[[#This Row],[Confirm Date]]="",Table1[[#This Row],[End Date]]=""),0,NETWORKDAYS(Table1[[#This Row],[Confirm Date]],Table1[[#This Row],[End Date]]))</f>
        <v>0</v>
      </c>
      <c r="AD371" s="2"/>
      <c r="AE371" s="2" t="s">
        <v>1989</v>
      </c>
      <c r="AF371" s="2" t="s">
        <v>1990</v>
      </c>
      <c r="AH371">
        <v>200</v>
      </c>
      <c r="AI371" s="139">
        <v>255000000</v>
      </c>
    </row>
    <row r="372" spans="1:35">
      <c r="A372">
        <f>IF(Table1[[#This Row],[STATUS]]="0] CLOSED","",COUNTIF($I$4:I372,"&lt;&gt;0] CLOSED"))</f>
        <v>169</v>
      </c>
      <c r="B372" t="s">
        <v>1135</v>
      </c>
      <c r="C372" s="2">
        <v>45197</v>
      </c>
      <c r="D372" s="2"/>
      <c r="E372" s="2"/>
      <c r="F372" s="3">
        <f>IF(OR(Table1[[#This Row],[Start Date]]="",Table1[[#This Row],[End Date]]=""),0,NETWORKDAYS(Table1[[#This Row],[Start Date]],Table1[[#This Row],[End Date]]))</f>
        <v>0</v>
      </c>
      <c r="G372" t="s">
        <v>201</v>
      </c>
      <c r="I372" t="s">
        <v>1342</v>
      </c>
      <c r="J372" t="s">
        <v>1528</v>
      </c>
      <c r="K372" s="2"/>
      <c r="M372" t="s">
        <v>1343</v>
      </c>
      <c r="N372" t="s">
        <v>202</v>
      </c>
      <c r="O372" t="s">
        <v>85</v>
      </c>
      <c r="P372" t="s">
        <v>1136</v>
      </c>
      <c r="Q372" s="2">
        <v>44414</v>
      </c>
      <c r="R372" t="s">
        <v>2307</v>
      </c>
      <c r="S372" t="s">
        <v>1137</v>
      </c>
      <c r="T372" t="s">
        <v>1344</v>
      </c>
      <c r="U372" t="s">
        <v>1138</v>
      </c>
      <c r="V372" s="2">
        <v>45198</v>
      </c>
      <c r="W372" s="2">
        <v>45206</v>
      </c>
      <c r="X372" s="2"/>
      <c r="Y372" s="1">
        <f>IF(OR(Table1[[#This Row],[Quote Date]]="",Table1[[#This Row],[Confirm Date]]=""),0,NETWORKDAYS(Table1[[#This Row],[Quote Date]],Table1[[#This Row],[Confirm Date]]))</f>
        <v>0</v>
      </c>
      <c r="Z372" s="2"/>
      <c r="AA372" s="2"/>
      <c r="AB372" s="3">
        <f>IF(OR(Table1[[#This Row],[Part Order Date]]="",Table1[[#This Row],[Part Receive Date]]=""),0,NETWORKDAYS(Table1[[#This Row],[Part Order Date]],Table1[[#This Row],[Part Receive Date]]))</f>
        <v>0</v>
      </c>
      <c r="AC372" s="1">
        <f>IF(OR(Table1[[#This Row],[Confirm Date]]="",Table1[[#This Row],[End Date]]=""),0,NETWORKDAYS(Table1[[#This Row],[Confirm Date]],Table1[[#This Row],[End Date]]))</f>
        <v>0</v>
      </c>
      <c r="AD372" s="2"/>
      <c r="AE372" s="2" t="s">
        <v>1992</v>
      </c>
      <c r="AF372" s="2" t="s">
        <v>1993</v>
      </c>
      <c r="AH372">
        <v>500</v>
      </c>
      <c r="AI372" s="139">
        <v>175000000</v>
      </c>
    </row>
    <row r="373" spans="1:35">
      <c r="A373">
        <f>IF(Table1[[#This Row],[STATUS]]="0] CLOSED","",COUNTIF($I$4:I373,"&lt;&gt;0] CLOSED"))</f>
        <v>170</v>
      </c>
      <c r="B373" t="s">
        <v>1139</v>
      </c>
      <c r="C373" s="2">
        <v>45197</v>
      </c>
      <c r="D373" s="2"/>
      <c r="E373" s="2"/>
      <c r="F373" s="3">
        <f>IF(OR(Table1[[#This Row],[Start Date]]="",Table1[[#This Row],[End Date]]=""),0,NETWORKDAYS(Table1[[#This Row],[Start Date]],Table1[[#This Row],[End Date]]))</f>
        <v>0</v>
      </c>
      <c r="G373" t="s">
        <v>201</v>
      </c>
      <c r="I373" t="s">
        <v>1342</v>
      </c>
      <c r="J373" t="s">
        <v>1528</v>
      </c>
      <c r="K373" s="2"/>
      <c r="M373" t="s">
        <v>1343</v>
      </c>
      <c r="N373" t="s">
        <v>761</v>
      </c>
      <c r="O373" t="s">
        <v>191</v>
      </c>
      <c r="P373" t="s">
        <v>1140</v>
      </c>
      <c r="Q373" s="2">
        <v>42324</v>
      </c>
      <c r="R373" t="s">
        <v>2306</v>
      </c>
      <c r="T373" t="s">
        <v>1344</v>
      </c>
      <c r="U373" t="s">
        <v>1141</v>
      </c>
      <c r="V373" s="2">
        <v>45198</v>
      </c>
      <c r="W373" s="2">
        <v>45206</v>
      </c>
      <c r="X373" s="2"/>
      <c r="Y373" s="1">
        <f>IF(OR(Table1[[#This Row],[Quote Date]]="",Table1[[#This Row],[Confirm Date]]=""),0,NETWORKDAYS(Table1[[#This Row],[Quote Date]],Table1[[#This Row],[Confirm Date]]))</f>
        <v>0</v>
      </c>
      <c r="Z373" s="2"/>
      <c r="AA373" s="2"/>
      <c r="AB373" s="3">
        <f>IF(OR(Table1[[#This Row],[Part Order Date]]="",Table1[[#This Row],[Part Receive Date]]=""),0,NETWORKDAYS(Table1[[#This Row],[Part Order Date]],Table1[[#This Row],[Part Receive Date]]))</f>
        <v>0</v>
      </c>
      <c r="AC373" s="1">
        <f>IF(OR(Table1[[#This Row],[Confirm Date]]="",Table1[[#This Row],[End Date]]=""),0,NETWORKDAYS(Table1[[#This Row],[Confirm Date]],Table1[[#This Row],[End Date]]))</f>
        <v>0</v>
      </c>
      <c r="AD373" s="2"/>
      <c r="AE373" s="2"/>
      <c r="AF373" s="2" t="s">
        <v>1994</v>
      </c>
      <c r="AH373">
        <v>500</v>
      </c>
      <c r="AI373" s="139">
        <v>188000000</v>
      </c>
    </row>
    <row r="374" spans="1:35">
      <c r="A374">
        <f>IF(Table1[[#This Row],[STATUS]]="0] CLOSED","",COUNTIF($I$4:I374,"&lt;&gt;0] CLOSED"))</f>
        <v>171</v>
      </c>
      <c r="B374" t="s">
        <v>1142</v>
      </c>
      <c r="C374" s="2">
        <v>45197</v>
      </c>
      <c r="D374" s="2"/>
      <c r="E374" s="2"/>
      <c r="F374" s="3">
        <f>IF(OR(Table1[[#This Row],[Start Date]]="",Table1[[#This Row],[End Date]]=""),0,NETWORKDAYS(Table1[[#This Row],[Start Date]],Table1[[#This Row],[End Date]]))</f>
        <v>0</v>
      </c>
      <c r="G374" t="s">
        <v>201</v>
      </c>
      <c r="I374" t="s">
        <v>1342</v>
      </c>
      <c r="J374" t="s">
        <v>1528</v>
      </c>
      <c r="K374" s="2"/>
      <c r="M374" t="s">
        <v>1343</v>
      </c>
      <c r="N374" t="s">
        <v>761</v>
      </c>
      <c r="O374" t="s">
        <v>148</v>
      </c>
      <c r="P374" t="s">
        <v>1143</v>
      </c>
      <c r="Q374" s="2">
        <v>42324</v>
      </c>
      <c r="R374" t="s">
        <v>2306</v>
      </c>
      <c r="T374" t="s">
        <v>1344</v>
      </c>
      <c r="U374" t="s">
        <v>1144</v>
      </c>
      <c r="V374" s="2">
        <v>45198</v>
      </c>
      <c r="W374" s="2">
        <v>45206</v>
      </c>
      <c r="X374" s="2"/>
      <c r="Y374" s="1">
        <f>IF(OR(Table1[[#This Row],[Quote Date]]="",Table1[[#This Row],[Confirm Date]]=""),0,NETWORKDAYS(Table1[[#This Row],[Quote Date]],Table1[[#This Row],[Confirm Date]]))</f>
        <v>0</v>
      </c>
      <c r="Z374" s="2"/>
      <c r="AA374" s="2"/>
      <c r="AB374" s="3">
        <f>IF(OR(Table1[[#This Row],[Part Order Date]]="",Table1[[#This Row],[Part Receive Date]]=""),0,NETWORKDAYS(Table1[[#This Row],[Part Order Date]],Table1[[#This Row],[Part Receive Date]]))</f>
        <v>0</v>
      </c>
      <c r="AC374" s="1">
        <f>IF(OR(Table1[[#This Row],[Confirm Date]]="",Table1[[#This Row],[End Date]]=""),0,NETWORKDAYS(Table1[[#This Row],[Confirm Date]],Table1[[#This Row],[End Date]]))</f>
        <v>0</v>
      </c>
      <c r="AD374" s="2"/>
      <c r="AE374" s="2"/>
      <c r="AF374" s="2" t="s">
        <v>1995</v>
      </c>
      <c r="AH374">
        <v>600</v>
      </c>
      <c r="AI374" s="139">
        <v>91000000</v>
      </c>
    </row>
    <row r="375" spans="1:35">
      <c r="A375">
        <f>IF(Table1[[#This Row],[STATUS]]="0] CLOSED","",COUNTIF($I$4:I375,"&lt;&gt;0] CLOSED"))</f>
        <v>172</v>
      </c>
      <c r="B375" t="s">
        <v>1145</v>
      </c>
      <c r="C375" s="2">
        <v>45197</v>
      </c>
      <c r="D375" s="2"/>
      <c r="E375" s="2"/>
      <c r="F375" s="3">
        <f>IF(OR(Table1[[#This Row],[Start Date]]="",Table1[[#This Row],[End Date]]=""),0,NETWORKDAYS(Table1[[#This Row],[Start Date]],Table1[[#This Row],[End Date]]))</f>
        <v>0</v>
      </c>
      <c r="G375" t="s">
        <v>201</v>
      </c>
      <c r="I375" t="s">
        <v>1342</v>
      </c>
      <c r="J375" t="s">
        <v>1528</v>
      </c>
      <c r="K375" s="2"/>
      <c r="M375" t="s">
        <v>1343</v>
      </c>
      <c r="N375" t="s">
        <v>1146</v>
      </c>
      <c r="O375" t="s">
        <v>148</v>
      </c>
      <c r="P375" t="s">
        <v>1147</v>
      </c>
      <c r="Q375" s="2">
        <v>43195</v>
      </c>
      <c r="R375" t="s">
        <v>2306</v>
      </c>
      <c r="S375" t="s">
        <v>1148</v>
      </c>
      <c r="T375" t="s">
        <v>1344</v>
      </c>
      <c r="U375" t="s">
        <v>1149</v>
      </c>
      <c r="V375" s="2">
        <v>45198</v>
      </c>
      <c r="W375" s="2">
        <v>45206</v>
      </c>
      <c r="X375" s="2"/>
      <c r="Y375" s="1">
        <f>IF(OR(Table1[[#This Row],[Quote Date]]="",Table1[[#This Row],[Confirm Date]]=""),0,NETWORKDAYS(Table1[[#This Row],[Quote Date]],Table1[[#This Row],[Confirm Date]]))</f>
        <v>0</v>
      </c>
      <c r="Z375" s="2"/>
      <c r="AA375" s="2"/>
      <c r="AB375" s="3">
        <f>IF(OR(Table1[[#This Row],[Part Order Date]]="",Table1[[#This Row],[Part Receive Date]]=""),0,NETWORKDAYS(Table1[[#This Row],[Part Order Date]],Table1[[#This Row],[Part Receive Date]]))</f>
        <v>0</v>
      </c>
      <c r="AC375" s="1">
        <f>IF(OR(Table1[[#This Row],[Confirm Date]]="",Table1[[#This Row],[End Date]]=""),0,NETWORKDAYS(Table1[[#This Row],[Confirm Date]],Table1[[#This Row],[End Date]]))</f>
        <v>0</v>
      </c>
      <c r="AD375" s="2"/>
      <c r="AE375" s="2"/>
      <c r="AF375" s="2" t="s">
        <v>1996</v>
      </c>
      <c r="AH375">
        <v>500</v>
      </c>
      <c r="AI375" s="139">
        <v>203000000</v>
      </c>
    </row>
    <row r="376" spans="1:35">
      <c r="A376">
        <f>IF(Table1[[#This Row],[STATUS]]="0] CLOSED","",COUNTIF($I$4:I376,"&lt;&gt;0] CLOSED"))</f>
        <v>173</v>
      </c>
      <c r="B376" t="s">
        <v>1150</v>
      </c>
      <c r="C376" s="2">
        <v>45197</v>
      </c>
      <c r="D376" s="2"/>
      <c r="E376" s="2"/>
      <c r="F376" s="3">
        <f>IF(OR(Table1[[#This Row],[Start Date]]="",Table1[[#This Row],[End Date]]=""),0,NETWORKDAYS(Table1[[#This Row],[Start Date]],Table1[[#This Row],[End Date]]))</f>
        <v>0</v>
      </c>
      <c r="G376" t="s">
        <v>201</v>
      </c>
      <c r="I376" t="s">
        <v>1342</v>
      </c>
      <c r="J376" t="s">
        <v>1528</v>
      </c>
      <c r="K376" s="2">
        <v>45322</v>
      </c>
      <c r="M376" t="s">
        <v>1343</v>
      </c>
      <c r="N376" t="s">
        <v>202</v>
      </c>
      <c r="O376" t="s">
        <v>109</v>
      </c>
      <c r="P376" t="s">
        <v>1151</v>
      </c>
      <c r="Q376" s="2">
        <v>44520</v>
      </c>
      <c r="R376" t="s">
        <v>2307</v>
      </c>
      <c r="T376" t="s">
        <v>1344</v>
      </c>
      <c r="U376" t="s">
        <v>1152</v>
      </c>
      <c r="V376" s="2">
        <v>45198</v>
      </c>
      <c r="W376" s="2">
        <v>45206</v>
      </c>
      <c r="X376" s="2"/>
      <c r="Y376" s="1">
        <f>IF(OR(Table1[[#This Row],[Quote Date]]="",Table1[[#This Row],[Confirm Date]]=""),0,NETWORKDAYS(Table1[[#This Row],[Quote Date]],Table1[[#This Row],[Confirm Date]]))</f>
        <v>0</v>
      </c>
      <c r="Z376" s="2"/>
      <c r="AA376" s="2"/>
      <c r="AB376" s="3">
        <f>IF(OR(Table1[[#This Row],[Part Order Date]]="",Table1[[#This Row],[Part Receive Date]]=""),0,NETWORKDAYS(Table1[[#This Row],[Part Order Date]],Table1[[#This Row],[Part Receive Date]]))</f>
        <v>0</v>
      </c>
      <c r="AC376" s="1">
        <f>IF(OR(Table1[[#This Row],[Confirm Date]]="",Table1[[#This Row],[End Date]]=""),0,NETWORKDAYS(Table1[[#This Row],[Confirm Date]],Table1[[#This Row],[End Date]]))</f>
        <v>0</v>
      </c>
      <c r="AD376" s="2"/>
      <c r="AE376" s="2" t="s">
        <v>1997</v>
      </c>
      <c r="AF376" s="2" t="s">
        <v>1998</v>
      </c>
      <c r="AH376">
        <v>400</v>
      </c>
      <c r="AI376" s="139">
        <v>125000000</v>
      </c>
    </row>
    <row r="377" spans="1:35">
      <c r="A377">
        <f>IF(Table1[[#This Row],[STATUS]]="0] CLOSED","",COUNTIF($I$4:I377,"&lt;&gt;0] CLOSED"))</f>
        <v>174</v>
      </c>
      <c r="B377" t="s">
        <v>1153</v>
      </c>
      <c r="C377" s="2">
        <v>45197</v>
      </c>
      <c r="D377" s="2"/>
      <c r="E377" s="2"/>
      <c r="F377" s="3">
        <f>IF(OR(Table1[[#This Row],[Start Date]]="",Table1[[#This Row],[End Date]]=""),0,NETWORKDAYS(Table1[[#This Row],[Start Date]],Table1[[#This Row],[End Date]]))</f>
        <v>0</v>
      </c>
      <c r="G377" t="s">
        <v>201</v>
      </c>
      <c r="I377" t="s">
        <v>1342</v>
      </c>
      <c r="J377" t="s">
        <v>1528</v>
      </c>
      <c r="K377" s="2">
        <v>45322</v>
      </c>
      <c r="M377" t="s">
        <v>1343</v>
      </c>
      <c r="N377" t="s">
        <v>202</v>
      </c>
      <c r="O377" t="s">
        <v>870</v>
      </c>
      <c r="P377" t="s">
        <v>1154</v>
      </c>
      <c r="Q377" s="2">
        <v>42664</v>
      </c>
      <c r="R377" t="s">
        <v>2307</v>
      </c>
      <c r="S377" t="s">
        <v>1155</v>
      </c>
      <c r="T377" t="s">
        <v>1344</v>
      </c>
      <c r="U377" t="s">
        <v>1156</v>
      </c>
      <c r="V377" s="2">
        <v>45198</v>
      </c>
      <c r="W377" s="2">
        <v>45206</v>
      </c>
      <c r="X377" s="2"/>
      <c r="Y377" s="1">
        <f>IF(OR(Table1[[#This Row],[Quote Date]]="",Table1[[#This Row],[Confirm Date]]=""),0,NETWORKDAYS(Table1[[#This Row],[Quote Date]],Table1[[#This Row],[Confirm Date]]))</f>
        <v>0</v>
      </c>
      <c r="Z377" s="2"/>
      <c r="AA377" s="2"/>
      <c r="AB377" s="3">
        <f>IF(OR(Table1[[#This Row],[Part Order Date]]="",Table1[[#This Row],[Part Receive Date]]=""),0,NETWORKDAYS(Table1[[#This Row],[Part Order Date]],Table1[[#This Row],[Part Receive Date]]))</f>
        <v>0</v>
      </c>
      <c r="AC377" s="1">
        <f>IF(OR(Table1[[#This Row],[Confirm Date]]="",Table1[[#This Row],[End Date]]=""),0,NETWORKDAYS(Table1[[#This Row],[Confirm Date]],Table1[[#This Row],[End Date]]))</f>
        <v>0</v>
      </c>
      <c r="AD377" s="2"/>
      <c r="AE377" s="2" t="s">
        <v>1999</v>
      </c>
      <c r="AF377" s="2" t="s">
        <v>2000</v>
      </c>
      <c r="AH377">
        <v>600</v>
      </c>
      <c r="AI377" s="139">
        <v>108000000</v>
      </c>
    </row>
    <row r="378" spans="1:35">
      <c r="A378">
        <f>IF(Table1[[#This Row],[STATUS]]="0] CLOSED","",COUNTIF($I$4:I378,"&lt;&gt;0] CLOSED"))</f>
        <v>175</v>
      </c>
      <c r="B378" t="s">
        <v>1157</v>
      </c>
      <c r="C378" s="2">
        <v>45197</v>
      </c>
      <c r="D378" s="2"/>
      <c r="E378" s="2"/>
      <c r="F378" s="3">
        <f>IF(OR(Table1[[#This Row],[Start Date]]="",Table1[[#This Row],[End Date]]=""),0,NETWORKDAYS(Table1[[#This Row],[Start Date]],Table1[[#This Row],[End Date]]))</f>
        <v>0</v>
      </c>
      <c r="G378" t="s">
        <v>201</v>
      </c>
      <c r="I378" t="s">
        <v>1342</v>
      </c>
      <c r="J378" t="s">
        <v>1528</v>
      </c>
      <c r="K378" s="2"/>
      <c r="M378" t="s">
        <v>1343</v>
      </c>
      <c r="N378" t="s">
        <v>202</v>
      </c>
      <c r="O378" t="s">
        <v>85</v>
      </c>
      <c r="P378" t="s">
        <v>1158</v>
      </c>
      <c r="Q378" s="2">
        <v>43110</v>
      </c>
      <c r="R378" t="s">
        <v>2307</v>
      </c>
      <c r="S378" t="s">
        <v>1159</v>
      </c>
      <c r="T378" t="s">
        <v>1344</v>
      </c>
      <c r="U378" t="s">
        <v>1160</v>
      </c>
      <c r="V378" s="2">
        <v>45198</v>
      </c>
      <c r="W378" s="2">
        <v>45206</v>
      </c>
      <c r="X378" s="2"/>
      <c r="Y378" s="1">
        <f>IF(OR(Table1[[#This Row],[Quote Date]]="",Table1[[#This Row],[Confirm Date]]=""),0,NETWORKDAYS(Table1[[#This Row],[Quote Date]],Table1[[#This Row],[Confirm Date]]))</f>
        <v>0</v>
      </c>
      <c r="Z378" s="2"/>
      <c r="AA378" s="2"/>
      <c r="AB378" s="3">
        <f>IF(OR(Table1[[#This Row],[Part Order Date]]="",Table1[[#This Row],[Part Receive Date]]=""),0,NETWORKDAYS(Table1[[#This Row],[Part Order Date]],Table1[[#This Row],[Part Receive Date]]))</f>
        <v>0</v>
      </c>
      <c r="AC378" s="1">
        <f>IF(OR(Table1[[#This Row],[Confirm Date]]="",Table1[[#This Row],[End Date]]=""),0,NETWORKDAYS(Table1[[#This Row],[Confirm Date]],Table1[[#This Row],[End Date]]))</f>
        <v>0</v>
      </c>
      <c r="AD378" s="2"/>
      <c r="AE378" s="2" t="s">
        <v>2001</v>
      </c>
      <c r="AF378" s="2" t="s">
        <v>2002</v>
      </c>
      <c r="AH378">
        <v>500</v>
      </c>
      <c r="AI378" s="139">
        <v>75669000</v>
      </c>
    </row>
    <row r="379" spans="1:35">
      <c r="A379">
        <f>IF(Table1[[#This Row],[STATUS]]="0] CLOSED","",COUNTIF($I$4:I379,"&lt;&gt;0] CLOSED"))</f>
        <v>176</v>
      </c>
      <c r="B379" t="s">
        <v>1161</v>
      </c>
      <c r="C379" s="2">
        <v>45197</v>
      </c>
      <c r="D379" s="2"/>
      <c r="E379" s="2"/>
      <c r="F379" s="3">
        <f>IF(OR(Table1[[#This Row],[Start Date]]="",Table1[[#This Row],[End Date]]=""),0,NETWORKDAYS(Table1[[#This Row],[Start Date]],Table1[[#This Row],[End Date]]))</f>
        <v>0</v>
      </c>
      <c r="G379" t="s">
        <v>201</v>
      </c>
      <c r="I379" t="s">
        <v>1342</v>
      </c>
      <c r="J379" t="s">
        <v>1528</v>
      </c>
      <c r="K379" s="2"/>
      <c r="M379" t="s">
        <v>1343</v>
      </c>
      <c r="N379" t="s">
        <v>202</v>
      </c>
      <c r="O379" t="s">
        <v>85</v>
      </c>
      <c r="P379" t="s">
        <v>1162</v>
      </c>
      <c r="Q379" s="2">
        <v>43110</v>
      </c>
      <c r="R379" t="s">
        <v>2307</v>
      </c>
      <c r="S379" t="s">
        <v>1163</v>
      </c>
      <c r="T379" t="s">
        <v>1344</v>
      </c>
      <c r="U379" t="s">
        <v>370</v>
      </c>
      <c r="V379" s="2">
        <v>45198</v>
      </c>
      <c r="W379" s="2">
        <v>45206</v>
      </c>
      <c r="X379" s="2"/>
      <c r="Y379" s="1">
        <f>IF(OR(Table1[[#This Row],[Quote Date]]="",Table1[[#This Row],[Confirm Date]]=""),0,NETWORKDAYS(Table1[[#This Row],[Quote Date]],Table1[[#This Row],[Confirm Date]]))</f>
        <v>0</v>
      </c>
      <c r="Z379" s="2"/>
      <c r="AA379" s="2"/>
      <c r="AB379" s="3">
        <f>IF(OR(Table1[[#This Row],[Part Order Date]]="",Table1[[#This Row],[Part Receive Date]]=""),0,NETWORKDAYS(Table1[[#This Row],[Part Order Date]],Table1[[#This Row],[Part Receive Date]]))</f>
        <v>0</v>
      </c>
      <c r="AC379" s="1">
        <f>IF(OR(Table1[[#This Row],[Confirm Date]]="",Table1[[#This Row],[End Date]]=""),0,NETWORKDAYS(Table1[[#This Row],[Confirm Date]],Table1[[#This Row],[End Date]]))</f>
        <v>0</v>
      </c>
      <c r="AD379" s="2"/>
      <c r="AE379" s="2" t="s">
        <v>2003</v>
      </c>
      <c r="AF379" s="2" t="s">
        <v>2004</v>
      </c>
      <c r="AH379">
        <v>500</v>
      </c>
      <c r="AI379" s="139">
        <v>103000000</v>
      </c>
    </row>
    <row r="380" spans="1:35">
      <c r="A380">
        <f>IF(Table1[[#This Row],[STATUS]]="0] CLOSED","",COUNTIF($I$4:I380,"&lt;&gt;0] CLOSED"))</f>
        <v>177</v>
      </c>
      <c r="B380" t="s">
        <v>1164</v>
      </c>
      <c r="C380" s="2">
        <v>45197</v>
      </c>
      <c r="D380" s="2"/>
      <c r="E380" s="2"/>
      <c r="F380" s="3">
        <f>IF(OR(Table1[[#This Row],[Start Date]]="",Table1[[#This Row],[End Date]]=""),0,NETWORKDAYS(Table1[[#This Row],[Start Date]],Table1[[#This Row],[End Date]]))</f>
        <v>0</v>
      </c>
      <c r="G380" t="s">
        <v>201</v>
      </c>
      <c r="I380" t="s">
        <v>1342</v>
      </c>
      <c r="J380" t="s">
        <v>1528</v>
      </c>
      <c r="K380" s="2"/>
      <c r="M380" t="s">
        <v>1343</v>
      </c>
      <c r="N380" t="s">
        <v>202</v>
      </c>
      <c r="O380" t="s">
        <v>85</v>
      </c>
      <c r="P380" t="s">
        <v>1165</v>
      </c>
      <c r="Q380" s="2">
        <v>44250</v>
      </c>
      <c r="R380" t="s">
        <v>2307</v>
      </c>
      <c r="S380" t="s">
        <v>1166</v>
      </c>
      <c r="T380" t="s">
        <v>1344</v>
      </c>
      <c r="U380" t="s">
        <v>1167</v>
      </c>
      <c r="V380" s="2">
        <v>45198</v>
      </c>
      <c r="W380" s="2">
        <v>45206</v>
      </c>
      <c r="X380" s="2"/>
      <c r="Y380" s="1">
        <f>IF(OR(Table1[[#This Row],[Quote Date]]="",Table1[[#This Row],[Confirm Date]]=""),0,NETWORKDAYS(Table1[[#This Row],[Quote Date]],Table1[[#This Row],[Confirm Date]]))</f>
        <v>0</v>
      </c>
      <c r="Z380" s="2"/>
      <c r="AA380" s="2"/>
      <c r="AB380" s="3">
        <f>IF(OR(Table1[[#This Row],[Part Order Date]]="",Table1[[#This Row],[Part Receive Date]]=""),0,NETWORKDAYS(Table1[[#This Row],[Part Order Date]],Table1[[#This Row],[Part Receive Date]]))</f>
        <v>0</v>
      </c>
      <c r="AC380" s="1">
        <f>IF(OR(Table1[[#This Row],[Confirm Date]]="",Table1[[#This Row],[End Date]]=""),0,NETWORKDAYS(Table1[[#This Row],[Confirm Date]],Table1[[#This Row],[End Date]]))</f>
        <v>0</v>
      </c>
      <c r="AD380" s="2"/>
      <c r="AE380" s="2" t="s">
        <v>2005</v>
      </c>
      <c r="AF380" s="2" t="s">
        <v>2006</v>
      </c>
      <c r="AH380">
        <v>500</v>
      </c>
      <c r="AI380" s="139">
        <v>141000000</v>
      </c>
    </row>
    <row r="381" spans="1:35">
      <c r="A381">
        <f>IF(Table1[[#This Row],[STATUS]]="0] CLOSED","",COUNTIF($I$4:I381,"&lt;&gt;0] CLOSED"))</f>
        <v>178</v>
      </c>
      <c r="B381" t="s">
        <v>1174</v>
      </c>
      <c r="C381" s="2">
        <v>45197</v>
      </c>
      <c r="D381" s="2"/>
      <c r="E381" s="2"/>
      <c r="F381" s="3">
        <f>IF(OR(Table1[[#This Row],[Start Date]]="",Table1[[#This Row],[End Date]]=""),0,NETWORKDAYS(Table1[[#This Row],[Start Date]],Table1[[#This Row],[End Date]]))</f>
        <v>0</v>
      </c>
      <c r="G381" t="s">
        <v>201</v>
      </c>
      <c r="I381" t="s">
        <v>1342</v>
      </c>
      <c r="J381" t="s">
        <v>1528</v>
      </c>
      <c r="K381" s="2">
        <v>45322</v>
      </c>
      <c r="M381" t="s">
        <v>1348</v>
      </c>
      <c r="N381" t="s">
        <v>477</v>
      </c>
      <c r="O381" t="s">
        <v>1175</v>
      </c>
      <c r="P381" t="s">
        <v>1176</v>
      </c>
      <c r="Q381" s="2">
        <v>41589</v>
      </c>
      <c r="R381" t="s">
        <v>2305</v>
      </c>
      <c r="S381" t="s">
        <v>1177</v>
      </c>
      <c r="T381" t="s">
        <v>1344</v>
      </c>
      <c r="U381" t="s">
        <v>1178</v>
      </c>
      <c r="V381" s="2">
        <v>45198</v>
      </c>
      <c r="W381" s="2">
        <v>45072</v>
      </c>
      <c r="X381" s="2"/>
      <c r="Y381" s="1">
        <f>IF(OR(Table1[[#This Row],[Quote Date]]="",Table1[[#This Row],[Confirm Date]]=""),0,NETWORKDAYS(Table1[[#This Row],[Quote Date]],Table1[[#This Row],[Confirm Date]]))</f>
        <v>0</v>
      </c>
      <c r="Z381" s="2"/>
      <c r="AA381" s="2"/>
      <c r="AB381" s="3">
        <f>IF(OR(Table1[[#This Row],[Part Order Date]]="",Table1[[#This Row],[Part Receive Date]]=""),0,NETWORKDAYS(Table1[[#This Row],[Part Order Date]],Table1[[#This Row],[Part Receive Date]]))</f>
        <v>0</v>
      </c>
      <c r="AC381" s="1">
        <f>IF(OR(Table1[[#This Row],[Confirm Date]]="",Table1[[#This Row],[End Date]]=""),0,NETWORKDAYS(Table1[[#This Row],[Confirm Date]],Table1[[#This Row],[End Date]]))</f>
        <v>0</v>
      </c>
      <c r="AD381" s="2"/>
      <c r="AE381" s="2"/>
      <c r="AF381" s="2" t="s">
        <v>2168</v>
      </c>
      <c r="AG381" t="s">
        <v>2157</v>
      </c>
      <c r="AH381">
        <v>500</v>
      </c>
      <c r="AI381" s="139"/>
    </row>
    <row r="382" spans="1:35">
      <c r="A382">
        <f>IF(Table1[[#This Row],[STATUS]]="0] CLOSED","",COUNTIF($I$4:I382,"&lt;&gt;0] CLOSED"))</f>
        <v>179</v>
      </c>
      <c r="B382" t="s">
        <v>1186</v>
      </c>
      <c r="C382" s="2">
        <v>45197</v>
      </c>
      <c r="D382" s="2"/>
      <c r="E382" s="2"/>
      <c r="F382" s="3">
        <f>IF(OR(Table1[[#This Row],[Start Date]]="",Table1[[#This Row],[End Date]]=""),0,NETWORKDAYS(Table1[[#This Row],[Start Date]],Table1[[#This Row],[End Date]]))</f>
        <v>0</v>
      </c>
      <c r="G382" t="s">
        <v>201</v>
      </c>
      <c r="I382" t="s">
        <v>1342</v>
      </c>
      <c r="J382" t="s">
        <v>1528</v>
      </c>
      <c r="K382" s="2"/>
      <c r="M382" t="s">
        <v>1343</v>
      </c>
      <c r="N382" t="s">
        <v>202</v>
      </c>
      <c r="O382" t="s">
        <v>85</v>
      </c>
      <c r="P382" t="s">
        <v>1187</v>
      </c>
      <c r="Q382" s="2">
        <v>44250</v>
      </c>
      <c r="R382" t="s">
        <v>2307</v>
      </c>
      <c r="S382" t="s">
        <v>1188</v>
      </c>
      <c r="T382" t="s">
        <v>1344</v>
      </c>
      <c r="U382" t="s">
        <v>1110</v>
      </c>
      <c r="V382" s="2">
        <v>45198</v>
      </c>
      <c r="W382" s="2">
        <v>45206</v>
      </c>
      <c r="X382" s="2"/>
      <c r="Y382" s="1">
        <f>IF(OR(Table1[[#This Row],[Quote Date]]="",Table1[[#This Row],[Confirm Date]]=""),0,NETWORKDAYS(Table1[[#This Row],[Quote Date]],Table1[[#This Row],[Confirm Date]]))</f>
        <v>0</v>
      </c>
      <c r="Z382" s="2"/>
      <c r="AA382" s="2"/>
      <c r="AB382" s="3">
        <f>IF(OR(Table1[[#This Row],[Part Order Date]]="",Table1[[#This Row],[Part Receive Date]]=""),0,NETWORKDAYS(Table1[[#This Row],[Part Order Date]],Table1[[#This Row],[Part Receive Date]]))</f>
        <v>0</v>
      </c>
      <c r="AC382" s="1">
        <f>IF(OR(Table1[[#This Row],[Confirm Date]]="",Table1[[#This Row],[End Date]]=""),0,NETWORKDAYS(Table1[[#This Row],[Confirm Date]],Table1[[#This Row],[End Date]]))</f>
        <v>0</v>
      </c>
      <c r="AD382" s="2"/>
      <c r="AE382" s="2" t="s">
        <v>2007</v>
      </c>
      <c r="AF382" s="2" t="s">
        <v>2008</v>
      </c>
      <c r="AH382">
        <v>500</v>
      </c>
      <c r="AI382" s="139">
        <v>90519000</v>
      </c>
    </row>
    <row r="383" spans="1:35">
      <c r="A383">
        <f>IF(Table1[[#This Row],[STATUS]]="0] CLOSED","",COUNTIF($I$4:I383,"&lt;&gt;0] CLOSED"))</f>
        <v>180</v>
      </c>
      <c r="B383" t="s">
        <v>1189</v>
      </c>
      <c r="C383" s="2">
        <v>45197</v>
      </c>
      <c r="D383" s="2"/>
      <c r="E383" s="2"/>
      <c r="F383" s="3">
        <f>IF(OR(Table1[[#This Row],[Start Date]]="",Table1[[#This Row],[End Date]]=""),0,NETWORKDAYS(Table1[[#This Row],[Start Date]],Table1[[#This Row],[End Date]]))</f>
        <v>0</v>
      </c>
      <c r="G383" t="s">
        <v>201</v>
      </c>
      <c r="I383" t="s">
        <v>1342</v>
      </c>
      <c r="J383" t="s">
        <v>1528</v>
      </c>
      <c r="K383" s="2"/>
      <c r="M383" t="s">
        <v>1343</v>
      </c>
      <c r="N383" t="s">
        <v>202</v>
      </c>
      <c r="O383" t="s">
        <v>85</v>
      </c>
      <c r="P383" t="s">
        <v>1190</v>
      </c>
      <c r="Q383" s="2">
        <v>44414</v>
      </c>
      <c r="R383" t="s">
        <v>2307</v>
      </c>
      <c r="T383" t="s">
        <v>1344</v>
      </c>
      <c r="U383" t="s">
        <v>1191</v>
      </c>
      <c r="V383" s="2">
        <v>45198</v>
      </c>
      <c r="W383" s="2">
        <v>45206</v>
      </c>
      <c r="X383" s="2"/>
      <c r="Y383" s="1">
        <f>IF(OR(Table1[[#This Row],[Quote Date]]="",Table1[[#This Row],[Confirm Date]]=""),0,NETWORKDAYS(Table1[[#This Row],[Quote Date]],Table1[[#This Row],[Confirm Date]]))</f>
        <v>0</v>
      </c>
      <c r="Z383" s="2"/>
      <c r="AA383" s="2"/>
      <c r="AB383" s="3">
        <f>IF(OR(Table1[[#This Row],[Part Order Date]]="",Table1[[#This Row],[Part Receive Date]]=""),0,NETWORKDAYS(Table1[[#This Row],[Part Order Date]],Table1[[#This Row],[Part Receive Date]]))</f>
        <v>0</v>
      </c>
      <c r="AC383" s="1">
        <f>IF(OR(Table1[[#This Row],[Confirm Date]]="",Table1[[#This Row],[End Date]]=""),0,NETWORKDAYS(Table1[[#This Row],[Confirm Date]],Table1[[#This Row],[End Date]]))</f>
        <v>0</v>
      </c>
      <c r="AD383" s="2"/>
      <c r="AE383" s="2" t="s">
        <v>2009</v>
      </c>
      <c r="AF383" s="2" t="s">
        <v>2010</v>
      </c>
      <c r="AH383">
        <v>600</v>
      </c>
      <c r="AI383" s="139">
        <v>169000000</v>
      </c>
    </row>
    <row r="384" spans="1:35">
      <c r="A384">
        <f>IF(Table1[[#This Row],[STATUS]]="0] CLOSED","",COUNTIF($I$4:I384,"&lt;&gt;0] CLOSED"))</f>
        <v>181</v>
      </c>
      <c r="B384" t="s">
        <v>1208</v>
      </c>
      <c r="C384" s="2">
        <v>45197</v>
      </c>
      <c r="D384" s="2"/>
      <c r="E384" s="2"/>
      <c r="F384" s="3">
        <f>IF(OR(Table1[[#This Row],[Start Date]]="",Table1[[#This Row],[End Date]]=""),0,NETWORKDAYS(Table1[[#This Row],[Start Date]],Table1[[#This Row],[End Date]]))</f>
        <v>0</v>
      </c>
      <c r="G384" t="s">
        <v>201</v>
      </c>
      <c r="I384" t="s">
        <v>1342</v>
      </c>
      <c r="J384" t="s">
        <v>1528</v>
      </c>
      <c r="K384" s="2">
        <v>45322</v>
      </c>
      <c r="M384" t="s">
        <v>1343</v>
      </c>
      <c r="N384" t="s">
        <v>202</v>
      </c>
      <c r="O384" t="s">
        <v>85</v>
      </c>
      <c r="P384" t="s">
        <v>1209</v>
      </c>
      <c r="Q384" s="2">
        <v>44250</v>
      </c>
      <c r="R384" t="s">
        <v>2307</v>
      </c>
      <c r="S384" t="s">
        <v>1210</v>
      </c>
      <c r="T384" t="s">
        <v>1344</v>
      </c>
      <c r="U384" t="s">
        <v>1211</v>
      </c>
      <c r="V384" s="2">
        <v>45198</v>
      </c>
      <c r="W384" s="2">
        <v>45206</v>
      </c>
      <c r="X384" s="2"/>
      <c r="Y384" s="1">
        <f>IF(OR(Table1[[#This Row],[Quote Date]]="",Table1[[#This Row],[Confirm Date]]=""),0,NETWORKDAYS(Table1[[#This Row],[Quote Date]],Table1[[#This Row],[Confirm Date]]))</f>
        <v>0</v>
      </c>
      <c r="Z384" s="2"/>
      <c r="AA384" s="2"/>
      <c r="AB384" s="3">
        <f>IF(OR(Table1[[#This Row],[Part Order Date]]="",Table1[[#This Row],[Part Receive Date]]=""),0,NETWORKDAYS(Table1[[#This Row],[Part Order Date]],Table1[[#This Row],[Part Receive Date]]))</f>
        <v>0</v>
      </c>
      <c r="AC384" s="1">
        <f>IF(OR(Table1[[#This Row],[Confirm Date]]="",Table1[[#This Row],[End Date]]=""),0,NETWORKDAYS(Table1[[#This Row],[Confirm Date]],Table1[[#This Row],[End Date]]))</f>
        <v>0</v>
      </c>
      <c r="AD384" s="2"/>
      <c r="AE384" s="2" t="s">
        <v>2011</v>
      </c>
      <c r="AF384" s="2" t="s">
        <v>2012</v>
      </c>
      <c r="AH384">
        <v>600</v>
      </c>
      <c r="AI384" s="139">
        <v>110000000</v>
      </c>
    </row>
    <row r="385" spans="1:35">
      <c r="A385">
        <f>IF(Table1[[#This Row],[STATUS]]="0] CLOSED","",COUNTIF($I$4:I385,"&lt;&gt;0] CLOSED"))</f>
        <v>182</v>
      </c>
      <c r="B385" t="s">
        <v>1212</v>
      </c>
      <c r="C385" s="2">
        <v>45197</v>
      </c>
      <c r="D385" s="2"/>
      <c r="E385" s="2"/>
      <c r="F385" s="3">
        <f>IF(OR(Table1[[#This Row],[Start Date]]="",Table1[[#This Row],[End Date]]=""),0,NETWORKDAYS(Table1[[#This Row],[Start Date]],Table1[[#This Row],[End Date]]))</f>
        <v>0</v>
      </c>
      <c r="G385" t="s">
        <v>201</v>
      </c>
      <c r="I385" t="s">
        <v>1342</v>
      </c>
      <c r="J385" t="s">
        <v>1528</v>
      </c>
      <c r="K385" s="2"/>
      <c r="M385" t="s">
        <v>1343</v>
      </c>
      <c r="N385" t="s">
        <v>33</v>
      </c>
      <c r="O385" t="s">
        <v>1028</v>
      </c>
      <c r="P385" t="s">
        <v>1213</v>
      </c>
      <c r="Q385" s="2">
        <v>41924</v>
      </c>
      <c r="T385" t="s">
        <v>1344</v>
      </c>
      <c r="U385" t="s">
        <v>716</v>
      </c>
      <c r="V385" s="2">
        <v>45198</v>
      </c>
      <c r="W385" s="2">
        <v>45206</v>
      </c>
      <c r="X385" s="2"/>
      <c r="Y385" s="1">
        <f>IF(OR(Table1[[#This Row],[Quote Date]]="",Table1[[#This Row],[Confirm Date]]=""),0,NETWORKDAYS(Table1[[#This Row],[Quote Date]],Table1[[#This Row],[Confirm Date]]))</f>
        <v>0</v>
      </c>
      <c r="Z385" s="2"/>
      <c r="AA385" s="2"/>
      <c r="AB385" s="3">
        <f>IF(OR(Table1[[#This Row],[Part Order Date]]="",Table1[[#This Row],[Part Receive Date]]=""),0,NETWORKDAYS(Table1[[#This Row],[Part Order Date]],Table1[[#This Row],[Part Receive Date]]))</f>
        <v>0</v>
      </c>
      <c r="AC385" s="1">
        <f>IF(OR(Table1[[#This Row],[Confirm Date]]="",Table1[[#This Row],[End Date]]=""),0,NETWORKDAYS(Table1[[#This Row],[Confirm Date]],Table1[[#This Row],[End Date]]))</f>
        <v>0</v>
      </c>
      <c r="AD385" s="2"/>
      <c r="AE385" s="2"/>
      <c r="AF385" s="2" t="s">
        <v>2013</v>
      </c>
      <c r="AH385">
        <v>400</v>
      </c>
      <c r="AI385" s="139">
        <v>143000000</v>
      </c>
    </row>
    <row r="386" spans="1:35">
      <c r="A386">
        <f>IF(Table1[[#This Row],[STATUS]]="0] CLOSED","",COUNTIF($I$4:I386,"&lt;&gt;0] CLOSED"))</f>
        <v>183</v>
      </c>
      <c r="B386" t="s">
        <v>1214</v>
      </c>
      <c r="C386" s="2">
        <v>45197</v>
      </c>
      <c r="D386" s="2"/>
      <c r="E386" s="2"/>
      <c r="F386" s="3">
        <f>IF(OR(Table1[[#This Row],[Start Date]]="",Table1[[#This Row],[End Date]]=""),0,NETWORKDAYS(Table1[[#This Row],[Start Date]],Table1[[#This Row],[End Date]]))</f>
        <v>0</v>
      </c>
      <c r="G386" t="s">
        <v>201</v>
      </c>
      <c r="I386" t="s">
        <v>1342</v>
      </c>
      <c r="J386" t="s">
        <v>1528</v>
      </c>
      <c r="K386" s="2">
        <v>45322</v>
      </c>
      <c r="M386" t="s">
        <v>1343</v>
      </c>
      <c r="N386" t="s">
        <v>202</v>
      </c>
      <c r="O386" t="s">
        <v>109</v>
      </c>
      <c r="P386" t="s">
        <v>1215</v>
      </c>
      <c r="Q386" s="2">
        <v>44414</v>
      </c>
      <c r="R386" t="s">
        <v>2307</v>
      </c>
      <c r="S386" t="s">
        <v>1216</v>
      </c>
      <c r="T386" t="s">
        <v>1344</v>
      </c>
      <c r="U386" t="s">
        <v>1185</v>
      </c>
      <c r="V386" s="2">
        <v>45198</v>
      </c>
      <c r="W386" s="2">
        <v>45206</v>
      </c>
      <c r="X386" s="2"/>
      <c r="Y386" s="1">
        <f>IF(OR(Table1[[#This Row],[Quote Date]]="",Table1[[#This Row],[Confirm Date]]=""),0,NETWORKDAYS(Table1[[#This Row],[Quote Date]],Table1[[#This Row],[Confirm Date]]))</f>
        <v>0</v>
      </c>
      <c r="Z386" s="2"/>
      <c r="AA386" s="2"/>
      <c r="AB386" s="3">
        <f>IF(OR(Table1[[#This Row],[Part Order Date]]="",Table1[[#This Row],[Part Receive Date]]=""),0,NETWORKDAYS(Table1[[#This Row],[Part Order Date]],Table1[[#This Row],[Part Receive Date]]))</f>
        <v>0</v>
      </c>
      <c r="AC386" s="1">
        <f>IF(OR(Table1[[#This Row],[Confirm Date]]="",Table1[[#This Row],[End Date]]=""),0,NETWORKDAYS(Table1[[#This Row],[Confirm Date]],Table1[[#This Row],[End Date]]))</f>
        <v>0</v>
      </c>
      <c r="AD386" s="2"/>
      <c r="AE386" s="2" t="s">
        <v>2014</v>
      </c>
      <c r="AF386" s="2" t="s">
        <v>2015</v>
      </c>
      <c r="AH386">
        <v>450</v>
      </c>
      <c r="AI386" s="139">
        <v>91000000</v>
      </c>
    </row>
    <row r="387" spans="1:35">
      <c r="A387">
        <f>IF(Table1[[#This Row],[STATUS]]="0] CLOSED","",COUNTIF($I$4:I387,"&lt;&gt;0] CLOSED"))</f>
        <v>184</v>
      </c>
      <c r="B387" t="s">
        <v>1217</v>
      </c>
      <c r="C387" s="2">
        <v>45197</v>
      </c>
      <c r="D387" s="2"/>
      <c r="E387" s="2"/>
      <c r="F387" s="3">
        <f>IF(OR(Table1[[#This Row],[Start Date]]="",Table1[[#This Row],[End Date]]=""),0,NETWORKDAYS(Table1[[#This Row],[Start Date]],Table1[[#This Row],[End Date]]))</f>
        <v>0</v>
      </c>
      <c r="G387" t="s">
        <v>201</v>
      </c>
      <c r="I387" t="s">
        <v>1342</v>
      </c>
      <c r="J387" t="s">
        <v>1528</v>
      </c>
      <c r="K387" s="2"/>
      <c r="M387" t="s">
        <v>1343</v>
      </c>
      <c r="N387" t="s">
        <v>202</v>
      </c>
      <c r="O387" t="s">
        <v>85</v>
      </c>
      <c r="P387" t="s">
        <v>1218</v>
      </c>
      <c r="Q387" s="2">
        <v>44250</v>
      </c>
      <c r="R387" t="s">
        <v>2307</v>
      </c>
      <c r="T387" t="s">
        <v>1344</v>
      </c>
      <c r="U387" t="s">
        <v>1219</v>
      </c>
      <c r="V387" s="2">
        <v>45198</v>
      </c>
      <c r="W387" s="2">
        <v>45206</v>
      </c>
      <c r="X387" s="2"/>
      <c r="Y387" s="1">
        <f>IF(OR(Table1[[#This Row],[Quote Date]]="",Table1[[#This Row],[Confirm Date]]=""),0,NETWORKDAYS(Table1[[#This Row],[Quote Date]],Table1[[#This Row],[Confirm Date]]))</f>
        <v>0</v>
      </c>
      <c r="Z387" s="2"/>
      <c r="AA387" s="2"/>
      <c r="AB387" s="3">
        <f>IF(OR(Table1[[#This Row],[Part Order Date]]="",Table1[[#This Row],[Part Receive Date]]=""),0,NETWORKDAYS(Table1[[#This Row],[Part Order Date]],Table1[[#This Row],[Part Receive Date]]))</f>
        <v>0</v>
      </c>
      <c r="AC387" s="1">
        <f>IF(OR(Table1[[#This Row],[Confirm Date]]="",Table1[[#This Row],[End Date]]=""),0,NETWORKDAYS(Table1[[#This Row],[Confirm Date]],Table1[[#This Row],[End Date]]))</f>
        <v>0</v>
      </c>
      <c r="AD387" s="2"/>
      <c r="AE387" s="2" t="s">
        <v>2016</v>
      </c>
      <c r="AF387" s="2" t="s">
        <v>2017</v>
      </c>
      <c r="AH387">
        <v>500</v>
      </c>
      <c r="AI387" s="139">
        <v>293000000</v>
      </c>
    </row>
    <row r="388" spans="1:35">
      <c r="A388">
        <f>IF(Table1[[#This Row],[STATUS]]="0] CLOSED","",COUNTIF($I$4:I388,"&lt;&gt;0] CLOSED"))</f>
        <v>185</v>
      </c>
      <c r="B388" t="s">
        <v>1220</v>
      </c>
      <c r="C388" s="2">
        <v>45197</v>
      </c>
      <c r="D388" s="2"/>
      <c r="E388" s="2"/>
      <c r="F388" s="3">
        <f>IF(OR(Table1[[#This Row],[Start Date]]="",Table1[[#This Row],[End Date]]=""),0,NETWORKDAYS(Table1[[#This Row],[Start Date]],Table1[[#This Row],[End Date]]))</f>
        <v>0</v>
      </c>
      <c r="G388" t="s">
        <v>201</v>
      </c>
      <c r="I388" t="s">
        <v>1342</v>
      </c>
      <c r="J388" t="s">
        <v>1528</v>
      </c>
      <c r="K388" s="2">
        <v>45322</v>
      </c>
      <c r="M388" t="s">
        <v>1343</v>
      </c>
      <c r="N388" t="s">
        <v>202</v>
      </c>
      <c r="O388" t="s">
        <v>109</v>
      </c>
      <c r="P388" t="s">
        <v>1221</v>
      </c>
      <c r="Q388" s="2">
        <v>44250</v>
      </c>
      <c r="R388" t="s">
        <v>2307</v>
      </c>
      <c r="S388" t="s">
        <v>1222</v>
      </c>
      <c r="T388" t="s">
        <v>1344</v>
      </c>
      <c r="U388" t="s">
        <v>179</v>
      </c>
      <c r="V388" s="2">
        <v>45198</v>
      </c>
      <c r="W388" s="2">
        <v>45206</v>
      </c>
      <c r="X388" s="2"/>
      <c r="Y388" s="1">
        <f>IF(OR(Table1[[#This Row],[Quote Date]]="",Table1[[#This Row],[Confirm Date]]=""),0,NETWORKDAYS(Table1[[#This Row],[Quote Date]],Table1[[#This Row],[Confirm Date]]))</f>
        <v>0</v>
      </c>
      <c r="Z388" s="2"/>
      <c r="AA388" s="2"/>
      <c r="AB388" s="3">
        <f>IF(OR(Table1[[#This Row],[Part Order Date]]="",Table1[[#This Row],[Part Receive Date]]=""),0,NETWORKDAYS(Table1[[#This Row],[Part Order Date]],Table1[[#This Row],[Part Receive Date]]))</f>
        <v>0</v>
      </c>
      <c r="AC388" s="1">
        <f>IF(OR(Table1[[#This Row],[Confirm Date]]="",Table1[[#This Row],[End Date]]=""),0,NETWORKDAYS(Table1[[#This Row],[Confirm Date]],Table1[[#This Row],[End Date]]))</f>
        <v>0</v>
      </c>
      <c r="AD388" s="2"/>
      <c r="AE388" s="2" t="s">
        <v>2018</v>
      </c>
      <c r="AF388" s="2" t="s">
        <v>2019</v>
      </c>
      <c r="AH388">
        <v>400</v>
      </c>
      <c r="AI388" s="139">
        <v>77000000</v>
      </c>
    </row>
    <row r="389" spans="1:35">
      <c r="A389">
        <f>IF(Table1[[#This Row],[STATUS]]="0] CLOSED","",COUNTIF($I$4:I389,"&lt;&gt;0] CLOSED"))</f>
        <v>186</v>
      </c>
      <c r="B389" t="s">
        <v>1229</v>
      </c>
      <c r="C389" s="2">
        <v>45197</v>
      </c>
      <c r="D389" s="2"/>
      <c r="E389" s="2"/>
      <c r="F389" s="3">
        <f>IF(OR(Table1[[#This Row],[Start Date]]="",Table1[[#This Row],[End Date]]=""),0,NETWORKDAYS(Table1[[#This Row],[Start Date]],Table1[[#This Row],[End Date]]))</f>
        <v>0</v>
      </c>
      <c r="G389" t="s">
        <v>201</v>
      </c>
      <c r="I389" t="s">
        <v>1342</v>
      </c>
      <c r="J389" t="s">
        <v>1528</v>
      </c>
      <c r="K389" s="2"/>
      <c r="M389" t="s">
        <v>1343</v>
      </c>
      <c r="N389" t="s">
        <v>202</v>
      </c>
      <c r="O389" t="s">
        <v>870</v>
      </c>
      <c r="P389" t="s">
        <v>1230</v>
      </c>
      <c r="Q389" s="2">
        <v>42664</v>
      </c>
      <c r="R389" t="s">
        <v>2307</v>
      </c>
      <c r="S389" t="s">
        <v>1231</v>
      </c>
      <c r="T389" t="s">
        <v>1344</v>
      </c>
      <c r="U389" t="s">
        <v>1232</v>
      </c>
      <c r="V389" s="2">
        <v>45198</v>
      </c>
      <c r="W389" s="2">
        <v>45206</v>
      </c>
      <c r="X389" s="2"/>
      <c r="Y389" s="1">
        <f>IF(OR(Table1[[#This Row],[Quote Date]]="",Table1[[#This Row],[Confirm Date]]=""),0,NETWORKDAYS(Table1[[#This Row],[Quote Date]],Table1[[#This Row],[Confirm Date]]))</f>
        <v>0</v>
      </c>
      <c r="Z389" s="2"/>
      <c r="AA389" s="2"/>
      <c r="AB389" s="3">
        <f>IF(OR(Table1[[#This Row],[Part Order Date]]="",Table1[[#This Row],[Part Receive Date]]=""),0,NETWORKDAYS(Table1[[#This Row],[Part Order Date]],Table1[[#This Row],[Part Receive Date]]))</f>
        <v>0</v>
      </c>
      <c r="AC389" s="1">
        <f>IF(OR(Table1[[#This Row],[Confirm Date]]="",Table1[[#This Row],[End Date]]=""),0,NETWORKDAYS(Table1[[#This Row],[Confirm Date]],Table1[[#This Row],[End Date]]))</f>
        <v>0</v>
      </c>
      <c r="AD389" s="2"/>
      <c r="AE389" s="2" t="s">
        <v>2020</v>
      </c>
      <c r="AF389" s="2" t="s">
        <v>2021</v>
      </c>
      <c r="AH389">
        <v>500</v>
      </c>
      <c r="AI389" s="139">
        <v>234000000</v>
      </c>
    </row>
    <row r="390" spans="1:35">
      <c r="A390">
        <f>IF(Table1[[#This Row],[STATUS]]="0] CLOSED","",COUNTIF($I$4:I390,"&lt;&gt;0] CLOSED"))</f>
        <v>187</v>
      </c>
      <c r="B390" t="s">
        <v>1241</v>
      </c>
      <c r="C390" s="2">
        <v>45197</v>
      </c>
      <c r="D390" s="2"/>
      <c r="E390" s="2"/>
      <c r="F390" s="3">
        <f>IF(OR(Table1[[#This Row],[Start Date]]="",Table1[[#This Row],[End Date]]=""),0,NETWORKDAYS(Table1[[#This Row],[Start Date]],Table1[[#This Row],[End Date]]))</f>
        <v>0</v>
      </c>
      <c r="G390" t="s">
        <v>201</v>
      </c>
      <c r="I390" t="s">
        <v>1342</v>
      </c>
      <c r="J390" t="s">
        <v>1528</v>
      </c>
      <c r="K390" s="2"/>
      <c r="M390" t="s">
        <v>1343</v>
      </c>
      <c r="N390" t="s">
        <v>202</v>
      </c>
      <c r="O390" t="s">
        <v>52</v>
      </c>
      <c r="P390" t="s">
        <v>1242</v>
      </c>
      <c r="Q390" s="2">
        <v>42282</v>
      </c>
      <c r="R390" t="s">
        <v>2307</v>
      </c>
      <c r="T390" t="s">
        <v>1344</v>
      </c>
      <c r="U390" t="s">
        <v>1243</v>
      </c>
      <c r="V390" s="2">
        <v>45198</v>
      </c>
      <c r="W390" s="2">
        <v>45206</v>
      </c>
      <c r="X390" s="2"/>
      <c r="Y390" s="1">
        <f>IF(OR(Table1[[#This Row],[Quote Date]]="",Table1[[#This Row],[Confirm Date]]=""),0,NETWORKDAYS(Table1[[#This Row],[Quote Date]],Table1[[#This Row],[Confirm Date]]))</f>
        <v>0</v>
      </c>
      <c r="Z390" s="2"/>
      <c r="AA390" s="2"/>
      <c r="AB390" s="3">
        <f>IF(OR(Table1[[#This Row],[Part Order Date]]="",Table1[[#This Row],[Part Receive Date]]=""),0,NETWORKDAYS(Table1[[#This Row],[Part Order Date]],Table1[[#This Row],[Part Receive Date]]))</f>
        <v>0</v>
      </c>
      <c r="AC390" s="1">
        <f>IF(OR(Table1[[#This Row],[Confirm Date]]="",Table1[[#This Row],[End Date]]=""),0,NETWORKDAYS(Table1[[#This Row],[Confirm Date]],Table1[[#This Row],[End Date]]))</f>
        <v>0</v>
      </c>
      <c r="AD390" s="2"/>
      <c r="AE390" s="2" t="s">
        <v>2022</v>
      </c>
      <c r="AF390" s="2" t="s">
        <v>2023</v>
      </c>
      <c r="AH390">
        <v>500</v>
      </c>
      <c r="AI390" s="139">
        <v>125000000</v>
      </c>
    </row>
    <row r="391" spans="1:35">
      <c r="A391">
        <f>IF(Table1[[#This Row],[STATUS]]="0] CLOSED","",COUNTIF($I$4:I391,"&lt;&gt;0] CLOSED"))</f>
        <v>188</v>
      </c>
      <c r="B391" t="s">
        <v>1269</v>
      </c>
      <c r="C391" s="2">
        <v>45202</v>
      </c>
      <c r="D391" s="2"/>
      <c r="E391" s="2"/>
      <c r="F391" s="3">
        <f>IF(OR(Table1[[#This Row],[Start Date]]="",Table1[[#This Row],[End Date]]=""),0,NETWORKDAYS(Table1[[#This Row],[Start Date]],Table1[[#This Row],[End Date]]))</f>
        <v>0</v>
      </c>
      <c r="G391" t="s">
        <v>201</v>
      </c>
      <c r="I391" t="s">
        <v>1342</v>
      </c>
      <c r="J391" t="s">
        <v>1528</v>
      </c>
      <c r="K391" s="2"/>
      <c r="M391" t="s">
        <v>1343</v>
      </c>
      <c r="N391" t="s">
        <v>429</v>
      </c>
      <c r="O391" t="s">
        <v>85</v>
      </c>
      <c r="P391" t="s">
        <v>1270</v>
      </c>
      <c r="Q391" s="2">
        <v>44470</v>
      </c>
      <c r="R391" t="s">
        <v>2306</v>
      </c>
      <c r="S391" t="s">
        <v>1271</v>
      </c>
      <c r="T391" t="s">
        <v>1344</v>
      </c>
      <c r="U391" t="s">
        <v>458</v>
      </c>
      <c r="V391" s="2">
        <v>45202</v>
      </c>
      <c r="W391" s="2">
        <v>45202</v>
      </c>
      <c r="X391" s="2"/>
      <c r="Y391" s="1">
        <f>IF(OR(Table1[[#This Row],[Quote Date]]="",Table1[[#This Row],[Confirm Date]]=""),0,NETWORKDAYS(Table1[[#This Row],[Quote Date]],Table1[[#This Row],[Confirm Date]]))</f>
        <v>0</v>
      </c>
      <c r="Z391" s="2"/>
      <c r="AA391" s="2"/>
      <c r="AB391" s="3">
        <f>IF(OR(Table1[[#This Row],[Part Order Date]]="",Table1[[#This Row],[Part Receive Date]]=""),0,NETWORKDAYS(Table1[[#This Row],[Part Order Date]],Table1[[#This Row],[Part Receive Date]]))</f>
        <v>0</v>
      </c>
      <c r="AC391" s="1">
        <f>IF(OR(Table1[[#This Row],[Confirm Date]]="",Table1[[#This Row],[End Date]]=""),0,NETWORKDAYS(Table1[[#This Row],[Confirm Date]],Table1[[#This Row],[End Date]]))</f>
        <v>0</v>
      </c>
      <c r="AD391" s="2"/>
      <c r="AE391" s="2"/>
      <c r="AF391" s="2"/>
      <c r="AH391">
        <v>400</v>
      </c>
      <c r="AI391" s="139">
        <v>51000000</v>
      </c>
    </row>
    <row r="392" spans="1:35">
      <c r="A392">
        <f>IF(Table1[[#This Row],[STATUS]]="0] CLOSED","",COUNTIF($I$4:I392,"&lt;&gt;0] CLOSED"))</f>
        <v>189</v>
      </c>
      <c r="B392" t="s">
        <v>1292</v>
      </c>
      <c r="C392" s="2">
        <v>45205</v>
      </c>
      <c r="D392" s="2"/>
      <c r="E392" s="2"/>
      <c r="F392" s="3">
        <f>IF(OR(Table1[[#This Row],[Start Date]]="",Table1[[#This Row],[End Date]]=""),0,NETWORKDAYS(Table1[[#This Row],[Start Date]],Table1[[#This Row],[End Date]]))</f>
        <v>0</v>
      </c>
      <c r="G392" t="s">
        <v>201</v>
      </c>
      <c r="I392" t="s">
        <v>1342</v>
      </c>
      <c r="J392" t="s">
        <v>1528</v>
      </c>
      <c r="K392" s="2">
        <v>45321</v>
      </c>
      <c r="M392" t="s">
        <v>1343</v>
      </c>
      <c r="N392" t="s">
        <v>635</v>
      </c>
      <c r="O392" t="s">
        <v>109</v>
      </c>
      <c r="P392" t="s">
        <v>1293</v>
      </c>
      <c r="Q392" s="2">
        <v>43814</v>
      </c>
      <c r="R392" t="s">
        <v>2305</v>
      </c>
      <c r="S392" t="s">
        <v>1294</v>
      </c>
      <c r="T392" t="s">
        <v>1344</v>
      </c>
      <c r="U392" t="s">
        <v>1295</v>
      </c>
      <c r="V392" s="2">
        <v>45212</v>
      </c>
      <c r="W392" s="2">
        <v>45212</v>
      </c>
      <c r="X392" s="2"/>
      <c r="Y392" s="1">
        <f>IF(OR(Table1[[#This Row],[Quote Date]]="",Table1[[#This Row],[Confirm Date]]=""),0,NETWORKDAYS(Table1[[#This Row],[Quote Date]],Table1[[#This Row],[Confirm Date]]))</f>
        <v>0</v>
      </c>
      <c r="Z392" s="2"/>
      <c r="AA392" s="2"/>
      <c r="AB392" s="3">
        <f>IF(OR(Table1[[#This Row],[Part Order Date]]="",Table1[[#This Row],[Part Receive Date]]=""),0,NETWORKDAYS(Table1[[#This Row],[Part Order Date]],Table1[[#This Row],[Part Receive Date]]))</f>
        <v>0</v>
      </c>
      <c r="AC392" s="1">
        <f>IF(OR(Table1[[#This Row],[Confirm Date]]="",Table1[[#This Row],[End Date]]=""),0,NETWORKDAYS(Table1[[#This Row],[Confirm Date]],Table1[[#This Row],[End Date]]))</f>
        <v>0</v>
      </c>
      <c r="AD392" s="2"/>
      <c r="AE392" s="2"/>
      <c r="AF392" s="2" t="s">
        <v>2027</v>
      </c>
      <c r="AH392">
        <v>600</v>
      </c>
      <c r="AI392" s="139">
        <v>106000000</v>
      </c>
    </row>
    <row r="393" spans="1:35">
      <c r="A393">
        <f>IF(Table1[[#This Row],[STATUS]]="0] CLOSED","",COUNTIF($I$4:I393,"&lt;&gt;0] CLOSED"))</f>
        <v>190</v>
      </c>
      <c r="B393" t="s">
        <v>1308</v>
      </c>
      <c r="C393" s="2">
        <v>45208</v>
      </c>
      <c r="D393" s="2"/>
      <c r="E393" s="2"/>
      <c r="F393" s="3">
        <f>IF(OR(Table1[[#This Row],[Start Date]]="",Table1[[#This Row],[End Date]]=""),0,NETWORKDAYS(Table1[[#This Row],[Start Date]],Table1[[#This Row],[End Date]]))</f>
        <v>0</v>
      </c>
      <c r="G393" t="s">
        <v>201</v>
      </c>
      <c r="I393" t="s">
        <v>1342</v>
      </c>
      <c r="J393" t="s">
        <v>1528</v>
      </c>
      <c r="K393" s="2"/>
      <c r="M393" t="s">
        <v>1348</v>
      </c>
      <c r="N393" t="s">
        <v>33</v>
      </c>
      <c r="O393" t="s">
        <v>120</v>
      </c>
      <c r="P393" t="s">
        <v>1309</v>
      </c>
      <c r="Q393" s="2">
        <v>42879</v>
      </c>
      <c r="R393" t="s">
        <v>2306</v>
      </c>
      <c r="S393" t="s">
        <v>1310</v>
      </c>
      <c r="T393" t="s">
        <v>1344</v>
      </c>
      <c r="U393" t="s">
        <v>71</v>
      </c>
      <c r="V393" s="2">
        <v>45208</v>
      </c>
      <c r="W393" s="2">
        <v>45224</v>
      </c>
      <c r="X393" s="2"/>
      <c r="Y393" s="1">
        <f>IF(OR(Table1[[#This Row],[Quote Date]]="",Table1[[#This Row],[Confirm Date]]=""),0,NETWORKDAYS(Table1[[#This Row],[Quote Date]],Table1[[#This Row],[Confirm Date]]))</f>
        <v>0</v>
      </c>
      <c r="Z393" s="2"/>
      <c r="AA393" s="2"/>
      <c r="AB393" s="3">
        <f>IF(OR(Table1[[#This Row],[Part Order Date]]="",Table1[[#This Row],[Part Receive Date]]=""),0,NETWORKDAYS(Table1[[#This Row],[Part Order Date]],Table1[[#This Row],[Part Receive Date]]))</f>
        <v>0</v>
      </c>
      <c r="AC393" s="1">
        <f>IF(OR(Table1[[#This Row],[Confirm Date]]="",Table1[[#This Row],[End Date]]=""),0,NETWORKDAYS(Table1[[#This Row],[Confirm Date]],Table1[[#This Row],[End Date]]))</f>
        <v>0</v>
      </c>
      <c r="AD393" s="2"/>
      <c r="AE393" s="2"/>
      <c r="AF393" s="2" t="s">
        <v>1310</v>
      </c>
      <c r="AG393" t="s">
        <v>2155</v>
      </c>
      <c r="AH393">
        <v>450</v>
      </c>
      <c r="AI393" s="139">
        <v>52000000</v>
      </c>
    </row>
    <row r="394" spans="1:35">
      <c r="A394">
        <f>IF(Table1[[#This Row],[STATUS]]="0] CLOSED","",COUNTIF($I$4:I394,"&lt;&gt;0] CLOSED"))</f>
        <v>191</v>
      </c>
      <c r="B394" t="s">
        <v>1337</v>
      </c>
      <c r="C394" s="2">
        <v>45217</v>
      </c>
      <c r="D394" s="2"/>
      <c r="E394" s="2"/>
      <c r="F394" s="3">
        <f>IF(OR(Table1[[#This Row],[Start Date]]="",Table1[[#This Row],[End Date]]=""),0,NETWORKDAYS(Table1[[#This Row],[Start Date]],Table1[[#This Row],[End Date]]))</f>
        <v>0</v>
      </c>
      <c r="G394" t="s">
        <v>201</v>
      </c>
      <c r="I394" t="s">
        <v>1342</v>
      </c>
      <c r="J394" t="s">
        <v>1534</v>
      </c>
      <c r="K394" s="2"/>
      <c r="M394" t="s">
        <v>1343</v>
      </c>
      <c r="N394" t="s">
        <v>144</v>
      </c>
      <c r="O394" t="s">
        <v>52</v>
      </c>
      <c r="P394" t="s">
        <v>1338</v>
      </c>
      <c r="Q394" s="2">
        <v>42685</v>
      </c>
      <c r="S394" t="s">
        <v>1444</v>
      </c>
      <c r="T394" t="s">
        <v>1344</v>
      </c>
      <c r="U394" t="s">
        <v>256</v>
      </c>
      <c r="V394" s="2">
        <v>45222</v>
      </c>
      <c r="W394" s="2">
        <v>45285</v>
      </c>
      <c r="X394" s="2"/>
      <c r="Y394" s="1">
        <f>IF(OR(Table1[[#This Row],[Quote Date]]="",Table1[[#This Row],[Confirm Date]]=""),0,NETWORKDAYS(Table1[[#This Row],[Quote Date]],Table1[[#This Row],[Confirm Date]]))</f>
        <v>0</v>
      </c>
      <c r="Z394" s="2"/>
      <c r="AA394" s="2"/>
      <c r="AB394" s="3">
        <f>IF(OR(Table1[[#This Row],[Part Order Date]]="",Table1[[#This Row],[Part Receive Date]]=""),0,NETWORKDAYS(Table1[[#This Row],[Part Order Date]],Table1[[#This Row],[Part Receive Date]]))</f>
        <v>0</v>
      </c>
      <c r="AC394" s="1">
        <f>IF(OR(Table1[[#This Row],[Confirm Date]]="",Table1[[#This Row],[End Date]]=""),0,NETWORKDAYS(Table1[[#This Row],[Confirm Date]],Table1[[#This Row],[End Date]]))</f>
        <v>0</v>
      </c>
      <c r="AD394" s="2"/>
      <c r="AE394" s="2"/>
      <c r="AF394" s="2"/>
      <c r="AH394">
        <v>400</v>
      </c>
      <c r="AI394" s="139">
        <v>26000000</v>
      </c>
    </row>
    <row r="395" spans="1:35">
      <c r="A395">
        <f>IF(Table1[[#This Row],[STATUS]]="0] CLOSED","",COUNTIF($I$4:I395,"&lt;&gt;0] CLOSED"))</f>
        <v>192</v>
      </c>
      <c r="B395" t="s">
        <v>1450</v>
      </c>
      <c r="C395" s="2">
        <v>45222</v>
      </c>
      <c r="D395" s="2"/>
      <c r="E395" s="2"/>
      <c r="F395" s="3">
        <f>IF(OR(Table1[[#This Row],[Start Date]]="",Table1[[#This Row],[End Date]]=""),0,NETWORKDAYS(Table1[[#This Row],[Start Date]],Table1[[#This Row],[End Date]]))</f>
        <v>0</v>
      </c>
      <c r="G395" t="s">
        <v>201</v>
      </c>
      <c r="I395" t="s">
        <v>1342</v>
      </c>
      <c r="J395" t="s">
        <v>1534</v>
      </c>
      <c r="K395" s="2"/>
      <c r="M395" t="s">
        <v>1343</v>
      </c>
      <c r="N395" t="s">
        <v>1362</v>
      </c>
      <c r="O395" t="s">
        <v>48</v>
      </c>
      <c r="P395" t="s">
        <v>1363</v>
      </c>
      <c r="Q395" s="2">
        <v>42733</v>
      </c>
      <c r="R395" t="s">
        <v>2306</v>
      </c>
      <c r="S395" t="s">
        <v>1451</v>
      </c>
      <c r="T395" t="s">
        <v>1347</v>
      </c>
      <c r="U395" t="s">
        <v>1452</v>
      </c>
      <c r="V395" s="2">
        <v>45226</v>
      </c>
      <c r="W395" s="2">
        <v>45247</v>
      </c>
      <c r="X395" s="2"/>
      <c r="Y395" s="1">
        <f>IF(OR(Table1[[#This Row],[Quote Date]]="",Table1[[#This Row],[Confirm Date]]=""),0,NETWORKDAYS(Table1[[#This Row],[Quote Date]],Table1[[#This Row],[Confirm Date]]))</f>
        <v>0</v>
      </c>
      <c r="Z395" s="2"/>
      <c r="AA395" s="2"/>
      <c r="AB395" s="3">
        <f>IF(OR(Table1[[#This Row],[Part Order Date]]="",Table1[[#This Row],[Part Receive Date]]=""),0,NETWORKDAYS(Table1[[#This Row],[Part Order Date]],Table1[[#This Row],[Part Receive Date]]))</f>
        <v>0</v>
      </c>
      <c r="AC395" s="1">
        <f>IF(OR(Table1[[#This Row],[Confirm Date]]="",Table1[[#This Row],[End Date]]=""),0,NETWORKDAYS(Table1[[#This Row],[Confirm Date]],Table1[[#This Row],[End Date]]))</f>
        <v>0</v>
      </c>
      <c r="AD395" s="2"/>
      <c r="AE395" s="2"/>
      <c r="AF395" s="2" t="s">
        <v>2029</v>
      </c>
      <c r="AH395">
        <v>200</v>
      </c>
      <c r="AI395" s="139">
        <v>5000000</v>
      </c>
    </row>
    <row r="396" spans="1:35">
      <c r="A396">
        <f>IF(Table1[[#This Row],[STATUS]]="0] CLOSED","",COUNTIF($I$4:I396,"&lt;&gt;0] CLOSED"))</f>
        <v>193</v>
      </c>
      <c r="B396" t="s">
        <v>1549</v>
      </c>
      <c r="C396" s="2">
        <v>45232</v>
      </c>
      <c r="D396" s="2"/>
      <c r="E396" s="2"/>
      <c r="F396" s="3">
        <f>IF(OR(Table1[[#This Row],[Start Date]]="",Table1[[#This Row],[End Date]]=""),0,NETWORKDAYS(Table1[[#This Row],[Start Date]],Table1[[#This Row],[End Date]]))</f>
        <v>0</v>
      </c>
      <c r="G396" t="s">
        <v>201</v>
      </c>
      <c r="I396" t="s">
        <v>1342</v>
      </c>
      <c r="K396" s="2"/>
      <c r="M396" t="s">
        <v>1348</v>
      </c>
      <c r="N396" t="s">
        <v>29</v>
      </c>
      <c r="O396" t="s">
        <v>1480</v>
      </c>
      <c r="P396" t="s">
        <v>102</v>
      </c>
      <c r="Q396" s="2">
        <v>43508</v>
      </c>
      <c r="R396" t="s">
        <v>2309</v>
      </c>
      <c r="S396" t="s">
        <v>1550</v>
      </c>
      <c r="T396" t="s">
        <v>1344</v>
      </c>
      <c r="U396" t="s">
        <v>104</v>
      </c>
      <c r="V396" s="2">
        <v>45232</v>
      </c>
      <c r="W396" s="2">
        <v>45232</v>
      </c>
      <c r="X396" s="2"/>
      <c r="Y396" s="1">
        <f>IF(OR(Table1[[#This Row],[Quote Date]]="",Table1[[#This Row],[Confirm Date]]=""),0,NETWORKDAYS(Table1[[#This Row],[Quote Date]],Table1[[#This Row],[Confirm Date]]))</f>
        <v>0</v>
      </c>
      <c r="Z396" s="2"/>
      <c r="AA396" s="2"/>
      <c r="AB396" s="3">
        <f>IF(OR(Table1[[#This Row],[Part Order Date]]="",Table1[[#This Row],[Part Receive Date]]=""),0,NETWORKDAYS(Table1[[#This Row],[Part Order Date]],Table1[[#This Row],[Part Receive Date]]))</f>
        <v>0</v>
      </c>
      <c r="AC396" s="1">
        <f>IF(OR(Table1[[#This Row],[Confirm Date]]="",Table1[[#This Row],[End Date]]=""),0,NETWORKDAYS(Table1[[#This Row],[Confirm Date]],Table1[[#This Row],[End Date]]))</f>
        <v>0</v>
      </c>
      <c r="AD396" s="2"/>
      <c r="AE396" s="2"/>
      <c r="AF396" s="2"/>
      <c r="AG396" t="s">
        <v>2161</v>
      </c>
      <c r="AH396">
        <v>450</v>
      </c>
      <c r="AI396" s="139"/>
    </row>
    <row r="397" spans="1:35">
      <c r="A397">
        <f>IF(Table1[[#This Row],[STATUS]]="0] CLOSED","",COUNTIF($I$4:I397,"&lt;&gt;0] CLOSED"))</f>
        <v>194</v>
      </c>
      <c r="B397" t="s">
        <v>1646</v>
      </c>
      <c r="C397" s="2">
        <v>45238</v>
      </c>
      <c r="D397" s="2"/>
      <c r="E397" s="2"/>
      <c r="F397" s="3">
        <f>IF(OR(Table1[[#This Row],[Start Date]]="",Table1[[#This Row],[End Date]]=""),0,NETWORKDAYS(Table1[[#This Row],[Start Date]],Table1[[#This Row],[End Date]]))</f>
        <v>0</v>
      </c>
      <c r="G397" t="s">
        <v>201</v>
      </c>
      <c r="I397" t="s">
        <v>1342</v>
      </c>
      <c r="J397" t="s">
        <v>1534</v>
      </c>
      <c r="K397" s="2"/>
      <c r="M397" t="s">
        <v>1343</v>
      </c>
      <c r="N397" t="s">
        <v>144</v>
      </c>
      <c r="O397" t="s">
        <v>440</v>
      </c>
      <c r="P397" t="s">
        <v>1647</v>
      </c>
      <c r="Q397" s="2">
        <v>44637</v>
      </c>
      <c r="R397" t="s">
        <v>2305</v>
      </c>
      <c r="T397" t="s">
        <v>1344</v>
      </c>
      <c r="U397" t="s">
        <v>2085</v>
      </c>
      <c r="V397" s="2">
        <v>45244</v>
      </c>
      <c r="W397" s="2">
        <v>45267</v>
      </c>
      <c r="X397" s="2"/>
      <c r="Y397" s="1">
        <f>IF(OR(Table1[[#This Row],[Quote Date]]="",Table1[[#This Row],[Confirm Date]]=""),0,NETWORKDAYS(Table1[[#This Row],[Quote Date]],Table1[[#This Row],[Confirm Date]]))</f>
        <v>0</v>
      </c>
      <c r="Z397" s="2"/>
      <c r="AA397" s="2"/>
      <c r="AB397" s="3">
        <f>IF(OR(Table1[[#This Row],[Part Order Date]]="",Table1[[#This Row],[Part Receive Date]]=""),0,NETWORKDAYS(Table1[[#This Row],[Part Order Date]],Table1[[#This Row],[Part Receive Date]]))</f>
        <v>0</v>
      </c>
      <c r="AC397" s="1">
        <f>IF(OR(Table1[[#This Row],[Confirm Date]]="",Table1[[#This Row],[End Date]]=""),0,NETWORKDAYS(Table1[[#This Row],[Confirm Date]],Table1[[#This Row],[End Date]]))</f>
        <v>0</v>
      </c>
      <c r="AD397" s="2"/>
      <c r="AE397" s="2"/>
      <c r="AF397" s="2"/>
      <c r="AH397">
        <v>500</v>
      </c>
      <c r="AI397" s="139">
        <v>221000000</v>
      </c>
    </row>
    <row r="398" spans="1:35">
      <c r="A398">
        <f>IF(Table1[[#This Row],[STATUS]]="0] CLOSED","",COUNTIF($I$4:I398,"&lt;&gt;0] CLOSED"))</f>
        <v>195</v>
      </c>
      <c r="B398" t="s">
        <v>1686</v>
      </c>
      <c r="C398" s="2">
        <v>45244</v>
      </c>
      <c r="D398" s="2"/>
      <c r="E398" s="2"/>
      <c r="F398" s="3">
        <f>IF(OR(Table1[[#This Row],[Start Date]]="",Table1[[#This Row],[End Date]]=""),0,NETWORKDAYS(Table1[[#This Row],[Start Date]],Table1[[#This Row],[End Date]]))</f>
        <v>0</v>
      </c>
      <c r="G398" t="s">
        <v>201</v>
      </c>
      <c r="I398" t="s">
        <v>1342</v>
      </c>
      <c r="J398" t="s">
        <v>1534</v>
      </c>
      <c r="K398" s="2"/>
      <c r="M398" t="s">
        <v>1348</v>
      </c>
      <c r="N398" t="s">
        <v>1680</v>
      </c>
      <c r="O398" t="s">
        <v>52</v>
      </c>
      <c r="P398" t="s">
        <v>1682</v>
      </c>
      <c r="Q398" s="2">
        <v>44791</v>
      </c>
      <c r="R398" t="s">
        <v>2308</v>
      </c>
      <c r="S398" t="s">
        <v>1687</v>
      </c>
      <c r="T398" t="s">
        <v>1344</v>
      </c>
      <c r="U398" t="s">
        <v>370</v>
      </c>
      <c r="V398" s="2">
        <v>45244</v>
      </c>
      <c r="W398" s="2">
        <v>45266</v>
      </c>
      <c r="X398" s="2"/>
      <c r="Y398" s="1">
        <f>IF(OR(Table1[[#This Row],[Quote Date]]="",Table1[[#This Row],[Confirm Date]]=""),0,NETWORKDAYS(Table1[[#This Row],[Quote Date]],Table1[[#This Row],[Confirm Date]]))</f>
        <v>0</v>
      </c>
      <c r="Z398" s="2"/>
      <c r="AA398" s="2"/>
      <c r="AB398" s="3">
        <f>IF(OR(Table1[[#This Row],[Part Order Date]]="",Table1[[#This Row],[Part Receive Date]]=""),0,NETWORKDAYS(Table1[[#This Row],[Part Order Date]],Table1[[#This Row],[Part Receive Date]]))</f>
        <v>0</v>
      </c>
      <c r="AC398" s="1">
        <f>IF(OR(Table1[[#This Row],[Confirm Date]]="",Table1[[#This Row],[End Date]]=""),0,NETWORKDAYS(Table1[[#This Row],[Confirm Date]],Table1[[#This Row],[End Date]]))</f>
        <v>0</v>
      </c>
      <c r="AD398" s="2"/>
      <c r="AE398" s="2"/>
      <c r="AF398" s="2" t="s">
        <v>2034</v>
      </c>
      <c r="AG398" t="s">
        <v>2161</v>
      </c>
      <c r="AH398">
        <v>500</v>
      </c>
      <c r="AI398" s="139">
        <v>88000000</v>
      </c>
    </row>
    <row r="399" spans="1:35">
      <c r="A399">
        <f>IF(Table1[[#This Row],[STATUS]]="0] CLOSED","",COUNTIF($I$4:I399,"&lt;&gt;0] CLOSED"))</f>
        <v>196</v>
      </c>
      <c r="B399" t="s">
        <v>1688</v>
      </c>
      <c r="C399" s="2">
        <v>45245</v>
      </c>
      <c r="D399" s="2"/>
      <c r="E399" s="2"/>
      <c r="F399" s="3">
        <f>IF(OR(Table1[[#This Row],[Start Date]]="",Table1[[#This Row],[End Date]]=""),0,NETWORKDAYS(Table1[[#This Row],[Start Date]],Table1[[#This Row],[End Date]]))</f>
        <v>0</v>
      </c>
      <c r="G399" t="s">
        <v>201</v>
      </c>
      <c r="I399" t="s">
        <v>1342</v>
      </c>
      <c r="J399" t="s">
        <v>1534</v>
      </c>
      <c r="K399" s="2"/>
      <c r="M399" t="s">
        <v>1343</v>
      </c>
      <c r="N399" t="s">
        <v>1010</v>
      </c>
      <c r="O399" t="s">
        <v>68</v>
      </c>
      <c r="P399" t="s">
        <v>1667</v>
      </c>
      <c r="Q399" s="2">
        <v>42101</v>
      </c>
      <c r="R399" t="s">
        <v>2308</v>
      </c>
      <c r="S399" t="s">
        <v>1689</v>
      </c>
      <c r="T399" t="s">
        <v>1344</v>
      </c>
      <c r="U399" t="s">
        <v>751</v>
      </c>
      <c r="V399" s="2">
        <v>45245</v>
      </c>
      <c r="W399" s="2">
        <v>45253</v>
      </c>
      <c r="X399" s="2"/>
      <c r="Y399" s="1">
        <f>IF(OR(Table1[[#This Row],[Quote Date]]="",Table1[[#This Row],[Confirm Date]]=""),0,NETWORKDAYS(Table1[[#This Row],[Quote Date]],Table1[[#This Row],[Confirm Date]]))</f>
        <v>0</v>
      </c>
      <c r="Z399" s="2"/>
      <c r="AA399" s="2"/>
      <c r="AB399" s="3">
        <f>IF(OR(Table1[[#This Row],[Part Order Date]]="",Table1[[#This Row],[Part Receive Date]]=""),0,NETWORKDAYS(Table1[[#This Row],[Part Order Date]],Table1[[#This Row],[Part Receive Date]]))</f>
        <v>0</v>
      </c>
      <c r="AC399" s="1">
        <f>IF(OR(Table1[[#This Row],[Confirm Date]]="",Table1[[#This Row],[End Date]]=""),0,NETWORKDAYS(Table1[[#This Row],[Confirm Date]],Table1[[#This Row],[End Date]]))</f>
        <v>0</v>
      </c>
      <c r="AD399" s="2"/>
      <c r="AE399" s="2"/>
      <c r="AF399" s="2"/>
      <c r="AH399">
        <v>500</v>
      </c>
      <c r="AI399" s="139" t="s">
        <v>2302</v>
      </c>
    </row>
    <row r="400" spans="1:35">
      <c r="A400">
        <f>IF(Table1[[#This Row],[STATUS]]="0] CLOSED","",COUNTIF($I$4:I400,"&lt;&gt;0] CLOSED"))</f>
        <v>197</v>
      </c>
      <c r="B400" t="s">
        <v>1690</v>
      </c>
      <c r="C400" s="2">
        <v>45245</v>
      </c>
      <c r="D400" s="2">
        <v>45252</v>
      </c>
      <c r="E400" s="2"/>
      <c r="F400" s="3">
        <f>IF(OR(Table1[[#This Row],[Start Date]]="",Table1[[#This Row],[End Date]]=""),0,NETWORKDAYS(Table1[[#This Row],[Start Date]],Table1[[#This Row],[End Date]]))</f>
        <v>0</v>
      </c>
      <c r="G400" t="s">
        <v>201</v>
      </c>
      <c r="H400" t="s">
        <v>6</v>
      </c>
      <c r="I400" t="s">
        <v>1342</v>
      </c>
      <c r="K400" s="2"/>
      <c r="M400" t="s">
        <v>1343</v>
      </c>
      <c r="N400" t="s">
        <v>202</v>
      </c>
      <c r="O400" t="s">
        <v>109</v>
      </c>
      <c r="P400" t="s">
        <v>1677</v>
      </c>
      <c r="Q400" s="2">
        <v>44520</v>
      </c>
      <c r="R400" t="s">
        <v>2307</v>
      </c>
      <c r="T400" t="s">
        <v>1347</v>
      </c>
      <c r="U400" t="s">
        <v>1721</v>
      </c>
      <c r="V400" s="2">
        <v>45252</v>
      </c>
      <c r="W400" s="2">
        <v>45252</v>
      </c>
      <c r="X400" s="2"/>
      <c r="Y400" s="1">
        <f>IF(OR(Table1[[#This Row],[Quote Date]]="",Table1[[#This Row],[Confirm Date]]=""),0,NETWORKDAYS(Table1[[#This Row],[Quote Date]],Table1[[#This Row],[Confirm Date]]))</f>
        <v>0</v>
      </c>
      <c r="Z400" s="2"/>
      <c r="AA400" s="2"/>
      <c r="AB400" s="3">
        <f>IF(OR(Table1[[#This Row],[Part Order Date]]="",Table1[[#This Row],[Part Receive Date]]=""),0,NETWORKDAYS(Table1[[#This Row],[Part Order Date]],Table1[[#This Row],[Part Receive Date]]))</f>
        <v>0</v>
      </c>
      <c r="AC400" s="1">
        <f>IF(OR(Table1[[#This Row],[Confirm Date]]="",Table1[[#This Row],[End Date]]=""),0,NETWORKDAYS(Table1[[#This Row],[Confirm Date]],Table1[[#This Row],[End Date]]))</f>
        <v>0</v>
      </c>
      <c r="AD400" s="2"/>
      <c r="AE400" s="2"/>
      <c r="AF400" s="2" t="s">
        <v>2035</v>
      </c>
      <c r="AH400">
        <v>600</v>
      </c>
      <c r="AI400" s="139" t="s">
        <v>1347</v>
      </c>
    </row>
    <row r="401" spans="1:35">
      <c r="A401">
        <f>IF(Table1[[#This Row],[STATUS]]="0] CLOSED","",COUNTIF($I$4:I401,"&lt;&gt;0] CLOSED"))</f>
        <v>198</v>
      </c>
      <c r="B401" t="s">
        <v>1712</v>
      </c>
      <c r="C401" s="2">
        <v>45246</v>
      </c>
      <c r="D401" s="2"/>
      <c r="E401" s="2"/>
      <c r="F401" s="3">
        <f>IF(OR(Table1[[#This Row],[Start Date]]="",Table1[[#This Row],[End Date]]=""),0,NETWORKDAYS(Table1[[#This Row],[Start Date]],Table1[[#This Row],[End Date]]))</f>
        <v>0</v>
      </c>
      <c r="G401" t="s">
        <v>201</v>
      </c>
      <c r="I401" t="s">
        <v>1342</v>
      </c>
      <c r="J401" t="s">
        <v>1534</v>
      </c>
      <c r="K401" s="2"/>
      <c r="M401" t="s">
        <v>1343</v>
      </c>
      <c r="N401" t="s">
        <v>882</v>
      </c>
      <c r="O401" t="s">
        <v>40</v>
      </c>
      <c r="P401" t="s">
        <v>1672</v>
      </c>
      <c r="Q401" s="2">
        <v>43159</v>
      </c>
      <c r="R401" t="s">
        <v>2308</v>
      </c>
      <c r="S401" t="s">
        <v>122</v>
      </c>
      <c r="T401" t="s">
        <v>1441</v>
      </c>
      <c r="U401" t="s">
        <v>42</v>
      </c>
      <c r="V401" s="2">
        <v>45250</v>
      </c>
      <c r="W401" s="2">
        <v>45260</v>
      </c>
      <c r="X401" s="2"/>
      <c r="Y401" s="1">
        <f>IF(OR(Table1[[#This Row],[Quote Date]]="",Table1[[#This Row],[Confirm Date]]=""),0,NETWORKDAYS(Table1[[#This Row],[Quote Date]],Table1[[#This Row],[Confirm Date]]))</f>
        <v>0</v>
      </c>
      <c r="Z401" s="2"/>
      <c r="AA401" s="2"/>
      <c r="AB401" s="3">
        <f>IF(OR(Table1[[#This Row],[Part Order Date]]="",Table1[[#This Row],[Part Receive Date]]=""),0,NETWORKDAYS(Table1[[#This Row],[Part Order Date]],Table1[[#This Row],[Part Receive Date]]))</f>
        <v>0</v>
      </c>
      <c r="AC401" s="1">
        <f>IF(OR(Table1[[#This Row],[Confirm Date]]="",Table1[[#This Row],[End Date]]=""),0,NETWORKDAYS(Table1[[#This Row],[Confirm Date]],Table1[[#This Row],[End Date]]))</f>
        <v>0</v>
      </c>
      <c r="AD401" s="2"/>
      <c r="AE401" s="2"/>
      <c r="AF401" s="2"/>
      <c r="AH401">
        <v>200</v>
      </c>
      <c r="AI401" s="139">
        <v>252000000</v>
      </c>
    </row>
    <row r="402" spans="1:35">
      <c r="A402">
        <f>IF(Table1[[#This Row],[STATUS]]="0] CLOSED","",COUNTIF($I$4:I402,"&lt;&gt;0] CLOSED"))</f>
        <v>199</v>
      </c>
      <c r="B402" t="s">
        <v>1715</v>
      </c>
      <c r="C402" s="2">
        <v>45247</v>
      </c>
      <c r="D402" s="2"/>
      <c r="E402" s="2"/>
      <c r="F402" s="3">
        <f>IF(OR(Table1[[#This Row],[Start Date]]="",Table1[[#This Row],[End Date]]=""),0,NETWORKDAYS(Table1[[#This Row],[Start Date]],Table1[[#This Row],[End Date]]))</f>
        <v>0</v>
      </c>
      <c r="G402" t="s">
        <v>201</v>
      </c>
      <c r="I402" t="s">
        <v>1342</v>
      </c>
      <c r="J402" t="s">
        <v>1534</v>
      </c>
      <c r="K402" s="2"/>
      <c r="M402" t="s">
        <v>1343</v>
      </c>
      <c r="N402" t="s">
        <v>277</v>
      </c>
      <c r="O402" t="s">
        <v>171</v>
      </c>
      <c r="P402" t="s">
        <v>1674</v>
      </c>
      <c r="Q402" s="2">
        <v>42488</v>
      </c>
      <c r="R402" t="s">
        <v>2306</v>
      </c>
      <c r="S402" t="s">
        <v>1716</v>
      </c>
      <c r="T402" t="s">
        <v>1344</v>
      </c>
      <c r="U402" t="s">
        <v>2090</v>
      </c>
      <c r="V402" s="2">
        <v>45247</v>
      </c>
      <c r="W402" s="2">
        <v>45253</v>
      </c>
      <c r="X402" s="2"/>
      <c r="Y402" s="1">
        <f>IF(OR(Table1[[#This Row],[Quote Date]]="",Table1[[#This Row],[Confirm Date]]=""),0,NETWORKDAYS(Table1[[#This Row],[Quote Date]],Table1[[#This Row],[Confirm Date]]))</f>
        <v>0</v>
      </c>
      <c r="Z402" s="2"/>
      <c r="AA402" s="2"/>
      <c r="AB402" s="3">
        <f>IF(OR(Table1[[#This Row],[Part Order Date]]="",Table1[[#This Row],[Part Receive Date]]=""),0,NETWORKDAYS(Table1[[#This Row],[Part Order Date]],Table1[[#This Row],[Part Receive Date]]))</f>
        <v>0</v>
      </c>
      <c r="AC402" s="1">
        <f>IF(OR(Table1[[#This Row],[Confirm Date]]="",Table1[[#This Row],[End Date]]=""),0,NETWORKDAYS(Table1[[#This Row],[Confirm Date]],Table1[[#This Row],[End Date]]))</f>
        <v>0</v>
      </c>
      <c r="AD402" s="2"/>
      <c r="AE402" s="2"/>
      <c r="AF402" s="2"/>
      <c r="AH402">
        <v>500</v>
      </c>
      <c r="AI402" s="139">
        <v>200000000</v>
      </c>
    </row>
    <row r="403" spans="1:35">
      <c r="A403">
        <f>IF(Table1[[#This Row],[STATUS]]="0] CLOSED","",COUNTIF($I$4:I403,"&lt;&gt;0] CLOSED"))</f>
        <v>200</v>
      </c>
      <c r="B403" t="s">
        <v>1757</v>
      </c>
      <c r="C403" s="2">
        <v>45251</v>
      </c>
      <c r="D403" s="2"/>
      <c r="E403" s="2"/>
      <c r="F403" s="3">
        <f>IF(OR(Table1[[#This Row],[Start Date]]="",Table1[[#This Row],[End Date]]=""),0,NETWORKDAYS(Table1[[#This Row],[Start Date]],Table1[[#This Row],[End Date]]))</f>
        <v>0</v>
      </c>
      <c r="G403" t="s">
        <v>201</v>
      </c>
      <c r="I403" t="s">
        <v>1342</v>
      </c>
      <c r="K403" s="2"/>
      <c r="M403" t="s">
        <v>1348</v>
      </c>
      <c r="N403" t="s">
        <v>473</v>
      </c>
      <c r="O403" t="s">
        <v>23</v>
      </c>
      <c r="P403" t="s">
        <v>1758</v>
      </c>
      <c r="Q403" s="2">
        <v>43344</v>
      </c>
      <c r="R403" t="s">
        <v>2308</v>
      </c>
      <c r="S403" t="s">
        <v>479</v>
      </c>
      <c r="T403" t="s">
        <v>1344</v>
      </c>
      <c r="U403" t="s">
        <v>370</v>
      </c>
      <c r="V403" s="2">
        <v>45265</v>
      </c>
      <c r="W403" s="2">
        <v>45267</v>
      </c>
      <c r="X403" s="2"/>
      <c r="Y403" s="1">
        <f>IF(OR(Table1[[#This Row],[Quote Date]]="",Table1[[#This Row],[Confirm Date]]=""),0,NETWORKDAYS(Table1[[#This Row],[Quote Date]],Table1[[#This Row],[Confirm Date]]))</f>
        <v>0</v>
      </c>
      <c r="Z403" s="2"/>
      <c r="AA403" s="2"/>
      <c r="AB403" s="3">
        <f>IF(OR(Table1[[#This Row],[Part Order Date]]="",Table1[[#This Row],[Part Receive Date]]=""),0,NETWORKDAYS(Table1[[#This Row],[Part Order Date]],Table1[[#This Row],[Part Receive Date]]))</f>
        <v>0</v>
      </c>
      <c r="AC403" s="1">
        <f>IF(OR(Table1[[#This Row],[Confirm Date]]="",Table1[[#This Row],[End Date]]=""),0,NETWORKDAYS(Table1[[#This Row],[Confirm Date]],Table1[[#This Row],[End Date]]))</f>
        <v>0</v>
      </c>
      <c r="AD403" s="2"/>
      <c r="AE403" s="2"/>
      <c r="AF403" s="2"/>
      <c r="AG403" t="s">
        <v>2155</v>
      </c>
      <c r="AH403">
        <v>500</v>
      </c>
      <c r="AI403" s="139">
        <v>260000000</v>
      </c>
    </row>
    <row r="404" spans="1:35">
      <c r="A404">
        <f>IF(Table1[[#This Row],[STATUS]]="0] CLOSED","",COUNTIF($I$4:I404,"&lt;&gt;0] CLOSED"))</f>
        <v>201</v>
      </c>
      <c r="B404" t="s">
        <v>1765</v>
      </c>
      <c r="C404" s="2">
        <v>45252</v>
      </c>
      <c r="D404" s="2"/>
      <c r="E404" s="2"/>
      <c r="F404" s="3">
        <f>IF(OR(Table1[[#This Row],[Start Date]]="",Table1[[#This Row],[End Date]]=""),0,NETWORKDAYS(Table1[[#This Row],[Start Date]],Table1[[#This Row],[End Date]]))</f>
        <v>0</v>
      </c>
      <c r="G404" t="s">
        <v>201</v>
      </c>
      <c r="I404" t="s">
        <v>1342</v>
      </c>
      <c r="J404" t="s">
        <v>1534</v>
      </c>
      <c r="K404" s="2"/>
      <c r="M404" t="s">
        <v>1343</v>
      </c>
      <c r="N404" t="s">
        <v>273</v>
      </c>
      <c r="O404" t="s">
        <v>1763</v>
      </c>
      <c r="P404" t="s">
        <v>1766</v>
      </c>
      <c r="Q404" s="2">
        <v>42788</v>
      </c>
      <c r="R404" t="s">
        <v>2308</v>
      </c>
      <c r="S404" t="s">
        <v>2044</v>
      </c>
      <c r="T404" t="s">
        <v>1441</v>
      </c>
      <c r="U404" t="s">
        <v>2188</v>
      </c>
      <c r="V404" s="2">
        <v>45257</v>
      </c>
      <c r="W404" s="2">
        <v>45267</v>
      </c>
      <c r="X404" s="2"/>
      <c r="Y404" s="1">
        <f>IF(OR(Table1[[#This Row],[Quote Date]]="",Table1[[#This Row],[Confirm Date]]=""),0,NETWORKDAYS(Table1[[#This Row],[Quote Date]],Table1[[#This Row],[Confirm Date]]))</f>
        <v>0</v>
      </c>
      <c r="Z404" s="2"/>
      <c r="AA404" s="2"/>
      <c r="AB404" s="3">
        <f>IF(OR(Table1[[#This Row],[Part Order Date]]="",Table1[[#This Row],[Part Receive Date]]=""),0,NETWORKDAYS(Table1[[#This Row],[Part Order Date]],Table1[[#This Row],[Part Receive Date]]))</f>
        <v>0</v>
      </c>
      <c r="AC404" s="1">
        <f>IF(OR(Table1[[#This Row],[Confirm Date]]="",Table1[[#This Row],[End Date]]=""),0,NETWORKDAYS(Table1[[#This Row],[Confirm Date]],Table1[[#This Row],[End Date]]))</f>
        <v>0</v>
      </c>
      <c r="AD404" s="2"/>
      <c r="AE404" s="2"/>
      <c r="AF404" s="2"/>
      <c r="AH404">
        <v>200</v>
      </c>
      <c r="AI404" s="139">
        <v>14000000</v>
      </c>
    </row>
    <row r="405" spans="1:35">
      <c r="A405">
        <f>IF(Table1[[#This Row],[STATUS]]="0] CLOSED","",COUNTIF($I$4:I405,"&lt;&gt;0] CLOSED"))</f>
        <v>202</v>
      </c>
      <c r="B405" t="s">
        <v>1769</v>
      </c>
      <c r="C405" s="2">
        <v>45252</v>
      </c>
      <c r="D405" s="2"/>
      <c r="E405" s="2"/>
      <c r="F405" s="3">
        <f>IF(OR(Table1[[#This Row],[Start Date]]="",Table1[[#This Row],[End Date]]=""),0,NETWORKDAYS(Table1[[#This Row],[Start Date]],Table1[[#This Row],[End Date]]))</f>
        <v>0</v>
      </c>
      <c r="G405" t="s">
        <v>201</v>
      </c>
      <c r="I405" t="s">
        <v>1342</v>
      </c>
      <c r="J405" t="s">
        <v>1534</v>
      </c>
      <c r="K405" s="2"/>
      <c r="M405" t="s">
        <v>1343</v>
      </c>
      <c r="N405" t="s">
        <v>1770</v>
      </c>
      <c r="O405" t="s">
        <v>40</v>
      </c>
      <c r="P405" t="s">
        <v>1771</v>
      </c>
      <c r="Q405" s="2">
        <v>41275</v>
      </c>
      <c r="R405" t="s">
        <v>2308</v>
      </c>
      <c r="S405" t="s">
        <v>2045</v>
      </c>
      <c r="T405" t="s">
        <v>1441</v>
      </c>
      <c r="U405" t="s">
        <v>42</v>
      </c>
      <c r="V405" s="2">
        <v>45257</v>
      </c>
      <c r="W405" s="2">
        <v>45260</v>
      </c>
      <c r="X405" s="2"/>
      <c r="Y405" s="1">
        <f>IF(OR(Table1[[#This Row],[Quote Date]]="",Table1[[#This Row],[Confirm Date]]=""),0,NETWORKDAYS(Table1[[#This Row],[Quote Date]],Table1[[#This Row],[Confirm Date]]))</f>
        <v>0</v>
      </c>
      <c r="Z405" s="2"/>
      <c r="AA405" s="2"/>
      <c r="AB405" s="3">
        <f>IF(OR(Table1[[#This Row],[Part Order Date]]="",Table1[[#This Row],[Part Receive Date]]=""),0,NETWORKDAYS(Table1[[#This Row],[Part Order Date]],Table1[[#This Row],[Part Receive Date]]))</f>
        <v>0</v>
      </c>
      <c r="AC405" s="1">
        <f>IF(OR(Table1[[#This Row],[Confirm Date]]="",Table1[[#This Row],[End Date]]=""),0,NETWORKDAYS(Table1[[#This Row],[Confirm Date]],Table1[[#This Row],[End Date]]))</f>
        <v>0</v>
      </c>
      <c r="AD405" s="2"/>
      <c r="AE405" s="2"/>
      <c r="AF405" s="2"/>
      <c r="AH405">
        <v>200</v>
      </c>
      <c r="AI405" s="139">
        <v>309000000</v>
      </c>
    </row>
    <row r="406" spans="1:35">
      <c r="A406">
        <f>IF(Table1[[#This Row],[STATUS]]="0] CLOSED","",COUNTIF($I$4:I406,"&lt;&gt;0] CLOSED"))</f>
        <v>203</v>
      </c>
      <c r="B406" t="s">
        <v>1772</v>
      </c>
      <c r="C406" s="2">
        <v>45252</v>
      </c>
      <c r="D406" s="2"/>
      <c r="E406" s="2"/>
      <c r="F406" s="3">
        <f>IF(OR(Table1[[#This Row],[Start Date]]="",Table1[[#This Row],[End Date]]=""),0,NETWORKDAYS(Table1[[#This Row],[Start Date]],Table1[[#This Row],[End Date]]))</f>
        <v>0</v>
      </c>
      <c r="G406" t="s">
        <v>201</v>
      </c>
      <c r="I406" t="s">
        <v>1342</v>
      </c>
      <c r="J406" t="s">
        <v>1534</v>
      </c>
      <c r="K406" s="2"/>
      <c r="M406" t="s">
        <v>1343</v>
      </c>
      <c r="N406" t="s">
        <v>1770</v>
      </c>
      <c r="O406" t="s">
        <v>328</v>
      </c>
      <c r="P406" t="s">
        <v>1773</v>
      </c>
      <c r="Q406" s="2">
        <v>41275</v>
      </c>
      <c r="R406" t="s">
        <v>2308</v>
      </c>
      <c r="S406" t="s">
        <v>2046</v>
      </c>
      <c r="T406" t="s">
        <v>1344</v>
      </c>
      <c r="U406" t="s">
        <v>2189</v>
      </c>
      <c r="V406" s="2">
        <v>45258</v>
      </c>
      <c r="W406" s="2">
        <v>45260</v>
      </c>
      <c r="X406" s="2"/>
      <c r="Y406" s="1">
        <f>IF(OR(Table1[[#This Row],[Quote Date]]="",Table1[[#This Row],[Confirm Date]]=""),0,NETWORKDAYS(Table1[[#This Row],[Quote Date]],Table1[[#This Row],[Confirm Date]]))</f>
        <v>0</v>
      </c>
      <c r="Z406" s="2"/>
      <c r="AA406" s="2"/>
      <c r="AB406" s="3">
        <f>IF(OR(Table1[[#This Row],[Part Order Date]]="",Table1[[#This Row],[Part Receive Date]]=""),0,NETWORKDAYS(Table1[[#This Row],[Part Order Date]],Table1[[#This Row],[Part Receive Date]]))</f>
        <v>0</v>
      </c>
      <c r="AC406" s="1">
        <f>IF(OR(Table1[[#This Row],[Confirm Date]]="",Table1[[#This Row],[End Date]]=""),0,NETWORKDAYS(Table1[[#This Row],[Confirm Date]],Table1[[#This Row],[End Date]]))</f>
        <v>0</v>
      </c>
      <c r="AD406" s="2"/>
      <c r="AE406" s="2"/>
      <c r="AF406" s="2"/>
      <c r="AH406">
        <v>350</v>
      </c>
      <c r="AI406" s="139">
        <v>42000000</v>
      </c>
    </row>
    <row r="407" spans="1:35">
      <c r="A407">
        <f>IF(Table1[[#This Row],[STATUS]]="0] CLOSED","",COUNTIF($I$4:I407,"&lt;&gt;0] CLOSED"))</f>
        <v>204</v>
      </c>
      <c r="B407" t="s">
        <v>1774</v>
      </c>
      <c r="C407" s="2">
        <v>45252</v>
      </c>
      <c r="D407" s="2"/>
      <c r="E407" s="2"/>
      <c r="F407" s="3">
        <f>IF(OR(Table1[[#This Row],[Start Date]]="",Table1[[#This Row],[End Date]]=""),0,NETWORKDAYS(Table1[[#This Row],[Start Date]],Table1[[#This Row],[End Date]]))</f>
        <v>0</v>
      </c>
      <c r="G407" t="s">
        <v>201</v>
      </c>
      <c r="I407" t="s">
        <v>1342</v>
      </c>
      <c r="J407" t="s">
        <v>1534</v>
      </c>
      <c r="K407" s="2"/>
      <c r="M407" t="s">
        <v>1343</v>
      </c>
      <c r="N407" t="s">
        <v>1775</v>
      </c>
      <c r="O407" t="s">
        <v>191</v>
      </c>
      <c r="P407" t="s">
        <v>1776</v>
      </c>
      <c r="Q407" s="2">
        <v>40473</v>
      </c>
      <c r="R407" t="s">
        <v>2308</v>
      </c>
      <c r="S407" t="s">
        <v>1777</v>
      </c>
      <c r="T407" t="s">
        <v>1344</v>
      </c>
      <c r="U407" t="s">
        <v>2190</v>
      </c>
      <c r="V407" s="2">
        <v>45254</v>
      </c>
      <c r="W407" s="2">
        <v>45260</v>
      </c>
      <c r="X407" s="2"/>
      <c r="Y407" s="1">
        <f>IF(OR(Table1[[#This Row],[Quote Date]]="",Table1[[#This Row],[Confirm Date]]=""),0,NETWORKDAYS(Table1[[#This Row],[Quote Date]],Table1[[#This Row],[Confirm Date]]))</f>
        <v>0</v>
      </c>
      <c r="Z407" s="2"/>
      <c r="AA407" s="2"/>
      <c r="AB407" s="3">
        <f>IF(OR(Table1[[#This Row],[Part Order Date]]="",Table1[[#This Row],[Part Receive Date]]=""),0,NETWORKDAYS(Table1[[#This Row],[Part Order Date]],Table1[[#This Row],[Part Receive Date]]))</f>
        <v>0</v>
      </c>
      <c r="AC407" s="1">
        <f>IF(OR(Table1[[#This Row],[Confirm Date]]="",Table1[[#This Row],[End Date]]=""),0,NETWORKDAYS(Table1[[#This Row],[Confirm Date]],Table1[[#This Row],[End Date]]))</f>
        <v>0</v>
      </c>
      <c r="AD407" s="2"/>
      <c r="AE407" s="2"/>
      <c r="AF407" s="2"/>
      <c r="AH407">
        <v>400</v>
      </c>
      <c r="AI407" s="139">
        <v>100000000</v>
      </c>
    </row>
    <row r="408" spans="1:35">
      <c r="A408">
        <f>IF(Table1[[#This Row],[STATUS]]="0] CLOSED","",COUNTIF($I$4:I408,"&lt;&gt;0] CLOSED"))</f>
        <v>205</v>
      </c>
      <c r="B408" t="s">
        <v>1789</v>
      </c>
      <c r="C408" s="2">
        <v>45253</v>
      </c>
      <c r="D408" s="2"/>
      <c r="E408" s="2"/>
      <c r="F408" s="3">
        <f>IF(OR(Table1[[#This Row],[Start Date]]="",Table1[[#This Row],[End Date]]=""),0,NETWORKDAYS(Table1[[#This Row],[Start Date]],Table1[[#This Row],[End Date]]))</f>
        <v>0</v>
      </c>
      <c r="G408" t="s">
        <v>201</v>
      </c>
      <c r="I408" t="s">
        <v>1342</v>
      </c>
      <c r="J408" t="s">
        <v>1534</v>
      </c>
      <c r="K408" s="2"/>
      <c r="M408" t="s">
        <v>1343</v>
      </c>
      <c r="N408" t="s">
        <v>273</v>
      </c>
      <c r="O408" t="s">
        <v>1763</v>
      </c>
      <c r="P408" t="s">
        <v>1790</v>
      </c>
      <c r="Q408" s="2">
        <v>42788</v>
      </c>
      <c r="R408" t="s">
        <v>2308</v>
      </c>
      <c r="S408" t="s">
        <v>2044</v>
      </c>
      <c r="T408" t="s">
        <v>1441</v>
      </c>
      <c r="U408" t="s">
        <v>2188</v>
      </c>
      <c r="V408" s="2">
        <v>45257</v>
      </c>
      <c r="W408" s="2">
        <v>45267</v>
      </c>
      <c r="X408" s="2"/>
      <c r="Y408" s="1">
        <f>IF(OR(Table1[[#This Row],[Quote Date]]="",Table1[[#This Row],[Confirm Date]]=""),0,NETWORKDAYS(Table1[[#This Row],[Quote Date]],Table1[[#This Row],[Confirm Date]]))</f>
        <v>0</v>
      </c>
      <c r="Z408" s="2"/>
      <c r="AA408" s="2"/>
      <c r="AB408" s="3">
        <f>IF(OR(Table1[[#This Row],[Part Order Date]]="",Table1[[#This Row],[Part Receive Date]]=""),0,NETWORKDAYS(Table1[[#This Row],[Part Order Date]],Table1[[#This Row],[Part Receive Date]]))</f>
        <v>0</v>
      </c>
      <c r="AC408" s="1">
        <f>IF(OR(Table1[[#This Row],[Confirm Date]]="",Table1[[#This Row],[End Date]]=""),0,NETWORKDAYS(Table1[[#This Row],[Confirm Date]],Table1[[#This Row],[End Date]]))</f>
        <v>0</v>
      </c>
      <c r="AD408" s="2"/>
      <c r="AE408" s="2"/>
      <c r="AF408" s="2"/>
      <c r="AH408">
        <v>200</v>
      </c>
      <c r="AI408" s="139">
        <v>14000000</v>
      </c>
    </row>
    <row r="409" spans="1:35">
      <c r="A409">
        <f>IF(Table1[[#This Row],[STATUS]]="0] CLOSED","",COUNTIF($I$4:I409,"&lt;&gt;0] CLOSED"))</f>
        <v>206</v>
      </c>
      <c r="B409" t="s">
        <v>2056</v>
      </c>
      <c r="C409" s="2">
        <v>45259</v>
      </c>
      <c r="D409" s="2"/>
      <c r="E409" s="2"/>
      <c r="F409" s="3">
        <f>IF(OR(Table1[[#This Row],[Start Date]]="",Table1[[#This Row],[End Date]]=""),0,NETWORKDAYS(Table1[[#This Row],[Start Date]],Table1[[#This Row],[End Date]]))</f>
        <v>0</v>
      </c>
      <c r="G409" t="s">
        <v>201</v>
      </c>
      <c r="I409" t="s">
        <v>1342</v>
      </c>
      <c r="J409" t="s">
        <v>1534</v>
      </c>
      <c r="K409" s="2">
        <v>45322</v>
      </c>
      <c r="M409" t="s">
        <v>1348</v>
      </c>
      <c r="N409" t="s">
        <v>477</v>
      </c>
      <c r="O409" t="s">
        <v>136</v>
      </c>
      <c r="P409" t="s">
        <v>2057</v>
      </c>
      <c r="Q409" s="2">
        <v>41589</v>
      </c>
      <c r="R409" t="s">
        <v>2305</v>
      </c>
      <c r="S409" t="s">
        <v>2058</v>
      </c>
      <c r="T409" t="s">
        <v>1347</v>
      </c>
      <c r="U409" t="s">
        <v>92</v>
      </c>
      <c r="V409" s="2">
        <v>45260</v>
      </c>
      <c r="W409" s="2">
        <v>45266</v>
      </c>
      <c r="X409" s="2"/>
      <c r="Y409" s="1">
        <f>IF(OR(Table1[[#This Row],[Quote Date]]="",Table1[[#This Row],[Confirm Date]]=""),0,NETWORKDAYS(Table1[[#This Row],[Quote Date]],Table1[[#This Row],[Confirm Date]]))</f>
        <v>0</v>
      </c>
      <c r="Z409" s="2"/>
      <c r="AA409" s="2"/>
      <c r="AB409" s="3">
        <f>IF(OR(Table1[[#This Row],[Part Order Date]]="",Table1[[#This Row],[Part Receive Date]]=""),0,NETWORKDAYS(Table1[[#This Row],[Part Order Date]],Table1[[#This Row],[Part Receive Date]]))</f>
        <v>0</v>
      </c>
      <c r="AC409" s="1">
        <f>IF(OR(Table1[[#This Row],[Confirm Date]]="",Table1[[#This Row],[End Date]]=""),0,NETWORKDAYS(Table1[[#This Row],[Confirm Date]],Table1[[#This Row],[End Date]]))</f>
        <v>0</v>
      </c>
      <c r="AD409" s="2"/>
      <c r="AE409" s="2"/>
      <c r="AF409" s="2" t="s">
        <v>2168</v>
      </c>
      <c r="AG409" t="s">
        <v>2156</v>
      </c>
      <c r="AH409">
        <v>200</v>
      </c>
      <c r="AI409" s="139">
        <v>31000000</v>
      </c>
    </row>
    <row r="410" spans="1:35">
      <c r="A410">
        <f>IF(Table1[[#This Row],[STATUS]]="0] CLOSED","",COUNTIF($I$4:I410,"&lt;&gt;0] CLOSED"))</f>
        <v>207</v>
      </c>
      <c r="B410" t="s">
        <v>2059</v>
      </c>
      <c r="C410" s="2">
        <v>45260</v>
      </c>
      <c r="D410" s="2"/>
      <c r="E410" s="2"/>
      <c r="F410" s="3">
        <f>IF(OR(Table1[[#This Row],[Start Date]]="",Table1[[#This Row],[End Date]]=""),0,NETWORKDAYS(Table1[[#This Row],[Start Date]],Table1[[#This Row],[End Date]]))</f>
        <v>0</v>
      </c>
      <c r="G410" t="s">
        <v>201</v>
      </c>
      <c r="I410" t="s">
        <v>1342</v>
      </c>
      <c r="J410" t="s">
        <v>1534</v>
      </c>
      <c r="K410" s="2"/>
      <c r="M410" t="s">
        <v>1343</v>
      </c>
      <c r="N410" t="s">
        <v>39</v>
      </c>
      <c r="O410" t="s">
        <v>109</v>
      </c>
      <c r="P410" t="s">
        <v>2060</v>
      </c>
      <c r="Q410" s="2">
        <v>44533</v>
      </c>
      <c r="R410" t="s">
        <v>2308</v>
      </c>
      <c r="T410" t="s">
        <v>1344</v>
      </c>
      <c r="U410" t="s">
        <v>2194</v>
      </c>
      <c r="V410" s="2">
        <v>45264</v>
      </c>
      <c r="W410" s="2">
        <v>45267</v>
      </c>
      <c r="X410" s="2"/>
      <c r="Y410" s="1">
        <f>IF(OR(Table1[[#This Row],[Quote Date]]="",Table1[[#This Row],[Confirm Date]]=""),0,NETWORKDAYS(Table1[[#This Row],[Quote Date]],Table1[[#This Row],[Confirm Date]]))</f>
        <v>0</v>
      </c>
      <c r="Z410" s="2"/>
      <c r="AA410" s="2"/>
      <c r="AB410" s="3">
        <f>IF(OR(Table1[[#This Row],[Part Order Date]]="",Table1[[#This Row],[Part Receive Date]]=""),0,NETWORKDAYS(Table1[[#This Row],[Part Order Date]],Table1[[#This Row],[Part Receive Date]]))</f>
        <v>0</v>
      </c>
      <c r="AC410" s="1">
        <f>IF(OR(Table1[[#This Row],[Confirm Date]]="",Table1[[#This Row],[End Date]]=""),0,NETWORKDAYS(Table1[[#This Row],[Confirm Date]],Table1[[#This Row],[End Date]]))</f>
        <v>0</v>
      </c>
      <c r="AD410" s="2"/>
      <c r="AE410" s="2"/>
      <c r="AF410" s="2"/>
      <c r="AH410">
        <v>400</v>
      </c>
      <c r="AI410" s="139">
        <v>78000000</v>
      </c>
    </row>
    <row r="411" spans="1:35">
      <c r="A411">
        <f>IF(Table1[[#This Row],[STATUS]]="0] CLOSED","",COUNTIF($I$4:I411,"&lt;&gt;0] CLOSED"))</f>
        <v>208</v>
      </c>
      <c r="B411" t="s">
        <v>2094</v>
      </c>
      <c r="C411" s="2">
        <v>45264</v>
      </c>
      <c r="D411" s="2"/>
      <c r="E411" s="2"/>
      <c r="F411" s="3">
        <f>IF(OR(Table1[[#This Row],[Start Date]]="",Table1[[#This Row],[End Date]]=""),0,NETWORKDAYS(Table1[[#This Row],[Start Date]],Table1[[#This Row],[End Date]]))</f>
        <v>0</v>
      </c>
      <c r="G411" t="s">
        <v>201</v>
      </c>
      <c r="I411" t="s">
        <v>1342</v>
      </c>
      <c r="J411" t="s">
        <v>1534</v>
      </c>
      <c r="K411" s="2"/>
      <c r="M411" t="s">
        <v>1348</v>
      </c>
      <c r="N411" t="s">
        <v>2095</v>
      </c>
      <c r="O411" t="s">
        <v>259</v>
      </c>
      <c r="P411" t="s">
        <v>2096</v>
      </c>
      <c r="Q411" s="2">
        <v>43525</v>
      </c>
      <c r="R411" t="s">
        <v>2308</v>
      </c>
      <c r="S411" t="s">
        <v>2097</v>
      </c>
      <c r="T411" t="s">
        <v>1347</v>
      </c>
      <c r="U411" t="s">
        <v>2196</v>
      </c>
      <c r="V411" s="2">
        <v>45264</v>
      </c>
      <c r="W411" s="2">
        <v>45267</v>
      </c>
      <c r="X411" s="2"/>
      <c r="Y411" s="1">
        <f>IF(OR(Table1[[#This Row],[Quote Date]]="",Table1[[#This Row],[Confirm Date]]=""),0,NETWORKDAYS(Table1[[#This Row],[Quote Date]],Table1[[#This Row],[Confirm Date]]))</f>
        <v>0</v>
      </c>
      <c r="Z411" s="2"/>
      <c r="AA411" s="2"/>
      <c r="AB411" s="3">
        <f>IF(OR(Table1[[#This Row],[Part Order Date]]="",Table1[[#This Row],[Part Receive Date]]=""),0,NETWORKDAYS(Table1[[#This Row],[Part Order Date]],Table1[[#This Row],[Part Receive Date]]))</f>
        <v>0</v>
      </c>
      <c r="AC411" s="1">
        <f>IF(OR(Table1[[#This Row],[Confirm Date]]="",Table1[[#This Row],[End Date]]=""),0,NETWORKDAYS(Table1[[#This Row],[Confirm Date]],Table1[[#This Row],[End Date]]))</f>
        <v>0</v>
      </c>
      <c r="AD411" s="2"/>
      <c r="AE411" s="2"/>
      <c r="AF411" s="2" t="s">
        <v>2098</v>
      </c>
      <c r="AG411" t="s">
        <v>2156</v>
      </c>
      <c r="AH411">
        <v>200</v>
      </c>
      <c r="AI411" s="139">
        <v>12000000</v>
      </c>
    </row>
    <row r="412" spans="1:35">
      <c r="A412">
        <f>IF(Table1[[#This Row],[STATUS]]="0] CLOSED","",COUNTIF($I$4:I412,"&lt;&gt;0] CLOSED"))</f>
        <v>209</v>
      </c>
      <c r="B412" t="s">
        <v>2211</v>
      </c>
      <c r="C412" s="2">
        <v>45273</v>
      </c>
      <c r="D412" s="2"/>
      <c r="E412" s="2"/>
      <c r="F412" s="3">
        <f>IF(OR(Table1[[#This Row],[Start Date]]="",Table1[[#This Row],[End Date]]=""),0,NETWORKDAYS(Table1[[#This Row],[Start Date]],Table1[[#This Row],[End Date]]))</f>
        <v>0</v>
      </c>
      <c r="G412" t="s">
        <v>201</v>
      </c>
      <c r="I412" t="s">
        <v>1342</v>
      </c>
      <c r="K412" s="2"/>
      <c r="M412" t="s">
        <v>1348</v>
      </c>
      <c r="N412" t="s">
        <v>1472</v>
      </c>
      <c r="O412" t="s">
        <v>34</v>
      </c>
      <c r="P412" t="s">
        <v>2212</v>
      </c>
      <c r="Q412" s="2">
        <v>44257</v>
      </c>
      <c r="S412" t="s">
        <v>2213</v>
      </c>
      <c r="T412" t="s">
        <v>1344</v>
      </c>
      <c r="U412" t="s">
        <v>2214</v>
      </c>
      <c r="V412" s="2">
        <v>45273</v>
      </c>
      <c r="W412" s="2">
        <v>45285</v>
      </c>
      <c r="X412" s="2"/>
      <c r="Y412" s="1">
        <f>IF(OR(Table1[[#This Row],[Quote Date]]="",Table1[[#This Row],[Confirm Date]]=""),0,NETWORKDAYS(Table1[[#This Row],[Quote Date]],Table1[[#This Row],[Confirm Date]]))</f>
        <v>0</v>
      </c>
      <c r="Z412" s="2"/>
      <c r="AA412" s="2"/>
      <c r="AB412" s="3">
        <f>IF(OR(Table1[[#This Row],[Part Order Date]]="",Table1[[#This Row],[Part Receive Date]]=""),0,NETWORKDAYS(Table1[[#This Row],[Part Order Date]],Table1[[#This Row],[Part Receive Date]]))</f>
        <v>0</v>
      </c>
      <c r="AC412" s="1">
        <f>IF(OR(Table1[[#This Row],[Confirm Date]]="",Table1[[#This Row],[End Date]]=""),0,NETWORKDAYS(Table1[[#This Row],[Confirm Date]],Table1[[#This Row],[End Date]]))</f>
        <v>0</v>
      </c>
      <c r="AD412" s="2"/>
      <c r="AE412" s="2"/>
      <c r="AF412" s="2" t="s">
        <v>2215</v>
      </c>
      <c r="AG412" t="s">
        <v>2156</v>
      </c>
      <c r="AH412">
        <v>500</v>
      </c>
      <c r="AI412" s="139">
        <v>41000000</v>
      </c>
    </row>
    <row r="413" spans="1:35">
      <c r="A413">
        <f>IF(Table1[[#This Row],[STATUS]]="0] CLOSED","",COUNTIF($I$4:I413,"&lt;&gt;0] CLOSED"))</f>
        <v>210</v>
      </c>
      <c r="B413" t="s">
        <v>2218</v>
      </c>
      <c r="C413" s="2">
        <v>45274</v>
      </c>
      <c r="D413" s="2"/>
      <c r="E413" s="2"/>
      <c r="F413" s="3">
        <f>IF(OR(Table1[[#This Row],[Start Date]]="",Table1[[#This Row],[End Date]]=""),0,NETWORKDAYS(Table1[[#This Row],[Start Date]],Table1[[#This Row],[End Date]]))</f>
        <v>0</v>
      </c>
      <c r="G413" t="s">
        <v>201</v>
      </c>
      <c r="I413" t="s">
        <v>1342</v>
      </c>
      <c r="J413" t="s">
        <v>1534</v>
      </c>
      <c r="K413" s="2"/>
      <c r="M413" t="s">
        <v>1343</v>
      </c>
      <c r="N413" t="s">
        <v>514</v>
      </c>
      <c r="O413" t="s">
        <v>23</v>
      </c>
      <c r="P413" t="s">
        <v>2219</v>
      </c>
      <c r="Q413" s="2">
        <v>44876</v>
      </c>
      <c r="T413" t="s">
        <v>1347</v>
      </c>
      <c r="U413" t="s">
        <v>1452</v>
      </c>
      <c r="V413" s="2">
        <v>45274</v>
      </c>
      <c r="W413" s="2">
        <v>45285</v>
      </c>
      <c r="X413" s="2"/>
      <c r="Y413" s="1">
        <f>IF(OR(Table1[[#This Row],[Quote Date]]="",Table1[[#This Row],[Confirm Date]]=""),0,NETWORKDAYS(Table1[[#This Row],[Quote Date]],Table1[[#This Row],[Confirm Date]]))</f>
        <v>0</v>
      </c>
      <c r="Z413" s="2"/>
      <c r="AA413" s="2"/>
      <c r="AB413" s="3">
        <f>IF(OR(Table1[[#This Row],[Part Order Date]]="",Table1[[#This Row],[Part Receive Date]]=""),0,NETWORKDAYS(Table1[[#This Row],[Part Order Date]],Table1[[#This Row],[Part Receive Date]]))</f>
        <v>0</v>
      </c>
      <c r="AC413" s="1">
        <f>IF(OR(Table1[[#This Row],[Confirm Date]]="",Table1[[#This Row],[End Date]]=""),0,NETWORKDAYS(Table1[[#This Row],[Confirm Date]],Table1[[#This Row],[End Date]]))</f>
        <v>0</v>
      </c>
      <c r="AD413" s="2"/>
      <c r="AE413" s="2"/>
      <c r="AF413" s="2"/>
      <c r="AH413">
        <v>200</v>
      </c>
      <c r="AI413" s="139">
        <v>6000000</v>
      </c>
    </row>
    <row r="414" spans="1:35">
      <c r="A414">
        <f>IF(Table1[[#This Row],[STATUS]]="0] CLOSED","",COUNTIF($I$4:I414,"&lt;&gt;0] CLOSED"))</f>
        <v>211</v>
      </c>
      <c r="B414" t="s">
        <v>2262</v>
      </c>
      <c r="C414" s="2">
        <v>45279</v>
      </c>
      <c r="D414" s="2"/>
      <c r="E414" s="2"/>
      <c r="F414" s="3">
        <f>IF(OR(Table1[[#This Row],[Start Date]]="",Table1[[#This Row],[End Date]]=""),0,NETWORKDAYS(Table1[[#This Row],[Start Date]],Table1[[#This Row],[End Date]]))</f>
        <v>0</v>
      </c>
      <c r="G414" t="s">
        <v>201</v>
      </c>
      <c r="I414" t="s">
        <v>1342</v>
      </c>
      <c r="J414" t="s">
        <v>2263</v>
      </c>
      <c r="K414" s="2"/>
      <c r="M414" t="s">
        <v>1348</v>
      </c>
      <c r="N414" t="s">
        <v>22</v>
      </c>
      <c r="O414" t="s">
        <v>120</v>
      </c>
      <c r="P414" t="s">
        <v>501</v>
      </c>
      <c r="Q414" s="2">
        <v>43210</v>
      </c>
      <c r="R414" t="s">
        <v>2309</v>
      </c>
      <c r="S414" t="s">
        <v>2264</v>
      </c>
      <c r="T414" t="s">
        <v>1344</v>
      </c>
      <c r="U414" t="s">
        <v>2265</v>
      </c>
      <c r="V414" s="2">
        <v>45279</v>
      </c>
      <c r="W414" s="2">
        <v>45279</v>
      </c>
      <c r="X414" s="2"/>
      <c r="Y414" s="1">
        <f>IF(OR(Table1[[#This Row],[Quote Date]]="",Table1[[#This Row],[Confirm Date]]=""),0,NETWORKDAYS(Table1[[#This Row],[Quote Date]],Table1[[#This Row],[Confirm Date]]))</f>
        <v>0</v>
      </c>
      <c r="Z414" s="2"/>
      <c r="AA414" s="2"/>
      <c r="AB414" s="3">
        <f>IF(OR(Table1[[#This Row],[Part Order Date]]="",Table1[[#This Row],[Part Receive Date]]=""),0,NETWORKDAYS(Table1[[#This Row],[Part Order Date]],Table1[[#This Row],[Part Receive Date]]))</f>
        <v>0</v>
      </c>
      <c r="AC414" s="1">
        <f>IF(OR(Table1[[#This Row],[Confirm Date]]="",Table1[[#This Row],[End Date]]=""),0,NETWORKDAYS(Table1[[#This Row],[Confirm Date]],Table1[[#This Row],[End Date]]))</f>
        <v>0</v>
      </c>
      <c r="AD414" s="2"/>
      <c r="AE414" s="2"/>
      <c r="AF414" s="2" t="s">
        <v>2266</v>
      </c>
      <c r="AG414" t="s">
        <v>2155</v>
      </c>
      <c r="AH414">
        <v>400</v>
      </c>
      <c r="AI414" s="139"/>
    </row>
    <row r="415" spans="1:35">
      <c r="A415">
        <f>IF(Table1[[#This Row],[STATUS]]="0] CLOSED","",COUNTIF($I$4:I415,"&lt;&gt;0] CLOSED"))</f>
        <v>212</v>
      </c>
      <c r="B415" t="s">
        <v>2274</v>
      </c>
      <c r="C415" s="2">
        <v>45280</v>
      </c>
      <c r="D415" s="2"/>
      <c r="E415" s="2"/>
      <c r="F415" s="3">
        <f>IF(OR(Table1[[#This Row],[Start Date]]="",Table1[[#This Row],[End Date]]=""),0,NETWORKDAYS(Table1[[#This Row],[Start Date]],Table1[[#This Row],[End Date]]))</f>
        <v>0</v>
      </c>
      <c r="G415" t="s">
        <v>201</v>
      </c>
      <c r="I415" t="s">
        <v>1342</v>
      </c>
      <c r="J415" t="s">
        <v>1534</v>
      </c>
      <c r="K415" s="2"/>
      <c r="M415" t="s">
        <v>1348</v>
      </c>
      <c r="N415" t="s">
        <v>2275</v>
      </c>
      <c r="O415" t="s">
        <v>40</v>
      </c>
      <c r="P415" t="s">
        <v>2276</v>
      </c>
      <c r="Q415" s="2">
        <v>43495</v>
      </c>
      <c r="T415" t="s">
        <v>1441</v>
      </c>
      <c r="U415" t="s">
        <v>42</v>
      </c>
      <c r="V415" s="2">
        <v>45281</v>
      </c>
      <c r="W415" s="2">
        <v>45286</v>
      </c>
      <c r="X415" s="2"/>
      <c r="Y415" s="1">
        <f>IF(OR(Table1[[#This Row],[Quote Date]]="",Table1[[#This Row],[Confirm Date]]=""),0,NETWORKDAYS(Table1[[#This Row],[Quote Date]],Table1[[#This Row],[Confirm Date]]))</f>
        <v>0</v>
      </c>
      <c r="Z415" s="2"/>
      <c r="AA415" s="2"/>
      <c r="AB415" s="3">
        <f>IF(OR(Table1[[#This Row],[Part Order Date]]="",Table1[[#This Row],[Part Receive Date]]=""),0,NETWORKDAYS(Table1[[#This Row],[Part Order Date]],Table1[[#This Row],[Part Receive Date]]))</f>
        <v>0</v>
      </c>
      <c r="AC415" s="1">
        <f>IF(OR(Table1[[#This Row],[Confirm Date]]="",Table1[[#This Row],[End Date]]=""),0,NETWORKDAYS(Table1[[#This Row],[Confirm Date]],Table1[[#This Row],[End Date]]))</f>
        <v>0</v>
      </c>
      <c r="AD415" s="2"/>
      <c r="AE415" s="2"/>
      <c r="AF415" s="2"/>
      <c r="AH415">
        <v>200</v>
      </c>
      <c r="AI415" s="139"/>
    </row>
    <row r="416" spans="1:35">
      <c r="A416">
        <f>IF(Table1[[#This Row],[STATUS]]="0] CLOSED","",COUNTIF($I$4:I416,"&lt;&gt;0] CLOSED"))</f>
        <v>213</v>
      </c>
      <c r="B416" t="s">
        <v>54</v>
      </c>
      <c r="C416" s="2">
        <v>45013</v>
      </c>
      <c r="D416" s="2"/>
      <c r="E416" s="2"/>
      <c r="F416" s="3">
        <f>IF(OR(Table1[[#This Row],[Start Date]]="",Table1[[#This Row],[End Date]]=""),0,NETWORKDAYS(Table1[[#This Row],[Start Date]],Table1[[#This Row],[End Date]]))</f>
        <v>0</v>
      </c>
      <c r="G416" t="s">
        <v>141</v>
      </c>
      <c r="H416" t="s">
        <v>6</v>
      </c>
      <c r="I416" t="s">
        <v>1662</v>
      </c>
      <c r="J416" t="s">
        <v>1531</v>
      </c>
      <c r="K416" s="2"/>
      <c r="M416" t="s">
        <v>1348</v>
      </c>
      <c r="N416" t="s">
        <v>55</v>
      </c>
      <c r="O416" t="s">
        <v>56</v>
      </c>
      <c r="P416" t="s">
        <v>57</v>
      </c>
      <c r="Q416" s="2">
        <v>43823</v>
      </c>
      <c r="S416" t="s">
        <v>58</v>
      </c>
      <c r="T416" t="s">
        <v>1344</v>
      </c>
      <c r="U416" t="s">
        <v>59</v>
      </c>
      <c r="V416" s="2">
        <v>45278</v>
      </c>
      <c r="W416" s="2">
        <v>45205</v>
      </c>
      <c r="X416" s="2">
        <v>45271</v>
      </c>
      <c r="Y416" s="1">
        <f>IF(OR(Table1[[#This Row],[Quote Date]]="",Table1[[#This Row],[Confirm Date]]=""),0,NETWORKDAYS(Table1[[#This Row],[Quote Date]],Table1[[#This Row],[Confirm Date]]))</f>
        <v>47</v>
      </c>
      <c r="Z416" s="2"/>
      <c r="AA416" s="2"/>
      <c r="AB416" s="3">
        <f>IF(OR(Table1[[#This Row],[Part Order Date]]="",Table1[[#This Row],[Part Receive Date]]=""),0,NETWORKDAYS(Table1[[#This Row],[Part Order Date]],Table1[[#This Row],[Part Receive Date]]))</f>
        <v>0</v>
      </c>
      <c r="AC416" s="1">
        <f>IF(OR(Table1[[#This Row],[Confirm Date]]="",Table1[[#This Row],[End Date]]=""),0,NETWORKDAYS(Table1[[#This Row],[Confirm Date]],Table1[[#This Row],[End Date]]))</f>
        <v>0</v>
      </c>
      <c r="AD416" s="2"/>
      <c r="AE416" s="2" t="s">
        <v>2243</v>
      </c>
      <c r="AF416" s="2"/>
      <c r="AG416" t="s">
        <v>2134</v>
      </c>
      <c r="AH416">
        <v>500</v>
      </c>
      <c r="AI416" s="139">
        <v>226000000</v>
      </c>
    </row>
    <row r="417" spans="1:35">
      <c r="A417">
        <f>IF(Table1[[#This Row],[STATUS]]="0] CLOSED","",COUNTIF($I$4:I417,"&lt;&gt;0] CLOSED"))</f>
        <v>214</v>
      </c>
      <c r="B417" t="s">
        <v>84</v>
      </c>
      <c r="C417" s="2">
        <v>45075</v>
      </c>
      <c r="D417" s="2"/>
      <c r="E417" s="2"/>
      <c r="F417" s="3">
        <f>IF(OR(Table1[[#This Row],[Start Date]]="",Table1[[#This Row],[End Date]]=""),0,NETWORKDAYS(Table1[[#This Row],[Start Date]],Table1[[#This Row],[End Date]]))</f>
        <v>0</v>
      </c>
      <c r="G417" t="s">
        <v>141</v>
      </c>
      <c r="H417" t="s">
        <v>6</v>
      </c>
      <c r="I417" t="s">
        <v>1662</v>
      </c>
      <c r="J417" t="s">
        <v>1531</v>
      </c>
      <c r="K417" s="2"/>
      <c r="M417" t="s">
        <v>1343</v>
      </c>
      <c r="N417" t="s">
        <v>22</v>
      </c>
      <c r="O417" t="s">
        <v>85</v>
      </c>
      <c r="P417" t="s">
        <v>86</v>
      </c>
      <c r="Q417" s="2">
        <v>42193</v>
      </c>
      <c r="S417" t="s">
        <v>87</v>
      </c>
      <c r="T417" t="s">
        <v>1344</v>
      </c>
      <c r="U417" t="s">
        <v>1615</v>
      </c>
      <c r="V417" s="2">
        <v>45079</v>
      </c>
      <c r="W417" s="2">
        <v>45224</v>
      </c>
      <c r="X417" s="2">
        <v>45257</v>
      </c>
      <c r="Y417" s="1">
        <f>IF(OR(Table1[[#This Row],[Quote Date]]="",Table1[[#This Row],[Confirm Date]]=""),0,NETWORKDAYS(Table1[[#This Row],[Quote Date]],Table1[[#This Row],[Confirm Date]]))</f>
        <v>24</v>
      </c>
      <c r="Z417" s="2"/>
      <c r="AA417" s="2"/>
      <c r="AB417" s="3">
        <f>IF(OR(Table1[[#This Row],[Part Order Date]]="",Table1[[#This Row],[Part Receive Date]]=""),0,NETWORKDAYS(Table1[[#This Row],[Part Order Date]],Table1[[#This Row],[Part Receive Date]]))</f>
        <v>0</v>
      </c>
      <c r="AC417" s="1">
        <f>IF(OR(Table1[[#This Row],[Confirm Date]]="",Table1[[#This Row],[End Date]]=""),0,NETWORKDAYS(Table1[[#This Row],[Confirm Date]],Table1[[#This Row],[End Date]]))</f>
        <v>0</v>
      </c>
      <c r="AD417" s="2"/>
      <c r="AE417" s="2"/>
      <c r="AF417" s="2" t="s">
        <v>1800</v>
      </c>
      <c r="AH417">
        <v>600</v>
      </c>
      <c r="AI417" s="139"/>
    </row>
    <row r="418" spans="1:35">
      <c r="A418">
        <f>IF(Table1[[#This Row],[STATUS]]="0] CLOSED","",COUNTIF($I$4:I418,"&lt;&gt;0] CLOSED"))</f>
        <v>215</v>
      </c>
      <c r="B418" t="s">
        <v>152</v>
      </c>
      <c r="C418" s="2">
        <v>45128</v>
      </c>
      <c r="D418" s="2"/>
      <c r="E418" s="2"/>
      <c r="F418" s="3">
        <f>IF(OR(Table1[[#This Row],[Start Date]]="",Table1[[#This Row],[End Date]]=""),0,NETWORKDAYS(Table1[[#This Row],[Start Date]],Table1[[#This Row],[End Date]]))</f>
        <v>0</v>
      </c>
      <c r="G418" t="s">
        <v>141</v>
      </c>
      <c r="H418" t="s">
        <v>6</v>
      </c>
      <c r="I418" t="s">
        <v>1662</v>
      </c>
      <c r="J418" t="s">
        <v>1531</v>
      </c>
      <c r="K418" s="2"/>
      <c r="M418" t="s">
        <v>1348</v>
      </c>
      <c r="N418" t="s">
        <v>22</v>
      </c>
      <c r="O418" t="s">
        <v>52</v>
      </c>
      <c r="P418" t="s">
        <v>153</v>
      </c>
      <c r="Q418" s="2">
        <v>43617</v>
      </c>
      <c r="S418" t="s">
        <v>154</v>
      </c>
      <c r="T418" t="s">
        <v>1344</v>
      </c>
      <c r="U418" t="s">
        <v>1616</v>
      </c>
      <c r="V418" s="2">
        <v>45128</v>
      </c>
      <c r="W418" s="2">
        <v>45224</v>
      </c>
      <c r="X418" s="2">
        <v>45265</v>
      </c>
      <c r="Y418" s="1">
        <f>IF(OR(Table1[[#This Row],[Quote Date]]="",Table1[[#This Row],[Confirm Date]]=""),0,NETWORKDAYS(Table1[[#This Row],[Quote Date]],Table1[[#This Row],[Confirm Date]]))</f>
        <v>30</v>
      </c>
      <c r="Z418" s="2"/>
      <c r="AA418" s="2"/>
      <c r="AB418" s="3">
        <f>IF(OR(Table1[[#This Row],[Part Order Date]]="",Table1[[#This Row],[Part Receive Date]]=""),0,NETWORKDAYS(Table1[[#This Row],[Part Order Date]],Table1[[#This Row],[Part Receive Date]]))</f>
        <v>0</v>
      </c>
      <c r="AC418" s="1">
        <f>IF(OR(Table1[[#This Row],[Confirm Date]]="",Table1[[#This Row],[End Date]]=""),0,NETWORKDAYS(Table1[[#This Row],[Confirm Date]],Table1[[#This Row],[End Date]]))</f>
        <v>0</v>
      </c>
      <c r="AD418" s="2"/>
      <c r="AE418" s="2" t="s">
        <v>2243</v>
      </c>
      <c r="AF418" s="2" t="s">
        <v>2082</v>
      </c>
      <c r="AG418" t="s">
        <v>2137</v>
      </c>
      <c r="AH418">
        <v>400</v>
      </c>
      <c r="AI418" s="139"/>
    </row>
    <row r="419" spans="1:35">
      <c r="A419">
        <f>IF(Table1[[#This Row],[STATUS]]="0] CLOSED","",COUNTIF($I$4:I419,"&lt;&gt;0] CLOSED"))</f>
        <v>216</v>
      </c>
      <c r="B419" t="s">
        <v>253</v>
      </c>
      <c r="C419" s="2">
        <v>45154</v>
      </c>
      <c r="D419" s="2"/>
      <c r="E419" s="2"/>
      <c r="F419" s="3">
        <f>IF(OR(Table1[[#This Row],[Start Date]]="",Table1[[#This Row],[End Date]]=""),0,NETWORKDAYS(Table1[[#This Row],[Start Date]],Table1[[#This Row],[End Date]]))</f>
        <v>0</v>
      </c>
      <c r="G419" t="s">
        <v>141</v>
      </c>
      <c r="H419" t="s">
        <v>6</v>
      </c>
      <c r="I419" t="s">
        <v>1662</v>
      </c>
      <c r="J419" t="s">
        <v>1531</v>
      </c>
      <c r="K419" s="2"/>
      <c r="M419" t="s">
        <v>1343</v>
      </c>
      <c r="N419" t="s">
        <v>22</v>
      </c>
      <c r="O419" t="s">
        <v>77</v>
      </c>
      <c r="P419" t="s">
        <v>254</v>
      </c>
      <c r="Q419" s="2">
        <v>43210</v>
      </c>
      <c r="S419" t="s">
        <v>255</v>
      </c>
      <c r="T419" t="s">
        <v>1344</v>
      </c>
      <c r="U419" t="s">
        <v>256</v>
      </c>
      <c r="V419" s="2">
        <v>45159</v>
      </c>
      <c r="W419" s="2">
        <v>45224</v>
      </c>
      <c r="X419" s="2">
        <v>45230</v>
      </c>
      <c r="Y419" s="1">
        <f>IF(OR(Table1[[#This Row],[Quote Date]]="",Table1[[#This Row],[Confirm Date]]=""),0,NETWORKDAYS(Table1[[#This Row],[Quote Date]],Table1[[#This Row],[Confirm Date]]))</f>
        <v>5</v>
      </c>
      <c r="Z419" s="2"/>
      <c r="AA419" s="2"/>
      <c r="AB419" s="3">
        <f>IF(OR(Table1[[#This Row],[Part Order Date]]="",Table1[[#This Row],[Part Receive Date]]=""),0,NETWORKDAYS(Table1[[#This Row],[Part Order Date]],Table1[[#This Row],[Part Receive Date]]))</f>
        <v>0</v>
      </c>
      <c r="AC419" s="1">
        <f>IF(OR(Table1[[#This Row],[Confirm Date]]="",Table1[[#This Row],[End Date]]=""),0,NETWORKDAYS(Table1[[#This Row],[Confirm Date]],Table1[[#This Row],[End Date]]))</f>
        <v>0</v>
      </c>
      <c r="AD419" s="2"/>
      <c r="AE419" s="2" t="s">
        <v>2243</v>
      </c>
      <c r="AF419" s="2" t="s">
        <v>1808</v>
      </c>
      <c r="AH419">
        <v>400</v>
      </c>
      <c r="AI419" s="139"/>
    </row>
    <row r="420" spans="1:35">
      <c r="A420">
        <f>IF(Table1[[#This Row],[STATUS]]="0] CLOSED","",COUNTIF($I$4:I420,"&lt;&gt;0] CLOSED"))</f>
        <v>217</v>
      </c>
      <c r="B420" t="s">
        <v>336</v>
      </c>
      <c r="C420" s="2">
        <v>45160</v>
      </c>
      <c r="D420" s="2"/>
      <c r="E420" s="2"/>
      <c r="F420" s="3">
        <f>IF(OR(Table1[[#This Row],[Start Date]]="",Table1[[#This Row],[End Date]]=""),0,NETWORKDAYS(Table1[[#This Row],[Start Date]],Table1[[#This Row],[End Date]]))</f>
        <v>0</v>
      </c>
      <c r="G420" t="s">
        <v>141</v>
      </c>
      <c r="H420" t="s">
        <v>6</v>
      </c>
      <c r="I420" t="s">
        <v>1662</v>
      </c>
      <c r="J420" t="s">
        <v>1531</v>
      </c>
      <c r="K420" s="2"/>
      <c r="M420" t="s">
        <v>1343</v>
      </c>
      <c r="N420" t="s">
        <v>22</v>
      </c>
      <c r="O420" t="s">
        <v>109</v>
      </c>
      <c r="P420" t="s">
        <v>337</v>
      </c>
      <c r="Q420" s="2">
        <v>42061</v>
      </c>
      <c r="T420" t="s">
        <v>1344</v>
      </c>
      <c r="U420" t="s">
        <v>338</v>
      </c>
      <c r="V420" s="2">
        <v>45162</v>
      </c>
      <c r="W420" s="2">
        <v>45224</v>
      </c>
      <c r="X420" s="2">
        <v>45230</v>
      </c>
      <c r="Y420" s="1">
        <f>IF(OR(Table1[[#This Row],[Quote Date]]="",Table1[[#This Row],[Confirm Date]]=""),0,NETWORKDAYS(Table1[[#This Row],[Quote Date]],Table1[[#This Row],[Confirm Date]]))</f>
        <v>5</v>
      </c>
      <c r="Z420" s="2">
        <v>45215</v>
      </c>
      <c r="AA420" s="2"/>
      <c r="AB420" s="3">
        <f>IF(OR(Table1[[#This Row],[Part Order Date]]="",Table1[[#This Row],[Part Receive Date]]=""),0,NETWORKDAYS(Table1[[#This Row],[Part Order Date]],Table1[[#This Row],[Part Receive Date]]))</f>
        <v>0</v>
      </c>
      <c r="AC420" s="1">
        <f>IF(OR(Table1[[#This Row],[Confirm Date]]="",Table1[[#This Row],[End Date]]=""),0,NETWORKDAYS(Table1[[#This Row],[Confirm Date]],Table1[[#This Row],[End Date]]))</f>
        <v>0</v>
      </c>
      <c r="AD420" s="2"/>
      <c r="AE420" s="2"/>
      <c r="AF420" s="2" t="s">
        <v>1805</v>
      </c>
      <c r="AH420">
        <v>400</v>
      </c>
      <c r="AI420" s="139"/>
    </row>
    <row r="421" spans="1:35">
      <c r="A421">
        <f>IF(Table1[[#This Row],[STATUS]]="0] CLOSED","",COUNTIF($I$4:I421,"&lt;&gt;0] CLOSED"))</f>
        <v>218</v>
      </c>
      <c r="B421" t="s">
        <v>438</v>
      </c>
      <c r="C421" s="2">
        <v>45184</v>
      </c>
      <c r="D421" s="2"/>
      <c r="E421" s="2"/>
      <c r="F421" s="3">
        <f>IF(OR(Table1[[#This Row],[Start Date]]="",Table1[[#This Row],[End Date]]=""),0,NETWORKDAYS(Table1[[#This Row],[Start Date]],Table1[[#This Row],[End Date]]))</f>
        <v>0</v>
      </c>
      <c r="G421" t="s">
        <v>141</v>
      </c>
      <c r="H421" t="s">
        <v>6</v>
      </c>
      <c r="I421" t="s">
        <v>1662</v>
      </c>
      <c r="J421" t="s">
        <v>1531</v>
      </c>
      <c r="K421" s="2"/>
      <c r="M421" t="s">
        <v>1348</v>
      </c>
      <c r="N421" t="s">
        <v>439</v>
      </c>
      <c r="O421" t="s">
        <v>440</v>
      </c>
      <c r="P421" t="s">
        <v>441</v>
      </c>
      <c r="Q421" s="2">
        <v>44211</v>
      </c>
      <c r="R421" t="s">
        <v>2306</v>
      </c>
      <c r="S421" t="s">
        <v>442</v>
      </c>
      <c r="T421" t="s">
        <v>1347</v>
      </c>
      <c r="U421" t="s">
        <v>443</v>
      </c>
      <c r="V421" s="2">
        <v>45187</v>
      </c>
      <c r="W421" s="2">
        <v>45189</v>
      </c>
      <c r="X421" s="2">
        <v>45285</v>
      </c>
      <c r="Y421" s="1">
        <f>IF(OR(Table1[[#This Row],[Quote Date]]="",Table1[[#This Row],[Confirm Date]]=""),0,NETWORKDAYS(Table1[[#This Row],[Quote Date]],Table1[[#This Row],[Confirm Date]]))</f>
        <v>69</v>
      </c>
      <c r="Z421" s="2"/>
      <c r="AA421" s="2"/>
      <c r="AB421" s="3">
        <f>IF(OR(Table1[[#This Row],[Part Order Date]]="",Table1[[#This Row],[Part Receive Date]]=""),0,NETWORKDAYS(Table1[[#This Row],[Part Order Date]],Table1[[#This Row],[Part Receive Date]]))</f>
        <v>0</v>
      </c>
      <c r="AC421" s="1">
        <f>IF(OR(Table1[[#This Row],[Confirm Date]]="",Table1[[#This Row],[End Date]]=""),0,NETWORKDAYS(Table1[[#This Row],[Confirm Date]],Table1[[#This Row],[End Date]]))</f>
        <v>0</v>
      </c>
      <c r="AD421" s="2"/>
      <c r="AE421" s="2"/>
      <c r="AF421" s="2"/>
      <c r="AG421" t="s">
        <v>2155</v>
      </c>
      <c r="AH421">
        <v>200</v>
      </c>
      <c r="AI421" s="139">
        <v>77000000</v>
      </c>
    </row>
    <row r="422" spans="1:35">
      <c r="A422">
        <f>IF(Table1[[#This Row],[STATUS]]="0] CLOSED","",COUNTIF($I$4:I422,"&lt;&gt;0] CLOSED"))</f>
        <v>219</v>
      </c>
      <c r="B422" t="s">
        <v>516</v>
      </c>
      <c r="C422" s="2">
        <v>45198</v>
      </c>
      <c r="D422" s="2"/>
      <c r="E422" s="2"/>
      <c r="F422" s="3">
        <f>IF(OR(Table1[[#This Row],[Start Date]]="",Table1[[#This Row],[End Date]]=""),0,NETWORKDAYS(Table1[[#This Row],[Start Date]],Table1[[#This Row],[End Date]]))</f>
        <v>0</v>
      </c>
      <c r="G422" t="s">
        <v>141</v>
      </c>
      <c r="H422" t="s">
        <v>6</v>
      </c>
      <c r="I422" t="s">
        <v>1662</v>
      </c>
      <c r="J422" t="s">
        <v>1531</v>
      </c>
      <c r="K422" s="2"/>
      <c r="M422" t="s">
        <v>1348</v>
      </c>
      <c r="N422" t="s">
        <v>517</v>
      </c>
      <c r="O422" t="s">
        <v>171</v>
      </c>
      <c r="P422" t="s">
        <v>518</v>
      </c>
      <c r="Q422" s="2">
        <v>45090</v>
      </c>
      <c r="T422" t="s">
        <v>1344</v>
      </c>
      <c r="U422" t="s">
        <v>2235</v>
      </c>
      <c r="V422" s="2">
        <v>45203</v>
      </c>
      <c r="W422" s="2">
        <v>45261</v>
      </c>
      <c r="X422" s="2">
        <v>45268</v>
      </c>
      <c r="Y422" s="1">
        <f>IF(OR(Table1[[#This Row],[Quote Date]]="",Table1[[#This Row],[Confirm Date]]=""),0,NETWORKDAYS(Table1[[#This Row],[Quote Date]],Table1[[#This Row],[Confirm Date]]))</f>
        <v>6</v>
      </c>
      <c r="Z422" s="2">
        <v>45268</v>
      </c>
      <c r="AA422" s="2"/>
      <c r="AB422" s="3">
        <f>IF(OR(Table1[[#This Row],[Part Order Date]]="",Table1[[#This Row],[Part Receive Date]]=""),0,NETWORKDAYS(Table1[[#This Row],[Part Order Date]],Table1[[#This Row],[Part Receive Date]]))</f>
        <v>0</v>
      </c>
      <c r="AC422" s="1">
        <f>IF(OR(Table1[[#This Row],[Confirm Date]]="",Table1[[#This Row],[End Date]]=""),0,NETWORKDAYS(Table1[[#This Row],[Confirm Date]],Table1[[#This Row],[End Date]]))</f>
        <v>0</v>
      </c>
      <c r="AD422" s="2"/>
      <c r="AE422" s="2" t="s">
        <v>2243</v>
      </c>
      <c r="AF422" s="2" t="s">
        <v>2247</v>
      </c>
      <c r="AG422" t="s">
        <v>2161</v>
      </c>
      <c r="AH422">
        <v>500</v>
      </c>
      <c r="AI422" s="139">
        <v>76000000</v>
      </c>
    </row>
    <row r="423" spans="1:35">
      <c r="A423">
        <f>IF(Table1[[#This Row],[STATUS]]="0] CLOSED","",COUNTIF($I$4:I423,"&lt;&gt;0] CLOSED"))</f>
        <v>220</v>
      </c>
      <c r="B423" t="s">
        <v>1283</v>
      </c>
      <c r="C423" s="2">
        <v>45205</v>
      </c>
      <c r="D423" s="2"/>
      <c r="E423" s="2"/>
      <c r="F423" s="3">
        <f>IF(OR(Table1[[#This Row],[Start Date]]="",Table1[[#This Row],[End Date]]=""),0,NETWORKDAYS(Table1[[#This Row],[Start Date]],Table1[[#This Row],[End Date]]))</f>
        <v>0</v>
      </c>
      <c r="G423" t="s">
        <v>141</v>
      </c>
      <c r="H423" t="s">
        <v>6</v>
      </c>
      <c r="I423" t="s">
        <v>1662</v>
      </c>
      <c r="J423" t="s">
        <v>1531</v>
      </c>
      <c r="K423" s="2"/>
      <c r="M423" t="s">
        <v>1343</v>
      </c>
      <c r="N423" t="s">
        <v>507</v>
      </c>
      <c r="O423" t="s">
        <v>52</v>
      </c>
      <c r="P423" t="s">
        <v>1284</v>
      </c>
      <c r="Q423" s="2">
        <v>44998</v>
      </c>
      <c r="S423" t="s">
        <v>1285</v>
      </c>
      <c r="T423" t="s">
        <v>1344</v>
      </c>
      <c r="U423" t="s">
        <v>1286</v>
      </c>
      <c r="V423" s="2">
        <v>45212</v>
      </c>
      <c r="W423" s="2">
        <v>45212</v>
      </c>
      <c r="X423" s="2">
        <v>45222</v>
      </c>
      <c r="Y423" s="1">
        <f>IF(OR(Table1[[#This Row],[Quote Date]]="",Table1[[#This Row],[Confirm Date]]=""),0,NETWORKDAYS(Table1[[#This Row],[Quote Date]],Table1[[#This Row],[Confirm Date]]))</f>
        <v>7</v>
      </c>
      <c r="Z423" s="2">
        <v>45222</v>
      </c>
      <c r="AA423" s="2"/>
      <c r="AB423" s="3">
        <f>IF(OR(Table1[[#This Row],[Part Order Date]]="",Table1[[#This Row],[Part Receive Date]]=""),0,NETWORKDAYS(Table1[[#This Row],[Part Order Date]],Table1[[#This Row],[Part Receive Date]]))</f>
        <v>0</v>
      </c>
      <c r="AC423" s="1">
        <f>IF(OR(Table1[[#This Row],[Confirm Date]]="",Table1[[#This Row],[End Date]]=""),0,NETWORKDAYS(Table1[[#This Row],[Confirm Date]],Table1[[#This Row],[End Date]]))</f>
        <v>0</v>
      </c>
      <c r="AD423" s="2"/>
      <c r="AE423" s="2" t="s">
        <v>2236</v>
      </c>
      <c r="AF423" s="2" t="s">
        <v>2026</v>
      </c>
      <c r="AH423">
        <v>500</v>
      </c>
      <c r="AI423" s="139"/>
    </row>
    <row r="424" spans="1:35">
      <c r="A424">
        <f>IF(Table1[[#This Row],[STATUS]]="0] CLOSED","",COUNTIF($I$4:I424,"&lt;&gt;0] CLOSED"))</f>
        <v>221</v>
      </c>
      <c r="B424" t="s">
        <v>1553</v>
      </c>
      <c r="C424" s="2">
        <v>45232</v>
      </c>
      <c r="D424" s="2"/>
      <c r="E424" s="2"/>
      <c r="F424" s="3">
        <f>IF(OR(Table1[[#This Row],[Start Date]]="",Table1[[#This Row],[End Date]]=""),0,NETWORKDAYS(Table1[[#This Row],[Start Date]],Table1[[#This Row],[End Date]]))</f>
        <v>0</v>
      </c>
      <c r="G424" t="s">
        <v>141</v>
      </c>
      <c r="H424" t="s">
        <v>6</v>
      </c>
      <c r="I424" t="s">
        <v>1662</v>
      </c>
      <c r="J424" t="s">
        <v>1530</v>
      </c>
      <c r="K424" s="2"/>
      <c r="M424" t="s">
        <v>1343</v>
      </c>
      <c r="N424" t="s">
        <v>33</v>
      </c>
      <c r="O424" t="s">
        <v>34</v>
      </c>
      <c r="P424" t="s">
        <v>1554</v>
      </c>
      <c r="Q424" s="2">
        <v>42744</v>
      </c>
      <c r="S424" t="s">
        <v>1630</v>
      </c>
      <c r="T424" t="s">
        <v>1347</v>
      </c>
      <c r="U424" t="s">
        <v>1631</v>
      </c>
      <c r="V424" s="2">
        <v>45236</v>
      </c>
      <c r="W424" s="2">
        <v>45265</v>
      </c>
      <c r="X424" s="2">
        <v>45265</v>
      </c>
      <c r="Y424" s="1">
        <f>IF(OR(Table1[[#This Row],[Quote Date]]="",Table1[[#This Row],[Confirm Date]]=""),0,NETWORKDAYS(Table1[[#This Row],[Quote Date]],Table1[[#This Row],[Confirm Date]]))</f>
        <v>1</v>
      </c>
      <c r="Z424" s="2"/>
      <c r="AA424" s="2"/>
      <c r="AB424" s="3">
        <f>IF(OR(Table1[[#This Row],[Part Order Date]]="",Table1[[#This Row],[Part Receive Date]]=""),0,NETWORKDAYS(Table1[[#This Row],[Part Order Date]],Table1[[#This Row],[Part Receive Date]]))</f>
        <v>0</v>
      </c>
      <c r="AC424" s="1">
        <f>IF(OR(Table1[[#This Row],[Confirm Date]]="",Table1[[#This Row],[End Date]]=""),0,NETWORKDAYS(Table1[[#This Row],[Confirm Date]],Table1[[#This Row],[End Date]]))</f>
        <v>0</v>
      </c>
      <c r="AD424" s="2"/>
      <c r="AE424" s="2"/>
      <c r="AF424" s="2" t="s">
        <v>1806</v>
      </c>
      <c r="AH424">
        <v>200</v>
      </c>
      <c r="AI424" s="139"/>
    </row>
    <row r="425" spans="1:35">
      <c r="A425">
        <f>IF(Table1[[#This Row],[STATUS]]="0] CLOSED","",COUNTIF($I$4:I425,"&lt;&gt;0] CLOSED"))</f>
        <v>222</v>
      </c>
      <c r="B425" t="s">
        <v>1699</v>
      </c>
      <c r="C425" s="2">
        <v>45245</v>
      </c>
      <c r="D425" s="2"/>
      <c r="E425" s="2"/>
      <c r="F425" s="3">
        <f>IF(OR(Table1[[#This Row],[Start Date]]="",Table1[[#This Row],[End Date]]=""),0,NETWORKDAYS(Table1[[#This Row],[Start Date]],Table1[[#This Row],[End Date]]))</f>
        <v>0</v>
      </c>
      <c r="G425" t="s">
        <v>141</v>
      </c>
      <c r="H425" t="s">
        <v>6</v>
      </c>
      <c r="I425" t="s">
        <v>1662</v>
      </c>
      <c r="J425" t="s">
        <v>1530</v>
      </c>
      <c r="K425" s="2"/>
      <c r="M425" t="s">
        <v>1343</v>
      </c>
      <c r="N425" t="s">
        <v>202</v>
      </c>
      <c r="O425" t="s">
        <v>85</v>
      </c>
      <c r="P425" t="s">
        <v>1676</v>
      </c>
      <c r="Q425" s="2">
        <v>44414</v>
      </c>
      <c r="S425" t="s">
        <v>1724</v>
      </c>
      <c r="T425" t="s">
        <v>1347</v>
      </c>
      <c r="U425" t="s">
        <v>2180</v>
      </c>
      <c r="V425" s="2">
        <v>45252</v>
      </c>
      <c r="W425" s="2">
        <v>45265</v>
      </c>
      <c r="X425" s="2">
        <v>45265</v>
      </c>
      <c r="Y425" s="1">
        <f>IF(OR(Table1[[#This Row],[Quote Date]]="",Table1[[#This Row],[Confirm Date]]=""),0,NETWORKDAYS(Table1[[#This Row],[Quote Date]],Table1[[#This Row],[Confirm Date]]))</f>
        <v>1</v>
      </c>
      <c r="Z425" s="2">
        <v>45265</v>
      </c>
      <c r="AA425" s="2"/>
      <c r="AB425" s="3">
        <f>IF(OR(Table1[[#This Row],[Part Order Date]]="",Table1[[#This Row],[Part Receive Date]]=""),0,NETWORKDAYS(Table1[[#This Row],[Part Order Date]],Table1[[#This Row],[Part Receive Date]]))</f>
        <v>0</v>
      </c>
      <c r="AC425" s="1">
        <f>IF(OR(Table1[[#This Row],[Confirm Date]]="",Table1[[#This Row],[End Date]]=""),0,NETWORKDAYS(Table1[[#This Row],[Confirm Date]],Table1[[#This Row],[End Date]]))</f>
        <v>0</v>
      </c>
      <c r="AD425" s="2"/>
      <c r="AE425" s="2"/>
      <c r="AF425" s="2" t="s">
        <v>2038</v>
      </c>
      <c r="AH425">
        <v>200</v>
      </c>
      <c r="AI425" s="139"/>
    </row>
    <row r="426" spans="1:35">
      <c r="A426">
        <f>IF(Table1[[#This Row],[STATUS]]="0] CLOSED","",COUNTIF($I$4:I426,"&lt;&gt;0] CLOSED"))</f>
        <v>223</v>
      </c>
      <c r="B426" t="s">
        <v>1701</v>
      </c>
      <c r="C426" s="2">
        <v>45245</v>
      </c>
      <c r="D426" s="2"/>
      <c r="E426" s="2"/>
      <c r="F426" s="3">
        <f>IF(OR(Table1[[#This Row],[Start Date]]="",Table1[[#This Row],[End Date]]=""),0,NETWORKDAYS(Table1[[#This Row],[Start Date]],Table1[[#This Row],[End Date]]))</f>
        <v>0</v>
      </c>
      <c r="G426" t="s">
        <v>141</v>
      </c>
      <c r="H426" t="s">
        <v>6</v>
      </c>
      <c r="I426" t="s">
        <v>1662</v>
      </c>
      <c r="J426" t="s">
        <v>1531</v>
      </c>
      <c r="K426" s="2"/>
      <c r="M426" t="s">
        <v>1343</v>
      </c>
      <c r="N426" t="s">
        <v>202</v>
      </c>
      <c r="O426" t="s">
        <v>85</v>
      </c>
      <c r="P426" t="s">
        <v>505</v>
      </c>
      <c r="Q426" s="2">
        <v>45140</v>
      </c>
      <c r="R426" t="s">
        <v>2303</v>
      </c>
      <c r="T426" t="s">
        <v>1344</v>
      </c>
      <c r="U426" t="s">
        <v>370</v>
      </c>
      <c r="V426" s="2">
        <v>45252</v>
      </c>
      <c r="W426" s="2">
        <v>45258</v>
      </c>
      <c r="X426" s="2">
        <v>45272</v>
      </c>
      <c r="Y426" s="1">
        <f>IF(OR(Table1[[#This Row],[Quote Date]]="",Table1[[#This Row],[Confirm Date]]=""),0,NETWORKDAYS(Table1[[#This Row],[Quote Date]],Table1[[#This Row],[Confirm Date]]))</f>
        <v>11</v>
      </c>
      <c r="Z426" s="2">
        <v>45282</v>
      </c>
      <c r="AA426" s="2"/>
      <c r="AB426" s="3">
        <f>IF(OR(Table1[[#This Row],[Part Order Date]]="",Table1[[#This Row],[Part Receive Date]]=""),0,NETWORKDAYS(Table1[[#This Row],[Part Order Date]],Table1[[#This Row],[Part Receive Date]]))</f>
        <v>0</v>
      </c>
      <c r="AC426" s="1">
        <f>IF(OR(Table1[[#This Row],[Confirm Date]]="",Table1[[#This Row],[End Date]]=""),0,NETWORKDAYS(Table1[[#This Row],[Confirm Date]],Table1[[#This Row],[End Date]]))</f>
        <v>0</v>
      </c>
      <c r="AD426" s="2"/>
      <c r="AE426" s="2" t="s">
        <v>2039</v>
      </c>
      <c r="AF426" s="2" t="s">
        <v>2248</v>
      </c>
      <c r="AG426" t="s">
        <v>2130</v>
      </c>
      <c r="AH426">
        <v>500</v>
      </c>
      <c r="AI426" s="139"/>
    </row>
    <row r="427" spans="1:35">
      <c r="A427">
        <f>IF(Table1[[#This Row],[STATUS]]="0] CLOSED","",COUNTIF($I$4:I427,"&lt;&gt;0] CLOSED"))</f>
        <v>224</v>
      </c>
      <c r="B427" t="s">
        <v>1709</v>
      </c>
      <c r="C427" s="2">
        <v>45246</v>
      </c>
      <c r="D427" s="2"/>
      <c r="E427" s="2"/>
      <c r="F427" s="3">
        <f>IF(OR(Table1[[#This Row],[Start Date]]="",Table1[[#This Row],[End Date]]=""),0,NETWORKDAYS(Table1[[#This Row],[Start Date]],Table1[[#This Row],[End Date]]))</f>
        <v>0</v>
      </c>
      <c r="G427" t="s">
        <v>141</v>
      </c>
      <c r="H427" t="s">
        <v>6</v>
      </c>
      <c r="I427" t="s">
        <v>1662</v>
      </c>
      <c r="J427" t="s">
        <v>1531</v>
      </c>
      <c r="K427" s="2"/>
      <c r="M427" t="s">
        <v>1348</v>
      </c>
      <c r="N427" t="s">
        <v>517</v>
      </c>
      <c r="O427" t="s">
        <v>52</v>
      </c>
      <c r="P427" t="s">
        <v>1710</v>
      </c>
      <c r="Q427" s="2">
        <v>45090</v>
      </c>
      <c r="S427" t="s">
        <v>1711</v>
      </c>
      <c r="T427" t="s">
        <v>1344</v>
      </c>
      <c r="U427" t="s">
        <v>2089</v>
      </c>
      <c r="V427" s="2">
        <v>45247</v>
      </c>
      <c r="W427" s="2">
        <v>45247</v>
      </c>
      <c r="X427" s="2">
        <v>45254</v>
      </c>
      <c r="Y427" s="1">
        <f>IF(OR(Table1[[#This Row],[Quote Date]]="",Table1[[#This Row],[Confirm Date]]=""),0,NETWORKDAYS(Table1[[#This Row],[Quote Date]],Table1[[#This Row],[Confirm Date]]))</f>
        <v>6</v>
      </c>
      <c r="Z427" s="2">
        <v>45254</v>
      </c>
      <c r="AA427" s="2"/>
      <c r="AB427" s="3">
        <f>IF(OR(Table1[[#This Row],[Part Order Date]]="",Table1[[#This Row],[Part Receive Date]]=""),0,NETWORKDAYS(Table1[[#This Row],[Part Order Date]],Table1[[#This Row],[Part Receive Date]]))</f>
        <v>0</v>
      </c>
      <c r="AC427" s="1">
        <f>IF(OR(Table1[[#This Row],[Confirm Date]]="",Table1[[#This Row],[End Date]]=""),0,NETWORKDAYS(Table1[[#This Row],[Confirm Date]],Table1[[#This Row],[End Date]]))</f>
        <v>0</v>
      </c>
      <c r="AD427" s="2"/>
      <c r="AE427" s="2" t="s">
        <v>2041</v>
      </c>
      <c r="AF427" s="2"/>
      <c r="AG427" t="s">
        <v>2161</v>
      </c>
      <c r="AH427">
        <v>500</v>
      </c>
      <c r="AI427" s="139">
        <v>18000000</v>
      </c>
    </row>
    <row r="428" spans="1:35">
      <c r="A428">
        <f>IF(Table1[[#This Row],[STATUS]]="0] CLOSED","",COUNTIF($I$4:I428,"&lt;&gt;0] CLOSED"))</f>
        <v>225</v>
      </c>
      <c r="B428" t="s">
        <v>1751</v>
      </c>
      <c r="C428" s="2">
        <v>45250</v>
      </c>
      <c r="D428" s="2"/>
      <c r="E428" s="2"/>
      <c r="F428" s="3">
        <f>IF(OR(Table1[[#This Row],[Start Date]]="",Table1[[#This Row],[End Date]]=""),0,NETWORKDAYS(Table1[[#This Row],[Start Date]],Table1[[#This Row],[End Date]]))</f>
        <v>0</v>
      </c>
      <c r="G428" t="s">
        <v>141</v>
      </c>
      <c r="H428" t="s">
        <v>6</v>
      </c>
      <c r="I428" t="s">
        <v>1662</v>
      </c>
      <c r="J428" t="s">
        <v>1530</v>
      </c>
      <c r="K428" s="2"/>
      <c r="M428" t="s">
        <v>1343</v>
      </c>
      <c r="N428" t="s">
        <v>33</v>
      </c>
      <c r="O428" t="s">
        <v>85</v>
      </c>
      <c r="P428" t="s">
        <v>1752</v>
      </c>
      <c r="Q428" s="2">
        <v>42364</v>
      </c>
      <c r="S428" t="s">
        <v>1753</v>
      </c>
      <c r="T428" t="s">
        <v>1347</v>
      </c>
      <c r="U428" t="s">
        <v>104</v>
      </c>
      <c r="V428" s="2">
        <v>45252</v>
      </c>
      <c r="W428" s="2">
        <v>45265</v>
      </c>
      <c r="X428" s="2">
        <v>45265</v>
      </c>
      <c r="Y428" s="1">
        <f>IF(OR(Table1[[#This Row],[Quote Date]]="",Table1[[#This Row],[Confirm Date]]=""),0,NETWORKDAYS(Table1[[#This Row],[Quote Date]],Table1[[#This Row],[Confirm Date]]))</f>
        <v>1</v>
      </c>
      <c r="Z428" s="2"/>
      <c r="AA428" s="2"/>
      <c r="AB428" s="3">
        <f>IF(OR(Table1[[#This Row],[Part Order Date]]="",Table1[[#This Row],[Part Receive Date]]=""),0,NETWORKDAYS(Table1[[#This Row],[Part Order Date]],Table1[[#This Row],[Part Receive Date]]))</f>
        <v>0</v>
      </c>
      <c r="AC428" s="1">
        <f>IF(OR(Table1[[#This Row],[Confirm Date]]="",Table1[[#This Row],[End Date]]=""),0,NETWORKDAYS(Table1[[#This Row],[Confirm Date]],Table1[[#This Row],[End Date]]))</f>
        <v>0</v>
      </c>
      <c r="AD428" s="2"/>
      <c r="AE428" s="2"/>
      <c r="AF428" s="2" t="s">
        <v>1806</v>
      </c>
      <c r="AH428">
        <v>200</v>
      </c>
      <c r="AI428" s="139">
        <v>13000000</v>
      </c>
    </row>
    <row r="429" spans="1:35">
      <c r="A429">
        <f>IF(Table1[[#This Row],[STATUS]]="0] CLOSED","",COUNTIF($I$4:I429,"&lt;&gt;0] CLOSED"))</f>
        <v>226</v>
      </c>
      <c r="B429" t="s">
        <v>2061</v>
      </c>
      <c r="C429" s="2">
        <v>45260</v>
      </c>
      <c r="D429" s="2"/>
      <c r="E429" s="2"/>
      <c r="F429" s="3">
        <f>IF(OR(Table1[[#This Row],[Start Date]]="",Table1[[#This Row],[End Date]]=""),0,NETWORKDAYS(Table1[[#This Row],[Start Date]],Table1[[#This Row],[End Date]]))</f>
        <v>0</v>
      </c>
      <c r="G429" t="s">
        <v>141</v>
      </c>
      <c r="H429" t="s">
        <v>6</v>
      </c>
      <c r="I429" t="s">
        <v>1662</v>
      </c>
      <c r="J429" t="s">
        <v>1531</v>
      </c>
      <c r="K429" s="2"/>
      <c r="M429" t="s">
        <v>1343</v>
      </c>
      <c r="N429" t="s">
        <v>39</v>
      </c>
      <c r="O429" t="s">
        <v>85</v>
      </c>
      <c r="P429" t="s">
        <v>2062</v>
      </c>
      <c r="Q429" s="2">
        <v>45229</v>
      </c>
      <c r="T429" t="s">
        <v>1344</v>
      </c>
      <c r="U429" t="s">
        <v>244</v>
      </c>
      <c r="V429" s="2">
        <v>45260</v>
      </c>
      <c r="W429" s="2">
        <v>45260</v>
      </c>
      <c r="X429" s="2">
        <v>45261</v>
      </c>
      <c r="Y429" s="1">
        <f>IF(OR(Table1[[#This Row],[Quote Date]]="",Table1[[#This Row],[Confirm Date]]=""),0,NETWORKDAYS(Table1[[#This Row],[Quote Date]],Table1[[#This Row],[Confirm Date]]))</f>
        <v>2</v>
      </c>
      <c r="Z429" s="2">
        <v>45261</v>
      </c>
      <c r="AA429" s="2"/>
      <c r="AB429" s="3">
        <f>IF(OR(Table1[[#This Row],[Part Order Date]]="",Table1[[#This Row],[Part Receive Date]]=""),0,NETWORKDAYS(Table1[[#This Row],[Part Order Date]],Table1[[#This Row],[Part Receive Date]]))</f>
        <v>0</v>
      </c>
      <c r="AC429" s="1">
        <f>IF(OR(Table1[[#This Row],[Confirm Date]]="",Table1[[#This Row],[End Date]]=""),0,NETWORKDAYS(Table1[[#This Row],[Confirm Date]],Table1[[#This Row],[End Date]]))</f>
        <v>0</v>
      </c>
      <c r="AD429" s="2"/>
      <c r="AE429" s="2" t="s">
        <v>2063</v>
      </c>
      <c r="AF429" s="2"/>
      <c r="AH429">
        <v>400</v>
      </c>
      <c r="AI429" s="139"/>
    </row>
    <row r="430" spans="1:35">
      <c r="A430">
        <f>IF(Table1[[#This Row],[STATUS]]="0] CLOSED","",COUNTIF($I$4:I430,"&lt;&gt;0] CLOSED"))</f>
        <v>227</v>
      </c>
      <c r="B430" t="s">
        <v>2064</v>
      </c>
      <c r="C430" s="2">
        <v>45260</v>
      </c>
      <c r="D430" s="2"/>
      <c r="E430" s="2"/>
      <c r="F430" s="3">
        <f>IF(OR(Table1[[#This Row],[Start Date]]="",Table1[[#This Row],[End Date]]=""),0,NETWORKDAYS(Table1[[#This Row],[Start Date]],Table1[[#This Row],[End Date]]))</f>
        <v>0</v>
      </c>
      <c r="G430" t="s">
        <v>141</v>
      </c>
      <c r="H430" t="s">
        <v>6</v>
      </c>
      <c r="I430" t="s">
        <v>1662</v>
      </c>
      <c r="J430" t="s">
        <v>1531</v>
      </c>
      <c r="K430" s="2"/>
      <c r="M430" t="s">
        <v>1343</v>
      </c>
      <c r="N430" t="s">
        <v>39</v>
      </c>
      <c r="O430" t="s">
        <v>85</v>
      </c>
      <c r="P430" t="s">
        <v>2065</v>
      </c>
      <c r="Q430" s="2">
        <v>45229</v>
      </c>
      <c r="S430" t="s">
        <v>300</v>
      </c>
      <c r="T430" t="s">
        <v>1344</v>
      </c>
      <c r="U430" t="s">
        <v>244</v>
      </c>
      <c r="V430" s="2">
        <v>45260</v>
      </c>
      <c r="W430" s="2">
        <v>45260</v>
      </c>
      <c r="X430" s="2">
        <v>45261</v>
      </c>
      <c r="Y430" s="1">
        <f>IF(OR(Table1[[#This Row],[Quote Date]]="",Table1[[#This Row],[Confirm Date]]=""),0,NETWORKDAYS(Table1[[#This Row],[Quote Date]],Table1[[#This Row],[Confirm Date]]))</f>
        <v>2</v>
      </c>
      <c r="Z430" s="2">
        <v>45261</v>
      </c>
      <c r="AA430" s="2"/>
      <c r="AB430" s="3">
        <f>IF(OR(Table1[[#This Row],[Part Order Date]]="",Table1[[#This Row],[Part Receive Date]]=""),0,NETWORKDAYS(Table1[[#This Row],[Part Order Date]],Table1[[#This Row],[Part Receive Date]]))</f>
        <v>0</v>
      </c>
      <c r="AC430" s="1">
        <f>IF(OR(Table1[[#This Row],[Confirm Date]]="",Table1[[#This Row],[End Date]]=""),0,NETWORKDAYS(Table1[[#This Row],[Confirm Date]],Table1[[#This Row],[End Date]]))</f>
        <v>0</v>
      </c>
      <c r="AD430" s="2"/>
      <c r="AE430" s="2" t="s">
        <v>2066</v>
      </c>
      <c r="AF430" s="2"/>
      <c r="AH430">
        <v>400</v>
      </c>
      <c r="AI430" s="139"/>
    </row>
    <row r="431" spans="1:35">
      <c r="A431">
        <f>IF(Table1[[#This Row],[STATUS]]="0] CLOSED","",COUNTIF($I$4:I431,"&lt;&gt;0] CLOSED"))</f>
        <v>228</v>
      </c>
      <c r="B431" t="s">
        <v>2077</v>
      </c>
      <c r="C431" s="2">
        <v>45264</v>
      </c>
      <c r="D431" s="2"/>
      <c r="E431" s="2"/>
      <c r="F431" s="3">
        <f>IF(OR(Table1[[#This Row],[Start Date]]="",Table1[[#This Row],[End Date]]=""),0,NETWORKDAYS(Table1[[#This Row],[Start Date]],Table1[[#This Row],[End Date]]))</f>
        <v>0</v>
      </c>
      <c r="G431" t="s">
        <v>141</v>
      </c>
      <c r="H431" t="s">
        <v>6</v>
      </c>
      <c r="I431" t="s">
        <v>1662</v>
      </c>
      <c r="J431" t="s">
        <v>1531</v>
      </c>
      <c r="K431" s="2"/>
      <c r="M431" t="s">
        <v>1348</v>
      </c>
      <c r="N431" t="s">
        <v>2078</v>
      </c>
      <c r="O431" t="s">
        <v>171</v>
      </c>
      <c r="P431" t="s">
        <v>2079</v>
      </c>
      <c r="Q431" s="2">
        <v>45245</v>
      </c>
      <c r="R431" t="s">
        <v>2303</v>
      </c>
      <c r="T431" t="s">
        <v>1344</v>
      </c>
      <c r="U431" t="s">
        <v>375</v>
      </c>
      <c r="V431" s="2">
        <v>45264</v>
      </c>
      <c r="W431" s="2">
        <v>45265</v>
      </c>
      <c r="X431" s="2">
        <v>45266</v>
      </c>
      <c r="Y431" s="1">
        <f>IF(OR(Table1[[#This Row],[Quote Date]]="",Table1[[#This Row],[Confirm Date]]=""),0,NETWORKDAYS(Table1[[#This Row],[Quote Date]],Table1[[#This Row],[Confirm Date]]))</f>
        <v>2</v>
      </c>
      <c r="Z431" s="2">
        <v>45266</v>
      </c>
      <c r="AA431" s="2"/>
      <c r="AB431" s="3">
        <f>IF(OR(Table1[[#This Row],[Part Order Date]]="",Table1[[#This Row],[Part Receive Date]]=""),0,NETWORKDAYS(Table1[[#This Row],[Part Order Date]],Table1[[#This Row],[Part Receive Date]]))</f>
        <v>0</v>
      </c>
      <c r="AC431" s="1">
        <f>IF(OR(Table1[[#This Row],[Confirm Date]]="",Table1[[#This Row],[End Date]]=""),0,NETWORKDAYS(Table1[[#This Row],[Confirm Date]],Table1[[#This Row],[End Date]]))</f>
        <v>0</v>
      </c>
      <c r="AD431" s="2"/>
      <c r="AE431" s="2" t="s">
        <v>2093</v>
      </c>
      <c r="AF431" s="2"/>
      <c r="AG431" t="s">
        <v>2161</v>
      </c>
      <c r="AH431">
        <v>350</v>
      </c>
      <c r="AI431" s="139"/>
    </row>
    <row r="432" spans="1:35">
      <c r="A432">
        <f>IF(Table1[[#This Row],[STATUS]]="0] CLOSED","",COUNTIF($I$4:I432,"&lt;&gt;0] CLOSED"))</f>
        <v>229</v>
      </c>
      <c r="B432" t="s">
        <v>2104</v>
      </c>
      <c r="C432" s="2">
        <v>45265</v>
      </c>
      <c r="D432" s="2"/>
      <c r="E432" s="2"/>
      <c r="F432" s="3">
        <f>IF(OR(Table1[[#This Row],[Start Date]]="",Table1[[#This Row],[End Date]]=""),0,NETWORKDAYS(Table1[[#This Row],[Start Date]],Table1[[#This Row],[End Date]]))</f>
        <v>0</v>
      </c>
      <c r="G432" t="s">
        <v>141</v>
      </c>
      <c r="H432" t="s">
        <v>6</v>
      </c>
      <c r="I432" t="s">
        <v>1662</v>
      </c>
      <c r="J432" t="s">
        <v>1531</v>
      </c>
      <c r="K432" s="2"/>
      <c r="M432" t="s">
        <v>1343</v>
      </c>
      <c r="N432" t="s">
        <v>2105</v>
      </c>
      <c r="O432" t="s">
        <v>52</v>
      </c>
      <c r="P432" t="s">
        <v>2106</v>
      </c>
      <c r="Q432" s="2">
        <v>44483</v>
      </c>
      <c r="R432" t="s">
        <v>2308</v>
      </c>
      <c r="S432" t="s">
        <v>2107</v>
      </c>
      <c r="T432" t="s">
        <v>1344</v>
      </c>
      <c r="U432" t="s">
        <v>2197</v>
      </c>
      <c r="V432" s="2">
        <v>45265</v>
      </c>
      <c r="W432" s="2">
        <v>45267</v>
      </c>
      <c r="X432" s="2">
        <v>45287</v>
      </c>
      <c r="Y432" s="1">
        <f>IF(OR(Table1[[#This Row],[Quote Date]]="",Table1[[#This Row],[Confirm Date]]=""),0,NETWORKDAYS(Table1[[#This Row],[Quote Date]],Table1[[#This Row],[Confirm Date]]))</f>
        <v>15</v>
      </c>
      <c r="Z432" s="2"/>
      <c r="AA432" s="2"/>
      <c r="AB432" s="3">
        <f>IF(OR(Table1[[#This Row],[Part Order Date]]="",Table1[[#This Row],[Part Receive Date]]=""),0,NETWORKDAYS(Table1[[#This Row],[Part Order Date]],Table1[[#This Row],[Part Receive Date]]))</f>
        <v>0</v>
      </c>
      <c r="AC432" s="1">
        <f>IF(OR(Table1[[#This Row],[Confirm Date]]="",Table1[[#This Row],[End Date]]=""),0,NETWORKDAYS(Table1[[#This Row],[Confirm Date]],Table1[[#This Row],[End Date]]))</f>
        <v>0</v>
      </c>
      <c r="AD432" s="2"/>
      <c r="AE432" s="2" t="s">
        <v>2243</v>
      </c>
      <c r="AF432" s="2"/>
      <c r="AH432">
        <v>600</v>
      </c>
      <c r="AI432" s="139">
        <v>26000000</v>
      </c>
    </row>
    <row r="433" spans="1:35">
      <c r="A433">
        <f>IF(Table1[[#This Row],[STATUS]]="0] CLOSED","",COUNTIF($I$4:I433,"&lt;&gt;0] CLOSED"))</f>
        <v>230</v>
      </c>
      <c r="B433" t="s">
        <v>2109</v>
      </c>
      <c r="C433" s="2">
        <v>45265</v>
      </c>
      <c r="D433" s="2"/>
      <c r="E433" s="2"/>
      <c r="F433" s="3">
        <f>IF(OR(Table1[[#This Row],[Start Date]]="",Table1[[#This Row],[End Date]]=""),0,NETWORKDAYS(Table1[[#This Row],[Start Date]],Table1[[#This Row],[End Date]]))</f>
        <v>0</v>
      </c>
      <c r="G433" t="s">
        <v>141</v>
      </c>
      <c r="H433" t="s">
        <v>6</v>
      </c>
      <c r="I433" t="s">
        <v>1662</v>
      </c>
      <c r="J433" t="s">
        <v>1530</v>
      </c>
      <c r="K433" s="2"/>
      <c r="M433" t="s">
        <v>1343</v>
      </c>
      <c r="N433" t="s">
        <v>89</v>
      </c>
      <c r="O433" t="s">
        <v>171</v>
      </c>
      <c r="P433" t="s">
        <v>2110</v>
      </c>
      <c r="Q433" s="2">
        <v>45006</v>
      </c>
      <c r="T433" t="s">
        <v>1344</v>
      </c>
      <c r="U433" t="s">
        <v>2198</v>
      </c>
      <c r="V433" s="2">
        <v>45267</v>
      </c>
      <c r="W433" s="2">
        <v>45278</v>
      </c>
      <c r="X433" s="2">
        <v>45278</v>
      </c>
      <c r="Y433" s="1">
        <f>IF(OR(Table1[[#This Row],[Quote Date]]="",Table1[[#This Row],[Confirm Date]]=""),0,NETWORKDAYS(Table1[[#This Row],[Quote Date]],Table1[[#This Row],[Confirm Date]]))</f>
        <v>1</v>
      </c>
      <c r="Z433" s="2">
        <v>45278</v>
      </c>
      <c r="AA433" s="2"/>
      <c r="AB433" s="3">
        <f>IF(OR(Table1[[#This Row],[Part Order Date]]="",Table1[[#This Row],[Part Receive Date]]=""),0,NETWORKDAYS(Table1[[#This Row],[Part Order Date]],Table1[[#This Row],[Part Receive Date]]))</f>
        <v>0</v>
      </c>
      <c r="AC433" s="1">
        <f>IF(OR(Table1[[#This Row],[Confirm Date]]="",Table1[[#This Row],[End Date]]=""),0,NETWORKDAYS(Table1[[#This Row],[Confirm Date]],Table1[[#This Row],[End Date]]))</f>
        <v>0</v>
      </c>
      <c r="AD433" s="2"/>
      <c r="AE433" s="2" t="s">
        <v>2249</v>
      </c>
      <c r="AF433" s="2"/>
      <c r="AH433">
        <v>400</v>
      </c>
      <c r="AI433" s="139"/>
    </row>
    <row r="434" spans="1:35">
      <c r="A434">
        <f>IF(Table1[[#This Row],[STATUS]]="0] CLOSED","",COUNTIF($I$4:I434,"&lt;&gt;0] CLOSED"))</f>
        <v>231</v>
      </c>
      <c r="B434" t="s">
        <v>2115</v>
      </c>
      <c r="C434" s="2">
        <v>45267</v>
      </c>
      <c r="D434" s="2"/>
      <c r="E434" s="2"/>
      <c r="F434" s="3">
        <f>IF(OR(Table1[[#This Row],[Start Date]]="",Table1[[#This Row],[End Date]]=""),0,NETWORKDAYS(Table1[[#This Row],[Start Date]],Table1[[#This Row],[End Date]]))</f>
        <v>0</v>
      </c>
      <c r="G434" t="s">
        <v>141</v>
      </c>
      <c r="H434" t="s">
        <v>6</v>
      </c>
      <c r="I434" t="s">
        <v>1662</v>
      </c>
      <c r="J434" t="s">
        <v>1531</v>
      </c>
      <c r="K434" s="2"/>
      <c r="M434" t="s">
        <v>1348</v>
      </c>
      <c r="N434" t="s">
        <v>2051</v>
      </c>
      <c r="O434" t="s">
        <v>171</v>
      </c>
      <c r="P434" t="s">
        <v>2116</v>
      </c>
      <c r="Q434" s="2">
        <v>43462</v>
      </c>
      <c r="S434" t="s">
        <v>2175</v>
      </c>
      <c r="T434" t="s">
        <v>1344</v>
      </c>
      <c r="U434" t="s">
        <v>2201</v>
      </c>
      <c r="V434" s="2">
        <v>45272</v>
      </c>
      <c r="W434" s="2">
        <v>45285</v>
      </c>
      <c r="X434" s="2">
        <v>45285</v>
      </c>
      <c r="Y434" s="1">
        <v>1</v>
      </c>
      <c r="Z434" s="2"/>
      <c r="AA434" s="2"/>
      <c r="AB434" s="3">
        <f>IF(OR(Table1[[#This Row],[Part Order Date]]="",Table1[[#This Row],[Part Receive Date]]=""),0,NETWORKDAYS(Table1[[#This Row],[Part Order Date]],Table1[[#This Row],[Part Receive Date]]))</f>
        <v>0</v>
      </c>
      <c r="AC434" s="1">
        <f>IF(OR(Table1[[#This Row],[Confirm Date]]="",Table1[[#This Row],[End Date]]=""),0,NETWORKDAYS(Table1[[#This Row],[Confirm Date]],Table1[[#This Row],[End Date]]))</f>
        <v>0</v>
      </c>
      <c r="AD434" s="2"/>
      <c r="AE434" s="2"/>
      <c r="AF434" s="2"/>
      <c r="AG434" t="s">
        <v>2155</v>
      </c>
      <c r="AH434">
        <v>350</v>
      </c>
      <c r="AI434" s="139">
        <v>7000000</v>
      </c>
    </row>
    <row r="435" spans="1:35">
      <c r="A435">
        <f>IF(Table1[[#This Row],[STATUS]]="0] CLOSED","",COUNTIF($I$4:I435,"&lt;&gt;0] CLOSED"))</f>
        <v>232</v>
      </c>
      <c r="B435" t="s">
        <v>2227</v>
      </c>
      <c r="C435" s="2">
        <v>45275</v>
      </c>
      <c r="D435" s="2"/>
      <c r="E435" s="2"/>
      <c r="F435" s="3">
        <f>IF(OR(Table1[[#This Row],[Start Date]]="",Table1[[#This Row],[End Date]]=""),0,NETWORKDAYS(Table1[[#This Row],[Start Date]],Table1[[#This Row],[End Date]]))</f>
        <v>0</v>
      </c>
      <c r="G435" t="s">
        <v>141</v>
      </c>
      <c r="H435" t="s">
        <v>6</v>
      </c>
      <c r="I435" t="s">
        <v>1662</v>
      </c>
      <c r="J435" t="s">
        <v>1530</v>
      </c>
      <c r="K435" s="2"/>
      <c r="M435" t="s">
        <v>1343</v>
      </c>
      <c r="N435" t="s">
        <v>39</v>
      </c>
      <c r="O435" t="s">
        <v>85</v>
      </c>
      <c r="P435" t="s">
        <v>2228</v>
      </c>
      <c r="Q435" s="2">
        <v>45229</v>
      </c>
      <c r="S435" t="s">
        <v>1235</v>
      </c>
      <c r="T435" t="s">
        <v>1344</v>
      </c>
      <c r="U435" t="s">
        <v>244</v>
      </c>
      <c r="V435" s="2">
        <v>45275</v>
      </c>
      <c r="W435" s="2">
        <v>45278</v>
      </c>
      <c r="X435" s="2">
        <v>45278</v>
      </c>
      <c r="Y435" s="1">
        <f>IF(OR(Table1[[#This Row],[Quote Date]]="",Table1[[#This Row],[Confirm Date]]=""),0,NETWORKDAYS(Table1[[#This Row],[Quote Date]],Table1[[#This Row],[Confirm Date]]))</f>
        <v>1</v>
      </c>
      <c r="Z435" s="2">
        <v>45278</v>
      </c>
      <c r="AA435" s="2"/>
      <c r="AB435" s="3">
        <f>IF(OR(Table1[[#This Row],[Part Order Date]]="",Table1[[#This Row],[Part Receive Date]]=""),0,NETWORKDAYS(Table1[[#This Row],[Part Order Date]],Table1[[#This Row],[Part Receive Date]]))</f>
        <v>0</v>
      </c>
      <c r="AC435" s="1">
        <f>IF(OR(Table1[[#This Row],[Confirm Date]]="",Table1[[#This Row],[End Date]]=""),0,NETWORKDAYS(Table1[[#This Row],[Confirm Date]],Table1[[#This Row],[End Date]]))</f>
        <v>0</v>
      </c>
      <c r="AD435" s="2"/>
      <c r="AE435" s="2" t="s">
        <v>2254</v>
      </c>
      <c r="AF435" s="2"/>
      <c r="AH435">
        <v>400</v>
      </c>
      <c r="AI435" s="139"/>
    </row>
    <row r="436" spans="1:35">
      <c r="A436">
        <f>IF(Table1[[#This Row],[STATUS]]="0] CLOSED","",COUNTIF($I$4:I436,"&lt;&gt;0] CLOSED"))</f>
        <v>233</v>
      </c>
      <c r="B436" t="s">
        <v>2293</v>
      </c>
      <c r="C436" s="2">
        <v>45282</v>
      </c>
      <c r="D436" s="2"/>
      <c r="E436" s="2"/>
      <c r="F436" s="3">
        <f>IF(OR(Table1[[#This Row],[Start Date]]="",Table1[[#This Row],[End Date]]=""),0,NETWORKDAYS(Table1[[#This Row],[Start Date]],Table1[[#This Row],[End Date]]))</f>
        <v>0</v>
      </c>
      <c r="G436" t="s">
        <v>141</v>
      </c>
      <c r="H436" t="s">
        <v>6</v>
      </c>
      <c r="I436" t="s">
        <v>1662</v>
      </c>
      <c r="J436" t="s">
        <v>1531</v>
      </c>
      <c r="K436" s="2"/>
      <c r="M436" t="s">
        <v>1343</v>
      </c>
      <c r="N436" t="s">
        <v>22</v>
      </c>
      <c r="O436" t="s">
        <v>85</v>
      </c>
      <c r="P436" t="s">
        <v>2294</v>
      </c>
      <c r="Q436" s="2">
        <v>42193</v>
      </c>
      <c r="S436" t="s">
        <v>2295</v>
      </c>
      <c r="T436" t="s">
        <v>1344</v>
      </c>
      <c r="U436" t="s">
        <v>2296</v>
      </c>
      <c r="V436" s="2">
        <v>45282</v>
      </c>
      <c r="W436" s="2">
        <v>45282</v>
      </c>
      <c r="X436" s="2">
        <v>45282</v>
      </c>
      <c r="Y436" s="1">
        <f>IF(OR(Table1[[#This Row],[Quote Date]]="",Table1[[#This Row],[Confirm Date]]=""),0,NETWORKDAYS(Table1[[#This Row],[Quote Date]],Table1[[#This Row],[Confirm Date]]))</f>
        <v>1</v>
      </c>
      <c r="Z436" s="2"/>
      <c r="AA436" s="2"/>
      <c r="AB436" s="3">
        <f>IF(OR(Table1[[#This Row],[Part Order Date]]="",Table1[[#This Row],[Part Receive Date]]=""),0,NETWORKDAYS(Table1[[#This Row],[Part Order Date]],Table1[[#This Row],[Part Receive Date]]))</f>
        <v>0</v>
      </c>
      <c r="AC436" s="1">
        <f>IF(OR(Table1[[#This Row],[Confirm Date]]="",Table1[[#This Row],[End Date]]=""),0,NETWORKDAYS(Table1[[#This Row],[Confirm Date]],Table1[[#This Row],[End Date]]))</f>
        <v>0</v>
      </c>
      <c r="AD436" s="2"/>
      <c r="AE436" s="2" t="s">
        <v>2243</v>
      </c>
      <c r="AF436" s="2"/>
      <c r="AH436">
        <v>450</v>
      </c>
      <c r="AI436" s="139"/>
    </row>
    <row r="437" spans="1:35">
      <c r="A437">
        <f>IF(Table1[[#This Row],[STATUS]]="0] CLOSED","",COUNTIF($I$4:I437,"&lt;&gt;0] CLOSED"))</f>
        <v>234</v>
      </c>
      <c r="B437" t="s">
        <v>2325</v>
      </c>
      <c r="C437" s="2">
        <v>45285</v>
      </c>
      <c r="D437" s="2"/>
      <c r="E437" s="2"/>
      <c r="F437" s="3">
        <f>IF(OR(Table1[[#This Row],[Start Date]]="",Table1[[#This Row],[End Date]]=""),0,NETWORKDAYS(Table1[[#This Row],[Start Date]],Table1[[#This Row],[End Date]]))</f>
        <v>0</v>
      </c>
      <c r="G437" t="s">
        <v>141</v>
      </c>
      <c r="H437" t="s">
        <v>6</v>
      </c>
      <c r="I437" t="s">
        <v>1662</v>
      </c>
      <c r="J437" t="s">
        <v>1534</v>
      </c>
      <c r="K437" s="2"/>
      <c r="N437" t="s">
        <v>2326</v>
      </c>
      <c r="O437" t="s">
        <v>171</v>
      </c>
      <c r="P437" t="s">
        <v>2327</v>
      </c>
      <c r="Q437" s="2">
        <v>44986</v>
      </c>
      <c r="S437" t="s">
        <v>150</v>
      </c>
      <c r="T437" t="s">
        <v>1347</v>
      </c>
      <c r="U437" t="s">
        <v>151</v>
      </c>
      <c r="V437" s="2">
        <v>45285</v>
      </c>
      <c r="W437" s="2">
        <v>45294</v>
      </c>
      <c r="X437" s="2">
        <v>45294</v>
      </c>
      <c r="Y437" s="1">
        <v>1</v>
      </c>
      <c r="Z437" s="2"/>
      <c r="AA437" s="2"/>
      <c r="AB437" s="3">
        <f>IF(OR(Table1[[#This Row],[Part Order Date]]="",Table1[[#This Row],[Part Receive Date]]=""),0,NETWORKDAYS(Table1[[#This Row],[Part Order Date]],Table1[[#This Row],[Part Receive Date]]))</f>
        <v>0</v>
      </c>
      <c r="AC437" s="1">
        <f>IF(OR(Table1[[#This Row],[Confirm Date]]="",Table1[[#This Row],[End Date]]=""),0,NETWORKDAYS(Table1[[#This Row],[Confirm Date]],Table1[[#This Row],[End Date]]))</f>
        <v>0</v>
      </c>
      <c r="AD437" s="2"/>
      <c r="AE437" s="2"/>
      <c r="AF437" s="2"/>
      <c r="AH437">
        <v>350</v>
      </c>
      <c r="AI437" s="139"/>
    </row>
    <row r="438" spans="1:35">
      <c r="A438">
        <f>IF(Table1[[#This Row],[STATUS]]="0] CLOSED","",COUNTIF($I$4:I438,"&lt;&gt;0] CLOSED"))</f>
        <v>235</v>
      </c>
      <c r="B438" t="s">
        <v>72</v>
      </c>
      <c r="C438" s="2">
        <v>45042</v>
      </c>
      <c r="D438" s="2"/>
      <c r="E438" s="2"/>
      <c r="F438" s="3">
        <f>IF(OR(Table1[[#This Row],[Start Date]]="",Table1[[#This Row],[End Date]]=""),0,NETWORKDAYS(Table1[[#This Row],[Start Date]],Table1[[#This Row],[End Date]]))</f>
        <v>0</v>
      </c>
      <c r="G438" t="s">
        <v>141</v>
      </c>
      <c r="H438" t="s">
        <v>6</v>
      </c>
      <c r="I438" t="s">
        <v>1663</v>
      </c>
      <c r="J438" t="s">
        <v>1532</v>
      </c>
      <c r="K438" s="2"/>
      <c r="M438" t="s">
        <v>1348</v>
      </c>
      <c r="N438" t="s">
        <v>22</v>
      </c>
      <c r="O438" t="s">
        <v>73</v>
      </c>
      <c r="P438" t="s">
        <v>74</v>
      </c>
      <c r="Q438" s="2">
        <v>42917</v>
      </c>
      <c r="S438" t="s">
        <v>75</v>
      </c>
      <c r="T438" t="s">
        <v>1344</v>
      </c>
      <c r="U438" t="s">
        <v>1613</v>
      </c>
      <c r="V438" s="2">
        <v>45064</v>
      </c>
      <c r="W438" s="2">
        <v>45064</v>
      </c>
      <c r="X438" s="2">
        <v>45237</v>
      </c>
      <c r="Y438" s="1">
        <f>IF(OR(Table1[[#This Row],[Quote Date]]="",Table1[[#This Row],[Confirm Date]]=""),0,NETWORKDAYS(Table1[[#This Row],[Quote Date]],Table1[[#This Row],[Confirm Date]]))</f>
        <v>124</v>
      </c>
      <c r="Z438" s="2"/>
      <c r="AA438" s="2"/>
      <c r="AB438" s="3">
        <f>IF(OR(Table1[[#This Row],[Part Order Date]]="",Table1[[#This Row],[Part Receive Date]]=""),0,NETWORKDAYS(Table1[[#This Row],[Part Order Date]],Table1[[#This Row],[Part Receive Date]]))</f>
        <v>0</v>
      </c>
      <c r="AC438" s="1">
        <f>IF(OR(Table1[[#This Row],[Confirm Date]]="",Table1[[#This Row],[End Date]]=""),0,NETWORKDAYS(Table1[[#This Row],[Confirm Date]],Table1[[#This Row],[End Date]]))</f>
        <v>0</v>
      </c>
      <c r="AD438" s="2"/>
      <c r="AE438" s="2" t="s">
        <v>2244</v>
      </c>
      <c r="AF438" s="2"/>
      <c r="AG438" t="s">
        <v>2131</v>
      </c>
      <c r="AH438">
        <v>500</v>
      </c>
      <c r="AI438" s="139"/>
    </row>
    <row r="439" spans="1:35">
      <c r="A439">
        <f>IF(Table1[[#This Row],[STATUS]]="0] CLOSED","",COUNTIF($I$4:I439,"&lt;&gt;0] CLOSED"))</f>
        <v>236</v>
      </c>
      <c r="B439" t="s">
        <v>81</v>
      </c>
      <c r="C439" s="2">
        <v>45090</v>
      </c>
      <c r="D439" s="2"/>
      <c r="E439" s="2"/>
      <c r="F439" s="3">
        <f>IF(OR(Table1[[#This Row],[Start Date]]="",Table1[[#This Row],[End Date]]=""),0,NETWORKDAYS(Table1[[#This Row],[Start Date]],Table1[[#This Row],[End Date]]))</f>
        <v>0</v>
      </c>
      <c r="G439" t="s">
        <v>141</v>
      </c>
      <c r="H439" t="s">
        <v>6</v>
      </c>
      <c r="I439" t="s">
        <v>1663</v>
      </c>
      <c r="J439" t="s">
        <v>1532</v>
      </c>
      <c r="K439" s="2"/>
      <c r="M439" t="s">
        <v>1348</v>
      </c>
      <c r="N439" t="s">
        <v>22</v>
      </c>
      <c r="O439" t="s">
        <v>61</v>
      </c>
      <c r="P439" t="s">
        <v>82</v>
      </c>
      <c r="Q439" s="2">
        <v>41459</v>
      </c>
      <c r="S439" t="s">
        <v>83</v>
      </c>
      <c r="T439" t="s">
        <v>1344</v>
      </c>
      <c r="U439" t="s">
        <v>1614</v>
      </c>
      <c r="V439" s="2">
        <v>45111</v>
      </c>
      <c r="W439" s="2">
        <v>45224</v>
      </c>
      <c r="X439" s="2">
        <v>45237</v>
      </c>
      <c r="Y439" s="1">
        <f>IF(OR(Table1[[#This Row],[Quote Date]]="",Table1[[#This Row],[Confirm Date]]=""),0,NETWORKDAYS(Table1[[#This Row],[Quote Date]],Table1[[#This Row],[Confirm Date]]))</f>
        <v>10</v>
      </c>
      <c r="Z439" s="2"/>
      <c r="AA439" s="2"/>
      <c r="AB439" s="3">
        <f>IF(OR(Table1[[#This Row],[Part Order Date]]="",Table1[[#This Row],[Part Receive Date]]=""),0,NETWORKDAYS(Table1[[#This Row],[Part Order Date]],Table1[[#This Row],[Part Receive Date]]))</f>
        <v>0</v>
      </c>
      <c r="AC439" s="1">
        <f>IF(OR(Table1[[#This Row],[Confirm Date]]="",Table1[[#This Row],[End Date]]=""),0,NETWORKDAYS(Table1[[#This Row],[Confirm Date]],Table1[[#This Row],[End Date]]))</f>
        <v>0</v>
      </c>
      <c r="AD439" s="2"/>
      <c r="AE439" s="2" t="s">
        <v>2244</v>
      </c>
      <c r="AF439" s="2" t="s">
        <v>1799</v>
      </c>
      <c r="AG439" t="s">
        <v>2134</v>
      </c>
      <c r="AH439">
        <v>600</v>
      </c>
      <c r="AI439" s="139"/>
    </row>
    <row r="440" spans="1:35">
      <c r="A440">
        <f>IF(Table1[[#This Row],[STATUS]]="0] CLOSED","",COUNTIF($I$4:I440,"&lt;&gt;0] CLOSED"))</f>
        <v>237</v>
      </c>
      <c r="B440" t="s">
        <v>130</v>
      </c>
      <c r="C440" s="2">
        <v>45106</v>
      </c>
      <c r="D440" s="2"/>
      <c r="E440" s="2"/>
      <c r="F440" s="3">
        <f>IF(OR(Table1[[#This Row],[Start Date]]="",Table1[[#This Row],[End Date]]=""),0,NETWORKDAYS(Table1[[#This Row],[Start Date]],Table1[[#This Row],[End Date]]))</f>
        <v>0</v>
      </c>
      <c r="G440" t="s">
        <v>141</v>
      </c>
      <c r="H440" t="s">
        <v>6</v>
      </c>
      <c r="I440" t="s">
        <v>1663</v>
      </c>
      <c r="J440" t="s">
        <v>1532</v>
      </c>
      <c r="K440" s="2"/>
      <c r="M440" t="s">
        <v>1348</v>
      </c>
      <c r="N440" t="s">
        <v>22</v>
      </c>
      <c r="O440" t="s">
        <v>52</v>
      </c>
      <c r="P440" t="s">
        <v>131</v>
      </c>
      <c r="Q440" s="2">
        <v>43719</v>
      </c>
      <c r="S440" t="s">
        <v>132</v>
      </c>
      <c r="T440" t="s">
        <v>1344</v>
      </c>
      <c r="U440" t="s">
        <v>133</v>
      </c>
      <c r="V440" s="2">
        <v>45107</v>
      </c>
      <c r="W440" s="2">
        <v>45224</v>
      </c>
      <c r="X440" s="2">
        <v>45237</v>
      </c>
      <c r="Y440" s="1">
        <f>IF(OR(Table1[[#This Row],[Quote Date]]="",Table1[[#This Row],[Confirm Date]]=""),0,NETWORKDAYS(Table1[[#This Row],[Quote Date]],Table1[[#This Row],[Confirm Date]]))</f>
        <v>10</v>
      </c>
      <c r="Z440" s="2"/>
      <c r="AA440" s="2"/>
      <c r="AB440" s="3">
        <f>IF(OR(Table1[[#This Row],[Part Order Date]]="",Table1[[#This Row],[Part Receive Date]]=""),0,NETWORKDAYS(Table1[[#This Row],[Part Order Date]],Table1[[#This Row],[Part Receive Date]]))</f>
        <v>0</v>
      </c>
      <c r="AC440" s="1">
        <f>IF(OR(Table1[[#This Row],[Confirm Date]]="",Table1[[#This Row],[End Date]]=""),0,NETWORKDAYS(Table1[[#This Row],[Confirm Date]],Table1[[#This Row],[End Date]]))</f>
        <v>0</v>
      </c>
      <c r="AD440" s="2"/>
      <c r="AE440" s="2" t="s">
        <v>2244</v>
      </c>
      <c r="AF440" s="2" t="s">
        <v>374</v>
      </c>
      <c r="AG440" t="s">
        <v>2131</v>
      </c>
      <c r="AH440">
        <v>500</v>
      </c>
      <c r="AI440" s="139"/>
    </row>
    <row r="441" spans="1:35">
      <c r="A441">
        <f>IF(Table1[[#This Row],[STATUS]]="0] CLOSED","",COUNTIF($I$4:I441,"&lt;&gt;0] CLOSED"))</f>
        <v>238</v>
      </c>
      <c r="B441" t="s">
        <v>223</v>
      </c>
      <c r="C441" s="2">
        <v>45145</v>
      </c>
      <c r="D441" s="2"/>
      <c r="E441" s="2"/>
      <c r="F441" s="3">
        <f>IF(OR(Table1[[#This Row],[Start Date]]="",Table1[[#This Row],[End Date]]=""),0,NETWORKDAYS(Table1[[#This Row],[Start Date]],Table1[[#This Row],[End Date]]))</f>
        <v>0</v>
      </c>
      <c r="G441" t="s">
        <v>141</v>
      </c>
      <c r="H441" t="s">
        <v>6</v>
      </c>
      <c r="I441" t="s">
        <v>1663</v>
      </c>
      <c r="J441" t="s">
        <v>1532</v>
      </c>
      <c r="K441" s="2"/>
      <c r="M441" t="s">
        <v>1343</v>
      </c>
      <c r="N441" t="s">
        <v>22</v>
      </c>
      <c r="O441" t="s">
        <v>95</v>
      </c>
      <c r="P441" t="s">
        <v>224</v>
      </c>
      <c r="Q441" s="2">
        <v>40841</v>
      </c>
      <c r="S441" t="s">
        <v>225</v>
      </c>
      <c r="T441" t="s">
        <v>1347</v>
      </c>
      <c r="U441" t="s">
        <v>226</v>
      </c>
      <c r="V441" s="2">
        <v>45154</v>
      </c>
      <c r="W441" s="2">
        <v>45154</v>
      </c>
      <c r="X441" s="2">
        <v>45189</v>
      </c>
      <c r="Y441" s="1">
        <f>IF(OR(Table1[[#This Row],[Quote Date]]="",Table1[[#This Row],[Confirm Date]]=""),0,NETWORKDAYS(Table1[[#This Row],[Quote Date]],Table1[[#This Row],[Confirm Date]]))</f>
        <v>26</v>
      </c>
      <c r="Z441" s="2">
        <v>45215</v>
      </c>
      <c r="AA441" s="2"/>
      <c r="AB441" s="3">
        <f>IF(OR(Table1[[#This Row],[Part Order Date]]="",Table1[[#This Row],[Part Receive Date]]=""),0,NETWORKDAYS(Table1[[#This Row],[Part Order Date]],Table1[[#This Row],[Part Receive Date]]))</f>
        <v>0</v>
      </c>
      <c r="AC441" s="1">
        <f>IF(OR(Table1[[#This Row],[Confirm Date]]="",Table1[[#This Row],[End Date]]=""),0,NETWORKDAYS(Table1[[#This Row],[Confirm Date]],Table1[[#This Row],[End Date]]))</f>
        <v>0</v>
      </c>
      <c r="AD441" s="2"/>
      <c r="AE441" s="2"/>
      <c r="AF441" s="2" t="s">
        <v>1805</v>
      </c>
      <c r="AH441">
        <v>200</v>
      </c>
      <c r="AI441" s="139"/>
    </row>
    <row r="442" spans="1:35">
      <c r="A442">
        <f>IF(Table1[[#This Row],[STATUS]]="0] CLOSED","",COUNTIF($I$4:I442,"&lt;&gt;0] CLOSED"))</f>
        <v>239</v>
      </c>
      <c r="B442" t="s">
        <v>241</v>
      </c>
      <c r="C442" s="2">
        <v>45148</v>
      </c>
      <c r="D442" s="2">
        <v>45294</v>
      </c>
      <c r="E442" s="2"/>
      <c r="F442" s="3">
        <f>IF(OR(Table1[[#This Row],[Start Date]]="",Table1[[#This Row],[End Date]]=""),0,NETWORKDAYS(Table1[[#This Row],[Start Date]],Table1[[#This Row],[End Date]]))</f>
        <v>0</v>
      </c>
      <c r="G442" t="s">
        <v>141</v>
      </c>
      <c r="H442" t="s">
        <v>6</v>
      </c>
      <c r="I442" t="s">
        <v>1663</v>
      </c>
      <c r="J442" t="s">
        <v>1532</v>
      </c>
      <c r="K442" s="2"/>
      <c r="M442" t="s">
        <v>1348</v>
      </c>
      <c r="N442" t="s">
        <v>22</v>
      </c>
      <c r="O442" t="s">
        <v>85</v>
      </c>
      <c r="P442" t="s">
        <v>242</v>
      </c>
      <c r="Q442" s="2">
        <v>42061</v>
      </c>
      <c r="S442" t="s">
        <v>243</v>
      </c>
      <c r="T442" t="s">
        <v>1344</v>
      </c>
      <c r="U442" t="s">
        <v>244</v>
      </c>
      <c r="V442" s="2">
        <v>45149</v>
      </c>
      <c r="W442" s="2">
        <v>45149</v>
      </c>
      <c r="X442" s="2">
        <v>45237</v>
      </c>
      <c r="Y442" s="1">
        <f>IF(OR(Table1[[#This Row],[Quote Date]]="",Table1[[#This Row],[Confirm Date]]=""),0,NETWORKDAYS(Table1[[#This Row],[Quote Date]],Table1[[#This Row],[Confirm Date]]))</f>
        <v>63</v>
      </c>
      <c r="Z442" s="2"/>
      <c r="AA442" s="2"/>
      <c r="AB442" s="3">
        <f>IF(OR(Table1[[#This Row],[Part Order Date]]="",Table1[[#This Row],[Part Receive Date]]=""),0,NETWORKDAYS(Table1[[#This Row],[Part Order Date]],Table1[[#This Row],[Part Receive Date]]))</f>
        <v>0</v>
      </c>
      <c r="AC442" s="1">
        <f>IF(OR(Table1[[#This Row],[Confirm Date]]="",Table1[[#This Row],[End Date]]=""),0,NETWORKDAYS(Table1[[#This Row],[Confirm Date]],Table1[[#This Row],[End Date]]))</f>
        <v>0</v>
      </c>
      <c r="AD442" s="2"/>
      <c r="AE442" s="2" t="s">
        <v>2244</v>
      </c>
      <c r="AF442" s="2" t="s">
        <v>1807</v>
      </c>
      <c r="AG442" t="s">
        <v>2131</v>
      </c>
      <c r="AH442">
        <v>400</v>
      </c>
      <c r="AI442" s="139"/>
    </row>
    <row r="443" spans="1:35">
      <c r="A443">
        <f>IF(Table1[[#This Row],[STATUS]]="0] CLOSED","",COUNTIF($I$4:I443,"&lt;&gt;0] CLOSED"))</f>
        <v>240</v>
      </c>
      <c r="B443" t="s">
        <v>342</v>
      </c>
      <c r="C443" s="2">
        <v>45162</v>
      </c>
      <c r="D443" s="2"/>
      <c r="E443" s="2"/>
      <c r="F443" s="3">
        <f>IF(OR(Table1[[#This Row],[Start Date]]="",Table1[[#This Row],[End Date]]=""),0,NETWORKDAYS(Table1[[#This Row],[Start Date]],Table1[[#This Row],[End Date]]))</f>
        <v>0</v>
      </c>
      <c r="G443" t="s">
        <v>141</v>
      </c>
      <c r="H443" t="s">
        <v>6</v>
      </c>
      <c r="I443" t="s">
        <v>1663</v>
      </c>
      <c r="J443" t="s">
        <v>1532</v>
      </c>
      <c r="K443" s="2"/>
      <c r="M443" t="s">
        <v>1343</v>
      </c>
      <c r="N443" t="s">
        <v>22</v>
      </c>
      <c r="O443" t="s">
        <v>85</v>
      </c>
      <c r="P443" t="s">
        <v>343</v>
      </c>
      <c r="Q443" s="2">
        <v>42364</v>
      </c>
      <c r="T443" t="s">
        <v>1344</v>
      </c>
      <c r="U443" t="s">
        <v>71</v>
      </c>
      <c r="V443" s="2">
        <v>45167</v>
      </c>
      <c r="W443" s="2">
        <v>45167</v>
      </c>
      <c r="X443" s="2">
        <v>45189</v>
      </c>
      <c r="Y443" s="1">
        <f>IF(OR(Table1[[#This Row],[Quote Date]]="",Table1[[#This Row],[Confirm Date]]=""),0,NETWORKDAYS(Table1[[#This Row],[Quote Date]],Table1[[#This Row],[Confirm Date]]))</f>
        <v>17</v>
      </c>
      <c r="Z443" s="2">
        <v>45215</v>
      </c>
      <c r="AA443" s="2"/>
      <c r="AB443" s="3">
        <f>IF(OR(Table1[[#This Row],[Part Order Date]]="",Table1[[#This Row],[Part Receive Date]]=""),0,NETWORKDAYS(Table1[[#This Row],[Part Order Date]],Table1[[#This Row],[Part Receive Date]]))</f>
        <v>0</v>
      </c>
      <c r="AC443" s="1">
        <f>IF(OR(Table1[[#This Row],[Confirm Date]]="",Table1[[#This Row],[End Date]]=""),0,NETWORKDAYS(Table1[[#This Row],[Confirm Date]],Table1[[#This Row],[End Date]]))</f>
        <v>0</v>
      </c>
      <c r="AD443" s="2"/>
      <c r="AE443" s="2"/>
      <c r="AF443" s="2" t="s">
        <v>1805</v>
      </c>
      <c r="AH443">
        <v>450</v>
      </c>
      <c r="AI443" s="139"/>
    </row>
    <row r="444" spans="1:35">
      <c r="A444">
        <f>IF(Table1[[#This Row],[STATUS]]="0] CLOSED","",COUNTIF($I$4:I444,"&lt;&gt;0] CLOSED"))</f>
        <v>241</v>
      </c>
      <c r="B444" t="s">
        <v>409</v>
      </c>
      <c r="C444" s="2">
        <v>45177</v>
      </c>
      <c r="D444" s="2"/>
      <c r="E444" s="2"/>
      <c r="F444" s="3">
        <f>IF(OR(Table1[[#This Row],[Start Date]]="",Table1[[#This Row],[End Date]]=""),0,NETWORKDAYS(Table1[[#This Row],[Start Date]],Table1[[#This Row],[End Date]]))</f>
        <v>0</v>
      </c>
      <c r="G444" t="s">
        <v>141</v>
      </c>
      <c r="H444" t="s">
        <v>6</v>
      </c>
      <c r="I444" t="s">
        <v>1663</v>
      </c>
      <c r="J444" t="s">
        <v>1532</v>
      </c>
      <c r="K444" s="2"/>
      <c r="M444" t="s">
        <v>1348</v>
      </c>
      <c r="N444" t="s">
        <v>29</v>
      </c>
      <c r="O444" t="s">
        <v>85</v>
      </c>
      <c r="P444" t="s">
        <v>410</v>
      </c>
      <c r="Q444" s="2"/>
      <c r="S444" t="s">
        <v>411</v>
      </c>
      <c r="T444" t="s">
        <v>1344</v>
      </c>
      <c r="U444" t="s">
        <v>244</v>
      </c>
      <c r="V444" s="2">
        <v>45203</v>
      </c>
      <c r="W444" s="2">
        <v>45203</v>
      </c>
      <c r="X444" s="2">
        <v>45237</v>
      </c>
      <c r="Y444" s="1">
        <f>IF(OR(Table1[[#This Row],[Quote Date]]="",Table1[[#This Row],[Confirm Date]]=""),0,NETWORKDAYS(Table1[[#This Row],[Quote Date]],Table1[[#This Row],[Confirm Date]]))</f>
        <v>25</v>
      </c>
      <c r="Z444" s="2"/>
      <c r="AA444" s="2"/>
      <c r="AB444" s="3">
        <f>IF(OR(Table1[[#This Row],[Part Order Date]]="",Table1[[#This Row],[Part Receive Date]]=""),0,NETWORKDAYS(Table1[[#This Row],[Part Order Date]],Table1[[#This Row],[Part Receive Date]]))</f>
        <v>0</v>
      </c>
      <c r="AC444" s="1">
        <f>IF(OR(Table1[[#This Row],[Confirm Date]]="",Table1[[#This Row],[End Date]]=""),0,NETWORKDAYS(Table1[[#This Row],[Confirm Date]],Table1[[#This Row],[End Date]]))</f>
        <v>0</v>
      </c>
      <c r="AD444" s="2"/>
      <c r="AE444" s="2" t="s">
        <v>2244</v>
      </c>
      <c r="AF444" s="2"/>
      <c r="AG444" t="s">
        <v>2161</v>
      </c>
      <c r="AH444">
        <v>400</v>
      </c>
      <c r="AI444" s="139"/>
    </row>
    <row r="445" spans="1:35">
      <c r="A445">
        <f>IF(Table1[[#This Row],[STATUS]]="0] CLOSED","",COUNTIF($I$4:I445,"&lt;&gt;0] CLOSED"))</f>
        <v>242</v>
      </c>
      <c r="B445" t="s">
        <v>425</v>
      </c>
      <c r="C445" s="2">
        <v>45181</v>
      </c>
      <c r="D445" s="2"/>
      <c r="E445" s="2"/>
      <c r="F445" s="3">
        <f>IF(OR(Table1[[#This Row],[Start Date]]="",Table1[[#This Row],[End Date]]=""),0,NETWORKDAYS(Table1[[#This Row],[Start Date]],Table1[[#This Row],[End Date]]))</f>
        <v>0</v>
      </c>
      <c r="G445" t="s">
        <v>141</v>
      </c>
      <c r="H445" t="s">
        <v>6</v>
      </c>
      <c r="I445" t="s">
        <v>1663</v>
      </c>
      <c r="J445" t="s">
        <v>1532</v>
      </c>
      <c r="K445" s="2"/>
      <c r="M445" t="s">
        <v>1343</v>
      </c>
      <c r="N445" t="s">
        <v>22</v>
      </c>
      <c r="O445" t="s">
        <v>34</v>
      </c>
      <c r="P445" t="s">
        <v>426</v>
      </c>
      <c r="Q445" s="2">
        <v>42724</v>
      </c>
      <c r="T445" t="s">
        <v>1344</v>
      </c>
      <c r="U445" t="s">
        <v>427</v>
      </c>
      <c r="V445" s="2">
        <v>45183</v>
      </c>
      <c r="W445" s="2">
        <v>45183</v>
      </c>
      <c r="X445" s="2">
        <v>45237</v>
      </c>
      <c r="Y445" s="1">
        <f>IF(OR(Table1[[#This Row],[Quote Date]]="",Table1[[#This Row],[Confirm Date]]=""),0,NETWORKDAYS(Table1[[#This Row],[Quote Date]],Table1[[#This Row],[Confirm Date]]))</f>
        <v>39</v>
      </c>
      <c r="Z445" s="2"/>
      <c r="AA445" s="2"/>
      <c r="AB445" s="3">
        <f>IF(OR(Table1[[#This Row],[Part Order Date]]="",Table1[[#This Row],[Part Receive Date]]=""),0,NETWORKDAYS(Table1[[#This Row],[Part Order Date]],Table1[[#This Row],[Part Receive Date]]))</f>
        <v>0</v>
      </c>
      <c r="AC445" s="1">
        <f>IF(OR(Table1[[#This Row],[Confirm Date]]="",Table1[[#This Row],[End Date]]=""),0,NETWORKDAYS(Table1[[#This Row],[Confirm Date]],Table1[[#This Row],[End Date]]))</f>
        <v>0</v>
      </c>
      <c r="AD445" s="2"/>
      <c r="AE445" s="2" t="s">
        <v>2244</v>
      </c>
      <c r="AF445" s="2" t="s">
        <v>1819</v>
      </c>
      <c r="AH445">
        <v>500</v>
      </c>
      <c r="AI445" s="139">
        <v>41000000</v>
      </c>
    </row>
    <row r="446" spans="1:35">
      <c r="A446">
        <f>IF(Table1[[#This Row],[STATUS]]="0] CLOSED","",COUNTIF($I$4:I446,"&lt;&gt;0] CLOSED"))</f>
        <v>243</v>
      </c>
      <c r="B446" t="s">
        <v>470</v>
      </c>
      <c r="C446" s="2">
        <v>45187</v>
      </c>
      <c r="D446" s="2"/>
      <c r="E446" s="2"/>
      <c r="F446" s="3">
        <f>IF(OR(Table1[[#This Row],[Start Date]]="",Table1[[#This Row],[End Date]]=""),0,NETWORKDAYS(Table1[[#This Row],[Start Date]],Table1[[#This Row],[End Date]]))</f>
        <v>0</v>
      </c>
      <c r="G446" t="s">
        <v>141</v>
      </c>
      <c r="H446" t="s">
        <v>6</v>
      </c>
      <c r="I446" t="s">
        <v>1663</v>
      </c>
      <c r="J446" t="s">
        <v>1532</v>
      </c>
      <c r="K446" s="2"/>
      <c r="M446" t="s">
        <v>1348</v>
      </c>
      <c r="N446" t="s">
        <v>22</v>
      </c>
      <c r="O446" t="s">
        <v>157</v>
      </c>
      <c r="P446" t="s">
        <v>471</v>
      </c>
      <c r="Q446" s="2">
        <v>43575</v>
      </c>
      <c r="S446" t="s">
        <v>255</v>
      </c>
      <c r="T446" t="s">
        <v>1344</v>
      </c>
      <c r="U446" t="s">
        <v>256</v>
      </c>
      <c r="V446" s="2">
        <v>45190</v>
      </c>
      <c r="W446" s="2">
        <v>45190</v>
      </c>
      <c r="X446" s="2">
        <v>45237</v>
      </c>
      <c r="Y446" s="1">
        <f>IF(OR(Table1[[#This Row],[Quote Date]]="",Table1[[#This Row],[Confirm Date]]=""),0,NETWORKDAYS(Table1[[#This Row],[Quote Date]],Table1[[#This Row],[Confirm Date]]))</f>
        <v>34</v>
      </c>
      <c r="Z446" s="2"/>
      <c r="AA446" s="2"/>
      <c r="AB446" s="3">
        <f>IF(OR(Table1[[#This Row],[Part Order Date]]="",Table1[[#This Row],[Part Receive Date]]=""),0,NETWORKDAYS(Table1[[#This Row],[Part Order Date]],Table1[[#This Row],[Part Receive Date]]))</f>
        <v>0</v>
      </c>
      <c r="AC446" s="1">
        <f>IF(OR(Table1[[#This Row],[Confirm Date]]="",Table1[[#This Row],[End Date]]=""),0,NETWORKDAYS(Table1[[#This Row],[Confirm Date]],Table1[[#This Row],[End Date]]))</f>
        <v>0</v>
      </c>
      <c r="AD446" s="2"/>
      <c r="AE446" s="2" t="s">
        <v>2244</v>
      </c>
      <c r="AF446" s="2"/>
      <c r="AG446" t="s">
        <v>2156</v>
      </c>
      <c r="AH446">
        <v>400</v>
      </c>
      <c r="AI446" s="139"/>
    </row>
    <row r="447" spans="1:35">
      <c r="A447">
        <f>IF(Table1[[#This Row],[STATUS]]="0] CLOSED","",COUNTIF($I$4:I447,"&lt;&gt;0] CLOSED"))</f>
        <v>244</v>
      </c>
      <c r="B447" t="s">
        <v>513</v>
      </c>
      <c r="C447" s="2">
        <v>45195</v>
      </c>
      <c r="D447" s="2">
        <v>45275</v>
      </c>
      <c r="E447" s="2"/>
      <c r="F447" s="3">
        <f>IF(OR(Table1[[#This Row],[Start Date]]="",Table1[[#This Row],[End Date]]=""),0,NETWORKDAYS(Table1[[#This Row],[Start Date]],Table1[[#This Row],[End Date]]))</f>
        <v>0</v>
      </c>
      <c r="G447" t="s">
        <v>141</v>
      </c>
      <c r="H447" t="s">
        <v>6</v>
      </c>
      <c r="I447" t="s">
        <v>1663</v>
      </c>
      <c r="J447" t="s">
        <v>1532</v>
      </c>
      <c r="K447" s="2"/>
      <c r="M447" t="s">
        <v>1343</v>
      </c>
      <c r="N447" t="s">
        <v>514</v>
      </c>
      <c r="O447" t="s">
        <v>120</v>
      </c>
      <c r="P447" t="s">
        <v>515</v>
      </c>
      <c r="Q447" s="2">
        <v>44876</v>
      </c>
      <c r="T447" t="s">
        <v>1344</v>
      </c>
      <c r="U447" t="s">
        <v>133</v>
      </c>
      <c r="V447" s="2">
        <v>45198</v>
      </c>
      <c r="W447" s="2">
        <v>45224</v>
      </c>
      <c r="X447" s="2">
        <v>45240</v>
      </c>
      <c r="Y447" s="1">
        <f>IF(OR(Table1[[#This Row],[Quote Date]]="",Table1[[#This Row],[Confirm Date]]=""),0,NETWORKDAYS(Table1[[#This Row],[Quote Date]],Table1[[#This Row],[Confirm Date]]))</f>
        <v>13</v>
      </c>
      <c r="Z447" s="2">
        <v>45240</v>
      </c>
      <c r="AA447" s="2">
        <v>45266</v>
      </c>
      <c r="AB447" s="3">
        <f>IF(OR(Table1[[#This Row],[Part Order Date]]="",Table1[[#This Row],[Part Receive Date]]=""),0,NETWORKDAYS(Table1[[#This Row],[Part Order Date]],Table1[[#This Row],[Part Receive Date]]))</f>
        <v>19</v>
      </c>
      <c r="AC447" s="1">
        <f>IF(OR(Table1[[#This Row],[Confirm Date]]="",Table1[[#This Row],[End Date]]=""),0,NETWORKDAYS(Table1[[#This Row],[Confirm Date]],Table1[[#This Row],[End Date]]))</f>
        <v>0</v>
      </c>
      <c r="AD447" s="2"/>
      <c r="AE447" s="2" t="s">
        <v>1824</v>
      </c>
      <c r="AF447" s="2" t="s">
        <v>1825</v>
      </c>
      <c r="AH447">
        <v>500</v>
      </c>
      <c r="AI447" s="139"/>
    </row>
    <row r="448" spans="1:35">
      <c r="A448">
        <f>IF(Table1[[#This Row],[STATUS]]="0] CLOSED","",COUNTIF($I$4:I448,"&lt;&gt;0] CLOSED"))</f>
        <v>245</v>
      </c>
      <c r="B448" t="s">
        <v>527</v>
      </c>
      <c r="C448" s="2">
        <v>45197</v>
      </c>
      <c r="D448" s="2"/>
      <c r="E448" s="2"/>
      <c r="F448" s="3">
        <f>IF(OR(Table1[[#This Row],[Start Date]]="",Table1[[#This Row],[End Date]]=""),0,NETWORKDAYS(Table1[[#This Row],[Start Date]],Table1[[#This Row],[End Date]]))</f>
        <v>0</v>
      </c>
      <c r="G448" t="s">
        <v>141</v>
      </c>
      <c r="H448" t="s">
        <v>6</v>
      </c>
      <c r="I448" t="s">
        <v>1663</v>
      </c>
      <c r="J448" t="s">
        <v>1532</v>
      </c>
      <c r="K448" s="2"/>
      <c r="M448" t="s">
        <v>1343</v>
      </c>
      <c r="N448" t="s">
        <v>22</v>
      </c>
      <c r="O448" t="s">
        <v>77</v>
      </c>
      <c r="P448" t="s">
        <v>528</v>
      </c>
      <c r="Q448" s="2">
        <v>43066</v>
      </c>
      <c r="S448" t="s">
        <v>529</v>
      </c>
      <c r="T448" t="s">
        <v>1347</v>
      </c>
      <c r="U448" t="s">
        <v>1625</v>
      </c>
      <c r="V448" s="2">
        <v>45198</v>
      </c>
      <c r="W448" s="2">
        <v>45224</v>
      </c>
      <c r="X448" s="2">
        <v>45237</v>
      </c>
      <c r="Y448" s="1">
        <f>IF(OR(Table1[[#This Row],[Quote Date]]="",Table1[[#This Row],[Confirm Date]]=""),0,NETWORKDAYS(Table1[[#This Row],[Quote Date]],Table1[[#This Row],[Confirm Date]]))</f>
        <v>10</v>
      </c>
      <c r="Z448" s="2"/>
      <c r="AA448" s="2"/>
      <c r="AB448" s="3">
        <f>IF(OR(Table1[[#This Row],[Part Order Date]]="",Table1[[#This Row],[Part Receive Date]]=""),0,NETWORKDAYS(Table1[[#This Row],[Part Order Date]],Table1[[#This Row],[Part Receive Date]]))</f>
        <v>0</v>
      </c>
      <c r="AC448" s="1">
        <f>IF(OR(Table1[[#This Row],[Confirm Date]]="",Table1[[#This Row],[End Date]]=""),0,NETWORKDAYS(Table1[[#This Row],[Confirm Date]],Table1[[#This Row],[End Date]]))</f>
        <v>0</v>
      </c>
      <c r="AD448" s="2"/>
      <c r="AE448" s="2" t="s">
        <v>2244</v>
      </c>
      <c r="AF448" s="2"/>
      <c r="AH448">
        <v>200</v>
      </c>
      <c r="AI448" s="139"/>
    </row>
    <row r="449" spans="1:35">
      <c r="A449">
        <f>IF(Table1[[#This Row],[STATUS]]="0] CLOSED","",COUNTIF($I$4:I449,"&lt;&gt;0] CLOSED"))</f>
        <v>246</v>
      </c>
      <c r="B449" t="s">
        <v>1261</v>
      </c>
      <c r="C449" s="2">
        <v>45201</v>
      </c>
      <c r="D449" s="2">
        <v>45295</v>
      </c>
      <c r="E449" s="2"/>
      <c r="F449" s="3">
        <f>IF(OR(Table1[[#This Row],[Start Date]]="",Table1[[#This Row],[End Date]]=""),0,NETWORKDAYS(Table1[[#This Row],[Start Date]],Table1[[#This Row],[End Date]]))</f>
        <v>0</v>
      </c>
      <c r="G449" t="s">
        <v>141</v>
      </c>
      <c r="H449" t="s">
        <v>6</v>
      </c>
      <c r="I449" t="s">
        <v>1663</v>
      </c>
      <c r="J449" t="s">
        <v>1532</v>
      </c>
      <c r="K449" s="2"/>
      <c r="M449" t="s">
        <v>1348</v>
      </c>
      <c r="N449" t="s">
        <v>372</v>
      </c>
      <c r="O449" t="s">
        <v>264</v>
      </c>
      <c r="P449" t="s">
        <v>1262</v>
      </c>
      <c r="Q449" s="2">
        <v>42222</v>
      </c>
      <c r="S449" t="s">
        <v>1263</v>
      </c>
      <c r="T449" t="s">
        <v>1344</v>
      </c>
      <c r="U449" t="s">
        <v>1264</v>
      </c>
      <c r="V449" s="2">
        <v>45203</v>
      </c>
      <c r="W449" s="2">
        <v>45204</v>
      </c>
      <c r="X449" s="2">
        <v>45257</v>
      </c>
      <c r="Y449" s="1">
        <f>IF(OR(Table1[[#This Row],[Quote Date]]="",Table1[[#This Row],[Confirm Date]]=""),0,NETWORKDAYS(Table1[[#This Row],[Quote Date]],Table1[[#This Row],[Confirm Date]]))</f>
        <v>38</v>
      </c>
      <c r="Z449" s="2"/>
      <c r="AA449" s="2"/>
      <c r="AB449" s="3">
        <f>IF(OR(Table1[[#This Row],[Part Order Date]]="",Table1[[#This Row],[Part Receive Date]]=""),0,NETWORKDAYS(Table1[[#This Row],[Part Order Date]],Table1[[#This Row],[Part Receive Date]]))</f>
        <v>0</v>
      </c>
      <c r="AC449" s="1">
        <f>IF(OR(Table1[[#This Row],[Confirm Date]]="",Table1[[#This Row],[End Date]]=""),0,NETWORKDAYS(Table1[[#This Row],[Confirm Date]],Table1[[#This Row],[End Date]]))</f>
        <v>0</v>
      </c>
      <c r="AD449" s="2"/>
      <c r="AE449" s="2" t="s">
        <v>2244</v>
      </c>
      <c r="AF449" s="2"/>
      <c r="AG449" t="s">
        <v>2161</v>
      </c>
      <c r="AH449">
        <v>500</v>
      </c>
      <c r="AI449" s="139">
        <v>139000000</v>
      </c>
    </row>
    <row r="450" spans="1:35">
      <c r="A450">
        <f>IF(Table1[[#This Row],[STATUS]]="0] CLOSED","",COUNTIF($I$4:I450,"&lt;&gt;0] CLOSED"))</f>
        <v>247</v>
      </c>
      <c r="B450" t="s">
        <v>1287</v>
      </c>
      <c r="C450" s="2">
        <v>45205</v>
      </c>
      <c r="D450" s="2"/>
      <c r="E450" s="2"/>
      <c r="F450" s="3">
        <f>IF(OR(Table1[[#This Row],[Start Date]]="",Table1[[#This Row],[End Date]]=""),0,NETWORKDAYS(Table1[[#This Row],[Start Date]],Table1[[#This Row],[End Date]]))</f>
        <v>0</v>
      </c>
      <c r="G450" t="s">
        <v>141</v>
      </c>
      <c r="H450" t="s">
        <v>6</v>
      </c>
      <c r="I450" t="s">
        <v>1663</v>
      </c>
      <c r="J450" t="s">
        <v>1532</v>
      </c>
      <c r="K450" s="2"/>
      <c r="M450" t="s">
        <v>1343</v>
      </c>
      <c r="N450" t="s">
        <v>22</v>
      </c>
      <c r="O450" t="s">
        <v>171</v>
      </c>
      <c r="P450" t="s">
        <v>1288</v>
      </c>
      <c r="Q450" s="2">
        <v>43620</v>
      </c>
      <c r="S450" t="s">
        <v>1289</v>
      </c>
      <c r="T450" t="s">
        <v>1344</v>
      </c>
      <c r="U450" t="s">
        <v>656</v>
      </c>
      <c r="V450" s="2">
        <v>45209</v>
      </c>
      <c r="W450" s="2">
        <v>45209</v>
      </c>
      <c r="X450" s="2">
        <v>45237</v>
      </c>
      <c r="Y450" s="1">
        <f>IF(OR(Table1[[#This Row],[Quote Date]]="",Table1[[#This Row],[Confirm Date]]=""),0,NETWORKDAYS(Table1[[#This Row],[Quote Date]],Table1[[#This Row],[Confirm Date]]))</f>
        <v>21</v>
      </c>
      <c r="Z450" s="2"/>
      <c r="AA450" s="2"/>
      <c r="AB450" s="3">
        <f>IF(OR(Table1[[#This Row],[Part Order Date]]="",Table1[[#This Row],[Part Receive Date]]=""),0,NETWORKDAYS(Table1[[#This Row],[Part Order Date]],Table1[[#This Row],[Part Receive Date]]))</f>
        <v>0</v>
      </c>
      <c r="AC450" s="1">
        <f>IF(OR(Table1[[#This Row],[Confirm Date]]="",Table1[[#This Row],[End Date]]=""),0,NETWORKDAYS(Table1[[#This Row],[Confirm Date]],Table1[[#This Row],[End Date]]))</f>
        <v>0</v>
      </c>
      <c r="AD450" s="2"/>
      <c r="AE450" s="2" t="s">
        <v>2244</v>
      </c>
      <c r="AF450" s="2"/>
      <c r="AH450">
        <v>400</v>
      </c>
      <c r="AI450" s="139"/>
    </row>
    <row r="451" spans="1:35">
      <c r="A451">
        <f>IF(Table1[[#This Row],[STATUS]]="0] CLOSED","",COUNTIF($I$4:I451,"&lt;&gt;0] CLOSED"))</f>
        <v>248</v>
      </c>
      <c r="B451" t="s">
        <v>1468</v>
      </c>
      <c r="C451" s="2">
        <v>45223</v>
      </c>
      <c r="D451" s="2">
        <v>45239</v>
      </c>
      <c r="E451" s="2"/>
      <c r="F451" s="3">
        <f>IF(OR(Table1[[#This Row],[Start Date]]="",Table1[[#This Row],[End Date]]=""),0,NETWORKDAYS(Table1[[#This Row],[Start Date]],Table1[[#This Row],[End Date]]))</f>
        <v>0</v>
      </c>
      <c r="G451" t="s">
        <v>141</v>
      </c>
      <c r="H451" t="s">
        <v>6</v>
      </c>
      <c r="I451" t="s">
        <v>1663</v>
      </c>
      <c r="J451" t="s">
        <v>1532</v>
      </c>
      <c r="K451" s="2"/>
      <c r="M451" t="s">
        <v>1343</v>
      </c>
      <c r="N451" t="s">
        <v>22</v>
      </c>
      <c r="O451" t="s">
        <v>34</v>
      </c>
      <c r="P451" t="s">
        <v>1469</v>
      </c>
      <c r="Q451" s="2">
        <v>42701</v>
      </c>
      <c r="S451" t="s">
        <v>1470</v>
      </c>
      <c r="T451" t="s">
        <v>1347</v>
      </c>
      <c r="U451" t="s">
        <v>1304</v>
      </c>
      <c r="V451" s="2">
        <v>45226</v>
      </c>
      <c r="W451" s="2">
        <v>45237</v>
      </c>
      <c r="X451" s="2">
        <v>45237</v>
      </c>
      <c r="Y451" s="1">
        <f>IF(OR(Table1[[#This Row],[Quote Date]]="",Table1[[#This Row],[Confirm Date]]=""),0,NETWORKDAYS(Table1[[#This Row],[Quote Date]],Table1[[#This Row],[Confirm Date]]))</f>
        <v>1</v>
      </c>
      <c r="Z451" s="2"/>
      <c r="AA451" s="2"/>
      <c r="AB451" s="3">
        <f>IF(OR(Table1[[#This Row],[Part Order Date]]="",Table1[[#This Row],[Part Receive Date]]=""),0,NETWORKDAYS(Table1[[#This Row],[Part Order Date]],Table1[[#This Row],[Part Receive Date]]))</f>
        <v>0</v>
      </c>
      <c r="AC451" s="1">
        <f>IF(OR(Table1[[#This Row],[Confirm Date]]="",Table1[[#This Row],[End Date]]=""),0,NETWORKDAYS(Table1[[#This Row],[Confirm Date]],Table1[[#This Row],[End Date]]))</f>
        <v>0</v>
      </c>
      <c r="AD451" s="2"/>
      <c r="AE451" s="2" t="s">
        <v>2244</v>
      </c>
      <c r="AF451" s="2"/>
      <c r="AH451">
        <v>200</v>
      </c>
      <c r="AI451" s="139"/>
    </row>
    <row r="452" spans="1:35">
      <c r="A452">
        <f>IF(Table1[[#This Row],[STATUS]]="0] CLOSED","",COUNTIF($I$4:I452,"&lt;&gt;0] CLOSED"))</f>
        <v>249</v>
      </c>
      <c r="B452" t="s">
        <v>162</v>
      </c>
      <c r="C452" s="2">
        <v>45138</v>
      </c>
      <c r="D452" s="2">
        <v>45295</v>
      </c>
      <c r="E452" s="2"/>
      <c r="F452" s="3">
        <f>IF(OR(Table1[[#This Row],[Start Date]]="",Table1[[#This Row],[End Date]]=""),0,NETWORKDAYS(Table1[[#This Row],[Start Date]],Table1[[#This Row],[End Date]]))</f>
        <v>0</v>
      </c>
      <c r="G452" t="s">
        <v>141</v>
      </c>
      <c r="H452" t="s">
        <v>6</v>
      </c>
      <c r="I452" t="s">
        <v>1430</v>
      </c>
      <c r="K452" s="2"/>
      <c r="M452" t="s">
        <v>1343</v>
      </c>
      <c r="N452" t="s">
        <v>22</v>
      </c>
      <c r="O452" t="s">
        <v>85</v>
      </c>
      <c r="P452" t="s">
        <v>163</v>
      </c>
      <c r="Q452" s="2">
        <v>41924</v>
      </c>
      <c r="S452" t="s">
        <v>164</v>
      </c>
      <c r="T452" t="s">
        <v>1344</v>
      </c>
      <c r="U452" t="s">
        <v>1618</v>
      </c>
      <c r="V452" s="2">
        <v>45140</v>
      </c>
      <c r="W452" s="2">
        <v>45224</v>
      </c>
      <c r="X452" s="2">
        <v>45233</v>
      </c>
      <c r="Y452" s="1">
        <f>IF(OR(Table1[[#This Row],[Quote Date]]="",Table1[[#This Row],[Confirm Date]]=""),0,NETWORKDAYS(Table1[[#This Row],[Quote Date]],Table1[[#This Row],[Confirm Date]]))</f>
        <v>8</v>
      </c>
      <c r="Z452" s="2"/>
      <c r="AA452" s="2"/>
      <c r="AB452" s="3">
        <f>IF(OR(Table1[[#This Row],[Part Order Date]]="",Table1[[#This Row],[Part Receive Date]]=""),0,NETWORKDAYS(Table1[[#This Row],[Part Order Date]],Table1[[#This Row],[Part Receive Date]]))</f>
        <v>0</v>
      </c>
      <c r="AC452" s="1">
        <f>IF(OR(Table1[[#This Row],[Confirm Date]]="",Table1[[#This Row],[End Date]]=""),0,NETWORKDAYS(Table1[[#This Row],[Confirm Date]],Table1[[#This Row],[End Date]]))</f>
        <v>0</v>
      </c>
      <c r="AD452" s="2"/>
      <c r="AE452" s="2"/>
      <c r="AF452" s="2"/>
      <c r="AH452">
        <v>350</v>
      </c>
      <c r="AI452" s="139"/>
    </row>
    <row r="453" spans="1:35">
      <c r="A453">
        <f>IF(Table1[[#This Row],[STATUS]]="0] CLOSED","",COUNTIF($I$4:I453,"&lt;&gt;0] CLOSED"))</f>
        <v>250</v>
      </c>
      <c r="B453" t="s">
        <v>263</v>
      </c>
      <c r="C453" s="2">
        <v>45155</v>
      </c>
      <c r="D453" s="2">
        <v>45279</v>
      </c>
      <c r="E453" s="2"/>
      <c r="F453" s="3">
        <f>IF(OR(Table1[[#This Row],[Start Date]]="",Table1[[#This Row],[End Date]]=""),0,NETWORKDAYS(Table1[[#This Row],[Start Date]],Table1[[#This Row],[End Date]]))</f>
        <v>0</v>
      </c>
      <c r="G453" t="s">
        <v>1884</v>
      </c>
      <c r="H453" t="s">
        <v>6</v>
      </c>
      <c r="I453" t="s">
        <v>1430</v>
      </c>
      <c r="J453" t="s">
        <v>1532</v>
      </c>
      <c r="K453" s="2"/>
      <c r="L453" t="s">
        <v>1533</v>
      </c>
      <c r="M453" t="s">
        <v>1348</v>
      </c>
      <c r="N453" t="s">
        <v>258</v>
      </c>
      <c r="O453" t="s">
        <v>264</v>
      </c>
      <c r="P453" t="s">
        <v>265</v>
      </c>
      <c r="Q453" s="2">
        <v>43285</v>
      </c>
      <c r="S453" t="s">
        <v>266</v>
      </c>
      <c r="T453" t="s">
        <v>1344</v>
      </c>
      <c r="U453" t="s">
        <v>267</v>
      </c>
      <c r="V453" s="2">
        <v>45155</v>
      </c>
      <c r="W453" s="2">
        <v>45161</v>
      </c>
      <c r="X453" s="2">
        <v>45230</v>
      </c>
      <c r="Y453" s="1">
        <f>IF(OR(Table1[[#This Row],[Quote Date]]="",Table1[[#This Row],[Confirm Date]]=""),0,NETWORKDAYS(Table1[[#This Row],[Quote Date]],Table1[[#This Row],[Confirm Date]]))</f>
        <v>50</v>
      </c>
      <c r="Z453" s="2">
        <v>45215</v>
      </c>
      <c r="AA453" s="2"/>
      <c r="AB453" s="3">
        <f>IF(OR(Table1[[#This Row],[Part Order Date]]="",Table1[[#This Row],[Part Receive Date]]=""),0,NETWORKDAYS(Table1[[#This Row],[Part Order Date]],Table1[[#This Row],[Part Receive Date]]))</f>
        <v>0</v>
      </c>
      <c r="AC453" s="1">
        <f>IF(OR(Table1[[#This Row],[Confirm Date]]="",Table1[[#This Row],[End Date]]=""),0,NETWORKDAYS(Table1[[#This Row],[Confirm Date]],Table1[[#This Row],[End Date]]))</f>
        <v>0</v>
      </c>
      <c r="AD453" s="2"/>
      <c r="AE453" s="2"/>
      <c r="AF453" s="2" t="s">
        <v>1805</v>
      </c>
      <c r="AG453" t="s">
        <v>2160</v>
      </c>
      <c r="AH453">
        <v>450</v>
      </c>
      <c r="AI453" s="139">
        <v>78000000</v>
      </c>
    </row>
    <row r="454" spans="1:35">
      <c r="A454">
        <f>IF(Table1[[#This Row],[STATUS]]="0] CLOSED","",COUNTIF($I$4:I454,"&lt;&gt;0] CLOSED"))</f>
        <v>251</v>
      </c>
      <c r="B454" t="s">
        <v>366</v>
      </c>
      <c r="C454" s="2">
        <v>45174</v>
      </c>
      <c r="D454" s="2">
        <v>45272</v>
      </c>
      <c r="E454" s="2"/>
      <c r="F454" s="3">
        <f>IF(OR(Table1[[#This Row],[Start Date]]="",Table1[[#This Row],[End Date]]=""),0,NETWORKDAYS(Table1[[#This Row],[Start Date]],Table1[[#This Row],[End Date]]))</f>
        <v>0</v>
      </c>
      <c r="G454" t="s">
        <v>1884</v>
      </c>
      <c r="H454" t="s">
        <v>6</v>
      </c>
      <c r="I454" t="s">
        <v>1430</v>
      </c>
      <c r="J454" t="s">
        <v>1532</v>
      </c>
      <c r="K454" s="2"/>
      <c r="L454" t="s">
        <v>1483</v>
      </c>
      <c r="M454" t="s">
        <v>1348</v>
      </c>
      <c r="N454" t="s">
        <v>367</v>
      </c>
      <c r="O454" t="s">
        <v>171</v>
      </c>
      <c r="P454" t="s">
        <v>368</v>
      </c>
      <c r="Q454" s="2">
        <v>44762</v>
      </c>
      <c r="S454" t="s">
        <v>369</v>
      </c>
      <c r="T454" t="s">
        <v>1344</v>
      </c>
      <c r="U454" t="s">
        <v>370</v>
      </c>
      <c r="V454" s="2">
        <v>45174</v>
      </c>
      <c r="W454" s="2">
        <v>45206</v>
      </c>
      <c r="X454" s="2">
        <v>45236</v>
      </c>
      <c r="Y454" s="1">
        <f>IF(OR(Table1[[#This Row],[Quote Date]]="",Table1[[#This Row],[Confirm Date]]=""),0,NETWORKDAYS(Table1[[#This Row],[Quote Date]],Table1[[#This Row],[Confirm Date]]))</f>
        <v>21</v>
      </c>
      <c r="Z454" s="2"/>
      <c r="AA454" s="2"/>
      <c r="AB454" s="3">
        <f>IF(OR(Table1[[#This Row],[Part Order Date]]="",Table1[[#This Row],[Part Receive Date]]=""),0,NETWORKDAYS(Table1[[#This Row],[Part Order Date]],Table1[[#This Row],[Part Receive Date]]))</f>
        <v>0</v>
      </c>
      <c r="AC454" s="1">
        <f>IF(OR(Table1[[#This Row],[Confirm Date]]="",Table1[[#This Row],[End Date]]=""),0,NETWORKDAYS(Table1[[#This Row],[Confirm Date]],Table1[[#This Row],[End Date]]))</f>
        <v>0</v>
      </c>
      <c r="AD454" s="2"/>
      <c r="AE454" s="2" t="s">
        <v>2245</v>
      </c>
      <c r="AF454" s="2" t="s">
        <v>1813</v>
      </c>
      <c r="AG454" t="s">
        <v>2159</v>
      </c>
      <c r="AH454">
        <v>500</v>
      </c>
      <c r="AI454" s="139">
        <v>84000000</v>
      </c>
    </row>
    <row r="455" spans="1:35">
      <c r="A455">
        <f>IF(Table1[[#This Row],[STATUS]]="0] CLOSED","",COUNTIF($I$4:I455,"&lt;&gt;0] CLOSED"))</f>
        <v>252</v>
      </c>
      <c r="B455" t="s">
        <v>397</v>
      </c>
      <c r="C455" s="2">
        <v>45177</v>
      </c>
      <c r="D455" s="2">
        <v>45281</v>
      </c>
      <c r="E455" s="2">
        <v>45293</v>
      </c>
      <c r="F455" s="3">
        <f>IF(OR(Table1[[#This Row],[Start Date]]="",Table1[[#This Row],[End Date]]=""),0,NETWORKDAYS(Table1[[#This Row],[Start Date]],Table1[[#This Row],[End Date]]))</f>
        <v>9</v>
      </c>
      <c r="G455" t="s">
        <v>38</v>
      </c>
      <c r="H455" t="s">
        <v>6</v>
      </c>
      <c r="I455" t="s">
        <v>1430</v>
      </c>
      <c r="J455" t="s">
        <v>1532</v>
      </c>
      <c r="K455" s="2"/>
      <c r="L455" t="s">
        <v>1524</v>
      </c>
      <c r="M455" t="s">
        <v>1343</v>
      </c>
      <c r="N455" t="s">
        <v>202</v>
      </c>
      <c r="O455" t="s">
        <v>85</v>
      </c>
      <c r="P455" t="s">
        <v>398</v>
      </c>
      <c r="Q455" s="2">
        <v>45140</v>
      </c>
      <c r="S455" t="s">
        <v>300</v>
      </c>
      <c r="T455" t="s">
        <v>1344</v>
      </c>
      <c r="U455" t="s">
        <v>244</v>
      </c>
      <c r="V455" s="2">
        <v>45180</v>
      </c>
      <c r="W455" s="2">
        <v>45184</v>
      </c>
      <c r="X455" s="2">
        <v>45184</v>
      </c>
      <c r="Y455" s="1">
        <f>IF(OR(Table1[[#This Row],[Quote Date]]="",Table1[[#This Row],[Confirm Date]]=""),0,NETWORKDAYS(Table1[[#This Row],[Quote Date]],Table1[[#This Row],[Confirm Date]]))</f>
        <v>1</v>
      </c>
      <c r="Z455" s="2">
        <v>45181</v>
      </c>
      <c r="AA455" s="2">
        <v>45266</v>
      </c>
      <c r="AB455" s="3">
        <f>IF(OR(Table1[[#This Row],[Part Order Date]]="",Table1[[#This Row],[Part Receive Date]]=""),0,NETWORKDAYS(Table1[[#This Row],[Part Order Date]],Table1[[#This Row],[Part Receive Date]]))</f>
        <v>62</v>
      </c>
      <c r="AC455" s="1">
        <f>IF(OR(Table1[[#This Row],[Confirm Date]]="",Table1[[#This Row],[End Date]]=""),0,NETWORKDAYS(Table1[[#This Row],[Confirm Date]],Table1[[#This Row],[End Date]]))</f>
        <v>78</v>
      </c>
      <c r="AD455" s="2"/>
      <c r="AE455" s="2" t="s">
        <v>1818</v>
      </c>
      <c r="AF455" s="2" t="s">
        <v>2246</v>
      </c>
      <c r="AH455">
        <v>400</v>
      </c>
      <c r="AI455" s="139"/>
    </row>
    <row r="456" spans="1:35">
      <c r="A456">
        <f>IF(Table1[[#This Row],[STATUS]]="0] CLOSED","",COUNTIF($I$4:I456,"&lt;&gt;0] CLOSED"))</f>
        <v>253</v>
      </c>
      <c r="B456" t="s">
        <v>638</v>
      </c>
      <c r="C456" s="2">
        <v>45197</v>
      </c>
      <c r="D456" s="2">
        <v>45275</v>
      </c>
      <c r="E456" s="2"/>
      <c r="F456" s="3">
        <f>IF(OR(Table1[[#This Row],[Start Date]]="",Table1[[#This Row],[End Date]]=""),0,NETWORKDAYS(Table1[[#This Row],[Start Date]],Table1[[#This Row],[End Date]]))</f>
        <v>0</v>
      </c>
      <c r="G456" t="s">
        <v>1884</v>
      </c>
      <c r="H456" t="s">
        <v>6</v>
      </c>
      <c r="I456" t="s">
        <v>1430</v>
      </c>
      <c r="J456" t="s">
        <v>1532</v>
      </c>
      <c r="K456" s="2"/>
      <c r="L456" t="s">
        <v>1483</v>
      </c>
      <c r="M456" t="s">
        <v>1348</v>
      </c>
      <c r="N456" t="s">
        <v>473</v>
      </c>
      <c r="O456" t="s">
        <v>77</v>
      </c>
      <c r="P456" t="s">
        <v>639</v>
      </c>
      <c r="Q456" s="2">
        <v>43038</v>
      </c>
      <c r="S456" t="s">
        <v>640</v>
      </c>
      <c r="T456" t="s">
        <v>1344</v>
      </c>
      <c r="U456" t="s">
        <v>641</v>
      </c>
      <c r="V456" s="2">
        <v>45198</v>
      </c>
      <c r="W456" s="2">
        <v>45135</v>
      </c>
      <c r="X456" s="2">
        <v>45264</v>
      </c>
      <c r="Y456" s="1">
        <f>IF(OR(Table1[[#This Row],[Quote Date]]="",Table1[[#This Row],[Confirm Date]]=""),0,NETWORKDAYS(Table1[[#This Row],[Quote Date]],Table1[[#This Row],[Confirm Date]]))</f>
        <v>92</v>
      </c>
      <c r="Z456" s="2"/>
      <c r="AA456" s="2"/>
      <c r="AB456" s="3">
        <f>IF(OR(Table1[[#This Row],[Part Order Date]]="",Table1[[#This Row],[Part Receive Date]]=""),0,NETWORKDAYS(Table1[[#This Row],[Part Order Date]],Table1[[#This Row],[Part Receive Date]]))</f>
        <v>0</v>
      </c>
      <c r="AC456" s="1">
        <f>IF(OR(Table1[[#This Row],[Confirm Date]]="",Table1[[#This Row],[End Date]]=""),0,NETWORKDAYS(Table1[[#This Row],[Confirm Date]],Table1[[#This Row],[End Date]]))</f>
        <v>0</v>
      </c>
      <c r="AD456" s="2"/>
      <c r="AE456" s="2"/>
      <c r="AF456" s="2" t="s">
        <v>1838</v>
      </c>
      <c r="AG456" t="s">
        <v>2155</v>
      </c>
      <c r="AH456">
        <v>600</v>
      </c>
      <c r="AI456" s="139"/>
    </row>
    <row r="457" spans="1:35">
      <c r="A457">
        <f>IF(Table1[[#This Row],[STATUS]]="0] CLOSED","",COUNTIF($I$4:I457,"&lt;&gt;0] CLOSED"))</f>
        <v>254</v>
      </c>
      <c r="B457" t="s">
        <v>1085</v>
      </c>
      <c r="C457" s="2">
        <v>45197</v>
      </c>
      <c r="D457" s="2">
        <v>45273</v>
      </c>
      <c r="E457" s="2"/>
      <c r="F457" s="3">
        <f>IF(OR(Table1[[#This Row],[Start Date]]="",Table1[[#This Row],[End Date]]=""),0,NETWORKDAYS(Table1[[#This Row],[Start Date]],Table1[[#This Row],[End Date]]))</f>
        <v>0</v>
      </c>
      <c r="G457" t="s">
        <v>141</v>
      </c>
      <c r="H457" t="s">
        <v>6</v>
      </c>
      <c r="I457" t="s">
        <v>1430</v>
      </c>
      <c r="J457" t="s">
        <v>1531</v>
      </c>
      <c r="K457" s="2"/>
      <c r="M457" t="s">
        <v>1348</v>
      </c>
      <c r="N457" t="s">
        <v>477</v>
      </c>
      <c r="O457" t="s">
        <v>1086</v>
      </c>
      <c r="P457" t="s">
        <v>1087</v>
      </c>
      <c r="Q457" s="2">
        <v>41589</v>
      </c>
      <c r="S457" t="s">
        <v>1088</v>
      </c>
      <c r="T457" t="s">
        <v>1344</v>
      </c>
      <c r="U457" t="s">
        <v>1089</v>
      </c>
      <c r="V457" s="2">
        <v>45198</v>
      </c>
      <c r="W457" s="2">
        <v>45206</v>
      </c>
      <c r="X457" s="2">
        <v>45271</v>
      </c>
      <c r="Y457" s="1">
        <f>IF(OR(Table1[[#This Row],[Quote Date]]="",Table1[[#This Row],[Confirm Date]]=""),0,NETWORKDAYS(Table1[[#This Row],[Quote Date]],Table1[[#This Row],[Confirm Date]]))</f>
        <v>46</v>
      </c>
      <c r="Z457" s="2"/>
      <c r="AA457" s="2"/>
      <c r="AB457" s="3">
        <f>IF(OR(Table1[[#This Row],[Part Order Date]]="",Table1[[#This Row],[Part Receive Date]]=""),0,NETWORKDAYS(Table1[[#This Row],[Part Order Date]],Table1[[#This Row],[Part Receive Date]]))</f>
        <v>0</v>
      </c>
      <c r="AC457" s="1">
        <f>IF(OR(Table1[[#This Row],[Confirm Date]]="",Table1[[#This Row],[End Date]]=""),0,NETWORKDAYS(Table1[[#This Row],[Confirm Date]],Table1[[#This Row],[End Date]]))</f>
        <v>0</v>
      </c>
      <c r="AD457" s="2"/>
      <c r="AE457" s="2" t="s">
        <v>2243</v>
      </c>
      <c r="AF457" s="2"/>
      <c r="AG457" t="s">
        <v>2161</v>
      </c>
      <c r="AH457">
        <v>400</v>
      </c>
      <c r="AI457" s="139"/>
    </row>
    <row r="458" spans="1:35">
      <c r="A458">
        <f>IF(Table1[[#This Row],[STATUS]]="0] CLOSED","",COUNTIF($I$4:I458,"&lt;&gt;0] CLOSED"))</f>
        <v>255</v>
      </c>
      <c r="B458" t="s">
        <v>1702</v>
      </c>
      <c r="C458" s="2">
        <v>45245</v>
      </c>
      <c r="D458" s="2">
        <v>45285</v>
      </c>
      <c r="E458" s="2">
        <v>45293</v>
      </c>
      <c r="F458" s="3">
        <f>IF(OR(Table1[[#This Row],[Start Date]]="",Table1[[#This Row],[End Date]]=""),0,NETWORKDAYS(Table1[[#This Row],[Start Date]],Table1[[#This Row],[End Date]]))</f>
        <v>7</v>
      </c>
      <c r="G458" t="s">
        <v>21</v>
      </c>
      <c r="H458" t="s">
        <v>6</v>
      </c>
      <c r="I458" t="s">
        <v>1430</v>
      </c>
      <c r="J458" t="s">
        <v>1531</v>
      </c>
      <c r="K458" s="2"/>
      <c r="L458" t="s">
        <v>1525</v>
      </c>
      <c r="M458" t="s">
        <v>1343</v>
      </c>
      <c r="N458" t="s">
        <v>202</v>
      </c>
      <c r="O458" t="s">
        <v>85</v>
      </c>
      <c r="P458" t="s">
        <v>1703</v>
      </c>
      <c r="Q458" s="2"/>
      <c r="S458" t="s">
        <v>1726</v>
      </c>
      <c r="T458" t="s">
        <v>1344</v>
      </c>
      <c r="U458" t="s">
        <v>36</v>
      </c>
      <c r="V458" s="2">
        <v>45250</v>
      </c>
      <c r="W458" s="2">
        <v>45250</v>
      </c>
      <c r="X458" s="2">
        <v>45254</v>
      </c>
      <c r="Y458" s="1">
        <f>IF(OR(Table1[[#This Row],[Quote Date]]="",Table1[[#This Row],[Confirm Date]]=""),0,NETWORKDAYS(Table1[[#This Row],[Quote Date]],Table1[[#This Row],[Confirm Date]]))</f>
        <v>5</v>
      </c>
      <c r="Z458" s="2">
        <v>45254</v>
      </c>
      <c r="AA458" s="2"/>
      <c r="AB458" s="3">
        <f>IF(OR(Table1[[#This Row],[Part Order Date]]="",Table1[[#This Row],[Part Receive Date]]=""),0,NETWORKDAYS(Table1[[#This Row],[Part Order Date]],Table1[[#This Row],[Part Receive Date]]))</f>
        <v>0</v>
      </c>
      <c r="AC458" s="1">
        <f>IF(OR(Table1[[#This Row],[Confirm Date]]="",Table1[[#This Row],[End Date]]=""),0,NETWORKDAYS(Table1[[#This Row],[Confirm Date]],Table1[[#This Row],[End Date]]))</f>
        <v>28</v>
      </c>
      <c r="AD458" s="2">
        <v>45293</v>
      </c>
      <c r="AE458" s="2" t="s">
        <v>2040</v>
      </c>
      <c r="AF458" s="2"/>
      <c r="AH458">
        <v>450</v>
      </c>
      <c r="AI458" s="139"/>
    </row>
    <row r="459" spans="1:35">
      <c r="A459">
        <f>IF(Table1[[#This Row],[STATUS]]="0] CLOSED","",COUNTIF($I$4:I459,"&lt;&gt;0] CLOSED"))</f>
        <v>256</v>
      </c>
      <c r="B459" t="s">
        <v>1784</v>
      </c>
      <c r="C459" s="2">
        <v>45253</v>
      </c>
      <c r="D459" s="2">
        <v>45258</v>
      </c>
      <c r="E459" s="2">
        <v>45293</v>
      </c>
      <c r="F459" s="3">
        <f>IF(OR(Table1[[#This Row],[Start Date]]="",Table1[[#This Row],[End Date]]=""),0,NETWORKDAYS(Table1[[#This Row],[Start Date]],Table1[[#This Row],[End Date]]))</f>
        <v>26</v>
      </c>
      <c r="G459" t="s">
        <v>38</v>
      </c>
      <c r="H459" t="s">
        <v>6</v>
      </c>
      <c r="I459" t="s">
        <v>1430</v>
      </c>
      <c r="K459" s="2"/>
      <c r="L459" t="s">
        <v>1525</v>
      </c>
      <c r="M459" t="s">
        <v>1343</v>
      </c>
      <c r="N459" t="s">
        <v>1785</v>
      </c>
      <c r="O459" t="s">
        <v>52</v>
      </c>
      <c r="P459" t="s">
        <v>1786</v>
      </c>
      <c r="Q459" s="2">
        <v>44233</v>
      </c>
      <c r="S459" t="s">
        <v>2048</v>
      </c>
      <c r="T459" t="s">
        <v>1347</v>
      </c>
      <c r="U459" t="s">
        <v>2192</v>
      </c>
      <c r="V459" s="2">
        <v>45258</v>
      </c>
      <c r="W459" s="2">
        <v>45258</v>
      </c>
      <c r="X459" s="2">
        <v>45258</v>
      </c>
      <c r="Y459" s="1">
        <f>IF(OR(Table1[[#This Row],[Quote Date]]="",Table1[[#This Row],[Confirm Date]]=""),0,NETWORKDAYS(Table1[[#This Row],[Quote Date]],Table1[[#This Row],[Confirm Date]]))</f>
        <v>1</v>
      </c>
      <c r="Z459" s="2"/>
      <c r="AA459" s="2"/>
      <c r="AB459" s="3">
        <f>IF(OR(Table1[[#This Row],[Part Order Date]]="",Table1[[#This Row],[Part Receive Date]]=""),0,NETWORKDAYS(Table1[[#This Row],[Part Order Date]],Table1[[#This Row],[Part Receive Date]]))</f>
        <v>0</v>
      </c>
      <c r="AC459" s="1">
        <f>IF(OR(Table1[[#This Row],[Confirm Date]]="",Table1[[#This Row],[End Date]]=""),0,NETWORKDAYS(Table1[[#This Row],[Confirm Date]],Table1[[#This Row],[End Date]]))</f>
        <v>26</v>
      </c>
      <c r="AD459" s="2"/>
      <c r="AE459" s="2"/>
      <c r="AF459" s="2"/>
      <c r="AH459">
        <v>200</v>
      </c>
      <c r="AI459" s="139"/>
    </row>
    <row r="460" spans="1:35">
      <c r="A460">
        <f>IF(Table1[[#This Row],[STATUS]]="0] CLOSED","",COUNTIF($I$4:I460,"&lt;&gt;0] CLOSED"))</f>
        <v>257</v>
      </c>
      <c r="B460" t="s">
        <v>1787</v>
      </c>
      <c r="C460" s="2">
        <v>45253</v>
      </c>
      <c r="D460" s="2">
        <v>45265</v>
      </c>
      <c r="E460" s="2">
        <v>45293</v>
      </c>
      <c r="F460" s="3">
        <f>IF(OR(Table1[[#This Row],[Start Date]]="",Table1[[#This Row],[End Date]]=""),0,NETWORKDAYS(Table1[[#This Row],[Start Date]],Table1[[#This Row],[End Date]]))</f>
        <v>21</v>
      </c>
      <c r="G460" t="s">
        <v>38</v>
      </c>
      <c r="H460" t="s">
        <v>6</v>
      </c>
      <c r="I460" t="s">
        <v>1430</v>
      </c>
      <c r="J460" t="s">
        <v>1534</v>
      </c>
      <c r="K460" s="2"/>
      <c r="L460" t="s">
        <v>1524</v>
      </c>
      <c r="M460" t="s">
        <v>1343</v>
      </c>
      <c r="N460" t="s">
        <v>94</v>
      </c>
      <c r="O460" t="s">
        <v>1028</v>
      </c>
      <c r="P460" t="s">
        <v>1788</v>
      </c>
      <c r="Q460" s="2">
        <v>41801</v>
      </c>
      <c r="T460" t="s">
        <v>1347</v>
      </c>
      <c r="U460" t="s">
        <v>151</v>
      </c>
      <c r="V460" s="2">
        <v>45257</v>
      </c>
      <c r="W460" s="2">
        <v>45265</v>
      </c>
      <c r="X460" s="2">
        <v>45265</v>
      </c>
      <c r="Y460" s="1">
        <f>IF(OR(Table1[[#This Row],[Quote Date]]="",Table1[[#This Row],[Confirm Date]]=""),0,NETWORKDAYS(Table1[[#This Row],[Quote Date]],Table1[[#This Row],[Confirm Date]]))</f>
        <v>1</v>
      </c>
      <c r="Z460" s="2"/>
      <c r="AA460" s="2"/>
      <c r="AB460" s="3">
        <f>IF(OR(Table1[[#This Row],[Part Order Date]]="",Table1[[#This Row],[Part Receive Date]]=""),0,NETWORKDAYS(Table1[[#This Row],[Part Order Date]],Table1[[#This Row],[Part Receive Date]]))</f>
        <v>0</v>
      </c>
      <c r="AC460" s="1">
        <f>IF(OR(Table1[[#This Row],[Confirm Date]]="",Table1[[#This Row],[End Date]]=""),0,NETWORKDAYS(Table1[[#This Row],[Confirm Date]],Table1[[#This Row],[End Date]]))</f>
        <v>21</v>
      </c>
      <c r="AD460" s="2"/>
      <c r="AE460" s="2"/>
      <c r="AF460" s="2" t="s">
        <v>2049</v>
      </c>
      <c r="AH460">
        <v>200</v>
      </c>
      <c r="AI460" s="139"/>
    </row>
    <row r="461" spans="1:35">
      <c r="A461">
        <f>IF(Table1[[#This Row],[STATUS]]="0] CLOSED","",COUNTIF($I$4:I461,"&lt;&gt;0] CLOSED"))</f>
        <v>258</v>
      </c>
      <c r="B461" t="s">
        <v>2108</v>
      </c>
      <c r="C461" s="2">
        <v>45265</v>
      </c>
      <c r="D461" s="2">
        <v>45282</v>
      </c>
      <c r="E461" s="2">
        <v>45293</v>
      </c>
      <c r="F461" s="3">
        <f>IF(OR(Table1[[#This Row],[Start Date]]="",Table1[[#This Row],[End Date]]=""),0,NETWORKDAYS(Table1[[#This Row],[Start Date]],Table1[[#This Row],[End Date]]))</f>
        <v>8</v>
      </c>
      <c r="G461" t="s">
        <v>38</v>
      </c>
      <c r="H461" t="s">
        <v>6</v>
      </c>
      <c r="I461" t="s">
        <v>1430</v>
      </c>
      <c r="K461" s="2"/>
      <c r="L461" t="s">
        <v>1524</v>
      </c>
      <c r="M461" t="s">
        <v>1343</v>
      </c>
      <c r="N461" t="s">
        <v>89</v>
      </c>
      <c r="O461" t="s">
        <v>52</v>
      </c>
      <c r="P461" t="s">
        <v>90</v>
      </c>
      <c r="Q461" s="2">
        <v>45006</v>
      </c>
      <c r="T461" t="s">
        <v>1347</v>
      </c>
      <c r="U461" t="s">
        <v>92</v>
      </c>
      <c r="V461" s="2">
        <v>45267</v>
      </c>
      <c r="W461" s="2">
        <v>45267</v>
      </c>
      <c r="X461" s="2">
        <v>45282</v>
      </c>
      <c r="Y461" s="1">
        <f>IF(OR(Table1[[#This Row],[Quote Date]]="",Table1[[#This Row],[Confirm Date]]=""),0,NETWORKDAYS(Table1[[#This Row],[Quote Date]],Table1[[#This Row],[Confirm Date]]))</f>
        <v>12</v>
      </c>
      <c r="Z461" s="2"/>
      <c r="AA461" s="2"/>
      <c r="AB461" s="3">
        <f>IF(OR(Table1[[#This Row],[Part Order Date]]="",Table1[[#This Row],[Part Receive Date]]=""),0,NETWORKDAYS(Table1[[#This Row],[Part Order Date]],Table1[[#This Row],[Part Receive Date]]))</f>
        <v>0</v>
      </c>
      <c r="AC461" s="1">
        <f>IF(OR(Table1[[#This Row],[Confirm Date]]="",Table1[[#This Row],[End Date]]=""),0,NETWORKDAYS(Table1[[#This Row],[Confirm Date]],Table1[[#This Row],[End Date]]))</f>
        <v>8</v>
      </c>
      <c r="AD461" s="2"/>
      <c r="AE461" s="2"/>
      <c r="AF461" s="2"/>
      <c r="AH461">
        <v>200</v>
      </c>
      <c r="AI461" s="139"/>
    </row>
    <row r="462" spans="1:35">
      <c r="A462">
        <f>IF(Table1[[#This Row],[STATUS]]="0] CLOSED","",COUNTIF($I$4:I462,"&lt;&gt;0] CLOSED"))</f>
        <v>259</v>
      </c>
      <c r="B462" t="s">
        <v>2123</v>
      </c>
      <c r="C462" s="2">
        <v>45268</v>
      </c>
      <c r="D462" s="2">
        <v>45280</v>
      </c>
      <c r="E462" s="2"/>
      <c r="F462" s="3">
        <f>IF(OR(Table1[[#This Row],[Start Date]]="",Table1[[#This Row],[End Date]]=""),0,NETWORKDAYS(Table1[[#This Row],[Start Date]],Table1[[#This Row],[End Date]]))</f>
        <v>0</v>
      </c>
      <c r="G462" t="s">
        <v>141</v>
      </c>
      <c r="H462" t="s">
        <v>6</v>
      </c>
      <c r="I462" t="s">
        <v>1430</v>
      </c>
      <c r="K462" s="2"/>
      <c r="M462" t="s">
        <v>1343</v>
      </c>
      <c r="N462" t="s">
        <v>39</v>
      </c>
      <c r="O462" t="s">
        <v>95</v>
      </c>
      <c r="P462" t="s">
        <v>2124</v>
      </c>
      <c r="Q462" s="2">
        <v>42508</v>
      </c>
      <c r="T462" t="s">
        <v>1441</v>
      </c>
      <c r="U462" t="s">
        <v>1718</v>
      </c>
      <c r="V462" s="2">
        <v>45280</v>
      </c>
      <c r="W462" s="2">
        <v>45280</v>
      </c>
      <c r="X462" s="2">
        <v>45280</v>
      </c>
      <c r="Y462" s="1">
        <f>IF(OR(Table1[[#This Row],[Quote Date]]="",Table1[[#This Row],[Confirm Date]]=""),0,NETWORKDAYS(Table1[[#This Row],[Quote Date]],Table1[[#This Row],[Confirm Date]]))</f>
        <v>1</v>
      </c>
      <c r="Z462" s="2"/>
      <c r="AA462" s="2"/>
      <c r="AB462" s="3">
        <f>IF(OR(Table1[[#This Row],[Part Order Date]]="",Table1[[#This Row],[Part Receive Date]]=""),0,NETWORKDAYS(Table1[[#This Row],[Part Order Date]],Table1[[#This Row],[Part Receive Date]]))</f>
        <v>0</v>
      </c>
      <c r="AC462" s="1">
        <f>IF(OR(Table1[[#This Row],[Confirm Date]]="",Table1[[#This Row],[End Date]]=""),0,NETWORKDAYS(Table1[[#This Row],[Confirm Date]],Table1[[#This Row],[End Date]]))</f>
        <v>0</v>
      </c>
      <c r="AD462" s="2"/>
      <c r="AE462" s="2"/>
      <c r="AF462" s="2" t="s">
        <v>2043</v>
      </c>
      <c r="AH462">
        <v>200</v>
      </c>
      <c r="AI462" s="139"/>
    </row>
    <row r="463" spans="1:35">
      <c r="A463">
        <f>IF(Table1[[#This Row],[STATUS]]="0] CLOSED","",COUNTIF($I$4:I463,"&lt;&gt;0] CLOSED"))</f>
        <v>260</v>
      </c>
      <c r="B463" t="s">
        <v>2229</v>
      </c>
      <c r="C463" s="2">
        <v>45275</v>
      </c>
      <c r="D463" s="2">
        <v>45282</v>
      </c>
      <c r="E463" s="2">
        <v>45293</v>
      </c>
      <c r="F463" s="3">
        <f>IF(OR(Table1[[#This Row],[Start Date]]="",Table1[[#This Row],[End Date]]=""),0,NETWORKDAYS(Table1[[#This Row],[Start Date]],Table1[[#This Row],[End Date]]))</f>
        <v>8</v>
      </c>
      <c r="G463" t="s">
        <v>38</v>
      </c>
      <c r="H463" t="s">
        <v>6</v>
      </c>
      <c r="I463" t="s">
        <v>1430</v>
      </c>
      <c r="K463" s="2"/>
      <c r="L463" t="s">
        <v>1525</v>
      </c>
      <c r="M463" t="s">
        <v>1343</v>
      </c>
      <c r="N463" t="s">
        <v>2230</v>
      </c>
      <c r="O463" t="s">
        <v>52</v>
      </c>
      <c r="P463" t="s">
        <v>2231</v>
      </c>
      <c r="Q463" s="2">
        <v>44581</v>
      </c>
      <c r="S463" t="s">
        <v>2255</v>
      </c>
      <c r="T463" t="s">
        <v>1347</v>
      </c>
      <c r="U463" t="s">
        <v>1452</v>
      </c>
      <c r="V463" s="2">
        <v>45282</v>
      </c>
      <c r="W463" s="2">
        <v>45282</v>
      </c>
      <c r="X463" s="2">
        <v>45282</v>
      </c>
      <c r="Y463" s="1">
        <f>IF(OR(Table1[[#This Row],[Quote Date]]="",Table1[[#This Row],[Confirm Date]]=""),0,NETWORKDAYS(Table1[[#This Row],[Quote Date]],Table1[[#This Row],[Confirm Date]]))</f>
        <v>1</v>
      </c>
      <c r="Z463" s="2"/>
      <c r="AA463" s="2"/>
      <c r="AB463" s="3">
        <f>IF(OR(Table1[[#This Row],[Part Order Date]]="",Table1[[#This Row],[Part Receive Date]]=""),0,NETWORKDAYS(Table1[[#This Row],[Part Order Date]],Table1[[#This Row],[Part Receive Date]]))</f>
        <v>0</v>
      </c>
      <c r="AC463" s="1">
        <f>IF(OR(Table1[[#This Row],[Confirm Date]]="",Table1[[#This Row],[End Date]]=""),0,NETWORKDAYS(Table1[[#This Row],[Confirm Date]],Table1[[#This Row],[End Date]]))</f>
        <v>8</v>
      </c>
      <c r="AD463" s="2"/>
      <c r="AE463" s="2"/>
      <c r="AF463" s="2" t="s">
        <v>2256</v>
      </c>
      <c r="AH463">
        <v>200</v>
      </c>
      <c r="AI463" s="139"/>
    </row>
    <row r="464" spans="1:35">
      <c r="A464">
        <f>IF(Table1[[#This Row],[STATUS]]="0] CLOSED","",COUNTIF($I$4:I464,"&lt;&gt;0] CLOSED"))</f>
        <v>261</v>
      </c>
      <c r="B464" t="s">
        <v>2232</v>
      </c>
      <c r="C464" s="2">
        <v>45275</v>
      </c>
      <c r="D464" s="2">
        <v>45275</v>
      </c>
      <c r="E464" s="2">
        <v>45293</v>
      </c>
      <c r="F464" s="3">
        <f>IF(OR(Table1[[#This Row],[Start Date]]="",Table1[[#This Row],[End Date]]=""),0,NETWORKDAYS(Table1[[#This Row],[Start Date]],Table1[[#This Row],[End Date]]))</f>
        <v>13</v>
      </c>
      <c r="G464" t="s">
        <v>38</v>
      </c>
      <c r="H464" t="s">
        <v>6</v>
      </c>
      <c r="I464" t="s">
        <v>1430</v>
      </c>
      <c r="K464" s="2"/>
      <c r="L464" t="s">
        <v>1525</v>
      </c>
      <c r="M464" t="s">
        <v>1343</v>
      </c>
      <c r="N464" t="s">
        <v>22</v>
      </c>
      <c r="O464" t="s">
        <v>77</v>
      </c>
      <c r="P464" t="s">
        <v>2233</v>
      </c>
      <c r="Q464" s="2">
        <v>43210</v>
      </c>
      <c r="T464" t="s">
        <v>1347</v>
      </c>
      <c r="U464" t="s">
        <v>2087</v>
      </c>
      <c r="V464" s="2">
        <v>45275</v>
      </c>
      <c r="W464" s="2">
        <v>45275</v>
      </c>
      <c r="X464" s="2">
        <v>45275</v>
      </c>
      <c r="Y464" s="1">
        <f>IF(OR(Table1[[#This Row],[Quote Date]]="",Table1[[#This Row],[Confirm Date]]=""),0,NETWORKDAYS(Table1[[#This Row],[Quote Date]],Table1[[#This Row],[Confirm Date]]))</f>
        <v>1</v>
      </c>
      <c r="Z464" s="2"/>
      <c r="AA464" s="2"/>
      <c r="AB464" s="3">
        <f>IF(OR(Table1[[#This Row],[Part Order Date]]="",Table1[[#This Row],[Part Receive Date]]=""),0,NETWORKDAYS(Table1[[#This Row],[Part Order Date]],Table1[[#This Row],[Part Receive Date]]))</f>
        <v>0</v>
      </c>
      <c r="AC464" s="1">
        <f>IF(OR(Table1[[#This Row],[Confirm Date]]="",Table1[[#This Row],[End Date]]=""),0,NETWORKDAYS(Table1[[#This Row],[Confirm Date]],Table1[[#This Row],[End Date]]))</f>
        <v>13</v>
      </c>
      <c r="AD464" s="2"/>
      <c r="AE464" s="2"/>
      <c r="AF464" s="2" t="s">
        <v>2234</v>
      </c>
      <c r="AH464">
        <v>200</v>
      </c>
      <c r="AI464" s="139"/>
    </row>
    <row r="465" spans="1:35">
      <c r="A465">
        <f>IF(Table1[[#This Row],[STATUS]]="0] CLOSED","",COUNTIF($I$4:I465,"&lt;&gt;0] CLOSED"))</f>
        <v>262</v>
      </c>
      <c r="B465" t="s">
        <v>2271</v>
      </c>
      <c r="C465" s="2">
        <v>45280</v>
      </c>
      <c r="D465" s="2">
        <v>45293</v>
      </c>
      <c r="E465" s="2"/>
      <c r="F465" s="3">
        <f>IF(OR(Table1[[#This Row],[Start Date]]="",Table1[[#This Row],[End Date]]=""),0,NETWORKDAYS(Table1[[#This Row],[Start Date]],Table1[[#This Row],[End Date]]))</f>
        <v>0</v>
      </c>
      <c r="G465" t="s">
        <v>141</v>
      </c>
      <c r="H465" t="s">
        <v>6</v>
      </c>
      <c r="I465" t="s">
        <v>1430</v>
      </c>
      <c r="K465" s="2"/>
      <c r="M465" t="s">
        <v>1343</v>
      </c>
      <c r="N465" t="s">
        <v>273</v>
      </c>
      <c r="O465" t="s">
        <v>171</v>
      </c>
      <c r="P465" t="s">
        <v>605</v>
      </c>
      <c r="Q465" s="2">
        <v>44079</v>
      </c>
      <c r="T465" t="s">
        <v>1344</v>
      </c>
      <c r="U465" t="s">
        <v>2317</v>
      </c>
      <c r="V465" s="2">
        <v>45288</v>
      </c>
      <c r="W465" s="2">
        <v>45293</v>
      </c>
      <c r="X465" s="2">
        <v>45293</v>
      </c>
      <c r="Y465" s="1">
        <v>1</v>
      </c>
      <c r="Z465" s="2"/>
      <c r="AA465" s="2"/>
      <c r="AB465" s="3">
        <f>IF(OR(Table1[[#This Row],[Part Order Date]]="",Table1[[#This Row],[Part Receive Date]]=""),0,NETWORKDAYS(Table1[[#This Row],[Part Order Date]],Table1[[#This Row],[Part Receive Date]]))</f>
        <v>0</v>
      </c>
      <c r="AC465" s="1">
        <f>IF(OR(Table1[[#This Row],[Confirm Date]]="",Table1[[#This Row],[End Date]]=""),0,NETWORKDAYS(Table1[[#This Row],[Confirm Date]],Table1[[#This Row],[End Date]]))</f>
        <v>0</v>
      </c>
      <c r="AD465" s="2"/>
      <c r="AE465" s="2"/>
      <c r="AF465" s="2" t="s">
        <v>2318</v>
      </c>
      <c r="AH465">
        <v>350</v>
      </c>
      <c r="AI465" s="139"/>
    </row>
    <row r="466" spans="1:35">
      <c r="A466">
        <f>IF(Table1[[#This Row],[STATUS]]="0] CLOSED","",COUNTIF($I$4:I466,"&lt;&gt;0] CLOSED"))</f>
        <v>263</v>
      </c>
      <c r="B466" t="s">
        <v>2280</v>
      </c>
      <c r="C466" s="2">
        <v>45281</v>
      </c>
      <c r="D466" s="2">
        <v>45282</v>
      </c>
      <c r="E466" s="2">
        <v>45293</v>
      </c>
      <c r="F466" s="3">
        <f>IF(OR(Table1[[#This Row],[Start Date]]="",Table1[[#This Row],[End Date]]=""),0,NETWORKDAYS(Table1[[#This Row],[Start Date]],Table1[[#This Row],[End Date]]))</f>
        <v>8</v>
      </c>
      <c r="G466" t="s">
        <v>38</v>
      </c>
      <c r="H466" t="s">
        <v>6</v>
      </c>
      <c r="I466" t="s">
        <v>1430</v>
      </c>
      <c r="K466" s="2"/>
      <c r="L466" t="s">
        <v>1524</v>
      </c>
      <c r="M466" t="s">
        <v>1343</v>
      </c>
      <c r="N466" t="s">
        <v>22</v>
      </c>
      <c r="O466" t="s">
        <v>61</v>
      </c>
      <c r="P466" t="s">
        <v>62</v>
      </c>
      <c r="Q466" s="2">
        <v>43544</v>
      </c>
      <c r="T466" t="s">
        <v>1347</v>
      </c>
      <c r="U466" t="s">
        <v>2281</v>
      </c>
      <c r="V466" s="2">
        <v>45282</v>
      </c>
      <c r="W466" s="2">
        <v>45282</v>
      </c>
      <c r="X466" s="2">
        <v>45282</v>
      </c>
      <c r="Y466" s="1">
        <f>IF(OR(Table1[[#This Row],[Quote Date]]="",Table1[[#This Row],[Confirm Date]]=""),0,NETWORKDAYS(Table1[[#This Row],[Quote Date]],Table1[[#This Row],[Confirm Date]]))</f>
        <v>1</v>
      </c>
      <c r="Z466" s="2"/>
      <c r="AA466" s="2"/>
      <c r="AB466" s="3">
        <f>IF(OR(Table1[[#This Row],[Part Order Date]]="",Table1[[#This Row],[Part Receive Date]]=""),0,NETWORKDAYS(Table1[[#This Row],[Part Order Date]],Table1[[#This Row],[Part Receive Date]]))</f>
        <v>0</v>
      </c>
      <c r="AC466" s="1">
        <f>IF(OR(Table1[[#This Row],[Confirm Date]]="",Table1[[#This Row],[End Date]]=""),0,NETWORKDAYS(Table1[[#This Row],[Confirm Date]],Table1[[#This Row],[End Date]]))</f>
        <v>8</v>
      </c>
      <c r="AD466" s="2"/>
      <c r="AE466" s="2"/>
      <c r="AF466" s="2"/>
      <c r="AH466">
        <v>200</v>
      </c>
      <c r="AI466" s="139"/>
    </row>
    <row r="467" spans="1:35">
      <c r="A467">
        <f>IF(Table1[[#This Row],[STATUS]]="0] CLOSED","",COUNTIF($I$4:I467,"&lt;&gt;0] CLOSED"))</f>
        <v>264</v>
      </c>
      <c r="B467" t="s">
        <v>2292</v>
      </c>
      <c r="C467" s="2">
        <v>45282</v>
      </c>
      <c r="D467" s="2">
        <v>45282</v>
      </c>
      <c r="E467" s="2">
        <v>45293</v>
      </c>
      <c r="F467" s="3">
        <f>IF(OR(Table1[[#This Row],[Start Date]]="",Table1[[#This Row],[End Date]]=""),0,NETWORKDAYS(Table1[[#This Row],[Start Date]],Table1[[#This Row],[End Date]]))</f>
        <v>8</v>
      </c>
      <c r="G467" t="s">
        <v>38</v>
      </c>
      <c r="H467" t="s">
        <v>6</v>
      </c>
      <c r="I467" t="s">
        <v>1430</v>
      </c>
      <c r="K467" s="2"/>
      <c r="L467" t="s">
        <v>1525</v>
      </c>
      <c r="M467" t="s">
        <v>1343</v>
      </c>
      <c r="N467" t="s">
        <v>144</v>
      </c>
      <c r="O467" t="s">
        <v>77</v>
      </c>
      <c r="P467" t="s">
        <v>145</v>
      </c>
      <c r="Q467" s="2">
        <v>45006</v>
      </c>
      <c r="T467" t="s">
        <v>1347</v>
      </c>
      <c r="U467" t="s">
        <v>1623</v>
      </c>
      <c r="V467" s="2">
        <v>45282</v>
      </c>
      <c r="W467" s="2">
        <v>45282</v>
      </c>
      <c r="X467" s="2">
        <v>45282</v>
      </c>
      <c r="Y467" s="1">
        <f>IF(OR(Table1[[#This Row],[Quote Date]]="",Table1[[#This Row],[Confirm Date]]=""),0,NETWORKDAYS(Table1[[#This Row],[Quote Date]],Table1[[#This Row],[Confirm Date]]))</f>
        <v>1</v>
      </c>
      <c r="Z467" s="2"/>
      <c r="AA467" s="2"/>
      <c r="AB467" s="3">
        <f>IF(OR(Table1[[#This Row],[Part Order Date]]="",Table1[[#This Row],[Part Receive Date]]=""),0,NETWORKDAYS(Table1[[#This Row],[Part Order Date]],Table1[[#This Row],[Part Receive Date]]))</f>
        <v>0</v>
      </c>
      <c r="AC467" s="1">
        <f>IF(OR(Table1[[#This Row],[Confirm Date]]="",Table1[[#This Row],[End Date]]=""),0,NETWORKDAYS(Table1[[#This Row],[Confirm Date]],Table1[[#This Row],[End Date]]))</f>
        <v>8</v>
      </c>
      <c r="AD467" s="2"/>
      <c r="AE467" s="2"/>
      <c r="AF467" s="2"/>
      <c r="AH467">
        <v>200</v>
      </c>
      <c r="AI467" s="139"/>
    </row>
    <row r="468" spans="1:35">
      <c r="A468">
        <f>IF(Table1[[#This Row],[STATUS]]="0] CLOSED","",COUNTIF($I$4:I468,"&lt;&gt;0] CLOSED"))</f>
        <v>265</v>
      </c>
      <c r="B468" t="s">
        <v>2328</v>
      </c>
      <c r="C468" s="2">
        <v>45287</v>
      </c>
      <c r="D468" s="2">
        <v>45289</v>
      </c>
      <c r="E468" s="2">
        <v>45293</v>
      </c>
      <c r="F468" s="3">
        <f>IF(OR(Table1[[#This Row],[Start Date]]="",Table1[[#This Row],[End Date]]=""),0,NETWORKDAYS(Table1[[#This Row],[Start Date]],Table1[[#This Row],[End Date]]))</f>
        <v>3</v>
      </c>
      <c r="G468" t="s">
        <v>38</v>
      </c>
      <c r="H468" t="s">
        <v>6</v>
      </c>
      <c r="I468" t="s">
        <v>1430</v>
      </c>
      <c r="K468" s="2"/>
      <c r="L468" t="s">
        <v>1484</v>
      </c>
      <c r="N468" t="s">
        <v>22</v>
      </c>
      <c r="O468" t="s">
        <v>53</v>
      </c>
      <c r="P468" t="s">
        <v>2329</v>
      </c>
      <c r="Q468" s="2">
        <v>44958</v>
      </c>
      <c r="T468" t="s">
        <v>1441</v>
      </c>
      <c r="U468" t="s">
        <v>1718</v>
      </c>
      <c r="V468" s="2">
        <v>45289</v>
      </c>
      <c r="W468" s="2">
        <v>45289</v>
      </c>
      <c r="X468" s="2">
        <v>45289</v>
      </c>
      <c r="Y468" s="1">
        <v>1</v>
      </c>
      <c r="Z468" s="2"/>
      <c r="AA468" s="2"/>
      <c r="AB468" s="3">
        <f>IF(OR(Table1[[#This Row],[Part Order Date]]="",Table1[[#This Row],[Part Receive Date]]=""),0,NETWORKDAYS(Table1[[#This Row],[Part Order Date]],Table1[[#This Row],[Part Receive Date]]))</f>
        <v>0</v>
      </c>
      <c r="AC468" s="1">
        <f>IF(OR(Table1[[#This Row],[Confirm Date]]="",Table1[[#This Row],[End Date]]=""),0,NETWORKDAYS(Table1[[#This Row],[Confirm Date]],Table1[[#This Row],[End Date]]))</f>
        <v>3</v>
      </c>
      <c r="AD468" s="2"/>
      <c r="AE468" s="2"/>
      <c r="AF468" s="2"/>
      <c r="AH468">
        <v>350</v>
      </c>
      <c r="AI468" s="139"/>
    </row>
    <row r="469" spans="1:35">
      <c r="A469">
        <f>IF(Table1[[#This Row],[STATUS]]="0] CLOSED","",COUNTIF($I$4:I469,"&lt;&gt;0] CLOSED"))</f>
        <v>266</v>
      </c>
      <c r="B469" t="s">
        <v>2330</v>
      </c>
      <c r="C469" s="2">
        <v>45287</v>
      </c>
      <c r="D469" s="2">
        <v>45289</v>
      </c>
      <c r="E469" s="2">
        <v>45293</v>
      </c>
      <c r="F469" s="3">
        <f>IF(OR(Table1[[#This Row],[Start Date]]="",Table1[[#This Row],[End Date]]=""),0,NETWORKDAYS(Table1[[#This Row],[Start Date]],Table1[[#This Row],[End Date]]))</f>
        <v>3</v>
      </c>
      <c r="G469" t="s">
        <v>38</v>
      </c>
      <c r="H469" t="s">
        <v>6</v>
      </c>
      <c r="I469" t="s">
        <v>1430</v>
      </c>
      <c r="K469" s="2"/>
      <c r="L469" t="s">
        <v>1484</v>
      </c>
      <c r="N469" t="s">
        <v>22</v>
      </c>
      <c r="O469" t="s">
        <v>128</v>
      </c>
      <c r="P469" t="s">
        <v>2331</v>
      </c>
      <c r="Q469" s="2">
        <v>44958</v>
      </c>
      <c r="T469" t="s">
        <v>1441</v>
      </c>
      <c r="U469" t="s">
        <v>1718</v>
      </c>
      <c r="V469" s="2">
        <v>45289</v>
      </c>
      <c r="W469" s="2">
        <v>45289</v>
      </c>
      <c r="X469" s="2">
        <v>45289</v>
      </c>
      <c r="Y469" s="1">
        <v>1</v>
      </c>
      <c r="Z469" s="2"/>
      <c r="AA469" s="2"/>
      <c r="AB469" s="3">
        <f>IF(OR(Table1[[#This Row],[Part Order Date]]="",Table1[[#This Row],[Part Receive Date]]=""),0,NETWORKDAYS(Table1[[#This Row],[Part Order Date]],Table1[[#This Row],[Part Receive Date]]))</f>
        <v>0</v>
      </c>
      <c r="AC469" s="1">
        <f>IF(OR(Table1[[#This Row],[Confirm Date]]="",Table1[[#This Row],[End Date]]=""),0,NETWORKDAYS(Table1[[#This Row],[Confirm Date]],Table1[[#This Row],[End Date]]))</f>
        <v>3</v>
      </c>
      <c r="AD469" s="2"/>
      <c r="AE469" s="2"/>
      <c r="AF469" s="2"/>
      <c r="AH469">
        <v>350</v>
      </c>
      <c r="AI469" s="139"/>
    </row>
    <row r="470" spans="1:35">
      <c r="A470">
        <f>IF(Table1[[#This Row],[STATUS]]="0] CLOSED","",COUNTIF($I$4:I470,"&lt;&gt;0] CLOSED"))</f>
        <v>267</v>
      </c>
      <c r="B470" t="s">
        <v>2332</v>
      </c>
      <c r="C470" s="2">
        <v>45287</v>
      </c>
      <c r="D470" s="2">
        <v>45289</v>
      </c>
      <c r="E470" s="2">
        <v>45293</v>
      </c>
      <c r="F470" s="3">
        <f>IF(OR(Table1[[#This Row],[Start Date]]="",Table1[[#This Row],[End Date]]=""),0,NETWORKDAYS(Table1[[#This Row],[Start Date]],Table1[[#This Row],[End Date]]))</f>
        <v>3</v>
      </c>
      <c r="G470" t="s">
        <v>38</v>
      </c>
      <c r="H470" t="s">
        <v>6</v>
      </c>
      <c r="I470" t="s">
        <v>1430</v>
      </c>
      <c r="K470" s="2"/>
      <c r="L470" t="s">
        <v>1484</v>
      </c>
      <c r="N470" t="s">
        <v>22</v>
      </c>
      <c r="O470" t="s">
        <v>77</v>
      </c>
      <c r="P470" t="s">
        <v>2333</v>
      </c>
      <c r="Q470" s="2">
        <v>44927</v>
      </c>
      <c r="T470" t="s">
        <v>1441</v>
      </c>
      <c r="U470" t="s">
        <v>2202</v>
      </c>
      <c r="V470" s="2">
        <v>45289</v>
      </c>
      <c r="W470" s="2">
        <v>45289</v>
      </c>
      <c r="X470" s="2">
        <v>45289</v>
      </c>
      <c r="Y470" s="1">
        <v>1</v>
      </c>
      <c r="Z470" s="2"/>
      <c r="AA470" s="2"/>
      <c r="AB470" s="3">
        <f>IF(OR(Table1[[#This Row],[Part Order Date]]="",Table1[[#This Row],[Part Receive Date]]=""),0,NETWORKDAYS(Table1[[#This Row],[Part Order Date]],Table1[[#This Row],[Part Receive Date]]))</f>
        <v>0</v>
      </c>
      <c r="AC470" s="1">
        <f>IF(OR(Table1[[#This Row],[Confirm Date]]="",Table1[[#This Row],[End Date]]=""),0,NETWORKDAYS(Table1[[#This Row],[Confirm Date]],Table1[[#This Row],[End Date]]))</f>
        <v>3</v>
      </c>
      <c r="AD470" s="2"/>
      <c r="AE470" s="2"/>
      <c r="AF470" s="2"/>
      <c r="AH470">
        <v>350</v>
      </c>
      <c r="AI470" s="139"/>
    </row>
    <row r="471" spans="1:35">
      <c r="A471">
        <f>IF(Table1[[#This Row],[STATUS]]="0] CLOSED","",COUNTIF($I$4:I471,"&lt;&gt;0] CLOSED"))</f>
        <v>268</v>
      </c>
      <c r="B471" t="s">
        <v>2334</v>
      </c>
      <c r="C471" s="2">
        <v>45287</v>
      </c>
      <c r="D471" s="2">
        <v>45289</v>
      </c>
      <c r="E471" s="2">
        <v>45293</v>
      </c>
      <c r="F471" s="3">
        <f>IF(OR(Table1[[#This Row],[Start Date]]="",Table1[[#This Row],[End Date]]=""),0,NETWORKDAYS(Table1[[#This Row],[Start Date]],Table1[[#This Row],[End Date]]))</f>
        <v>3</v>
      </c>
      <c r="G471" t="s">
        <v>38</v>
      </c>
      <c r="H471" t="s">
        <v>6</v>
      </c>
      <c r="I471" t="s">
        <v>1430</v>
      </c>
      <c r="K471" s="2"/>
      <c r="L471" t="s">
        <v>1484</v>
      </c>
      <c r="N471" t="s">
        <v>22</v>
      </c>
      <c r="O471" t="s">
        <v>23</v>
      </c>
      <c r="P471" t="s">
        <v>2335</v>
      </c>
      <c r="Q471" s="2">
        <v>44635</v>
      </c>
      <c r="S471" t="s">
        <v>1328</v>
      </c>
      <c r="T471" t="s">
        <v>1347</v>
      </c>
      <c r="U471" t="s">
        <v>1625</v>
      </c>
      <c r="V471" s="2">
        <v>45289</v>
      </c>
      <c r="W471" s="2">
        <v>45289</v>
      </c>
      <c r="X471" s="2">
        <v>45289</v>
      </c>
      <c r="Y471" s="1">
        <v>1</v>
      </c>
      <c r="Z471" s="2"/>
      <c r="AA471" s="2"/>
      <c r="AB471" s="3">
        <f>IF(OR(Table1[[#This Row],[Part Order Date]]="",Table1[[#This Row],[Part Receive Date]]=""),0,NETWORKDAYS(Table1[[#This Row],[Part Order Date]],Table1[[#This Row],[Part Receive Date]]))</f>
        <v>0</v>
      </c>
      <c r="AC471" s="1">
        <f>IF(OR(Table1[[#This Row],[Confirm Date]]="",Table1[[#This Row],[End Date]]=""),0,NETWORKDAYS(Table1[[#This Row],[Confirm Date]],Table1[[#This Row],[End Date]]))</f>
        <v>3</v>
      </c>
      <c r="AD471" s="2"/>
      <c r="AE471" s="2"/>
      <c r="AF471" s="2"/>
      <c r="AH471">
        <v>350</v>
      </c>
      <c r="AI471" s="139"/>
    </row>
    <row r="472" spans="1:35">
      <c r="A472">
        <f>IF(Table1[[#This Row],[STATUS]]="0] CLOSED","",COUNTIF($I$4:I472,"&lt;&gt;0] CLOSED"))</f>
        <v>269</v>
      </c>
      <c r="B472" t="s">
        <v>2340</v>
      </c>
      <c r="C472" s="2">
        <v>45287</v>
      </c>
      <c r="D472" s="2">
        <v>45293</v>
      </c>
      <c r="E472" s="2"/>
      <c r="F472" s="3">
        <f>IF(OR(Table1[[#This Row],[Start Date]]="",Table1[[#This Row],[End Date]]=""),0,NETWORKDAYS(Table1[[#This Row],[Start Date]],Table1[[#This Row],[End Date]]))</f>
        <v>0</v>
      </c>
      <c r="G472" t="s">
        <v>1884</v>
      </c>
      <c r="H472" t="s">
        <v>6</v>
      </c>
      <c r="I472" t="s">
        <v>1430</v>
      </c>
      <c r="K472" s="2"/>
      <c r="L472" t="s">
        <v>1484</v>
      </c>
      <c r="N472" t="s">
        <v>51</v>
      </c>
      <c r="O472" t="s">
        <v>34</v>
      </c>
      <c r="P472" t="s">
        <v>1365</v>
      </c>
      <c r="Q472" s="2">
        <v>44960</v>
      </c>
      <c r="S472" t="s">
        <v>1456</v>
      </c>
      <c r="T472" t="s">
        <v>1347</v>
      </c>
      <c r="U472" t="s">
        <v>36</v>
      </c>
      <c r="V472" s="2">
        <v>45293</v>
      </c>
      <c r="W472" s="2">
        <v>45293</v>
      </c>
      <c r="X472" s="2">
        <v>45293</v>
      </c>
      <c r="Y472" s="1">
        <v>1</v>
      </c>
      <c r="Z472" s="2"/>
      <c r="AA472" s="2"/>
      <c r="AB472" s="3">
        <f>IF(OR(Table1[[#This Row],[Part Order Date]]="",Table1[[#This Row],[Part Receive Date]]=""),0,NETWORKDAYS(Table1[[#This Row],[Part Order Date]],Table1[[#This Row],[Part Receive Date]]))</f>
        <v>0</v>
      </c>
      <c r="AC472" s="1">
        <f>IF(OR(Table1[[#This Row],[Confirm Date]]="",Table1[[#This Row],[End Date]]=""),0,NETWORKDAYS(Table1[[#This Row],[Confirm Date]],Table1[[#This Row],[End Date]]))</f>
        <v>0</v>
      </c>
      <c r="AD472" s="2"/>
      <c r="AE472" s="2"/>
      <c r="AF472" s="2"/>
      <c r="AH472">
        <v>350</v>
      </c>
      <c r="AI472" s="139"/>
    </row>
    <row r="473" spans="1:35">
      <c r="A473">
        <f>IF(Table1[[#This Row],[STATUS]]="0] CLOSED","",COUNTIF($I$4:I473,"&lt;&gt;0] CLOSED"))</f>
        <v>270</v>
      </c>
      <c r="B473" t="s">
        <v>2345</v>
      </c>
      <c r="C473" s="2">
        <v>45288</v>
      </c>
      <c r="D473" s="2">
        <v>45294</v>
      </c>
      <c r="E473" s="2"/>
      <c r="F473" s="3">
        <f>IF(OR(Table1[[#This Row],[Start Date]]="",Table1[[#This Row],[End Date]]=""),0,NETWORKDAYS(Table1[[#This Row],[Start Date]],Table1[[#This Row],[End Date]]))</f>
        <v>0</v>
      </c>
      <c r="G473" t="s">
        <v>141</v>
      </c>
      <c r="H473" t="s">
        <v>6</v>
      </c>
      <c r="I473" t="s">
        <v>1430</v>
      </c>
      <c r="K473" s="2"/>
      <c r="N473" t="s">
        <v>22</v>
      </c>
      <c r="O473" t="s">
        <v>52</v>
      </c>
      <c r="P473" t="s">
        <v>1548</v>
      </c>
      <c r="Q473" s="2">
        <v>43650</v>
      </c>
      <c r="S473" t="s">
        <v>1456</v>
      </c>
      <c r="T473" t="s">
        <v>1347</v>
      </c>
      <c r="U473" t="s">
        <v>36</v>
      </c>
      <c r="V473" s="2">
        <v>45294</v>
      </c>
      <c r="W473" s="2">
        <v>45294</v>
      </c>
      <c r="X473" s="2">
        <v>45294</v>
      </c>
      <c r="Y473" s="1">
        <v>1</v>
      </c>
      <c r="Z473" s="2"/>
      <c r="AA473" s="2"/>
      <c r="AB473" s="3">
        <f>IF(OR(Table1[[#This Row],[Part Order Date]]="",Table1[[#This Row],[Part Receive Date]]=""),0,NETWORKDAYS(Table1[[#This Row],[Part Order Date]],Table1[[#This Row],[Part Receive Date]]))</f>
        <v>0</v>
      </c>
      <c r="AC473" s="1">
        <f>IF(OR(Table1[[#This Row],[Confirm Date]]="",Table1[[#This Row],[End Date]]=""),0,NETWORKDAYS(Table1[[#This Row],[Confirm Date]],Table1[[#This Row],[End Date]]))</f>
        <v>0</v>
      </c>
      <c r="AD473" s="2"/>
      <c r="AE473" s="2"/>
      <c r="AF473" s="2" t="s">
        <v>2346</v>
      </c>
      <c r="AH473">
        <v>350</v>
      </c>
      <c r="AI473" s="139"/>
    </row>
    <row r="474" spans="1:35">
      <c r="A474">
        <f>IF(Table1[[#This Row],[STATUS]]="0] CLOSED","",COUNTIF($I$4:I474,"&lt;&gt;0] CLOSED"))</f>
        <v>271</v>
      </c>
      <c r="B474" t="s">
        <v>2347</v>
      </c>
      <c r="C474" s="2">
        <v>45288</v>
      </c>
      <c r="D474" s="2">
        <v>45293</v>
      </c>
      <c r="E474" s="2"/>
      <c r="F474" s="3">
        <f>IF(OR(Table1[[#This Row],[Start Date]]="",Table1[[#This Row],[End Date]]=""),0,NETWORKDAYS(Table1[[#This Row],[Start Date]],Table1[[#This Row],[End Date]]))</f>
        <v>0</v>
      </c>
      <c r="G474" t="s">
        <v>1884</v>
      </c>
      <c r="H474" t="s">
        <v>6</v>
      </c>
      <c r="I474" t="s">
        <v>1430</v>
      </c>
      <c r="K474" s="2"/>
      <c r="L474" t="s">
        <v>1484</v>
      </c>
      <c r="N474" t="s">
        <v>89</v>
      </c>
      <c r="O474" t="s">
        <v>171</v>
      </c>
      <c r="P474" t="s">
        <v>1792</v>
      </c>
      <c r="Q474" s="2">
        <v>45006</v>
      </c>
      <c r="S474" t="s">
        <v>1456</v>
      </c>
      <c r="T474" t="s">
        <v>1347</v>
      </c>
      <c r="U474" t="s">
        <v>36</v>
      </c>
      <c r="V474" s="2">
        <v>45293</v>
      </c>
      <c r="W474" s="2">
        <v>45293</v>
      </c>
      <c r="X474" s="2">
        <v>45293</v>
      </c>
      <c r="Y474" s="1">
        <v>1</v>
      </c>
      <c r="Z474" s="2"/>
      <c r="AA474" s="2"/>
      <c r="AB474" s="3">
        <f>IF(OR(Table1[[#This Row],[Part Order Date]]="",Table1[[#This Row],[Part Receive Date]]=""),0,NETWORKDAYS(Table1[[#This Row],[Part Order Date]],Table1[[#This Row],[Part Receive Date]]))</f>
        <v>0</v>
      </c>
      <c r="AC474" s="1">
        <f>IF(OR(Table1[[#This Row],[Confirm Date]]="",Table1[[#This Row],[End Date]]=""),0,NETWORKDAYS(Table1[[#This Row],[Confirm Date]],Table1[[#This Row],[End Date]]))</f>
        <v>0</v>
      </c>
      <c r="AD474" s="2"/>
      <c r="AE474" s="2"/>
      <c r="AF474" s="2"/>
      <c r="AH474">
        <v>350</v>
      </c>
      <c r="AI474" s="139"/>
    </row>
    <row r="475" spans="1:35" hidden="1">
      <c r="A475">
        <f>IF(Table1[[#This Row],[STATUS]]="0] CLOSED","",COUNTIF($I$4:I475,"&lt;&gt;0] CLOSED"))</f>
        <v>272</v>
      </c>
      <c r="B475" t="s">
        <v>119</v>
      </c>
      <c r="C475" s="2">
        <v>45096</v>
      </c>
      <c r="D475" s="2">
        <v>45267</v>
      </c>
      <c r="E475" s="2">
        <v>45273</v>
      </c>
      <c r="F475" s="3">
        <f>IF(OR(Table1[[#This Row],[Start Date]]="",Table1[[#This Row],[End Date]]=""),0,NETWORKDAYS(Table1[[#This Row],[Start Date]],Table1[[#This Row],[End Date]]))</f>
        <v>5</v>
      </c>
      <c r="G475" t="s">
        <v>38</v>
      </c>
      <c r="H475" t="s">
        <v>6</v>
      </c>
      <c r="I475" t="s">
        <v>1431</v>
      </c>
      <c r="J475" t="s">
        <v>1532</v>
      </c>
      <c r="K475" s="2"/>
      <c r="L475" t="s">
        <v>1524</v>
      </c>
      <c r="M475" t="s">
        <v>1343</v>
      </c>
      <c r="N475" t="s">
        <v>33</v>
      </c>
      <c r="O475" t="s">
        <v>120</v>
      </c>
      <c r="P475" t="s">
        <v>121</v>
      </c>
      <c r="Q475" s="2">
        <v>42774</v>
      </c>
      <c r="S475" t="s">
        <v>122</v>
      </c>
      <c r="T475" t="s">
        <v>1347</v>
      </c>
      <c r="U475" t="s">
        <v>42</v>
      </c>
      <c r="V475" s="2">
        <v>45097</v>
      </c>
      <c r="W475" s="2">
        <v>45224</v>
      </c>
      <c r="X475" s="2">
        <v>45230</v>
      </c>
      <c r="Y475" s="1">
        <f>IF(OR(Table1[[#This Row],[Quote Date]]="",Table1[[#This Row],[Confirm Date]]=""),0,NETWORKDAYS(Table1[[#This Row],[Quote Date]],Table1[[#This Row],[Confirm Date]]))</f>
        <v>5</v>
      </c>
      <c r="Z475" s="2"/>
      <c r="AA475" s="2"/>
      <c r="AB475" s="3">
        <f>IF(OR(Table1[[#This Row],[Part Order Date]]="",Table1[[#This Row],[Part Receive Date]]=""),0,NETWORKDAYS(Table1[[#This Row],[Part Order Date]],Table1[[#This Row],[Part Receive Date]]))</f>
        <v>0</v>
      </c>
      <c r="AC475" s="1">
        <f>IF(OR(Table1[[#This Row],[Confirm Date]]="",Table1[[#This Row],[End Date]]=""),0,NETWORKDAYS(Table1[[#This Row],[Confirm Date]],Table1[[#This Row],[End Date]]))</f>
        <v>32</v>
      </c>
      <c r="AD475" s="2"/>
      <c r="AE475" s="2"/>
      <c r="AF475" s="2" t="s">
        <v>1801</v>
      </c>
      <c r="AH475">
        <v>200</v>
      </c>
      <c r="AI475" s="139"/>
    </row>
    <row r="476" spans="1:35" hidden="1">
      <c r="A476">
        <f>IF(Table1[[#This Row],[STATUS]]="0] CLOSED","",COUNTIF($I$4:I476,"&lt;&gt;0] CLOSED"))</f>
        <v>273</v>
      </c>
      <c r="B476" t="s">
        <v>506</v>
      </c>
      <c r="C476" s="2">
        <v>45194</v>
      </c>
      <c r="D476" s="2">
        <v>45274</v>
      </c>
      <c r="E476" s="2">
        <v>45278</v>
      </c>
      <c r="F476" s="3">
        <f>IF(OR(Table1[[#This Row],[Start Date]]="",Table1[[#This Row],[End Date]]=""),0,NETWORKDAYS(Table1[[#This Row],[Start Date]],Table1[[#This Row],[End Date]]))</f>
        <v>3</v>
      </c>
      <c r="G476" t="s">
        <v>38</v>
      </c>
      <c r="H476" t="s">
        <v>6</v>
      </c>
      <c r="I476" t="s">
        <v>1431</v>
      </c>
      <c r="J476" t="s">
        <v>1531</v>
      </c>
      <c r="K476" s="2"/>
      <c r="L476" t="s">
        <v>1484</v>
      </c>
      <c r="M476" t="s">
        <v>1343</v>
      </c>
      <c r="N476" t="s">
        <v>507</v>
      </c>
      <c r="O476" t="s">
        <v>171</v>
      </c>
      <c r="P476" t="s">
        <v>508</v>
      </c>
      <c r="Q476" s="2">
        <v>44998</v>
      </c>
      <c r="S476" t="s">
        <v>509</v>
      </c>
      <c r="T476" t="s">
        <v>1344</v>
      </c>
      <c r="U476" t="s">
        <v>510</v>
      </c>
      <c r="V476" s="2">
        <v>45197</v>
      </c>
      <c r="W476" s="2">
        <v>45201</v>
      </c>
      <c r="X476" s="2">
        <v>45201</v>
      </c>
      <c r="Y476" s="1">
        <f>IF(OR(Table1[[#This Row],[Quote Date]]="",Table1[[#This Row],[Confirm Date]]=""),0,NETWORKDAYS(Table1[[#This Row],[Quote Date]],Table1[[#This Row],[Confirm Date]]))</f>
        <v>1</v>
      </c>
      <c r="Z476" s="2">
        <v>45201</v>
      </c>
      <c r="AA476" s="2">
        <v>45266</v>
      </c>
      <c r="AB476" s="3">
        <f>IF(OR(Table1[[#This Row],[Part Order Date]]="",Table1[[#This Row],[Part Receive Date]]=""),0,NETWORKDAYS(Table1[[#This Row],[Part Order Date]],Table1[[#This Row],[Part Receive Date]]))</f>
        <v>48</v>
      </c>
      <c r="AC476" s="1">
        <f>IF(OR(Table1[[#This Row],[Confirm Date]]="",Table1[[#This Row],[End Date]]=""),0,NETWORKDAYS(Table1[[#This Row],[Confirm Date]],Table1[[#This Row],[End Date]]))</f>
        <v>56</v>
      </c>
      <c r="AD476" s="2"/>
      <c r="AE476" s="2" t="s">
        <v>1823</v>
      </c>
      <c r="AF476" s="2"/>
      <c r="AH476">
        <v>400</v>
      </c>
      <c r="AI476" s="139"/>
    </row>
    <row r="477" spans="1:35" hidden="1">
      <c r="A477">
        <f>IF(Table1[[#This Row],[STATUS]]="0] CLOSED","",COUNTIF($I$4:I477,"&lt;&gt;0] CLOSED"))</f>
        <v>274</v>
      </c>
      <c r="B477" t="s">
        <v>534</v>
      </c>
      <c r="C477" s="2">
        <v>45197</v>
      </c>
      <c r="D477" s="2">
        <v>45267</v>
      </c>
      <c r="E477" s="2">
        <v>45273</v>
      </c>
      <c r="F477" s="3">
        <f>IF(OR(Table1[[#This Row],[Start Date]]="",Table1[[#This Row],[End Date]]=""),0,NETWORKDAYS(Table1[[#This Row],[Start Date]],Table1[[#This Row],[End Date]]))</f>
        <v>5</v>
      </c>
      <c r="G477" t="s">
        <v>38</v>
      </c>
      <c r="H477" t="s">
        <v>6</v>
      </c>
      <c r="I477" t="s">
        <v>1431</v>
      </c>
      <c r="J477" t="s">
        <v>1532</v>
      </c>
      <c r="K477" s="2"/>
      <c r="L477" t="s">
        <v>1525</v>
      </c>
      <c r="M477" t="s">
        <v>1343</v>
      </c>
      <c r="N477" t="s">
        <v>535</v>
      </c>
      <c r="O477" t="s">
        <v>191</v>
      </c>
      <c r="P477" t="s">
        <v>536</v>
      </c>
      <c r="Q477" s="2">
        <v>43536</v>
      </c>
      <c r="T477" t="s">
        <v>1344</v>
      </c>
      <c r="U477" t="s">
        <v>537</v>
      </c>
      <c r="V477" s="2">
        <v>45197</v>
      </c>
      <c r="W477" s="2">
        <v>45021</v>
      </c>
      <c r="X477" s="2">
        <v>45230</v>
      </c>
      <c r="Y477" s="1">
        <f>IF(OR(Table1[[#This Row],[Quote Date]]="",Table1[[#This Row],[Confirm Date]]=""),0,NETWORKDAYS(Table1[[#This Row],[Quote Date]],Table1[[#This Row],[Confirm Date]]))</f>
        <v>150</v>
      </c>
      <c r="Z477" s="2">
        <v>45215</v>
      </c>
      <c r="AA477" s="2"/>
      <c r="AB477" s="3">
        <f>IF(OR(Table1[[#This Row],[Part Order Date]]="",Table1[[#This Row],[Part Receive Date]]=""),0,NETWORKDAYS(Table1[[#This Row],[Part Order Date]],Table1[[#This Row],[Part Receive Date]]))</f>
        <v>0</v>
      </c>
      <c r="AC477" s="1">
        <f>IF(OR(Table1[[#This Row],[Confirm Date]]="",Table1[[#This Row],[End Date]]=""),0,NETWORKDAYS(Table1[[#This Row],[Confirm Date]],Table1[[#This Row],[End Date]]))</f>
        <v>32</v>
      </c>
      <c r="AD477" s="2"/>
      <c r="AE477" s="2"/>
      <c r="AF477" s="2" t="s">
        <v>1826</v>
      </c>
      <c r="AH477">
        <v>500</v>
      </c>
      <c r="AI477" s="139"/>
    </row>
    <row r="478" spans="1:35" hidden="1">
      <c r="A478">
        <f>IF(Table1[[#This Row],[STATUS]]="0] CLOSED","",COUNTIF($I$4:I478,"&lt;&gt;0] CLOSED"))</f>
        <v>275</v>
      </c>
      <c r="B478" t="s">
        <v>553</v>
      </c>
      <c r="C478" s="2">
        <v>45197</v>
      </c>
      <c r="D478" s="2">
        <v>45267</v>
      </c>
      <c r="E478" s="2">
        <v>45282</v>
      </c>
      <c r="F478" s="3">
        <f>IF(OR(Table1[[#This Row],[Start Date]]="",Table1[[#This Row],[End Date]]=""),0,NETWORKDAYS(Table1[[#This Row],[Start Date]],Table1[[#This Row],[End Date]]))</f>
        <v>12</v>
      </c>
      <c r="G478" t="s">
        <v>38</v>
      </c>
      <c r="H478" t="s">
        <v>6</v>
      </c>
      <c r="I478" t="s">
        <v>1431</v>
      </c>
      <c r="J478" t="s">
        <v>1532</v>
      </c>
      <c r="K478" s="2"/>
      <c r="L478" t="s">
        <v>1484</v>
      </c>
      <c r="M478" t="s">
        <v>1343</v>
      </c>
      <c r="N478" t="s">
        <v>535</v>
      </c>
      <c r="O478" t="s">
        <v>191</v>
      </c>
      <c r="P478" t="s">
        <v>554</v>
      </c>
      <c r="Q478" s="2">
        <v>43536</v>
      </c>
      <c r="S478" t="s">
        <v>555</v>
      </c>
      <c r="T478" t="s">
        <v>1344</v>
      </c>
      <c r="U478" t="s">
        <v>556</v>
      </c>
      <c r="V478" s="2">
        <v>45198</v>
      </c>
      <c r="W478" s="2">
        <v>45206</v>
      </c>
      <c r="X478" s="2">
        <v>45230</v>
      </c>
      <c r="Y478" s="1">
        <f>IF(OR(Table1[[#This Row],[Quote Date]]="",Table1[[#This Row],[Confirm Date]]=""),0,NETWORKDAYS(Table1[[#This Row],[Quote Date]],Table1[[#This Row],[Confirm Date]]))</f>
        <v>17</v>
      </c>
      <c r="Z478" s="2">
        <v>45215</v>
      </c>
      <c r="AA478" s="2"/>
      <c r="AB478" s="3">
        <f>IF(OR(Table1[[#This Row],[Part Order Date]]="",Table1[[#This Row],[Part Receive Date]]=""),0,NETWORKDAYS(Table1[[#This Row],[Part Order Date]],Table1[[#This Row],[Part Receive Date]]))</f>
        <v>0</v>
      </c>
      <c r="AC478" s="1">
        <f>IF(OR(Table1[[#This Row],[Confirm Date]]="",Table1[[#This Row],[End Date]]=""),0,NETWORKDAYS(Table1[[#This Row],[Confirm Date]],Table1[[#This Row],[End Date]]))</f>
        <v>39</v>
      </c>
      <c r="AD478" s="2"/>
      <c r="AE478" s="2"/>
      <c r="AF478" s="2" t="s">
        <v>1829</v>
      </c>
      <c r="AH478">
        <v>500</v>
      </c>
      <c r="AI478" s="139"/>
    </row>
    <row r="479" spans="1:35" hidden="1">
      <c r="A479">
        <f>IF(Table1[[#This Row],[STATUS]]="0] CLOSED","",COUNTIF($I$4:I479,"&lt;&gt;0] CLOSED"))</f>
        <v>276</v>
      </c>
      <c r="B479" t="s">
        <v>568</v>
      </c>
      <c r="C479" s="2">
        <v>45197</v>
      </c>
      <c r="D479" s="2">
        <v>45261</v>
      </c>
      <c r="E479" s="2">
        <v>45271</v>
      </c>
      <c r="F479" s="3">
        <f>IF(OR(Table1[[#This Row],[Start Date]]="",Table1[[#This Row],[End Date]]=""),0,NETWORKDAYS(Table1[[#This Row],[Start Date]],Table1[[#This Row],[End Date]]))</f>
        <v>7</v>
      </c>
      <c r="G479" t="s">
        <v>38</v>
      </c>
      <c r="H479" t="s">
        <v>6</v>
      </c>
      <c r="I479" t="s">
        <v>1431</v>
      </c>
      <c r="J479" t="s">
        <v>1532</v>
      </c>
      <c r="K479" s="2"/>
      <c r="L479" t="s">
        <v>1524</v>
      </c>
      <c r="M479" t="s">
        <v>1343</v>
      </c>
      <c r="N479" t="s">
        <v>39</v>
      </c>
      <c r="O479" t="s">
        <v>95</v>
      </c>
      <c r="P479" t="s">
        <v>569</v>
      </c>
      <c r="Q479" s="2">
        <v>42527</v>
      </c>
      <c r="T479" t="s">
        <v>1441</v>
      </c>
      <c r="U479" t="s">
        <v>226</v>
      </c>
      <c r="V479" s="2">
        <v>45198</v>
      </c>
      <c r="W479" s="2">
        <v>45206</v>
      </c>
      <c r="X479" s="2">
        <v>45230</v>
      </c>
      <c r="Y479" s="1">
        <f>IF(OR(Table1[[#This Row],[Quote Date]]="",Table1[[#This Row],[Confirm Date]]=""),0,NETWORKDAYS(Table1[[#This Row],[Quote Date]],Table1[[#This Row],[Confirm Date]]))</f>
        <v>17</v>
      </c>
      <c r="Z479" s="2">
        <v>45188</v>
      </c>
      <c r="AA479" s="2">
        <v>45215</v>
      </c>
      <c r="AB479" s="3">
        <f>IF(OR(Table1[[#This Row],[Part Order Date]]="",Table1[[#This Row],[Part Receive Date]]=""),0,NETWORKDAYS(Table1[[#This Row],[Part Order Date]],Table1[[#This Row],[Part Receive Date]]))</f>
        <v>20</v>
      </c>
      <c r="AC479" s="1">
        <f>IF(OR(Table1[[#This Row],[Confirm Date]]="",Table1[[#This Row],[End Date]]=""),0,NETWORKDAYS(Table1[[#This Row],[Confirm Date]],Table1[[#This Row],[End Date]]))</f>
        <v>30</v>
      </c>
      <c r="AD479" s="2"/>
      <c r="AE479" s="2"/>
      <c r="AF479" s="2" t="s">
        <v>1832</v>
      </c>
      <c r="AH479">
        <v>200</v>
      </c>
      <c r="AI479" s="139"/>
    </row>
    <row r="480" spans="1:35" hidden="1">
      <c r="A480">
        <f>IF(Table1[[#This Row],[STATUS]]="0] CLOSED","",COUNTIF($I$4:I480,"&lt;&gt;0] CLOSED"))</f>
        <v>277</v>
      </c>
      <c r="B480" t="s">
        <v>806</v>
      </c>
      <c r="C480" s="2">
        <v>45197</v>
      </c>
      <c r="D480" s="2"/>
      <c r="E480" s="2"/>
      <c r="F480" s="3">
        <f>IF(OR(Table1[[#This Row],[Start Date]]="",Table1[[#This Row],[End Date]]=""),0,NETWORKDAYS(Table1[[#This Row],[Start Date]],Table1[[#This Row],[End Date]]))</f>
        <v>0</v>
      </c>
      <c r="G480" t="s">
        <v>38</v>
      </c>
      <c r="H480" t="s">
        <v>1478</v>
      </c>
      <c r="I480" t="s">
        <v>1431</v>
      </c>
      <c r="J480" t="s">
        <v>1528</v>
      </c>
      <c r="K480" s="2"/>
      <c r="M480" t="s">
        <v>1343</v>
      </c>
      <c r="N480" t="s">
        <v>807</v>
      </c>
      <c r="O480" t="s">
        <v>120</v>
      </c>
      <c r="P480" t="s">
        <v>808</v>
      </c>
      <c r="Q480" s="2">
        <v>43723</v>
      </c>
      <c r="S480" t="s">
        <v>809</v>
      </c>
      <c r="T480" t="s">
        <v>1566</v>
      </c>
      <c r="U480" t="s">
        <v>1626</v>
      </c>
      <c r="V480" s="2">
        <v>45198</v>
      </c>
      <c r="W480" s="2">
        <v>45224</v>
      </c>
      <c r="X480" s="2">
        <v>45245</v>
      </c>
      <c r="Y480" s="1">
        <f>IF(OR(Table1[[#This Row],[Quote Date]]="",Table1[[#This Row],[Confirm Date]]=""),0,NETWORKDAYS(Table1[[#This Row],[Quote Date]],Table1[[#This Row],[Confirm Date]]))</f>
        <v>16</v>
      </c>
      <c r="Z480" s="2"/>
      <c r="AA480" s="2"/>
      <c r="AB480" s="3">
        <f>IF(OR(Table1[[#This Row],[Part Order Date]]="",Table1[[#This Row],[Part Receive Date]]=""),0,NETWORKDAYS(Table1[[#This Row],[Part Order Date]],Table1[[#This Row],[Part Receive Date]]))</f>
        <v>0</v>
      </c>
      <c r="AC480" s="1">
        <f>IF(OR(Table1[[#This Row],[Confirm Date]]="",Table1[[#This Row],[End Date]]=""),0,NETWORKDAYS(Table1[[#This Row],[Confirm Date]],Table1[[#This Row],[End Date]]))</f>
        <v>0</v>
      </c>
      <c r="AD480" s="2"/>
      <c r="AE480" s="2"/>
      <c r="AF480" s="2" t="s">
        <v>1878</v>
      </c>
      <c r="AH480">
        <v>500</v>
      </c>
      <c r="AI480" s="139"/>
    </row>
    <row r="481" spans="1:35" hidden="1">
      <c r="A481">
        <f>IF(Table1[[#This Row],[STATUS]]="0] CLOSED","",COUNTIF($I$4:I481,"&lt;&gt;0] CLOSED"))</f>
        <v>278</v>
      </c>
      <c r="B481" t="s">
        <v>833</v>
      </c>
      <c r="C481" s="2">
        <v>45197</v>
      </c>
      <c r="D481" s="2">
        <v>45261</v>
      </c>
      <c r="E481" s="2">
        <v>45282</v>
      </c>
      <c r="F481" s="3">
        <f>IF(OR(Table1[[#This Row],[Start Date]]="",Table1[[#This Row],[End Date]]=""),0,NETWORKDAYS(Table1[[#This Row],[Start Date]],Table1[[#This Row],[End Date]]))</f>
        <v>16</v>
      </c>
      <c r="G481" t="s">
        <v>38</v>
      </c>
      <c r="H481" t="s">
        <v>6</v>
      </c>
      <c r="I481" t="s">
        <v>1431</v>
      </c>
      <c r="J481" t="s">
        <v>1532</v>
      </c>
      <c r="K481" s="2"/>
      <c r="L481" t="s">
        <v>1484</v>
      </c>
      <c r="M481" t="s">
        <v>1343</v>
      </c>
      <c r="N481" t="s">
        <v>39</v>
      </c>
      <c r="O481" t="s">
        <v>95</v>
      </c>
      <c r="P481" t="s">
        <v>834</v>
      </c>
      <c r="Q481" s="2">
        <v>42870</v>
      </c>
      <c r="T481" t="s">
        <v>1441</v>
      </c>
      <c r="U481" t="s">
        <v>226</v>
      </c>
      <c r="V481" s="2">
        <v>45198</v>
      </c>
      <c r="W481" s="2">
        <v>45206</v>
      </c>
      <c r="X481" s="2">
        <v>45230</v>
      </c>
      <c r="Y481" s="1">
        <f>IF(OR(Table1[[#This Row],[Quote Date]]="",Table1[[#This Row],[Confirm Date]]=""),0,NETWORKDAYS(Table1[[#This Row],[Quote Date]],Table1[[#This Row],[Confirm Date]]))</f>
        <v>17</v>
      </c>
      <c r="Z481" s="2">
        <v>45188</v>
      </c>
      <c r="AA481" s="2">
        <v>45215</v>
      </c>
      <c r="AB481" s="3">
        <f>IF(OR(Table1[[#This Row],[Part Order Date]]="",Table1[[#This Row],[Part Receive Date]]=""),0,NETWORKDAYS(Table1[[#This Row],[Part Order Date]],Table1[[#This Row],[Part Receive Date]]))</f>
        <v>20</v>
      </c>
      <c r="AC481" s="1">
        <f>IF(OR(Table1[[#This Row],[Confirm Date]]="",Table1[[#This Row],[End Date]]=""),0,NETWORKDAYS(Table1[[#This Row],[Confirm Date]],Table1[[#This Row],[End Date]]))</f>
        <v>39</v>
      </c>
      <c r="AD481" s="2"/>
      <c r="AE481" s="2"/>
      <c r="AF481" s="2" t="s">
        <v>1885</v>
      </c>
      <c r="AH481">
        <v>200</v>
      </c>
      <c r="AI481" s="139"/>
    </row>
    <row r="482" spans="1:35" hidden="1">
      <c r="A482">
        <f>IF(Table1[[#This Row],[STATUS]]="0] CLOSED","",COUNTIF($I$4:I482,"&lt;&gt;0] CLOSED"))</f>
        <v>279</v>
      </c>
      <c r="B482" t="s">
        <v>1114</v>
      </c>
      <c r="C482" s="2">
        <v>45197</v>
      </c>
      <c r="D482" s="2">
        <v>45261</v>
      </c>
      <c r="E482" s="2">
        <v>45271</v>
      </c>
      <c r="F482" s="3">
        <f>IF(OR(Table1[[#This Row],[Start Date]]="",Table1[[#This Row],[End Date]]=""),0,NETWORKDAYS(Table1[[#This Row],[Start Date]],Table1[[#This Row],[End Date]]))</f>
        <v>7</v>
      </c>
      <c r="G482" t="s">
        <v>38</v>
      </c>
      <c r="H482" t="s">
        <v>6</v>
      </c>
      <c r="I482" t="s">
        <v>1431</v>
      </c>
      <c r="J482" t="s">
        <v>1532</v>
      </c>
      <c r="K482" s="2"/>
      <c r="L482" t="s">
        <v>1524</v>
      </c>
      <c r="M482" t="s">
        <v>1343</v>
      </c>
      <c r="N482" t="s">
        <v>39</v>
      </c>
      <c r="O482" t="s">
        <v>95</v>
      </c>
      <c r="P482" t="s">
        <v>1115</v>
      </c>
      <c r="Q482" s="2">
        <v>43466</v>
      </c>
      <c r="T482" t="s">
        <v>1441</v>
      </c>
      <c r="U482" t="s">
        <v>226</v>
      </c>
      <c r="V482" s="2">
        <v>45198</v>
      </c>
      <c r="W482" s="2">
        <v>45206</v>
      </c>
      <c r="X482" s="2">
        <v>45230</v>
      </c>
      <c r="Y482" s="1">
        <f>IF(OR(Table1[[#This Row],[Quote Date]]="",Table1[[#This Row],[Confirm Date]]=""),0,NETWORKDAYS(Table1[[#This Row],[Quote Date]],Table1[[#This Row],[Confirm Date]]))</f>
        <v>17</v>
      </c>
      <c r="Z482" s="2">
        <v>45188</v>
      </c>
      <c r="AA482" s="2">
        <v>45215</v>
      </c>
      <c r="AB482" s="3">
        <f>IF(OR(Table1[[#This Row],[Part Order Date]]="",Table1[[#This Row],[Part Receive Date]]=""),0,NETWORKDAYS(Table1[[#This Row],[Part Order Date]],Table1[[#This Row],[Part Receive Date]]))</f>
        <v>20</v>
      </c>
      <c r="AC482" s="1">
        <f>IF(OR(Table1[[#This Row],[Confirm Date]]="",Table1[[#This Row],[End Date]]=""),0,NETWORKDAYS(Table1[[#This Row],[Confirm Date]],Table1[[#This Row],[End Date]]))</f>
        <v>30</v>
      </c>
      <c r="AD482" s="2"/>
      <c r="AE482" s="2"/>
      <c r="AF482" s="2" t="s">
        <v>1982</v>
      </c>
      <c r="AH482">
        <v>200</v>
      </c>
      <c r="AI482" s="139"/>
    </row>
    <row r="483" spans="1:35" hidden="1">
      <c r="A483">
        <f>IF(Table1[[#This Row],[STATUS]]="0] CLOSED","",COUNTIF($I$4:I483,"&lt;&gt;0] CLOSED"))</f>
        <v>280</v>
      </c>
      <c r="B483" t="s">
        <v>1130</v>
      </c>
      <c r="C483" s="2">
        <v>45197</v>
      </c>
      <c r="D483" s="2">
        <v>45261</v>
      </c>
      <c r="E483" s="2">
        <v>45282</v>
      </c>
      <c r="F483" s="3">
        <f>IF(OR(Table1[[#This Row],[Start Date]]="",Table1[[#This Row],[End Date]]=""),0,NETWORKDAYS(Table1[[#This Row],[Start Date]],Table1[[#This Row],[End Date]]))</f>
        <v>16</v>
      </c>
      <c r="G483" t="s">
        <v>38</v>
      </c>
      <c r="H483" t="s">
        <v>6</v>
      </c>
      <c r="I483" t="s">
        <v>1431</v>
      </c>
      <c r="J483" t="s">
        <v>1532</v>
      </c>
      <c r="K483" s="2"/>
      <c r="L483" t="s">
        <v>1484</v>
      </c>
      <c r="M483" t="s">
        <v>1343</v>
      </c>
      <c r="N483" t="s">
        <v>39</v>
      </c>
      <c r="O483" t="s">
        <v>95</v>
      </c>
      <c r="P483" t="s">
        <v>1131</v>
      </c>
      <c r="Q483" s="2">
        <v>42508</v>
      </c>
      <c r="T483" t="s">
        <v>1441</v>
      </c>
      <c r="U483" t="s">
        <v>226</v>
      </c>
      <c r="V483" s="2">
        <v>45198</v>
      </c>
      <c r="W483" s="2">
        <v>45206</v>
      </c>
      <c r="X483" s="2">
        <v>45230</v>
      </c>
      <c r="Y483" s="1">
        <f>IF(OR(Table1[[#This Row],[Quote Date]]="",Table1[[#This Row],[Confirm Date]]=""),0,NETWORKDAYS(Table1[[#This Row],[Quote Date]],Table1[[#This Row],[Confirm Date]]))</f>
        <v>17</v>
      </c>
      <c r="Z483" s="2">
        <v>45188</v>
      </c>
      <c r="AA483" s="2">
        <v>45215</v>
      </c>
      <c r="AB483" s="3">
        <f>IF(OR(Table1[[#This Row],[Part Order Date]]="",Table1[[#This Row],[Part Receive Date]]=""),0,NETWORKDAYS(Table1[[#This Row],[Part Order Date]],Table1[[#This Row],[Part Receive Date]]))</f>
        <v>20</v>
      </c>
      <c r="AC483" s="1">
        <f>IF(OR(Table1[[#This Row],[Confirm Date]]="",Table1[[#This Row],[End Date]]=""),0,NETWORKDAYS(Table1[[#This Row],[Confirm Date]],Table1[[#This Row],[End Date]]))</f>
        <v>39</v>
      </c>
      <c r="AD483" s="2"/>
      <c r="AE483" s="2"/>
      <c r="AF483" s="2" t="s">
        <v>1991</v>
      </c>
      <c r="AH483">
        <v>200</v>
      </c>
      <c r="AI483" s="139"/>
    </row>
    <row r="484" spans="1:35" hidden="1">
      <c r="A484">
        <f>IF(Table1[[#This Row],[STATUS]]="0] CLOSED","",COUNTIF($I$4:I484,"&lt;&gt;0] CLOSED"))</f>
        <v>281</v>
      </c>
      <c r="B484" t="s">
        <v>1247</v>
      </c>
      <c r="C484" s="2">
        <v>45197</v>
      </c>
      <c r="D484" s="2">
        <v>45261</v>
      </c>
      <c r="E484" s="2">
        <v>45282</v>
      </c>
      <c r="F484" s="3">
        <f>IF(OR(Table1[[#This Row],[Start Date]]="",Table1[[#This Row],[End Date]]=""),0,NETWORKDAYS(Table1[[#This Row],[Start Date]],Table1[[#This Row],[End Date]]))</f>
        <v>16</v>
      </c>
      <c r="G484" t="s">
        <v>38</v>
      </c>
      <c r="H484" t="s">
        <v>6</v>
      </c>
      <c r="I484" t="s">
        <v>1431</v>
      </c>
      <c r="J484" t="s">
        <v>1532</v>
      </c>
      <c r="K484" s="2"/>
      <c r="L484" t="s">
        <v>1484</v>
      </c>
      <c r="M484" t="s">
        <v>1343</v>
      </c>
      <c r="N484" t="s">
        <v>39</v>
      </c>
      <c r="O484" t="s">
        <v>95</v>
      </c>
      <c r="P484" t="s">
        <v>1248</v>
      </c>
      <c r="Q484" s="2">
        <v>42753</v>
      </c>
      <c r="T484" t="s">
        <v>1441</v>
      </c>
      <c r="U484" t="s">
        <v>226</v>
      </c>
      <c r="V484" s="2">
        <v>45198</v>
      </c>
      <c r="W484" s="2">
        <v>45206</v>
      </c>
      <c r="X484" s="2">
        <v>45230</v>
      </c>
      <c r="Y484" s="1">
        <f>IF(OR(Table1[[#This Row],[Quote Date]]="",Table1[[#This Row],[Confirm Date]]=""),0,NETWORKDAYS(Table1[[#This Row],[Quote Date]],Table1[[#This Row],[Confirm Date]]))</f>
        <v>17</v>
      </c>
      <c r="Z484" s="2">
        <v>45188</v>
      </c>
      <c r="AA484" s="2">
        <v>45215</v>
      </c>
      <c r="AB484" s="3">
        <f>IF(OR(Table1[[#This Row],[Part Order Date]]="",Table1[[#This Row],[Part Receive Date]]=""),0,NETWORKDAYS(Table1[[#This Row],[Part Order Date]],Table1[[#This Row],[Part Receive Date]]))</f>
        <v>20</v>
      </c>
      <c r="AC484" s="1">
        <f>IF(OR(Table1[[#This Row],[Confirm Date]]="",Table1[[#This Row],[End Date]]=""),0,NETWORKDAYS(Table1[[#This Row],[Confirm Date]],Table1[[#This Row],[End Date]]))</f>
        <v>39</v>
      </c>
      <c r="AD484" s="2"/>
      <c r="AE484" s="2"/>
      <c r="AF484" s="2" t="s">
        <v>2024</v>
      </c>
      <c r="AH484">
        <v>200</v>
      </c>
      <c r="AI484" s="139"/>
    </row>
    <row r="485" spans="1:35" hidden="1">
      <c r="A485">
        <f>IF(Table1[[#This Row],[STATUS]]="0] CLOSED","",COUNTIF($I$4:I485,"&lt;&gt;0] CLOSED"))</f>
        <v>282</v>
      </c>
      <c r="B485" t="s">
        <v>1249</v>
      </c>
      <c r="C485" s="2">
        <v>45197</v>
      </c>
      <c r="D485" s="2">
        <v>45261</v>
      </c>
      <c r="E485" s="2">
        <v>45271</v>
      </c>
      <c r="F485" s="3">
        <f>IF(OR(Table1[[#This Row],[Start Date]]="",Table1[[#This Row],[End Date]]=""),0,NETWORKDAYS(Table1[[#This Row],[Start Date]],Table1[[#This Row],[End Date]]))</f>
        <v>7</v>
      </c>
      <c r="G485" t="s">
        <v>38</v>
      </c>
      <c r="H485" t="s">
        <v>6</v>
      </c>
      <c r="I485" t="s">
        <v>1431</v>
      </c>
      <c r="J485" t="s">
        <v>1532</v>
      </c>
      <c r="K485" s="2"/>
      <c r="L485" t="s">
        <v>1524</v>
      </c>
      <c r="M485" t="s">
        <v>1343</v>
      </c>
      <c r="N485" t="s">
        <v>39</v>
      </c>
      <c r="O485" t="s">
        <v>95</v>
      </c>
      <c r="P485" t="s">
        <v>1250</v>
      </c>
      <c r="Q485" s="2">
        <v>42870</v>
      </c>
      <c r="T485" t="s">
        <v>1441</v>
      </c>
      <c r="U485" t="s">
        <v>226</v>
      </c>
      <c r="V485" s="2">
        <v>45198</v>
      </c>
      <c r="W485" s="2">
        <v>45206</v>
      </c>
      <c r="X485" s="2">
        <v>45230</v>
      </c>
      <c r="Y485" s="1">
        <f>IF(OR(Table1[[#This Row],[Quote Date]]="",Table1[[#This Row],[Confirm Date]]=""),0,NETWORKDAYS(Table1[[#This Row],[Quote Date]],Table1[[#This Row],[Confirm Date]]))</f>
        <v>17</v>
      </c>
      <c r="Z485" s="2">
        <v>45188</v>
      </c>
      <c r="AA485" s="2">
        <v>45215</v>
      </c>
      <c r="AB485" s="3">
        <f>IF(OR(Table1[[#This Row],[Part Order Date]]="",Table1[[#This Row],[Part Receive Date]]=""),0,NETWORKDAYS(Table1[[#This Row],[Part Order Date]],Table1[[#This Row],[Part Receive Date]]))</f>
        <v>20</v>
      </c>
      <c r="AC485" s="1">
        <f>IF(OR(Table1[[#This Row],[Confirm Date]]="",Table1[[#This Row],[End Date]]=""),0,NETWORKDAYS(Table1[[#This Row],[Confirm Date]],Table1[[#This Row],[End Date]]))</f>
        <v>30</v>
      </c>
      <c r="AD485" s="2"/>
      <c r="AE485" s="2"/>
      <c r="AF485" s="2" t="s">
        <v>2025</v>
      </c>
      <c r="AH485">
        <v>200</v>
      </c>
      <c r="AI485" s="139"/>
    </row>
    <row r="486" spans="1:35" hidden="1">
      <c r="A486">
        <f>IF(Table1[[#This Row],[STATUS]]="0] CLOSED","",COUNTIF($I$4:I486,"&lt;&gt;0] CLOSED"))</f>
        <v>283</v>
      </c>
      <c r="B486" t="s">
        <v>1449</v>
      </c>
      <c r="C486" s="2">
        <v>45218</v>
      </c>
      <c r="D486" s="2">
        <v>45230</v>
      </c>
      <c r="E486" s="2">
        <v>45239</v>
      </c>
      <c r="F486" s="3">
        <f>IF(OR(Table1[[#This Row],[Start Date]]="",Table1[[#This Row],[End Date]]=""),0,NETWORKDAYS(Table1[[#This Row],[Start Date]],Table1[[#This Row],[End Date]]))</f>
        <v>8</v>
      </c>
      <c r="G486" t="s">
        <v>38</v>
      </c>
      <c r="H486" t="s">
        <v>6</v>
      </c>
      <c r="I486" t="s">
        <v>1431</v>
      </c>
      <c r="K486" s="2"/>
      <c r="L486" t="s">
        <v>1525</v>
      </c>
      <c r="M486" t="s">
        <v>1343</v>
      </c>
      <c r="N486" t="s">
        <v>831</v>
      </c>
      <c r="O486" t="s">
        <v>1175</v>
      </c>
      <c r="P486" t="s">
        <v>1361</v>
      </c>
      <c r="Q486" s="2">
        <v>41937</v>
      </c>
      <c r="S486" t="s">
        <v>1456</v>
      </c>
      <c r="T486" t="s">
        <v>1347</v>
      </c>
      <c r="U486" t="s">
        <v>36</v>
      </c>
      <c r="V486" s="2">
        <v>45230</v>
      </c>
      <c r="W486" s="2">
        <v>45230</v>
      </c>
      <c r="X486" s="2">
        <v>45230</v>
      </c>
      <c r="Y486" s="1">
        <f>IF(OR(Table1[[#This Row],[Quote Date]]="",Table1[[#This Row],[Confirm Date]]=""),0,NETWORKDAYS(Table1[[#This Row],[Quote Date]],Table1[[#This Row],[Confirm Date]]))</f>
        <v>1</v>
      </c>
      <c r="Z486" s="2"/>
      <c r="AA486" s="2"/>
      <c r="AB486" s="3">
        <f>IF(OR(Table1[[#This Row],[Part Order Date]]="",Table1[[#This Row],[Part Receive Date]]=""),0,NETWORKDAYS(Table1[[#This Row],[Part Order Date]],Table1[[#This Row],[Part Receive Date]]))</f>
        <v>0</v>
      </c>
      <c r="AC486" s="1">
        <f>IF(OR(Table1[[#This Row],[Confirm Date]]="",Table1[[#This Row],[End Date]]=""),0,NETWORKDAYS(Table1[[#This Row],[Confirm Date]],Table1[[#This Row],[End Date]]))</f>
        <v>8</v>
      </c>
      <c r="AD486" s="2"/>
      <c r="AE486" s="2"/>
      <c r="AF486" s="2" t="s">
        <v>2028</v>
      </c>
      <c r="AH486">
        <v>200</v>
      </c>
      <c r="AI486" s="139"/>
    </row>
    <row r="487" spans="1:35" hidden="1">
      <c r="A487">
        <f>IF(Table1[[#This Row],[STATUS]]="0] CLOSED","",COUNTIF($I$4:I487,"&lt;&gt;0] CLOSED"))</f>
        <v>284</v>
      </c>
      <c r="B487" t="s">
        <v>1692</v>
      </c>
      <c r="C487" s="2">
        <v>45245</v>
      </c>
      <c r="D487" s="2">
        <v>45247</v>
      </c>
      <c r="E487" s="2">
        <v>45257</v>
      </c>
      <c r="F487" s="3">
        <f>IF(OR(Table1[[#This Row],[Start Date]]="",Table1[[#This Row],[End Date]]=""),0,NETWORKDAYS(Table1[[#This Row],[Start Date]],Table1[[#This Row],[End Date]]))</f>
        <v>7</v>
      </c>
      <c r="G487" t="s">
        <v>38</v>
      </c>
      <c r="H487" t="s">
        <v>6</v>
      </c>
      <c r="I487" t="s">
        <v>1431</v>
      </c>
      <c r="K487" s="2"/>
      <c r="L487" t="s">
        <v>1524</v>
      </c>
      <c r="M487" t="s">
        <v>1343</v>
      </c>
      <c r="N487" t="s">
        <v>202</v>
      </c>
      <c r="O487" t="s">
        <v>713</v>
      </c>
      <c r="P487" t="s">
        <v>1669</v>
      </c>
      <c r="Q487" s="2">
        <v>43702</v>
      </c>
      <c r="T487" t="s">
        <v>1347</v>
      </c>
      <c r="U487" t="s">
        <v>1304</v>
      </c>
      <c r="V487" s="2">
        <v>45247</v>
      </c>
      <c r="W487" s="2">
        <v>45247</v>
      </c>
      <c r="X487" s="2">
        <v>45247</v>
      </c>
      <c r="Y487" s="1">
        <f>IF(OR(Table1[[#This Row],[Quote Date]]="",Table1[[#This Row],[Confirm Date]]=""),0,NETWORKDAYS(Table1[[#This Row],[Quote Date]],Table1[[#This Row],[Confirm Date]]))</f>
        <v>1</v>
      </c>
      <c r="Z487" s="2"/>
      <c r="AA487" s="2"/>
      <c r="AB487" s="3">
        <f>IF(OR(Table1[[#This Row],[Part Order Date]]="",Table1[[#This Row],[Part Receive Date]]=""),0,NETWORKDAYS(Table1[[#This Row],[Part Order Date]],Table1[[#This Row],[Part Receive Date]]))</f>
        <v>0</v>
      </c>
      <c r="AC487" s="1">
        <f>IF(OR(Table1[[#This Row],[Confirm Date]]="",Table1[[#This Row],[End Date]]=""),0,NETWORKDAYS(Table1[[#This Row],[Confirm Date]],Table1[[#This Row],[End Date]]))</f>
        <v>7</v>
      </c>
      <c r="AD487" s="2"/>
      <c r="AE487" s="2"/>
      <c r="AF487" s="2"/>
      <c r="AH487">
        <v>200</v>
      </c>
      <c r="AI487" s="139"/>
    </row>
    <row r="488" spans="1:35" hidden="1">
      <c r="A488">
        <f>IF(Table1[[#This Row],[STATUS]]="0] CLOSED","",COUNTIF($I$4:I488,"&lt;&gt;0] CLOSED"))</f>
        <v>285</v>
      </c>
      <c r="B488" t="s">
        <v>1713</v>
      </c>
      <c r="C488" s="2">
        <v>45247</v>
      </c>
      <c r="D488" s="2">
        <v>45247</v>
      </c>
      <c r="E488" s="2">
        <v>45257</v>
      </c>
      <c r="F488" s="3">
        <f>IF(OR(Table1[[#This Row],[Start Date]]="",Table1[[#This Row],[End Date]]=""),0,NETWORKDAYS(Table1[[#This Row],[Start Date]],Table1[[#This Row],[End Date]]))</f>
        <v>7</v>
      </c>
      <c r="G488" t="s">
        <v>38</v>
      </c>
      <c r="H488" t="s">
        <v>6</v>
      </c>
      <c r="I488" t="s">
        <v>1431</v>
      </c>
      <c r="K488" s="2"/>
      <c r="L488" t="s">
        <v>1524</v>
      </c>
      <c r="M488" t="s">
        <v>1343</v>
      </c>
      <c r="N488" t="s">
        <v>1670</v>
      </c>
      <c r="O488" t="s">
        <v>48</v>
      </c>
      <c r="P488" t="s">
        <v>1671</v>
      </c>
      <c r="Q488" s="2">
        <v>42503</v>
      </c>
      <c r="T488" t="s">
        <v>1347</v>
      </c>
      <c r="U488" t="s">
        <v>256</v>
      </c>
      <c r="V488" s="2">
        <v>45247</v>
      </c>
      <c r="W488" s="2">
        <v>45247</v>
      </c>
      <c r="X488" s="2">
        <v>45247</v>
      </c>
      <c r="Y488" s="1">
        <f>IF(OR(Table1[[#This Row],[Quote Date]]="",Table1[[#This Row],[Confirm Date]]=""),0,NETWORKDAYS(Table1[[#This Row],[Quote Date]],Table1[[#This Row],[Confirm Date]]))</f>
        <v>1</v>
      </c>
      <c r="Z488" s="2"/>
      <c r="AA488" s="2"/>
      <c r="AB488" s="3">
        <f>IF(OR(Table1[[#This Row],[Part Order Date]]="",Table1[[#This Row],[Part Receive Date]]=""),0,NETWORKDAYS(Table1[[#This Row],[Part Order Date]],Table1[[#This Row],[Part Receive Date]]))</f>
        <v>0</v>
      </c>
      <c r="AC488" s="1">
        <f>IF(OR(Table1[[#This Row],[Confirm Date]]="",Table1[[#This Row],[End Date]]=""),0,NETWORKDAYS(Table1[[#This Row],[Confirm Date]],Table1[[#This Row],[End Date]]))</f>
        <v>7</v>
      </c>
      <c r="AD488" s="2"/>
      <c r="AE488" s="2"/>
      <c r="AF488" s="2"/>
      <c r="AH488">
        <v>200</v>
      </c>
      <c r="AI488" s="139"/>
    </row>
    <row r="489" spans="1:35" hidden="1">
      <c r="A489">
        <f>IF(Table1[[#This Row],[STATUS]]="0] CLOSED","",COUNTIF($I$4:I489,"&lt;&gt;0] CLOSED"))</f>
        <v>286</v>
      </c>
      <c r="B489" t="s">
        <v>1729</v>
      </c>
      <c r="C489" s="2">
        <v>45250</v>
      </c>
      <c r="D489" s="2">
        <v>45253</v>
      </c>
      <c r="E489" s="2">
        <v>45254</v>
      </c>
      <c r="F489" s="3">
        <f>IF(OR(Table1[[#This Row],[Start Date]]="",Table1[[#This Row],[End Date]]=""),0,NETWORKDAYS(Table1[[#This Row],[Start Date]],Table1[[#This Row],[End Date]]))</f>
        <v>2</v>
      </c>
      <c r="G489" t="s">
        <v>38</v>
      </c>
      <c r="H489" t="s">
        <v>6</v>
      </c>
      <c r="I489" t="s">
        <v>1431</v>
      </c>
      <c r="K489" s="2"/>
      <c r="L489" t="s">
        <v>1525</v>
      </c>
      <c r="M489" t="s">
        <v>1343</v>
      </c>
      <c r="N489" t="s">
        <v>33</v>
      </c>
      <c r="O489" t="s">
        <v>120</v>
      </c>
      <c r="P489" t="s">
        <v>1730</v>
      </c>
      <c r="Q489" s="2">
        <v>42879</v>
      </c>
      <c r="T489" t="s">
        <v>1347</v>
      </c>
      <c r="U489" t="s">
        <v>1625</v>
      </c>
      <c r="V489" s="2">
        <v>45253</v>
      </c>
      <c r="W489" s="2">
        <v>45253</v>
      </c>
      <c r="X489" s="2">
        <v>45253</v>
      </c>
      <c r="Y489" s="1">
        <f>IF(OR(Table1[[#This Row],[Quote Date]]="",Table1[[#This Row],[Confirm Date]]=""),0,NETWORKDAYS(Table1[[#This Row],[Quote Date]],Table1[[#This Row],[Confirm Date]]))</f>
        <v>1</v>
      </c>
      <c r="Z489" s="2"/>
      <c r="AA489" s="2"/>
      <c r="AB489" s="3">
        <f>IF(OR(Table1[[#This Row],[Part Order Date]]="",Table1[[#This Row],[Part Receive Date]]=""),0,NETWORKDAYS(Table1[[#This Row],[Part Order Date]],Table1[[#This Row],[Part Receive Date]]))</f>
        <v>0</v>
      </c>
      <c r="AC489" s="1">
        <f>IF(OR(Table1[[#This Row],[Confirm Date]]="",Table1[[#This Row],[End Date]]=""),0,NETWORKDAYS(Table1[[#This Row],[Confirm Date]],Table1[[#This Row],[End Date]]))</f>
        <v>2</v>
      </c>
      <c r="AD489" s="2"/>
      <c r="AE489" s="2"/>
      <c r="AF489" s="2"/>
      <c r="AH489">
        <v>200</v>
      </c>
      <c r="AI489" s="139"/>
    </row>
    <row r="490" spans="1:35" hidden="1">
      <c r="A490">
        <f>IF(Table1[[#This Row],[STATUS]]="0] CLOSED","",COUNTIF($I$4:I490,"&lt;&gt;0] CLOSED"))</f>
        <v>287</v>
      </c>
      <c r="B490" t="s">
        <v>1731</v>
      </c>
      <c r="C490" s="2">
        <v>45250</v>
      </c>
      <c r="D490" s="2">
        <v>45254</v>
      </c>
      <c r="E490" s="2">
        <v>45257</v>
      </c>
      <c r="F490" s="3">
        <f>IF(OR(Table1[[#This Row],[Start Date]]="",Table1[[#This Row],[End Date]]=""),0,NETWORKDAYS(Table1[[#This Row],[Start Date]],Table1[[#This Row],[End Date]]))</f>
        <v>2</v>
      </c>
      <c r="G490" t="s">
        <v>38</v>
      </c>
      <c r="H490" t="s">
        <v>6</v>
      </c>
      <c r="I490" t="s">
        <v>1431</v>
      </c>
      <c r="K490" s="2"/>
      <c r="L490" t="s">
        <v>1524</v>
      </c>
      <c r="M490" t="s">
        <v>1343</v>
      </c>
      <c r="N490" t="s">
        <v>33</v>
      </c>
      <c r="O490" t="s">
        <v>23</v>
      </c>
      <c r="P490" t="s">
        <v>1732</v>
      </c>
      <c r="Q490" s="2">
        <v>42879</v>
      </c>
      <c r="T490" t="s">
        <v>1347</v>
      </c>
      <c r="U490" t="s">
        <v>2181</v>
      </c>
      <c r="V490" s="2">
        <v>45254</v>
      </c>
      <c r="W490" s="2">
        <v>45254</v>
      </c>
      <c r="X490" s="2">
        <v>45257</v>
      </c>
      <c r="Y490" s="1">
        <f>IF(OR(Table1[[#This Row],[Quote Date]]="",Table1[[#This Row],[Confirm Date]]=""),0,NETWORKDAYS(Table1[[#This Row],[Quote Date]],Table1[[#This Row],[Confirm Date]]))</f>
        <v>2</v>
      </c>
      <c r="Z490" s="2"/>
      <c r="AA490" s="2"/>
      <c r="AB490" s="3">
        <f>IF(OR(Table1[[#This Row],[Part Order Date]]="",Table1[[#This Row],[Part Receive Date]]=""),0,NETWORKDAYS(Table1[[#This Row],[Part Order Date]],Table1[[#This Row],[Part Receive Date]]))</f>
        <v>0</v>
      </c>
      <c r="AC490" s="1">
        <f>IF(OR(Table1[[#This Row],[Confirm Date]]="",Table1[[#This Row],[End Date]]=""),0,NETWORKDAYS(Table1[[#This Row],[Confirm Date]],Table1[[#This Row],[End Date]]))</f>
        <v>1</v>
      </c>
      <c r="AD490" s="2"/>
      <c r="AE490" s="2"/>
      <c r="AF490" s="2"/>
      <c r="AH490">
        <v>200</v>
      </c>
      <c r="AI490" s="139"/>
    </row>
    <row r="491" spans="1:35" hidden="1">
      <c r="A491">
        <f>IF(Table1[[#This Row],[STATUS]]="0] CLOSED","",COUNTIF($I$4:I491,"&lt;&gt;0] CLOSED"))</f>
        <v>288</v>
      </c>
      <c r="B491" t="s">
        <v>1733</v>
      </c>
      <c r="C491" s="2">
        <v>45250</v>
      </c>
      <c r="D491" s="2">
        <v>45257</v>
      </c>
      <c r="E491" s="2">
        <v>45261</v>
      </c>
      <c r="F491" s="3">
        <f>IF(OR(Table1[[#This Row],[Start Date]]="",Table1[[#This Row],[End Date]]=""),0,NETWORKDAYS(Table1[[#This Row],[Start Date]],Table1[[#This Row],[End Date]]))</f>
        <v>5</v>
      </c>
      <c r="G491" t="s">
        <v>38</v>
      </c>
      <c r="H491" t="s">
        <v>6</v>
      </c>
      <c r="I491" t="s">
        <v>1431</v>
      </c>
      <c r="K491" s="2"/>
      <c r="L491" t="s">
        <v>1524</v>
      </c>
      <c r="M491" t="s">
        <v>1343</v>
      </c>
      <c r="N491" t="s">
        <v>33</v>
      </c>
      <c r="O491" t="s">
        <v>23</v>
      </c>
      <c r="P491" t="s">
        <v>1734</v>
      </c>
      <c r="Q491" s="2">
        <v>43000</v>
      </c>
      <c r="S491" t="s">
        <v>2042</v>
      </c>
      <c r="T491" t="s">
        <v>1347</v>
      </c>
      <c r="U491" t="s">
        <v>2182</v>
      </c>
      <c r="V491" s="2">
        <v>45257</v>
      </c>
      <c r="W491" s="2">
        <v>45257</v>
      </c>
      <c r="X491" s="2">
        <v>45257</v>
      </c>
      <c r="Y491" s="1">
        <f>IF(OR(Table1[[#This Row],[Quote Date]]="",Table1[[#This Row],[Confirm Date]]=""),0,NETWORKDAYS(Table1[[#This Row],[Quote Date]],Table1[[#This Row],[Confirm Date]]))</f>
        <v>1</v>
      </c>
      <c r="Z491" s="2"/>
      <c r="AA491" s="2"/>
      <c r="AB491" s="3">
        <f>IF(OR(Table1[[#This Row],[Part Order Date]]="",Table1[[#This Row],[Part Receive Date]]=""),0,NETWORKDAYS(Table1[[#This Row],[Part Order Date]],Table1[[#This Row],[Part Receive Date]]))</f>
        <v>0</v>
      </c>
      <c r="AC491" s="1">
        <f>IF(OR(Table1[[#This Row],[Confirm Date]]="",Table1[[#This Row],[End Date]]=""),0,NETWORKDAYS(Table1[[#This Row],[Confirm Date]],Table1[[#This Row],[End Date]]))</f>
        <v>5</v>
      </c>
      <c r="AD491" s="2"/>
      <c r="AE491" s="2"/>
      <c r="AF491" s="2"/>
      <c r="AH491">
        <v>200</v>
      </c>
      <c r="AI491" s="139"/>
    </row>
    <row r="492" spans="1:35" hidden="1">
      <c r="A492">
        <f>IF(Table1[[#This Row],[STATUS]]="0] CLOSED","",COUNTIF($I$4:I492,"&lt;&gt;0] CLOSED"))</f>
        <v>289</v>
      </c>
      <c r="B492" t="s">
        <v>1735</v>
      </c>
      <c r="C492" s="2">
        <v>45250</v>
      </c>
      <c r="D492" s="2">
        <v>45257</v>
      </c>
      <c r="E492" s="2">
        <v>45261</v>
      </c>
      <c r="F492" s="3">
        <f>IF(OR(Table1[[#This Row],[Start Date]]="",Table1[[#This Row],[End Date]]=""),0,NETWORKDAYS(Table1[[#This Row],[Start Date]],Table1[[#This Row],[End Date]]))</f>
        <v>5</v>
      </c>
      <c r="G492" t="s">
        <v>38</v>
      </c>
      <c r="H492" t="s">
        <v>6</v>
      </c>
      <c r="I492" t="s">
        <v>1431</v>
      </c>
      <c r="K492" s="2"/>
      <c r="L492" t="s">
        <v>1524</v>
      </c>
      <c r="M492" t="s">
        <v>1343</v>
      </c>
      <c r="N492" t="s">
        <v>33</v>
      </c>
      <c r="O492" t="s">
        <v>23</v>
      </c>
      <c r="P492" t="s">
        <v>1736</v>
      </c>
      <c r="Q492" s="2">
        <v>42879</v>
      </c>
      <c r="T492" t="s">
        <v>1347</v>
      </c>
      <c r="U492" t="s">
        <v>2183</v>
      </c>
      <c r="V492" s="2">
        <v>45257</v>
      </c>
      <c r="W492" s="2">
        <v>45257</v>
      </c>
      <c r="X492" s="2">
        <v>45257</v>
      </c>
      <c r="Y492" s="1">
        <f>IF(OR(Table1[[#This Row],[Quote Date]]="",Table1[[#This Row],[Confirm Date]]=""),0,NETWORKDAYS(Table1[[#This Row],[Quote Date]],Table1[[#This Row],[Confirm Date]]))</f>
        <v>1</v>
      </c>
      <c r="Z492" s="2"/>
      <c r="AA492" s="2"/>
      <c r="AB492" s="3">
        <f>IF(OR(Table1[[#This Row],[Part Order Date]]="",Table1[[#This Row],[Part Receive Date]]=""),0,NETWORKDAYS(Table1[[#This Row],[Part Order Date]],Table1[[#This Row],[Part Receive Date]]))</f>
        <v>0</v>
      </c>
      <c r="AC492" s="1">
        <f>IF(OR(Table1[[#This Row],[Confirm Date]]="",Table1[[#This Row],[End Date]]=""),0,NETWORKDAYS(Table1[[#This Row],[Confirm Date]],Table1[[#This Row],[End Date]]))</f>
        <v>5</v>
      </c>
      <c r="AD492" s="2"/>
      <c r="AE492" s="2"/>
      <c r="AF492" s="2"/>
      <c r="AH492">
        <v>200</v>
      </c>
      <c r="AI492" s="139"/>
    </row>
    <row r="493" spans="1:35" hidden="1">
      <c r="A493">
        <f>IF(Table1[[#This Row],[STATUS]]="0] CLOSED","",COUNTIF($I$4:I493,"&lt;&gt;0] CLOSED"))</f>
        <v>290</v>
      </c>
      <c r="B493" t="s">
        <v>1737</v>
      </c>
      <c r="C493" s="2">
        <v>45250</v>
      </c>
      <c r="D493" s="2">
        <v>45253</v>
      </c>
      <c r="E493" s="2">
        <v>45257</v>
      </c>
      <c r="F493" s="3">
        <f>IF(OR(Table1[[#This Row],[Start Date]]="",Table1[[#This Row],[End Date]]=""),0,NETWORKDAYS(Table1[[#This Row],[Start Date]],Table1[[#This Row],[End Date]]))</f>
        <v>3</v>
      </c>
      <c r="G493" t="s">
        <v>38</v>
      </c>
      <c r="H493" t="s">
        <v>6</v>
      </c>
      <c r="I493" t="s">
        <v>1431</v>
      </c>
      <c r="K493" s="2"/>
      <c r="L493" t="s">
        <v>1524</v>
      </c>
      <c r="M493" t="s">
        <v>1343</v>
      </c>
      <c r="N493" t="s">
        <v>33</v>
      </c>
      <c r="O493" t="s">
        <v>34</v>
      </c>
      <c r="P493" t="s">
        <v>1738</v>
      </c>
      <c r="Q493" s="2">
        <v>42744</v>
      </c>
      <c r="T493" t="s">
        <v>1347</v>
      </c>
      <c r="U493" t="s">
        <v>244</v>
      </c>
      <c r="V493" s="2">
        <v>45253</v>
      </c>
      <c r="W493" s="2">
        <v>45253</v>
      </c>
      <c r="X493" s="2">
        <v>45254</v>
      </c>
      <c r="Y493" s="1">
        <f>IF(OR(Table1[[#This Row],[Quote Date]]="",Table1[[#This Row],[Confirm Date]]=""),0,NETWORKDAYS(Table1[[#This Row],[Quote Date]],Table1[[#This Row],[Confirm Date]]))</f>
        <v>2</v>
      </c>
      <c r="Z493" s="2"/>
      <c r="AA493" s="2"/>
      <c r="AB493" s="3">
        <f>IF(OR(Table1[[#This Row],[Part Order Date]]="",Table1[[#This Row],[Part Receive Date]]=""),0,NETWORKDAYS(Table1[[#This Row],[Part Order Date]],Table1[[#This Row],[Part Receive Date]]))</f>
        <v>0</v>
      </c>
      <c r="AC493" s="1">
        <f>IF(OR(Table1[[#This Row],[Confirm Date]]="",Table1[[#This Row],[End Date]]=""),0,NETWORKDAYS(Table1[[#This Row],[Confirm Date]],Table1[[#This Row],[End Date]]))</f>
        <v>2</v>
      </c>
      <c r="AD493" s="2"/>
      <c r="AE493" s="2"/>
      <c r="AF493" s="2"/>
      <c r="AH493">
        <v>200</v>
      </c>
      <c r="AI493" s="139"/>
    </row>
    <row r="494" spans="1:35" hidden="1">
      <c r="A494">
        <f>IF(Table1[[#This Row],[STATUS]]="0] CLOSED","",COUNTIF($I$4:I494,"&lt;&gt;0] CLOSED"))</f>
        <v>291</v>
      </c>
      <c r="B494" t="s">
        <v>2067</v>
      </c>
      <c r="C494" s="2">
        <v>45260</v>
      </c>
      <c r="D494" s="2"/>
      <c r="E494" s="2"/>
      <c r="F494" s="3">
        <f>IF(OR(Table1[[#This Row],[Start Date]]="",Table1[[#This Row],[End Date]]=""),0,NETWORKDAYS(Table1[[#This Row],[Start Date]],Table1[[#This Row],[End Date]]))</f>
        <v>0</v>
      </c>
      <c r="G494" t="s">
        <v>38</v>
      </c>
      <c r="H494" t="s">
        <v>2171</v>
      </c>
      <c r="I494" t="s">
        <v>1431</v>
      </c>
      <c r="J494" t="s">
        <v>1534</v>
      </c>
      <c r="K494" s="2"/>
      <c r="M494" t="s">
        <v>1348</v>
      </c>
      <c r="N494" t="s">
        <v>39</v>
      </c>
      <c r="O494" t="s">
        <v>85</v>
      </c>
      <c r="P494" t="s">
        <v>2068</v>
      </c>
      <c r="Q494" s="2">
        <v>45229</v>
      </c>
      <c r="T494" t="s">
        <v>1566</v>
      </c>
      <c r="U494" t="s">
        <v>1718</v>
      </c>
      <c r="V494" s="2">
        <v>45272</v>
      </c>
      <c r="W494" s="2">
        <v>45272</v>
      </c>
      <c r="X494" s="2">
        <v>45272</v>
      </c>
      <c r="Y494" s="1">
        <f>IF(OR(Table1[[#This Row],[Quote Date]]="",Table1[[#This Row],[Confirm Date]]=""),0,NETWORKDAYS(Table1[[#This Row],[Quote Date]],Table1[[#This Row],[Confirm Date]]))</f>
        <v>1</v>
      </c>
      <c r="Z494" s="2"/>
      <c r="AA494" s="2"/>
      <c r="AB494" s="3">
        <f>IF(OR(Table1[[#This Row],[Part Order Date]]="",Table1[[#This Row],[Part Receive Date]]=""),0,NETWORKDAYS(Table1[[#This Row],[Part Order Date]],Table1[[#This Row],[Part Receive Date]]))</f>
        <v>0</v>
      </c>
      <c r="AC494" s="1">
        <f>IF(OR(Table1[[#This Row],[Confirm Date]]="",Table1[[#This Row],[End Date]]=""),0,NETWORKDAYS(Table1[[#This Row],[Confirm Date]],Table1[[#This Row],[End Date]]))</f>
        <v>0</v>
      </c>
      <c r="AD494" s="2"/>
      <c r="AE494" s="2" t="s">
        <v>2069</v>
      </c>
      <c r="AF494" s="2" t="s">
        <v>2172</v>
      </c>
      <c r="AG494" t="s">
        <v>2130</v>
      </c>
      <c r="AH494">
        <v>350</v>
      </c>
      <c r="AI494" s="139"/>
    </row>
    <row r="495" spans="1:35" hidden="1">
      <c r="A495">
        <f>IF(Table1[[#This Row],[STATUS]]="0] CLOSED","",COUNTIF($I$4:I495,"&lt;&gt;0] CLOSED"))</f>
        <v>292</v>
      </c>
      <c r="B495" t="s">
        <v>2117</v>
      </c>
      <c r="C495" s="2">
        <v>45268</v>
      </c>
      <c r="D495" s="2">
        <v>45268</v>
      </c>
      <c r="E495" s="2">
        <v>45271</v>
      </c>
      <c r="F495" s="3">
        <f>IF(OR(Table1[[#This Row],[Start Date]]="",Table1[[#This Row],[End Date]]=""),0,NETWORKDAYS(Table1[[#This Row],[Start Date]],Table1[[#This Row],[End Date]]))</f>
        <v>2</v>
      </c>
      <c r="G495" t="s">
        <v>38</v>
      </c>
      <c r="H495" t="s">
        <v>6</v>
      </c>
      <c r="I495" t="s">
        <v>1431</v>
      </c>
      <c r="K495" s="2"/>
      <c r="L495" t="s">
        <v>1525</v>
      </c>
      <c r="M495" t="s">
        <v>1343</v>
      </c>
      <c r="N495" t="s">
        <v>39</v>
      </c>
      <c r="O495" t="s">
        <v>85</v>
      </c>
      <c r="P495" t="s">
        <v>2118</v>
      </c>
      <c r="Q495" s="2">
        <v>45229</v>
      </c>
      <c r="T495" t="s">
        <v>1347</v>
      </c>
      <c r="U495" t="s">
        <v>92</v>
      </c>
      <c r="V495" s="2">
        <v>45268</v>
      </c>
      <c r="W495" s="2">
        <v>45268</v>
      </c>
      <c r="X495" s="2">
        <v>45268</v>
      </c>
      <c r="Y495" s="1">
        <f>IF(OR(Table1[[#This Row],[Quote Date]]="",Table1[[#This Row],[Confirm Date]]=""),0,NETWORKDAYS(Table1[[#This Row],[Quote Date]],Table1[[#This Row],[Confirm Date]]))</f>
        <v>1</v>
      </c>
      <c r="Z495" s="2"/>
      <c r="AA495" s="2"/>
      <c r="AB495" s="3">
        <f>IF(OR(Table1[[#This Row],[Part Order Date]]="",Table1[[#This Row],[Part Receive Date]]=""),0,NETWORKDAYS(Table1[[#This Row],[Part Order Date]],Table1[[#This Row],[Part Receive Date]]))</f>
        <v>0</v>
      </c>
      <c r="AC495" s="1">
        <f>IF(OR(Table1[[#This Row],[Confirm Date]]="",Table1[[#This Row],[End Date]]=""),0,NETWORKDAYS(Table1[[#This Row],[Confirm Date]],Table1[[#This Row],[End Date]]))</f>
        <v>2</v>
      </c>
      <c r="AD495" s="2"/>
      <c r="AE495" s="2"/>
      <c r="AF495" s="2"/>
      <c r="AH495">
        <v>200</v>
      </c>
      <c r="AI495" s="139"/>
    </row>
    <row r="496" spans="1:35" hidden="1">
      <c r="A496">
        <f>IF(Table1[[#This Row],[STATUS]]="0] CLOSED","",COUNTIF($I$4:I496,"&lt;&gt;0] CLOSED"))</f>
        <v>293</v>
      </c>
      <c r="B496" t="s">
        <v>2220</v>
      </c>
      <c r="C496" s="2">
        <v>45275</v>
      </c>
      <c r="D496" s="2">
        <v>45281</v>
      </c>
      <c r="E496" s="2">
        <v>45282</v>
      </c>
      <c r="F496" s="3">
        <f>IF(OR(Table1[[#This Row],[Start Date]]="",Table1[[#This Row],[End Date]]=""),0,NETWORKDAYS(Table1[[#This Row],[Start Date]],Table1[[#This Row],[End Date]]))</f>
        <v>2</v>
      </c>
      <c r="G496" t="s">
        <v>38</v>
      </c>
      <c r="H496" t="s">
        <v>6</v>
      </c>
      <c r="I496" t="s">
        <v>1431</v>
      </c>
      <c r="K496" s="2"/>
      <c r="L496" t="s">
        <v>1485</v>
      </c>
      <c r="M496" t="s">
        <v>1348</v>
      </c>
      <c r="N496" t="s">
        <v>22</v>
      </c>
      <c r="O496" t="s">
        <v>157</v>
      </c>
      <c r="P496" t="s">
        <v>2221</v>
      </c>
      <c r="Q496" s="2">
        <v>43533</v>
      </c>
      <c r="S496" t="s">
        <v>2222</v>
      </c>
      <c r="T496" t="s">
        <v>1347</v>
      </c>
      <c r="U496" t="s">
        <v>2223</v>
      </c>
      <c r="V496" s="2">
        <v>45278</v>
      </c>
      <c r="W496" s="2">
        <v>45278</v>
      </c>
      <c r="X496" s="2">
        <v>45278</v>
      </c>
      <c r="Y496" s="1">
        <f>IF(OR(Table1[[#This Row],[Quote Date]]="",Table1[[#This Row],[Confirm Date]]=""),0,NETWORKDAYS(Table1[[#This Row],[Quote Date]],Table1[[#This Row],[Confirm Date]]))</f>
        <v>1</v>
      </c>
      <c r="Z496" s="2"/>
      <c r="AA496" s="2"/>
      <c r="AB496" s="3">
        <f>IF(OR(Table1[[#This Row],[Part Order Date]]="",Table1[[#This Row],[Part Receive Date]]=""),0,NETWORKDAYS(Table1[[#This Row],[Part Order Date]],Table1[[#This Row],[Part Receive Date]]))</f>
        <v>0</v>
      </c>
      <c r="AC496" s="1">
        <f>IF(OR(Table1[[#This Row],[Confirm Date]]="",Table1[[#This Row],[End Date]]=""),0,NETWORKDAYS(Table1[[#This Row],[Confirm Date]],Table1[[#This Row],[End Date]]))</f>
        <v>5</v>
      </c>
      <c r="AD496" s="2"/>
      <c r="AE496" s="2"/>
      <c r="AF496" s="2"/>
      <c r="AG496" t="s">
        <v>2157</v>
      </c>
      <c r="AH496">
        <v>200</v>
      </c>
      <c r="AI496" s="139"/>
    </row>
    <row r="497" spans="1:35" hidden="1">
      <c r="A497">
        <f>IF(Table1[[#This Row],[STATUS]]="0] CLOSED","",COUNTIF($I$4:I497,"&lt;&gt;0] CLOSED"))</f>
        <v>294</v>
      </c>
      <c r="B497" t="s">
        <v>2224</v>
      </c>
      <c r="C497" s="2">
        <v>45275</v>
      </c>
      <c r="D497" s="2">
        <v>45278</v>
      </c>
      <c r="E497" s="2">
        <v>45279</v>
      </c>
      <c r="F497" s="3">
        <f>IF(OR(Table1[[#This Row],[Start Date]]="",Table1[[#This Row],[End Date]]=""),0,NETWORKDAYS(Table1[[#This Row],[Start Date]],Table1[[#This Row],[End Date]]))</f>
        <v>2</v>
      </c>
      <c r="G497" t="s">
        <v>38</v>
      </c>
      <c r="H497" t="s">
        <v>6</v>
      </c>
      <c r="I497" t="s">
        <v>1431</v>
      </c>
      <c r="K497" s="2"/>
      <c r="L497" t="s">
        <v>1485</v>
      </c>
      <c r="M497" t="s">
        <v>1348</v>
      </c>
      <c r="N497" t="s">
        <v>22</v>
      </c>
      <c r="O497" t="s">
        <v>34</v>
      </c>
      <c r="P497" t="s">
        <v>1543</v>
      </c>
      <c r="Q497" s="2">
        <v>44713</v>
      </c>
      <c r="S497" t="s">
        <v>2225</v>
      </c>
      <c r="T497" t="s">
        <v>1347</v>
      </c>
      <c r="U497" t="s">
        <v>370</v>
      </c>
      <c r="V497" s="2">
        <v>45278</v>
      </c>
      <c r="W497" s="2">
        <v>45278</v>
      </c>
      <c r="X497" s="2">
        <v>45278</v>
      </c>
      <c r="Y497" s="1">
        <f>IF(OR(Table1[[#This Row],[Quote Date]]="",Table1[[#This Row],[Confirm Date]]=""),0,NETWORKDAYS(Table1[[#This Row],[Quote Date]],Table1[[#This Row],[Confirm Date]]))</f>
        <v>1</v>
      </c>
      <c r="Z497" s="2"/>
      <c r="AA497" s="2"/>
      <c r="AB497" s="3">
        <f>IF(OR(Table1[[#This Row],[Part Order Date]]="",Table1[[#This Row],[Part Receive Date]]=""),0,NETWORKDAYS(Table1[[#This Row],[Part Order Date]],Table1[[#This Row],[Part Receive Date]]))</f>
        <v>0</v>
      </c>
      <c r="AC497" s="1">
        <f>IF(OR(Table1[[#This Row],[Confirm Date]]="",Table1[[#This Row],[End Date]]=""),0,NETWORKDAYS(Table1[[#This Row],[Confirm Date]],Table1[[#This Row],[End Date]]))</f>
        <v>2</v>
      </c>
      <c r="AD497" s="2"/>
      <c r="AE497" s="2"/>
      <c r="AF497" s="2" t="s">
        <v>2226</v>
      </c>
      <c r="AH497">
        <v>200</v>
      </c>
      <c r="AI497" s="139"/>
    </row>
    <row r="498" spans="1:35" hidden="1">
      <c r="A498">
        <f>IF(Table1[[#This Row],[STATUS]]="0] CLOSED","",COUNTIF($I$4:I498,"&lt;&gt;0] CLOSED"))</f>
        <v>295</v>
      </c>
      <c r="B498" t="s">
        <v>2285</v>
      </c>
      <c r="C498" s="2">
        <v>45282</v>
      </c>
      <c r="D498" s="2"/>
      <c r="E498" s="2"/>
      <c r="F498" s="3">
        <f>IF(OR(Table1[[#This Row],[Start Date]]="",Table1[[#This Row],[End Date]]=""),0,NETWORKDAYS(Table1[[#This Row],[Start Date]],Table1[[#This Row],[End Date]]))</f>
        <v>0</v>
      </c>
      <c r="G498" t="s">
        <v>38</v>
      </c>
      <c r="H498" t="s">
        <v>28</v>
      </c>
      <c r="I498" t="s">
        <v>1431</v>
      </c>
      <c r="K498" s="2"/>
      <c r="M498" t="s">
        <v>1348</v>
      </c>
      <c r="N498" t="s">
        <v>22</v>
      </c>
      <c r="O498" t="s">
        <v>2286</v>
      </c>
      <c r="P498" t="s">
        <v>2240</v>
      </c>
      <c r="Q498" s="2">
        <v>43621</v>
      </c>
      <c r="S498" t="s">
        <v>2287</v>
      </c>
      <c r="T498" t="s">
        <v>1442</v>
      </c>
      <c r="U498" t="s">
        <v>2193</v>
      </c>
      <c r="V498" s="2">
        <v>45282</v>
      </c>
      <c r="W498" s="2">
        <v>45282</v>
      </c>
      <c r="X498" s="2">
        <v>45282</v>
      </c>
      <c r="Y498" s="1">
        <f>IF(OR(Table1[[#This Row],[Quote Date]]="",Table1[[#This Row],[Confirm Date]]=""),0,NETWORKDAYS(Table1[[#This Row],[Quote Date]],Table1[[#This Row],[Confirm Date]]))</f>
        <v>1</v>
      </c>
      <c r="Z498" s="2"/>
      <c r="AA498" s="2"/>
      <c r="AB498" s="3">
        <f>IF(OR(Table1[[#This Row],[Part Order Date]]="",Table1[[#This Row],[Part Receive Date]]=""),0,NETWORKDAYS(Table1[[#This Row],[Part Order Date]],Table1[[#This Row],[Part Receive Date]]))</f>
        <v>0</v>
      </c>
      <c r="AC498" s="1">
        <f>IF(OR(Table1[[#This Row],[Confirm Date]]="",Table1[[#This Row],[End Date]]=""),0,NETWORKDAYS(Table1[[#This Row],[Confirm Date]],Table1[[#This Row],[End Date]]))</f>
        <v>0</v>
      </c>
      <c r="AD498" s="2"/>
      <c r="AE498" s="2"/>
      <c r="AF498" s="2" t="s">
        <v>2288</v>
      </c>
      <c r="AG498" t="s">
        <v>2130</v>
      </c>
      <c r="AH498">
        <v>350</v>
      </c>
      <c r="AI498" s="139"/>
    </row>
    <row r="499" spans="1:35" hidden="1">
      <c r="A499">
        <f>IF(Table1[[#This Row],[STATUS]]="0] CLOSED","",COUNTIF($I$4:I499,"&lt;&gt;0] CLOSED"))</f>
        <v>296</v>
      </c>
      <c r="B499" t="s">
        <v>2290</v>
      </c>
      <c r="C499" s="2">
        <v>45282</v>
      </c>
      <c r="D499" s="2"/>
      <c r="E499" s="2"/>
      <c r="F499" s="3">
        <f>IF(OR(Table1[[#This Row],[Start Date]]="",Table1[[#This Row],[End Date]]=""),0,NETWORKDAYS(Table1[[#This Row],[Start Date]],Table1[[#This Row],[End Date]]))</f>
        <v>0</v>
      </c>
      <c r="G499" t="s">
        <v>38</v>
      </c>
      <c r="H499" t="s">
        <v>28</v>
      </c>
      <c r="I499" t="s">
        <v>1431</v>
      </c>
      <c r="K499" s="2"/>
      <c r="M499" t="s">
        <v>1348</v>
      </c>
      <c r="N499" t="s">
        <v>22</v>
      </c>
      <c r="O499" t="s">
        <v>1481</v>
      </c>
      <c r="P499" t="s">
        <v>2239</v>
      </c>
      <c r="Q499" s="2">
        <v>43432</v>
      </c>
      <c r="S499" t="s">
        <v>2287</v>
      </c>
      <c r="T499" t="s">
        <v>1442</v>
      </c>
      <c r="U499" t="s">
        <v>2193</v>
      </c>
      <c r="V499" s="2">
        <v>45282</v>
      </c>
      <c r="W499" s="2">
        <v>45282</v>
      </c>
      <c r="X499" s="2">
        <v>45282</v>
      </c>
      <c r="Y499" s="1">
        <f>IF(OR(Table1[[#This Row],[Quote Date]]="",Table1[[#This Row],[Confirm Date]]=""),0,NETWORKDAYS(Table1[[#This Row],[Quote Date]],Table1[[#This Row],[Confirm Date]]))</f>
        <v>1</v>
      </c>
      <c r="Z499" s="2"/>
      <c r="AA499" s="2"/>
      <c r="AB499" s="3">
        <f>IF(OR(Table1[[#This Row],[Part Order Date]]="",Table1[[#This Row],[Part Receive Date]]=""),0,NETWORKDAYS(Table1[[#This Row],[Part Order Date]],Table1[[#This Row],[Part Receive Date]]))</f>
        <v>0</v>
      </c>
      <c r="AC499" s="1">
        <f>IF(OR(Table1[[#This Row],[Confirm Date]]="",Table1[[#This Row],[End Date]]=""),0,NETWORKDAYS(Table1[[#This Row],[Confirm Date]],Table1[[#This Row],[End Date]]))</f>
        <v>0</v>
      </c>
      <c r="AD499" s="2"/>
      <c r="AE499" s="2"/>
      <c r="AF499" s="2" t="s">
        <v>2291</v>
      </c>
      <c r="AG499" t="s">
        <v>2130</v>
      </c>
      <c r="AH499">
        <v>350</v>
      </c>
      <c r="AI499" s="139"/>
    </row>
    <row r="500" spans="1:35" hidden="1">
      <c r="A500">
        <f>IF(Table1[[#This Row],[STATUS]]="0] CLOSED","",COUNTIF($I$4:I500,"&lt;&gt;0] CLOSED"))</f>
        <v>297</v>
      </c>
      <c r="B500" t="s">
        <v>2343</v>
      </c>
      <c r="C500" s="2">
        <v>45288</v>
      </c>
      <c r="D500" s="2">
        <v>45288</v>
      </c>
      <c r="E500" s="2">
        <v>45288</v>
      </c>
      <c r="F500" s="3">
        <f>IF(OR(Table1[[#This Row],[Start Date]]="",Table1[[#This Row],[End Date]]=""),0,NETWORKDAYS(Table1[[#This Row],[Start Date]],Table1[[#This Row],[End Date]]))</f>
        <v>1</v>
      </c>
      <c r="G500" t="s">
        <v>38</v>
      </c>
      <c r="H500" t="s">
        <v>6</v>
      </c>
      <c r="I500" t="s">
        <v>1431</v>
      </c>
      <c r="K500" s="2"/>
      <c r="L500" t="s">
        <v>1485</v>
      </c>
      <c r="N500" t="s">
        <v>22</v>
      </c>
      <c r="O500" t="s">
        <v>1637</v>
      </c>
      <c r="P500" t="s">
        <v>1638</v>
      </c>
      <c r="Q500" s="2">
        <v>43609</v>
      </c>
      <c r="S500" t="s">
        <v>2344</v>
      </c>
      <c r="T500" t="s">
        <v>1347</v>
      </c>
      <c r="U500" t="s">
        <v>1718</v>
      </c>
      <c r="V500" s="2">
        <v>45288</v>
      </c>
      <c r="W500" s="2">
        <v>45288</v>
      </c>
      <c r="X500" s="2">
        <v>45288</v>
      </c>
      <c r="Y500" s="1">
        <v>1</v>
      </c>
      <c r="Z500" s="2"/>
      <c r="AA500" s="2"/>
      <c r="AB500" s="3">
        <f>IF(OR(Table1[[#This Row],[Part Order Date]]="",Table1[[#This Row],[Part Receive Date]]=""),0,NETWORKDAYS(Table1[[#This Row],[Part Order Date]],Table1[[#This Row],[Part Receive Date]]))</f>
        <v>0</v>
      </c>
      <c r="AC500" s="1">
        <f>IF(OR(Table1[[#This Row],[Confirm Date]]="",Table1[[#This Row],[End Date]]=""),0,NETWORKDAYS(Table1[[#This Row],[Confirm Date]],Table1[[#This Row],[End Date]]))</f>
        <v>1</v>
      </c>
      <c r="AD500" s="2"/>
      <c r="AE500" s="2"/>
      <c r="AF500" s="2"/>
      <c r="AH500">
        <v>350</v>
      </c>
      <c r="AI500" s="139"/>
    </row>
    <row r="501" spans="1:35" hidden="1">
      <c r="A501">
        <f>IF(Table1[[#This Row],[STATUS]]="0] CLOSED","",COUNTIF($I$4:I501,"&lt;&gt;0] CLOSED"))</f>
        <v>298</v>
      </c>
      <c r="B501" t="s">
        <v>180</v>
      </c>
      <c r="C501" s="2">
        <v>45139</v>
      </c>
      <c r="D501" s="2">
        <v>45271</v>
      </c>
      <c r="E501" s="2">
        <v>45282</v>
      </c>
      <c r="F501" s="3">
        <f>IF(OR(Table1[[#This Row],[Start Date]]="",Table1[[#This Row],[End Date]]=""),0,NETWORKDAYS(Table1[[#This Row],[Start Date]],Table1[[#This Row],[End Date]]))</f>
        <v>10</v>
      </c>
      <c r="G501" t="s">
        <v>21</v>
      </c>
      <c r="H501" t="s">
        <v>6</v>
      </c>
      <c r="I501" t="s">
        <v>1433</v>
      </c>
      <c r="K501" s="2"/>
      <c r="L501" t="s">
        <v>1484</v>
      </c>
      <c r="M501" t="s">
        <v>1343</v>
      </c>
      <c r="N501" t="s">
        <v>39</v>
      </c>
      <c r="O501" t="s">
        <v>40</v>
      </c>
      <c r="P501" t="s">
        <v>181</v>
      </c>
      <c r="Q501" s="2">
        <v>43466</v>
      </c>
      <c r="S501" t="s">
        <v>122</v>
      </c>
      <c r="T501" t="s">
        <v>1441</v>
      </c>
      <c r="U501" t="s">
        <v>42</v>
      </c>
      <c r="V501" s="2">
        <v>45209</v>
      </c>
      <c r="W501" s="2">
        <v>45147</v>
      </c>
      <c r="X501" s="2">
        <v>45148</v>
      </c>
      <c r="Y501" s="1">
        <f>IF(OR(Table1[[#This Row],[Quote Date]]="",Table1[[#This Row],[Confirm Date]]=""),0,NETWORKDAYS(Table1[[#This Row],[Quote Date]],Table1[[#This Row],[Confirm Date]]))</f>
        <v>2</v>
      </c>
      <c r="Z501" s="2">
        <v>45148</v>
      </c>
      <c r="AA501" s="2">
        <v>45266</v>
      </c>
      <c r="AB501" s="3">
        <f>IF(OR(Table1[[#This Row],[Part Order Date]]="",Table1[[#This Row],[Part Receive Date]]=""),0,NETWORKDAYS(Table1[[#This Row],[Part Order Date]],Table1[[#This Row],[Part Receive Date]]))</f>
        <v>85</v>
      </c>
      <c r="AC501" s="1">
        <f>IF(OR(Table1[[#This Row],[Confirm Date]]="",Table1[[#This Row],[End Date]]=""),0,NETWORKDAYS(Table1[[#This Row],[Confirm Date]],Table1[[#This Row],[End Date]]))</f>
        <v>97</v>
      </c>
      <c r="AD501" s="2">
        <v>45287</v>
      </c>
      <c r="AE501" s="2" t="s">
        <v>1802</v>
      </c>
      <c r="AF501" s="2"/>
      <c r="AH501">
        <v>200</v>
      </c>
      <c r="AI501" s="139"/>
    </row>
    <row r="502" spans="1:35" hidden="1">
      <c r="A502">
        <f>IF(Table1[[#This Row],[STATUS]]="0] CLOSED","",COUNTIF($I$4:I502,"&lt;&gt;0] CLOSED"))</f>
        <v>299</v>
      </c>
      <c r="B502" t="s">
        <v>195</v>
      </c>
      <c r="C502" s="2">
        <v>45141</v>
      </c>
      <c r="D502" s="2">
        <v>45271</v>
      </c>
      <c r="E502" s="2">
        <v>45282</v>
      </c>
      <c r="F502" s="3">
        <f>IF(OR(Table1[[#This Row],[Start Date]]="",Table1[[#This Row],[End Date]]=""),0,NETWORKDAYS(Table1[[#This Row],[Start Date]],Table1[[#This Row],[End Date]]))</f>
        <v>10</v>
      </c>
      <c r="G502" t="s">
        <v>21</v>
      </c>
      <c r="H502" t="s">
        <v>6</v>
      </c>
      <c r="I502" t="s">
        <v>1433</v>
      </c>
      <c r="J502" t="s">
        <v>1532</v>
      </c>
      <c r="K502" s="2"/>
      <c r="L502" t="s">
        <v>1525</v>
      </c>
      <c r="M502" t="s">
        <v>1343</v>
      </c>
      <c r="N502" t="s">
        <v>196</v>
      </c>
      <c r="O502" t="s">
        <v>52</v>
      </c>
      <c r="P502" t="s">
        <v>197</v>
      </c>
      <c r="Q502" s="2">
        <v>45006</v>
      </c>
      <c r="S502" t="s">
        <v>198</v>
      </c>
      <c r="T502" t="s">
        <v>1344</v>
      </c>
      <c r="U502" t="s">
        <v>199</v>
      </c>
      <c r="V502" s="2">
        <v>45146</v>
      </c>
      <c r="W502" s="2">
        <v>45147</v>
      </c>
      <c r="X502" s="2">
        <v>45148</v>
      </c>
      <c r="Y502" s="1">
        <f>IF(OR(Table1[[#This Row],[Quote Date]]="",Table1[[#This Row],[Confirm Date]]=""),0,NETWORKDAYS(Table1[[#This Row],[Quote Date]],Table1[[#This Row],[Confirm Date]]))</f>
        <v>2</v>
      </c>
      <c r="Z502" s="2">
        <v>45148</v>
      </c>
      <c r="AA502" s="2">
        <v>45178</v>
      </c>
      <c r="AB502" s="3">
        <f>IF(OR(Table1[[#This Row],[Part Order Date]]="",Table1[[#This Row],[Part Receive Date]]=""),0,NETWORKDAYS(Table1[[#This Row],[Part Order Date]],Table1[[#This Row],[Part Receive Date]]))</f>
        <v>22</v>
      </c>
      <c r="AC502" s="1">
        <f>IF(OR(Table1[[#This Row],[Confirm Date]]="",Table1[[#This Row],[End Date]]=""),0,NETWORKDAYS(Table1[[#This Row],[Confirm Date]],Table1[[#This Row],[End Date]]))</f>
        <v>97</v>
      </c>
      <c r="AD502" s="2">
        <v>45288</v>
      </c>
      <c r="AE502" s="2" t="s">
        <v>1803</v>
      </c>
      <c r="AF502" s="2" t="s">
        <v>1804</v>
      </c>
      <c r="AH502">
        <v>500</v>
      </c>
      <c r="AI502" s="139"/>
    </row>
    <row r="503" spans="1:35" hidden="1">
      <c r="A503">
        <f>IF(Table1[[#This Row],[STATUS]]="0] CLOSED","",COUNTIF($I$4:I503,"&lt;&gt;0] CLOSED"))</f>
        <v>300</v>
      </c>
      <c r="B503" t="s">
        <v>257</v>
      </c>
      <c r="C503" s="2">
        <v>45160</v>
      </c>
      <c r="D503" s="2">
        <v>45279</v>
      </c>
      <c r="E503" s="2">
        <v>45289</v>
      </c>
      <c r="F503" s="3">
        <f>IF(OR(Table1[[#This Row],[Start Date]]="",Table1[[#This Row],[End Date]]=""),0,NETWORKDAYS(Table1[[#This Row],[Start Date]],Table1[[#This Row],[End Date]]))</f>
        <v>9</v>
      </c>
      <c r="G503" t="s">
        <v>21</v>
      </c>
      <c r="H503" t="s">
        <v>6</v>
      </c>
      <c r="I503" t="s">
        <v>1433</v>
      </c>
      <c r="K503" s="2"/>
      <c r="L503" t="s">
        <v>1533</v>
      </c>
      <c r="M503" t="s">
        <v>1348</v>
      </c>
      <c r="N503" t="s">
        <v>258</v>
      </c>
      <c r="O503" t="s">
        <v>259</v>
      </c>
      <c r="P503" t="s">
        <v>260</v>
      </c>
      <c r="Q503" s="2">
        <v>43304</v>
      </c>
      <c r="S503" t="s">
        <v>261</v>
      </c>
      <c r="T503" t="s">
        <v>1344</v>
      </c>
      <c r="U503" t="s">
        <v>262</v>
      </c>
      <c r="V503" s="2">
        <v>45162</v>
      </c>
      <c r="W503" s="2">
        <v>45162</v>
      </c>
      <c r="X503" s="2">
        <v>45230</v>
      </c>
      <c r="Y503" s="1">
        <f>IF(OR(Table1[[#This Row],[Quote Date]]="",Table1[[#This Row],[Confirm Date]]=""),0,NETWORKDAYS(Table1[[#This Row],[Quote Date]],Table1[[#This Row],[Confirm Date]]))</f>
        <v>49</v>
      </c>
      <c r="Z503" s="2">
        <v>45215</v>
      </c>
      <c r="AA503" s="2"/>
      <c r="AB503" s="3">
        <f>IF(OR(Table1[[#This Row],[Part Order Date]]="",Table1[[#This Row],[Part Receive Date]]=""),0,NETWORKDAYS(Table1[[#This Row],[Part Order Date]],Table1[[#This Row],[Part Receive Date]]))</f>
        <v>0</v>
      </c>
      <c r="AC503" s="1">
        <f>IF(OR(Table1[[#This Row],[Confirm Date]]="",Table1[[#This Row],[End Date]]=""),0,NETWORKDAYS(Table1[[#This Row],[Confirm Date]],Table1[[#This Row],[End Date]]))</f>
        <v>44</v>
      </c>
      <c r="AD503" s="2">
        <v>45289</v>
      </c>
      <c r="AE503" s="2"/>
      <c r="AF503" s="2" t="s">
        <v>1805</v>
      </c>
      <c r="AG503" t="s">
        <v>2161</v>
      </c>
      <c r="AH503">
        <v>400</v>
      </c>
      <c r="AI503" s="139">
        <v>72000000</v>
      </c>
    </row>
    <row r="504" spans="1:35" hidden="1">
      <c r="A504">
        <f>IF(Table1[[#This Row],[STATUS]]="0] CLOSED","",COUNTIF($I$4:I504,"&lt;&gt;0] CLOSED"))</f>
        <v>301</v>
      </c>
      <c r="B504" t="s">
        <v>465</v>
      </c>
      <c r="C504" s="2">
        <v>45187</v>
      </c>
      <c r="D504" s="2">
        <v>45282</v>
      </c>
      <c r="E504" s="2">
        <v>45287</v>
      </c>
      <c r="F504" s="3">
        <f>IF(OR(Table1[[#This Row],[Start Date]]="",Table1[[#This Row],[End Date]]=""),0,NETWORKDAYS(Table1[[#This Row],[Start Date]],Table1[[#This Row],[End Date]]))</f>
        <v>4</v>
      </c>
      <c r="G504" t="s">
        <v>21</v>
      </c>
      <c r="H504" t="s">
        <v>6</v>
      </c>
      <c r="I504" t="s">
        <v>1433</v>
      </c>
      <c r="K504" s="2"/>
      <c r="L504" t="s">
        <v>1484</v>
      </c>
      <c r="M504" t="s">
        <v>1343</v>
      </c>
      <c r="N504" t="s">
        <v>466</v>
      </c>
      <c r="O504" t="s">
        <v>77</v>
      </c>
      <c r="P504" t="s">
        <v>467</v>
      </c>
      <c r="Q504" s="2">
        <v>44591</v>
      </c>
      <c r="S504" t="s">
        <v>468</v>
      </c>
      <c r="T504" t="s">
        <v>1344</v>
      </c>
      <c r="U504" t="s">
        <v>469</v>
      </c>
      <c r="V504" s="2">
        <v>45187</v>
      </c>
      <c r="W504" s="2">
        <v>45189</v>
      </c>
      <c r="X504" s="2">
        <v>45230</v>
      </c>
      <c r="Y504" s="1">
        <f>IF(OR(Table1[[#This Row],[Quote Date]]="",Table1[[#This Row],[Confirm Date]]=""),0,NETWORKDAYS(Table1[[#This Row],[Quote Date]],Table1[[#This Row],[Confirm Date]]))</f>
        <v>30</v>
      </c>
      <c r="Z504" s="2"/>
      <c r="AA504" s="2"/>
      <c r="AB504" s="3">
        <f>IF(OR(Table1[[#This Row],[Part Order Date]]="",Table1[[#This Row],[Part Receive Date]]=""),0,NETWORKDAYS(Table1[[#This Row],[Part Order Date]],Table1[[#This Row],[Part Receive Date]]))</f>
        <v>0</v>
      </c>
      <c r="AC504" s="1">
        <f>IF(OR(Table1[[#This Row],[Confirm Date]]="",Table1[[#This Row],[End Date]]=""),0,NETWORKDAYS(Table1[[#This Row],[Confirm Date]],Table1[[#This Row],[End Date]]))</f>
        <v>42</v>
      </c>
      <c r="AD504" s="2">
        <v>45287</v>
      </c>
      <c r="AE504" s="2"/>
      <c r="AF504" s="2"/>
      <c r="AH504">
        <v>450</v>
      </c>
      <c r="AI504" s="139">
        <v>38000000</v>
      </c>
    </row>
    <row r="505" spans="1:35" hidden="1">
      <c r="A505">
        <f>IF(Table1[[#This Row],[STATUS]]="0] CLOSED","",COUNTIF($I$4:I505,"&lt;&gt;0] CLOSED"))</f>
        <v>302</v>
      </c>
      <c r="B505" t="s">
        <v>1556</v>
      </c>
      <c r="C505" s="2">
        <v>45233</v>
      </c>
      <c r="D505" s="2">
        <v>45272</v>
      </c>
      <c r="E505" s="2">
        <v>45289</v>
      </c>
      <c r="F505" s="3">
        <f>IF(OR(Table1[[#This Row],[Start Date]]="",Table1[[#This Row],[End Date]]=""),0,NETWORKDAYS(Table1[[#This Row],[Start Date]],Table1[[#This Row],[End Date]]))</f>
        <v>14</v>
      </c>
      <c r="G505" t="s">
        <v>21</v>
      </c>
      <c r="H505" t="s">
        <v>6</v>
      </c>
      <c r="I505" t="s">
        <v>1433</v>
      </c>
      <c r="J505" t="s">
        <v>1534</v>
      </c>
      <c r="K505" s="2"/>
      <c r="L505" t="s">
        <v>1524</v>
      </c>
      <c r="M505" t="s">
        <v>1343</v>
      </c>
      <c r="N505" t="s">
        <v>514</v>
      </c>
      <c r="O505" t="s">
        <v>23</v>
      </c>
      <c r="P505" t="s">
        <v>1557</v>
      </c>
      <c r="Q505" s="2">
        <v>45159</v>
      </c>
      <c r="S505" t="s">
        <v>1632</v>
      </c>
      <c r="T505" t="s">
        <v>1347</v>
      </c>
      <c r="U505" t="s">
        <v>1452</v>
      </c>
      <c r="V505" s="2">
        <v>45238</v>
      </c>
      <c r="W505" s="2">
        <v>45247</v>
      </c>
      <c r="X505" s="2">
        <v>45272</v>
      </c>
      <c r="Y505" s="1">
        <f>IF(OR(Table1[[#This Row],[Quote Date]]="",Table1[[#This Row],[Confirm Date]]=""),0,NETWORKDAYS(Table1[[#This Row],[Quote Date]],Table1[[#This Row],[Confirm Date]]))</f>
        <v>18</v>
      </c>
      <c r="Z505" s="2"/>
      <c r="AA505" s="2"/>
      <c r="AB505" s="3">
        <f>IF(OR(Table1[[#This Row],[Part Order Date]]="",Table1[[#This Row],[Part Receive Date]]=""),0,NETWORKDAYS(Table1[[#This Row],[Part Order Date]],Table1[[#This Row],[Part Receive Date]]))</f>
        <v>0</v>
      </c>
      <c r="AC505" s="1">
        <f>IF(OR(Table1[[#This Row],[Confirm Date]]="",Table1[[#This Row],[End Date]]=""),0,NETWORKDAYS(Table1[[#This Row],[Confirm Date]],Table1[[#This Row],[End Date]]))</f>
        <v>14</v>
      </c>
      <c r="AD505" s="2">
        <v>45289</v>
      </c>
      <c r="AE505" s="2"/>
      <c r="AF505" s="2" t="s">
        <v>2030</v>
      </c>
      <c r="AH505">
        <v>200</v>
      </c>
      <c r="AI505" s="139">
        <v>6000000</v>
      </c>
    </row>
    <row r="506" spans="1:35" hidden="1">
      <c r="A506">
        <f>IF(Table1[[#This Row],[STATUS]]="0] CLOSED","",COUNTIF($I$4:I506,"&lt;&gt;0] CLOSED"))</f>
        <v>303</v>
      </c>
      <c r="B506" t="s">
        <v>1691</v>
      </c>
      <c r="C506" s="2">
        <v>45245</v>
      </c>
      <c r="D506" s="2">
        <v>45253</v>
      </c>
      <c r="E506" s="2">
        <v>45257</v>
      </c>
      <c r="F506" s="3">
        <f>IF(OR(Table1[[#This Row],[Start Date]]="",Table1[[#This Row],[End Date]]=""),0,NETWORKDAYS(Table1[[#This Row],[Start Date]],Table1[[#This Row],[End Date]]))</f>
        <v>3</v>
      </c>
      <c r="G506" t="s">
        <v>21</v>
      </c>
      <c r="H506" t="s">
        <v>6</v>
      </c>
      <c r="I506" t="s">
        <v>1433</v>
      </c>
      <c r="K506" s="2"/>
      <c r="L506" t="s">
        <v>1524</v>
      </c>
      <c r="M506" t="s">
        <v>1343</v>
      </c>
      <c r="N506" t="s">
        <v>202</v>
      </c>
      <c r="O506" t="s">
        <v>109</v>
      </c>
      <c r="P506" t="s">
        <v>1678</v>
      </c>
      <c r="Q506" s="2">
        <v>44520</v>
      </c>
      <c r="T506" t="s">
        <v>1347</v>
      </c>
      <c r="U506" t="s">
        <v>1721</v>
      </c>
      <c r="V506" s="2">
        <v>45253</v>
      </c>
      <c r="W506" s="2">
        <v>45253</v>
      </c>
      <c r="X506" s="2">
        <v>45257</v>
      </c>
      <c r="Y506" s="1">
        <f>IF(OR(Table1[[#This Row],[Quote Date]]="",Table1[[#This Row],[Confirm Date]]=""),0,NETWORKDAYS(Table1[[#This Row],[Quote Date]],Table1[[#This Row],[Confirm Date]]))</f>
        <v>3</v>
      </c>
      <c r="Z506" s="2"/>
      <c r="AA506" s="2"/>
      <c r="AB506" s="3">
        <f>IF(OR(Table1[[#This Row],[Part Order Date]]="",Table1[[#This Row],[Part Receive Date]]=""),0,NETWORKDAYS(Table1[[#This Row],[Part Order Date]],Table1[[#This Row],[Part Receive Date]]))</f>
        <v>0</v>
      </c>
      <c r="AC506" s="1">
        <f>IF(OR(Table1[[#This Row],[Confirm Date]]="",Table1[[#This Row],[End Date]]=""),0,NETWORKDAYS(Table1[[#This Row],[Confirm Date]],Table1[[#This Row],[End Date]]))</f>
        <v>1</v>
      </c>
      <c r="AD506" s="2">
        <v>45293</v>
      </c>
      <c r="AE506" s="2"/>
      <c r="AF506" s="2" t="s">
        <v>2036</v>
      </c>
      <c r="AH506">
        <v>200</v>
      </c>
      <c r="AI506" s="139" t="s">
        <v>1347</v>
      </c>
    </row>
    <row r="507" spans="1:35" hidden="1">
      <c r="A507">
        <f>IF(Table1[[#This Row],[STATUS]]="0] CLOSED","",COUNTIF($I$4:I507,"&lt;&gt;0] CLOSED"))</f>
        <v>304</v>
      </c>
      <c r="B507" t="s">
        <v>1700</v>
      </c>
      <c r="C507" s="2">
        <v>45245</v>
      </c>
      <c r="D507" s="2">
        <v>45251</v>
      </c>
      <c r="E507" s="2">
        <v>45254</v>
      </c>
      <c r="F507" s="3">
        <f>IF(OR(Table1[[#This Row],[Start Date]]="",Table1[[#This Row],[End Date]]=""),0,NETWORKDAYS(Table1[[#This Row],[Start Date]],Table1[[#This Row],[End Date]]))</f>
        <v>4</v>
      </c>
      <c r="G507" t="s">
        <v>21</v>
      </c>
      <c r="H507" t="s">
        <v>6</v>
      </c>
      <c r="I507" t="s">
        <v>1433</v>
      </c>
      <c r="K507" s="2"/>
      <c r="L507" t="s">
        <v>1525</v>
      </c>
      <c r="M507" t="s">
        <v>1343</v>
      </c>
      <c r="N507" t="s">
        <v>202</v>
      </c>
      <c r="O507" t="s">
        <v>85</v>
      </c>
      <c r="P507" t="s">
        <v>503</v>
      </c>
      <c r="Q507" s="2">
        <v>44520</v>
      </c>
      <c r="S507" t="s">
        <v>1725</v>
      </c>
      <c r="T507" t="s">
        <v>1347</v>
      </c>
      <c r="U507" t="s">
        <v>2087</v>
      </c>
      <c r="V507" s="2">
        <v>45251</v>
      </c>
      <c r="W507" s="2">
        <v>45251</v>
      </c>
      <c r="X507" s="2">
        <v>45251</v>
      </c>
      <c r="Y507" s="1">
        <f>IF(OR(Table1[[#This Row],[Quote Date]]="",Table1[[#This Row],[Confirm Date]]=""),0,NETWORKDAYS(Table1[[#This Row],[Quote Date]],Table1[[#This Row],[Confirm Date]]))</f>
        <v>1</v>
      </c>
      <c r="Z507" s="2"/>
      <c r="AA507" s="2"/>
      <c r="AB507" s="3">
        <f>IF(OR(Table1[[#This Row],[Part Order Date]]="",Table1[[#This Row],[Part Receive Date]]=""),0,NETWORKDAYS(Table1[[#This Row],[Part Order Date]],Table1[[#This Row],[Part Receive Date]]))</f>
        <v>0</v>
      </c>
      <c r="AC507" s="1">
        <f>IF(OR(Table1[[#This Row],[Confirm Date]]="",Table1[[#This Row],[End Date]]=""),0,NETWORKDAYS(Table1[[#This Row],[Confirm Date]],Table1[[#This Row],[End Date]]))</f>
        <v>4</v>
      </c>
      <c r="AD507" s="2">
        <v>45293</v>
      </c>
      <c r="AE507" s="2"/>
      <c r="AF507" s="2"/>
      <c r="AH507">
        <v>200</v>
      </c>
      <c r="AI507" s="139" t="s">
        <v>1347</v>
      </c>
    </row>
    <row r="508" spans="1:35" hidden="1">
      <c r="A508">
        <f>IF(Table1[[#This Row],[STATUS]]="0] CLOSED","",COUNTIF($I$4:I508,"&lt;&gt;0] CLOSED"))</f>
        <v>305</v>
      </c>
      <c r="B508" t="s">
        <v>1706</v>
      </c>
      <c r="C508" s="2">
        <v>45246</v>
      </c>
      <c r="D508" s="2">
        <v>45250</v>
      </c>
      <c r="E508" s="2">
        <v>45257</v>
      </c>
      <c r="F508" s="3">
        <f>IF(OR(Table1[[#This Row],[Start Date]]="",Table1[[#This Row],[End Date]]=""),0,NETWORKDAYS(Table1[[#This Row],[Start Date]],Table1[[#This Row],[End Date]]))</f>
        <v>6</v>
      </c>
      <c r="G508" t="s">
        <v>21</v>
      </c>
      <c r="H508" t="s">
        <v>6</v>
      </c>
      <c r="I508" t="s">
        <v>1433</v>
      </c>
      <c r="K508" s="2"/>
      <c r="L508" t="s">
        <v>1525</v>
      </c>
      <c r="M508" t="s">
        <v>1343</v>
      </c>
      <c r="N508" t="s">
        <v>1707</v>
      </c>
      <c r="O508" t="s">
        <v>52</v>
      </c>
      <c r="P508" t="s">
        <v>1708</v>
      </c>
      <c r="Q508" s="2">
        <v>45105</v>
      </c>
      <c r="S508" t="s">
        <v>1541</v>
      </c>
      <c r="T508" t="s">
        <v>1347</v>
      </c>
      <c r="U508" t="s">
        <v>2088</v>
      </c>
      <c r="V508" s="2">
        <v>45246</v>
      </c>
      <c r="W508" s="2">
        <v>45246</v>
      </c>
      <c r="X508" s="2">
        <v>45250</v>
      </c>
      <c r="Y508" s="1">
        <f>IF(OR(Table1[[#This Row],[Quote Date]]="",Table1[[#This Row],[Confirm Date]]=""),0,NETWORKDAYS(Table1[[#This Row],[Quote Date]],Table1[[#This Row],[Confirm Date]]))</f>
        <v>3</v>
      </c>
      <c r="Z508" s="2"/>
      <c r="AA508" s="2"/>
      <c r="AB508" s="3">
        <f>IF(OR(Table1[[#This Row],[Part Order Date]]="",Table1[[#This Row],[Part Receive Date]]=""),0,NETWORKDAYS(Table1[[#This Row],[Part Order Date]],Table1[[#This Row],[Part Receive Date]]))</f>
        <v>0</v>
      </c>
      <c r="AC508" s="1">
        <f>IF(OR(Table1[[#This Row],[Confirm Date]]="",Table1[[#This Row],[End Date]]=""),0,NETWORKDAYS(Table1[[#This Row],[Confirm Date]],Table1[[#This Row],[End Date]]))</f>
        <v>6</v>
      </c>
      <c r="AD508" s="2">
        <v>45285</v>
      </c>
      <c r="AE508" s="2"/>
      <c r="AF508" s="2"/>
      <c r="AH508">
        <v>200</v>
      </c>
      <c r="AI508" s="139"/>
    </row>
    <row r="509" spans="1:35" hidden="1">
      <c r="A509">
        <f>IF(Table1[[#This Row],[STATUS]]="0] CLOSED","",COUNTIF($I$4:I509,"&lt;&gt;0] CLOSED"))</f>
        <v>306</v>
      </c>
      <c r="B509" t="s">
        <v>2119</v>
      </c>
      <c r="C509" s="2">
        <v>45268</v>
      </c>
      <c r="D509" s="2">
        <v>45273</v>
      </c>
      <c r="E509" s="2">
        <v>45287</v>
      </c>
      <c r="F509" s="3">
        <f>IF(OR(Table1[[#This Row],[Start Date]]="",Table1[[#This Row],[End Date]]=""),0,NETWORKDAYS(Table1[[#This Row],[Start Date]],Table1[[#This Row],[End Date]]))</f>
        <v>11</v>
      </c>
      <c r="G509" t="s">
        <v>21</v>
      </c>
      <c r="H509" t="s">
        <v>6</v>
      </c>
      <c r="I509" t="s">
        <v>1433</v>
      </c>
      <c r="K509" s="2"/>
      <c r="L509" t="s">
        <v>1484</v>
      </c>
      <c r="M509" t="s">
        <v>1343</v>
      </c>
      <c r="N509" t="s">
        <v>22</v>
      </c>
      <c r="O509" t="s">
        <v>73</v>
      </c>
      <c r="P509" t="s">
        <v>2120</v>
      </c>
      <c r="Q509" s="2">
        <v>43712</v>
      </c>
      <c r="T509" t="s">
        <v>1442</v>
      </c>
      <c r="U509" t="s">
        <v>2202</v>
      </c>
      <c r="V509" s="2">
        <v>45273</v>
      </c>
      <c r="W509" s="2">
        <v>45273</v>
      </c>
      <c r="X509" s="2">
        <v>45273</v>
      </c>
      <c r="Y509" s="1">
        <f>IF(OR(Table1[[#This Row],[Quote Date]]="",Table1[[#This Row],[Confirm Date]]=""),0,NETWORKDAYS(Table1[[#This Row],[Quote Date]],Table1[[#This Row],[Confirm Date]]))</f>
        <v>1</v>
      </c>
      <c r="Z509" s="2"/>
      <c r="AA509" s="2"/>
      <c r="AB509" s="3">
        <f>IF(OR(Table1[[#This Row],[Part Order Date]]="",Table1[[#This Row],[Part Receive Date]]=""),0,NETWORKDAYS(Table1[[#This Row],[Part Order Date]],Table1[[#This Row],[Part Receive Date]]))</f>
        <v>0</v>
      </c>
      <c r="AC509" s="1">
        <f>IF(OR(Table1[[#This Row],[Confirm Date]]="",Table1[[#This Row],[End Date]]=""),0,NETWORKDAYS(Table1[[#This Row],[Confirm Date]],Table1[[#This Row],[End Date]]))</f>
        <v>11</v>
      </c>
      <c r="AD509" s="2">
        <v>45287</v>
      </c>
      <c r="AE509" s="2"/>
      <c r="AF509" s="2"/>
      <c r="AH509">
        <v>350</v>
      </c>
      <c r="AI509" s="139"/>
    </row>
    <row r="510" spans="1:35" hidden="1">
      <c r="A510">
        <f>IF(Table1[[#This Row],[STATUS]]="0] CLOSED","",COUNTIF($I$4:I510,"&lt;&gt;0] CLOSED"))</f>
        <v>307</v>
      </c>
      <c r="B510" t="s">
        <v>2121</v>
      </c>
      <c r="C510" s="2">
        <v>45268</v>
      </c>
      <c r="D510" s="2">
        <v>45280</v>
      </c>
      <c r="E510" s="2">
        <v>45282</v>
      </c>
      <c r="F510" s="3">
        <f>IF(OR(Table1[[#This Row],[Start Date]]="",Table1[[#This Row],[End Date]]=""),0,NETWORKDAYS(Table1[[#This Row],[Start Date]],Table1[[#This Row],[End Date]]))</f>
        <v>3</v>
      </c>
      <c r="G510" t="s">
        <v>21</v>
      </c>
      <c r="H510" t="s">
        <v>6</v>
      </c>
      <c r="I510" t="s">
        <v>1433</v>
      </c>
      <c r="K510" s="2"/>
      <c r="L510" t="s">
        <v>1484</v>
      </c>
      <c r="M510" t="s">
        <v>1343</v>
      </c>
      <c r="N510" t="s">
        <v>39</v>
      </c>
      <c r="O510" t="s">
        <v>95</v>
      </c>
      <c r="P510" t="s">
        <v>2122</v>
      </c>
      <c r="Q510" s="2">
        <v>42508</v>
      </c>
      <c r="T510" t="s">
        <v>1441</v>
      </c>
      <c r="U510" t="s">
        <v>1718</v>
      </c>
      <c r="V510" s="2">
        <v>45280</v>
      </c>
      <c r="W510" s="2">
        <v>45280</v>
      </c>
      <c r="X510" s="2">
        <v>45280</v>
      </c>
      <c r="Y510" s="1">
        <f>IF(OR(Table1[[#This Row],[Quote Date]]="",Table1[[#This Row],[Confirm Date]]=""),0,NETWORKDAYS(Table1[[#This Row],[Quote Date]],Table1[[#This Row],[Confirm Date]]))</f>
        <v>1</v>
      </c>
      <c r="Z510" s="2"/>
      <c r="AA510" s="2"/>
      <c r="AB510" s="3">
        <f>IF(OR(Table1[[#This Row],[Part Order Date]]="",Table1[[#This Row],[Part Receive Date]]=""),0,NETWORKDAYS(Table1[[#This Row],[Part Order Date]],Table1[[#This Row],[Part Receive Date]]))</f>
        <v>0</v>
      </c>
      <c r="AC510" s="1">
        <f>IF(OR(Table1[[#This Row],[Confirm Date]]="",Table1[[#This Row],[End Date]]=""),0,NETWORKDAYS(Table1[[#This Row],[Confirm Date]],Table1[[#This Row],[End Date]]))</f>
        <v>3</v>
      </c>
      <c r="AD510" s="2">
        <v>45288</v>
      </c>
      <c r="AE510" s="2"/>
      <c r="AF510" s="2" t="s">
        <v>2043</v>
      </c>
      <c r="AH510">
        <v>200</v>
      </c>
      <c r="AI510" s="139"/>
    </row>
    <row r="511" spans="1:35" hidden="1">
      <c r="A511">
        <f>IF(Table1[[#This Row],[STATUS]]="0] CLOSED","",COUNTIF($I$4:I511,"&lt;&gt;0] CLOSED"))</f>
        <v>308</v>
      </c>
      <c r="B511" t="s">
        <v>2257</v>
      </c>
      <c r="C511" s="2">
        <v>45278</v>
      </c>
      <c r="D511" s="2"/>
      <c r="E511" s="2"/>
      <c r="F511" s="3">
        <f>IF(OR(Table1[[#This Row],[Start Date]]="",Table1[[#This Row],[End Date]]=""),0,NETWORKDAYS(Table1[[#This Row],[Start Date]],Table1[[#This Row],[End Date]]))</f>
        <v>0</v>
      </c>
      <c r="G511" t="s">
        <v>21</v>
      </c>
      <c r="H511" t="s">
        <v>1478</v>
      </c>
      <c r="I511" t="s">
        <v>1433</v>
      </c>
      <c r="J511" t="s">
        <v>1534</v>
      </c>
      <c r="K511" s="2"/>
      <c r="M511" t="s">
        <v>1343</v>
      </c>
      <c r="N511" t="s">
        <v>2258</v>
      </c>
      <c r="O511" t="s">
        <v>52</v>
      </c>
      <c r="P511" t="s">
        <v>2259</v>
      </c>
      <c r="Q511" s="2">
        <v>44343</v>
      </c>
      <c r="T511" t="s">
        <v>1566</v>
      </c>
      <c r="U511" t="s">
        <v>2260</v>
      </c>
      <c r="V511" s="2">
        <v>45281</v>
      </c>
      <c r="W511" s="2">
        <v>45286</v>
      </c>
      <c r="X511" s="2">
        <v>45294</v>
      </c>
      <c r="Y511" s="1">
        <v>7</v>
      </c>
      <c r="Z511" s="2"/>
      <c r="AA511" s="2"/>
      <c r="AB511" s="3">
        <f>IF(OR(Table1[[#This Row],[Part Order Date]]="",Table1[[#This Row],[Part Receive Date]]=""),0,NETWORKDAYS(Table1[[#This Row],[Part Order Date]],Table1[[#This Row],[Part Receive Date]]))</f>
        <v>0</v>
      </c>
      <c r="AC511" s="1">
        <f>IF(OR(Table1[[#This Row],[Confirm Date]]="",Table1[[#This Row],[End Date]]=""),0,NETWORKDAYS(Table1[[#This Row],[Confirm Date]],Table1[[#This Row],[End Date]]))</f>
        <v>0</v>
      </c>
      <c r="AD511" s="2">
        <v>45294</v>
      </c>
      <c r="AE511" s="2"/>
      <c r="AF511" s="2" t="s">
        <v>2261</v>
      </c>
      <c r="AH511">
        <v>500</v>
      </c>
      <c r="AI511" s="139"/>
    </row>
    <row r="512" spans="1:35">
      <c r="Q512" s="2"/>
      <c r="V512" s="2"/>
    </row>
    <row r="513" spans="17:22">
      <c r="Q513" s="2"/>
      <c r="V513" s="2"/>
    </row>
    <row r="514" spans="17:22">
      <c r="Q514" s="2"/>
      <c r="V514" s="2"/>
    </row>
    <row r="515" spans="17:22">
      <c r="Q515" s="2"/>
      <c r="V515" s="2"/>
    </row>
    <row r="516" spans="17:22">
      <c r="Q516" s="2"/>
      <c r="V516" s="2"/>
    </row>
    <row r="517" spans="17:22">
      <c r="Q517" s="2"/>
      <c r="V517" s="2"/>
    </row>
    <row r="518" spans="17:22">
      <c r="Q518" s="2"/>
      <c r="V518" s="2"/>
    </row>
    <row r="519" spans="17:22">
      <c r="Q519" s="2"/>
      <c r="V519" s="2"/>
    </row>
    <row r="520" spans="17:22">
      <c r="Q520" s="2"/>
      <c r="V520" s="2"/>
    </row>
    <row r="521" spans="17:22">
      <c r="Q521" s="2"/>
      <c r="V521" s="2"/>
    </row>
    <row r="522" spans="17:22">
      <c r="Q522" s="2"/>
      <c r="V522" s="2"/>
    </row>
    <row r="523" spans="17:22">
      <c r="Q523" s="2"/>
      <c r="V523" s="2"/>
    </row>
    <row r="524" spans="17:22">
      <c r="Q524" s="2"/>
      <c r="V524" s="2"/>
    </row>
    <row r="525" spans="17:22">
      <c r="Q525" s="2"/>
      <c r="V525" s="2"/>
    </row>
    <row r="526" spans="17:22">
      <c r="Q526" s="2"/>
      <c r="V526" s="2"/>
    </row>
    <row r="527" spans="17:22">
      <c r="Q527" s="2"/>
      <c r="V527" s="2"/>
    </row>
    <row r="528" spans="17:22">
      <c r="Q528" s="2"/>
      <c r="V528" s="2"/>
    </row>
    <row r="529" spans="17:22">
      <c r="Q529" s="2"/>
      <c r="V529" s="2"/>
    </row>
    <row r="530" spans="17:22">
      <c r="Q530" s="2"/>
      <c r="V530" s="2"/>
    </row>
    <row r="531" spans="17:22">
      <c r="Q531" s="2"/>
      <c r="V531" s="2"/>
    </row>
    <row r="532" spans="17:22">
      <c r="Q532" s="2"/>
      <c r="V532" s="2"/>
    </row>
  </sheetData>
  <mergeCells count="3">
    <mergeCell ref="C1:E1"/>
    <mergeCell ref="AC1:AD1"/>
    <mergeCell ref="W1:AB1"/>
  </mergeCells>
  <conditionalFormatting sqref="B1:B1048576">
    <cfRule type="duplicateValues" dxfId="48" priority="6"/>
  </conditionalFormatting>
  <conditionalFormatting sqref="V512:V532 Q512:Q532 A4:AG511">
    <cfRule type="expression" dxfId="47" priority="7">
      <formula>$I4="0] CLOSED"</formula>
    </cfRule>
  </conditionalFormatting>
  <conditionalFormatting sqref="F2">
    <cfRule type="duplicateValues" dxfId="46" priority="5"/>
  </conditionalFormatting>
  <conditionalFormatting sqref="F4:F511">
    <cfRule type="expression" dxfId="45" priority="3">
      <formula>OR(AND($T4="Major",$F4&gt;5),AND($T4="Minor",$F4&gt;3))</formula>
    </cfRule>
    <cfRule type="expression" dxfId="44" priority="4">
      <formula>$F4&gt;0</formula>
    </cfRule>
  </conditionalFormatting>
  <conditionalFormatting sqref="AC4:AC511">
    <cfRule type="expression" dxfId="43" priority="2">
      <formula>$AC4&gt;21</formula>
    </cfRule>
  </conditionalFormatting>
  <conditionalFormatting sqref="A2:AD2">
    <cfRule type="expression" dxfId="42" priority="1">
      <formula>A2="x"</formula>
    </cfRule>
  </conditionalFormatting>
  <pageMargins left="0.75" right="0.75" top="1" bottom="1" header="0.5" footer="0.5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Note!$A$2:$A$12</xm:f>
          </x14:formula1>
          <xm:sqref>I4:I511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FA2E-6A72-45ED-8C87-DD3FEB1A5A81}">
  <sheetPr codeName="Sheet8"/>
  <dimension ref="A1:C1"/>
  <sheetViews>
    <sheetView workbookViewId="0">
      <selection activeCell="B2" sqref="B2"/>
    </sheetView>
  </sheetViews>
  <sheetFormatPr defaultRowHeight="15"/>
  <cols>
    <col min="3" max="3" width="9.7109375" bestFit="1" customWidth="1"/>
  </cols>
  <sheetData>
    <row r="1" spans="1:3">
      <c r="A1" t="s">
        <v>92</v>
      </c>
      <c r="B1" t="s">
        <v>2351</v>
      </c>
      <c r="C1" t="s">
        <v>2352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R84"/>
  <sheetViews>
    <sheetView workbookViewId="0">
      <selection activeCell="R31" sqref="R31:R33"/>
    </sheetView>
  </sheetViews>
  <sheetFormatPr defaultRowHeight="15"/>
  <cols>
    <col min="1" max="1" width="16.140625" bestFit="1" customWidth="1"/>
    <col min="2" max="2" width="13" bestFit="1" customWidth="1"/>
    <col min="3" max="3" width="10.85546875" bestFit="1" customWidth="1"/>
    <col min="6" max="6" width="10.7109375" bestFit="1" customWidth="1"/>
  </cols>
  <sheetData>
    <row r="1" spans="1:6">
      <c r="C1" s="22">
        <v>45282</v>
      </c>
    </row>
    <row r="2" spans="1:6">
      <c r="A2" t="s">
        <v>2130</v>
      </c>
      <c r="B2" t="str">
        <f>IF(LEN(A2)=4,"",IF(LEN(A1)=4,A1,B1))</f>
        <v/>
      </c>
      <c r="C2" t="s">
        <v>2130</v>
      </c>
      <c r="F2" s="22"/>
    </row>
    <row r="3" spans="1:6">
      <c r="A3" t="s">
        <v>2055</v>
      </c>
      <c r="B3" t="s">
        <v>2130</v>
      </c>
      <c r="C3" t="s">
        <v>2239</v>
      </c>
      <c r="D3" t="s">
        <v>2130</v>
      </c>
    </row>
    <row r="4" spans="1:6">
      <c r="A4" t="s">
        <v>239</v>
      </c>
      <c r="B4" t="s">
        <v>2130</v>
      </c>
      <c r="C4" t="s">
        <v>2240</v>
      </c>
      <c r="D4" t="s">
        <v>2130</v>
      </c>
    </row>
    <row r="5" spans="1:6">
      <c r="A5" t="s">
        <v>2131</v>
      </c>
      <c r="B5" t="s">
        <v>2163</v>
      </c>
      <c r="C5" t="s">
        <v>1466</v>
      </c>
      <c r="D5" t="s">
        <v>2130</v>
      </c>
    </row>
    <row r="6" spans="1:6">
      <c r="A6" t="s">
        <v>2132</v>
      </c>
      <c r="B6" t="s">
        <v>2131</v>
      </c>
      <c r="C6" t="s">
        <v>2068</v>
      </c>
      <c r="D6" t="s">
        <v>2130</v>
      </c>
    </row>
    <row r="7" spans="1:6">
      <c r="A7" t="s">
        <v>242</v>
      </c>
      <c r="B7" t="s">
        <v>2131</v>
      </c>
      <c r="C7" t="s">
        <v>505</v>
      </c>
      <c r="D7" t="s">
        <v>2130</v>
      </c>
    </row>
    <row r="8" spans="1:6">
      <c r="A8" t="s">
        <v>441</v>
      </c>
      <c r="B8" t="s">
        <v>2131</v>
      </c>
      <c r="C8" t="s">
        <v>2131</v>
      </c>
      <c r="D8" t="s">
        <v>2163</v>
      </c>
    </row>
    <row r="9" spans="1:6">
      <c r="A9" t="s">
        <v>131</v>
      </c>
      <c r="B9" t="s">
        <v>2131</v>
      </c>
      <c r="C9" t="s">
        <v>2132</v>
      </c>
      <c r="D9" t="s">
        <v>2131</v>
      </c>
    </row>
    <row r="10" spans="1:6">
      <c r="A10" t="s">
        <v>99</v>
      </c>
      <c r="B10" t="s">
        <v>2131</v>
      </c>
      <c r="C10" t="s">
        <v>242</v>
      </c>
      <c r="D10" t="s">
        <v>2131</v>
      </c>
    </row>
    <row r="11" spans="1:6">
      <c r="A11" t="s">
        <v>2133</v>
      </c>
      <c r="B11" t="s">
        <v>2131</v>
      </c>
      <c r="C11" t="s">
        <v>2217</v>
      </c>
      <c r="D11" t="s">
        <v>2131</v>
      </c>
    </row>
    <row r="12" spans="1:6">
      <c r="A12" t="s">
        <v>74</v>
      </c>
      <c r="B12" t="s">
        <v>2131</v>
      </c>
      <c r="C12" t="s">
        <v>131</v>
      </c>
      <c r="D12" t="s">
        <v>2131</v>
      </c>
    </row>
    <row r="13" spans="1:6">
      <c r="A13" t="s">
        <v>2134</v>
      </c>
      <c r="B13" t="s">
        <v>2163</v>
      </c>
      <c r="C13" t="s">
        <v>99</v>
      </c>
      <c r="D13" t="s">
        <v>2131</v>
      </c>
    </row>
    <row r="14" spans="1:6">
      <c r="A14" t="s">
        <v>520</v>
      </c>
      <c r="B14" t="s">
        <v>2134</v>
      </c>
      <c r="C14" t="s">
        <v>2133</v>
      </c>
      <c r="D14" t="s">
        <v>2131</v>
      </c>
    </row>
    <row r="15" spans="1:6">
      <c r="A15" t="s">
        <v>57</v>
      </c>
      <c r="B15" t="s">
        <v>2134</v>
      </c>
      <c r="C15" t="s">
        <v>74</v>
      </c>
      <c r="D15" t="s">
        <v>2131</v>
      </c>
    </row>
    <row r="16" spans="1:6">
      <c r="A16" t="s">
        <v>1312</v>
      </c>
      <c r="B16" t="s">
        <v>2134</v>
      </c>
      <c r="C16" t="s">
        <v>2134</v>
      </c>
      <c r="D16" t="s">
        <v>2163</v>
      </c>
    </row>
    <row r="17" spans="1:4">
      <c r="A17" t="s">
        <v>82</v>
      </c>
      <c r="B17" t="s">
        <v>2134</v>
      </c>
      <c r="C17" t="s">
        <v>2135</v>
      </c>
      <c r="D17" t="s">
        <v>2134</v>
      </c>
    </row>
    <row r="18" spans="1:4">
      <c r="A18" t="s">
        <v>2135</v>
      </c>
      <c r="B18" t="s">
        <v>2134</v>
      </c>
      <c r="C18" t="s">
        <v>2164</v>
      </c>
      <c r="D18" t="s">
        <v>2134</v>
      </c>
    </row>
    <row r="19" spans="1:4">
      <c r="A19" t="s">
        <v>2164</v>
      </c>
      <c r="B19" t="s">
        <v>2134</v>
      </c>
      <c r="C19" t="s">
        <v>2136</v>
      </c>
      <c r="D19" t="s">
        <v>2134</v>
      </c>
    </row>
    <row r="20" spans="1:4">
      <c r="A20" t="s">
        <v>2136</v>
      </c>
      <c r="B20" t="s">
        <v>2134</v>
      </c>
      <c r="C20" t="s">
        <v>82</v>
      </c>
      <c r="D20" t="s">
        <v>2134</v>
      </c>
    </row>
    <row r="21" spans="1:4">
      <c r="A21" t="s">
        <v>2136</v>
      </c>
      <c r="B21" t="s">
        <v>2134</v>
      </c>
      <c r="C21" t="s">
        <v>1312</v>
      </c>
      <c r="D21" t="s">
        <v>2134</v>
      </c>
    </row>
    <row r="22" spans="1:4">
      <c r="A22" t="s">
        <v>2137</v>
      </c>
      <c r="B22" t="s">
        <v>2163</v>
      </c>
      <c r="C22" t="s">
        <v>57</v>
      </c>
      <c r="D22" t="s">
        <v>2134</v>
      </c>
    </row>
    <row r="23" spans="1:4">
      <c r="A23" t="s">
        <v>2138</v>
      </c>
      <c r="B23" t="s">
        <v>2137</v>
      </c>
      <c r="C23" t="s">
        <v>520</v>
      </c>
      <c r="D23" t="s">
        <v>2134</v>
      </c>
    </row>
    <row r="24" spans="1:4">
      <c r="A24" t="s">
        <v>2139</v>
      </c>
      <c r="B24" t="s">
        <v>2137</v>
      </c>
      <c r="C24" t="s">
        <v>2137</v>
      </c>
      <c r="D24" t="s">
        <v>2163</v>
      </c>
    </row>
    <row r="25" spans="1:4">
      <c r="A25" t="s">
        <v>2140</v>
      </c>
      <c r="B25" t="s">
        <v>2137</v>
      </c>
      <c r="C25" t="s">
        <v>2138</v>
      </c>
      <c r="D25" t="s">
        <v>2137</v>
      </c>
    </row>
    <row r="26" spans="1:4">
      <c r="A26" t="s">
        <v>153</v>
      </c>
      <c r="B26" t="s">
        <v>2137</v>
      </c>
      <c r="C26" t="s">
        <v>2139</v>
      </c>
      <c r="D26" t="s">
        <v>2137</v>
      </c>
    </row>
    <row r="27" spans="1:4">
      <c r="A27" t="s">
        <v>2162</v>
      </c>
      <c r="B27" t="s">
        <v>2137</v>
      </c>
      <c r="C27" t="s">
        <v>2140</v>
      </c>
      <c r="D27" t="s">
        <v>2137</v>
      </c>
    </row>
    <row r="28" spans="1:4">
      <c r="A28" t="s">
        <v>2141</v>
      </c>
      <c r="B28" t="s">
        <v>2137</v>
      </c>
      <c r="C28" t="s">
        <v>153</v>
      </c>
      <c r="D28" t="s">
        <v>2137</v>
      </c>
    </row>
    <row r="29" spans="1:4">
      <c r="A29" t="s">
        <v>2142</v>
      </c>
      <c r="B29" t="s">
        <v>2137</v>
      </c>
      <c r="C29" t="s">
        <v>2162</v>
      </c>
      <c r="D29" t="s">
        <v>2137</v>
      </c>
    </row>
    <row r="30" spans="1:4">
      <c r="A30" t="s">
        <v>2143</v>
      </c>
      <c r="B30" t="s">
        <v>2137</v>
      </c>
      <c r="C30" t="s">
        <v>2141</v>
      </c>
      <c r="D30" t="s">
        <v>2137</v>
      </c>
    </row>
    <row r="31" spans="1:4">
      <c r="A31" t="s">
        <v>2144</v>
      </c>
      <c r="B31" t="s">
        <v>2163</v>
      </c>
      <c r="C31" t="s">
        <v>2142</v>
      </c>
      <c r="D31" t="s">
        <v>2137</v>
      </c>
    </row>
    <row r="32" spans="1:4">
      <c r="A32" t="s">
        <v>2145</v>
      </c>
      <c r="B32" t="s">
        <v>2144</v>
      </c>
      <c r="C32" t="s">
        <v>2143</v>
      </c>
      <c r="D32" t="s">
        <v>2137</v>
      </c>
    </row>
    <row r="33" spans="1:18">
      <c r="A33" t="s">
        <v>2146</v>
      </c>
      <c r="B33" t="s">
        <v>2144</v>
      </c>
      <c r="C33" t="s">
        <v>2144</v>
      </c>
      <c r="D33" t="s">
        <v>2163</v>
      </c>
      <c r="R33" s="140"/>
    </row>
    <row r="34" spans="1:18">
      <c r="A34" t="s">
        <v>2147</v>
      </c>
      <c r="B34" t="s">
        <v>2144</v>
      </c>
      <c r="C34" t="s">
        <v>2145</v>
      </c>
      <c r="D34" t="s">
        <v>2144</v>
      </c>
    </row>
    <row r="35" spans="1:18">
      <c r="A35" t="s">
        <v>2148</v>
      </c>
      <c r="B35" t="s">
        <v>2144</v>
      </c>
      <c r="C35" t="s">
        <v>2146</v>
      </c>
      <c r="D35" t="s">
        <v>2144</v>
      </c>
    </row>
    <row r="36" spans="1:18">
      <c r="A36" t="s">
        <v>2149</v>
      </c>
      <c r="B36" t="s">
        <v>2144</v>
      </c>
      <c r="C36" t="s">
        <v>2147</v>
      </c>
      <c r="D36" t="s">
        <v>2144</v>
      </c>
    </row>
    <row r="37" spans="1:18">
      <c r="A37" t="s">
        <v>2150</v>
      </c>
      <c r="B37" t="s">
        <v>2144</v>
      </c>
      <c r="C37" t="s">
        <v>2148</v>
      </c>
      <c r="D37" t="s">
        <v>2144</v>
      </c>
    </row>
    <row r="38" spans="1:18">
      <c r="A38" t="s">
        <v>2151</v>
      </c>
      <c r="B38" t="s">
        <v>2144</v>
      </c>
      <c r="C38" t="s">
        <v>2149</v>
      </c>
      <c r="D38" t="s">
        <v>2144</v>
      </c>
    </row>
    <row r="39" spans="1:18">
      <c r="A39" t="s">
        <v>2152</v>
      </c>
      <c r="B39" t="s">
        <v>2163</v>
      </c>
      <c r="C39" t="s">
        <v>2150</v>
      </c>
      <c r="D39" t="s">
        <v>2144</v>
      </c>
    </row>
    <row r="40" spans="1:18">
      <c r="A40" t="s">
        <v>2153</v>
      </c>
      <c r="B40" t="s">
        <v>2152</v>
      </c>
      <c r="C40" t="s">
        <v>2151</v>
      </c>
      <c r="D40" t="s">
        <v>2144</v>
      </c>
    </row>
    <row r="41" spans="1:18">
      <c r="A41" t="s">
        <v>679</v>
      </c>
      <c r="B41" t="s">
        <v>2152</v>
      </c>
      <c r="C41" t="s">
        <v>2205</v>
      </c>
      <c r="D41" t="s">
        <v>2144</v>
      </c>
    </row>
    <row r="42" spans="1:18">
      <c r="A42" t="s">
        <v>2154</v>
      </c>
      <c r="B42" t="s">
        <v>2152</v>
      </c>
      <c r="C42" t="s">
        <v>2152</v>
      </c>
      <c r="D42" t="s">
        <v>2163</v>
      </c>
    </row>
    <row r="43" spans="1:18">
      <c r="A43" s="137" t="s">
        <v>2165</v>
      </c>
      <c r="B43" t="s">
        <v>2152</v>
      </c>
      <c r="C43" t="s">
        <v>2153</v>
      </c>
      <c r="D43" t="s">
        <v>2152</v>
      </c>
    </row>
    <row r="44" spans="1:18">
      <c r="A44" t="s">
        <v>1015</v>
      </c>
      <c r="B44" t="s">
        <v>2152</v>
      </c>
      <c r="C44" t="s">
        <v>679</v>
      </c>
      <c r="D44" t="s">
        <v>2152</v>
      </c>
    </row>
    <row r="45" spans="1:18">
      <c r="A45" t="s">
        <v>985</v>
      </c>
      <c r="B45" t="s">
        <v>2152</v>
      </c>
      <c r="C45" t="s">
        <v>2154</v>
      </c>
      <c r="D45" t="s">
        <v>2152</v>
      </c>
    </row>
    <row r="46" spans="1:18">
      <c r="A46" t="s">
        <v>2155</v>
      </c>
      <c r="B46" t="s">
        <v>2163</v>
      </c>
      <c r="C46" t="s">
        <v>2241</v>
      </c>
      <c r="D46" t="s">
        <v>2152</v>
      </c>
    </row>
    <row r="47" spans="1:18">
      <c r="A47" t="s">
        <v>2116</v>
      </c>
      <c r="B47" t="s">
        <v>2155</v>
      </c>
      <c r="C47" t="s">
        <v>1015</v>
      </c>
      <c r="D47" t="s">
        <v>2152</v>
      </c>
    </row>
    <row r="48" spans="1:18">
      <c r="A48" t="s">
        <v>550</v>
      </c>
      <c r="B48" t="s">
        <v>2155</v>
      </c>
      <c r="C48" t="s">
        <v>985</v>
      </c>
      <c r="D48" t="s">
        <v>2152</v>
      </c>
    </row>
    <row r="49" spans="1:4">
      <c r="A49" t="s">
        <v>639</v>
      </c>
      <c r="B49" t="s">
        <v>2155</v>
      </c>
      <c r="C49" t="s">
        <v>2155</v>
      </c>
      <c r="D49" t="s">
        <v>2163</v>
      </c>
    </row>
    <row r="50" spans="1:4">
      <c r="A50" t="s">
        <v>1758</v>
      </c>
      <c r="B50" t="s">
        <v>2155</v>
      </c>
      <c r="C50" t="s">
        <v>2116</v>
      </c>
      <c r="D50" t="s">
        <v>2155</v>
      </c>
    </row>
    <row r="51" spans="1:4">
      <c r="A51" t="s">
        <v>1309</v>
      </c>
      <c r="B51" t="s">
        <v>2155</v>
      </c>
      <c r="C51" t="s">
        <v>550</v>
      </c>
      <c r="D51" t="s">
        <v>2155</v>
      </c>
    </row>
    <row r="52" spans="1:4">
      <c r="A52" t="s">
        <v>2156</v>
      </c>
      <c r="B52" t="s">
        <v>2163</v>
      </c>
      <c r="C52" t="s">
        <v>1758</v>
      </c>
      <c r="D52" t="s">
        <v>2155</v>
      </c>
    </row>
    <row r="53" spans="1:4">
      <c r="A53" t="s">
        <v>1024</v>
      </c>
      <c r="B53" t="s">
        <v>2156</v>
      </c>
      <c r="C53" t="s">
        <v>1309</v>
      </c>
      <c r="D53" t="s">
        <v>2155</v>
      </c>
    </row>
    <row r="54" spans="1:4">
      <c r="A54" t="s">
        <v>2096</v>
      </c>
      <c r="B54" t="s">
        <v>2156</v>
      </c>
      <c r="C54" t="s">
        <v>1024</v>
      </c>
      <c r="D54" t="s">
        <v>2155</v>
      </c>
    </row>
    <row r="55" spans="1:4">
      <c r="A55" t="s">
        <v>471</v>
      </c>
      <c r="B55" t="s">
        <v>2156</v>
      </c>
      <c r="C55" t="s">
        <v>501</v>
      </c>
      <c r="D55" t="s">
        <v>2155</v>
      </c>
    </row>
    <row r="56" spans="1:4">
      <c r="A56" t="s">
        <v>650</v>
      </c>
      <c r="B56" t="s">
        <v>2156</v>
      </c>
      <c r="C56" t="s">
        <v>441</v>
      </c>
      <c r="D56" t="s">
        <v>2155</v>
      </c>
    </row>
    <row r="57" spans="1:4">
      <c r="A57" t="s">
        <v>646</v>
      </c>
      <c r="B57" t="s">
        <v>2156</v>
      </c>
      <c r="C57" t="s">
        <v>2156</v>
      </c>
      <c r="D57" t="s">
        <v>2163</v>
      </c>
    </row>
    <row r="58" spans="1:4">
      <c r="A58" t="s">
        <v>2157</v>
      </c>
      <c r="B58" t="s">
        <v>2163</v>
      </c>
      <c r="C58" t="s">
        <v>2057</v>
      </c>
      <c r="D58" t="s">
        <v>2156</v>
      </c>
    </row>
    <row r="59" spans="1:4">
      <c r="A59" t="s">
        <v>992</v>
      </c>
      <c r="B59" t="s">
        <v>2157</v>
      </c>
      <c r="C59" t="s">
        <v>2096</v>
      </c>
      <c r="D59" t="s">
        <v>2156</v>
      </c>
    </row>
    <row r="60" spans="1:4">
      <c r="A60" t="s">
        <v>997</v>
      </c>
      <c r="B60" t="s">
        <v>2157</v>
      </c>
      <c r="C60" t="s">
        <v>471</v>
      </c>
      <c r="D60" t="s">
        <v>2156</v>
      </c>
    </row>
    <row r="61" spans="1:4">
      <c r="A61" t="s">
        <v>1094</v>
      </c>
      <c r="B61" t="s">
        <v>2157</v>
      </c>
      <c r="C61" t="s">
        <v>650</v>
      </c>
      <c r="D61" t="s">
        <v>2156</v>
      </c>
    </row>
    <row r="62" spans="1:4">
      <c r="A62" t="s">
        <v>2158</v>
      </c>
      <c r="B62" t="s">
        <v>2157</v>
      </c>
      <c r="C62" t="s">
        <v>646</v>
      </c>
      <c r="D62" t="s">
        <v>2156</v>
      </c>
    </row>
    <row r="63" spans="1:4">
      <c r="A63" t="s">
        <v>2057</v>
      </c>
      <c r="B63" t="s">
        <v>2157</v>
      </c>
      <c r="C63" t="s">
        <v>2212</v>
      </c>
      <c r="D63" t="s">
        <v>2156</v>
      </c>
    </row>
    <row r="64" spans="1:4">
      <c r="A64" t="s">
        <v>1094</v>
      </c>
      <c r="B64" t="s">
        <v>2157</v>
      </c>
      <c r="C64" t="s">
        <v>1473</v>
      </c>
      <c r="D64" t="s">
        <v>2156</v>
      </c>
    </row>
    <row r="65" spans="1:4">
      <c r="A65" t="s">
        <v>997</v>
      </c>
      <c r="B65" t="s">
        <v>2157</v>
      </c>
      <c r="C65" t="s">
        <v>2157</v>
      </c>
      <c r="D65" t="s">
        <v>2163</v>
      </c>
    </row>
    <row r="66" spans="1:4">
      <c r="A66" t="s">
        <v>992</v>
      </c>
      <c r="B66" t="s">
        <v>2157</v>
      </c>
      <c r="C66" t="s">
        <v>992</v>
      </c>
      <c r="D66" t="s">
        <v>2157</v>
      </c>
    </row>
    <row r="67" spans="1:4">
      <c r="A67" t="s">
        <v>2159</v>
      </c>
      <c r="B67" t="s">
        <v>2163</v>
      </c>
      <c r="C67" t="s">
        <v>997</v>
      </c>
      <c r="D67" t="s">
        <v>2157</v>
      </c>
    </row>
    <row r="68" spans="1:4">
      <c r="A68" t="s">
        <v>368</v>
      </c>
      <c r="B68" t="s">
        <v>2159</v>
      </c>
      <c r="C68" t="s">
        <v>1094</v>
      </c>
      <c r="D68" t="s">
        <v>2157</v>
      </c>
    </row>
    <row r="69" spans="1:4">
      <c r="A69" t="s">
        <v>2160</v>
      </c>
      <c r="B69" t="s">
        <v>2163</v>
      </c>
      <c r="C69" t="s">
        <v>478</v>
      </c>
      <c r="D69" t="s">
        <v>2157</v>
      </c>
    </row>
    <row r="70" spans="1:4">
      <c r="A70" t="s">
        <v>1087</v>
      </c>
      <c r="B70" t="s">
        <v>2160</v>
      </c>
      <c r="C70" t="s">
        <v>2242</v>
      </c>
      <c r="D70" t="s">
        <v>2157</v>
      </c>
    </row>
    <row r="71" spans="1:4">
      <c r="A71" t="s">
        <v>329</v>
      </c>
      <c r="B71" t="s">
        <v>2160</v>
      </c>
      <c r="C71" t="s">
        <v>1044</v>
      </c>
      <c r="D71" t="s">
        <v>2157</v>
      </c>
    </row>
    <row r="72" spans="1:4">
      <c r="A72" t="s">
        <v>2161</v>
      </c>
      <c r="B72" t="s">
        <v>2163</v>
      </c>
      <c r="C72" t="s">
        <v>1176</v>
      </c>
      <c r="D72" t="s">
        <v>2157</v>
      </c>
    </row>
    <row r="73" spans="1:4">
      <c r="A73" t="s">
        <v>265</v>
      </c>
      <c r="B73" t="s">
        <v>2161</v>
      </c>
      <c r="C73" t="s">
        <v>1710</v>
      </c>
      <c r="D73" t="s">
        <v>2157</v>
      </c>
    </row>
    <row r="74" spans="1:4">
      <c r="A74" t="s">
        <v>518</v>
      </c>
      <c r="B74" t="s">
        <v>2161</v>
      </c>
      <c r="C74" t="s">
        <v>2221</v>
      </c>
      <c r="D74" t="s">
        <v>2157</v>
      </c>
    </row>
    <row r="75" spans="1:4">
      <c r="A75" t="s">
        <v>2079</v>
      </c>
      <c r="B75" t="s">
        <v>2161</v>
      </c>
      <c r="C75" t="s">
        <v>2160</v>
      </c>
      <c r="D75" t="s">
        <v>2163</v>
      </c>
    </row>
    <row r="76" spans="1:4">
      <c r="A76" t="s">
        <v>260</v>
      </c>
      <c r="B76" t="s">
        <v>2161</v>
      </c>
      <c r="C76" t="s">
        <v>265</v>
      </c>
      <c r="D76" t="s">
        <v>2160</v>
      </c>
    </row>
    <row r="77" spans="1:4">
      <c r="A77" t="s">
        <v>1262</v>
      </c>
      <c r="B77" t="s">
        <v>2161</v>
      </c>
      <c r="C77" t="s">
        <v>2161</v>
      </c>
      <c r="D77" t="s">
        <v>2163</v>
      </c>
    </row>
    <row r="78" spans="1:4">
      <c r="A78" t="s">
        <v>102</v>
      </c>
      <c r="B78" t="s">
        <v>2161</v>
      </c>
      <c r="C78" t="s">
        <v>1087</v>
      </c>
      <c r="D78" t="s">
        <v>2161</v>
      </c>
    </row>
    <row r="79" spans="1:4">
      <c r="A79" t="s">
        <v>1779</v>
      </c>
      <c r="B79" t="s">
        <v>2161</v>
      </c>
      <c r="C79" t="s">
        <v>518</v>
      </c>
      <c r="D79" t="s">
        <v>2161</v>
      </c>
    </row>
    <row r="80" spans="1:4">
      <c r="A80" t="s">
        <v>1682</v>
      </c>
      <c r="B80" t="s">
        <v>2161</v>
      </c>
      <c r="C80" t="s">
        <v>2079</v>
      </c>
      <c r="D80" t="s">
        <v>2161</v>
      </c>
    </row>
    <row r="81" spans="1:4">
      <c r="A81" t="s">
        <v>1710</v>
      </c>
      <c r="B81" t="s">
        <v>2161</v>
      </c>
      <c r="C81" t="s">
        <v>1682</v>
      </c>
      <c r="D81" t="s">
        <v>2161</v>
      </c>
    </row>
    <row r="82" spans="1:4">
      <c r="C82" t="s">
        <v>102</v>
      </c>
      <c r="D82" t="s">
        <v>2161</v>
      </c>
    </row>
    <row r="83" spans="1:4">
      <c r="C83" t="s">
        <v>1779</v>
      </c>
      <c r="D83" t="s">
        <v>2161</v>
      </c>
    </row>
    <row r="84" spans="1:4">
      <c r="C84" t="s">
        <v>1710</v>
      </c>
      <c r="D84" t="s">
        <v>2161</v>
      </c>
    </row>
  </sheetData>
  <autoFilter ref="A2:B81" xr:uid="{00000000-0009-0000-0000-000004000000}"/>
  <phoneticPr fontId="3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R56"/>
  <sheetViews>
    <sheetView zoomScaleNormal="100" workbookViewId="0">
      <selection activeCell="D22" sqref="D22"/>
    </sheetView>
  </sheetViews>
  <sheetFormatPr defaultRowHeight="15"/>
  <cols>
    <col min="1" max="1" width="29.140625" customWidth="1"/>
    <col min="2" max="2" width="13.42578125" customWidth="1"/>
    <col min="3" max="3" width="14" customWidth="1"/>
    <col min="4" max="4" width="10.42578125" customWidth="1"/>
    <col min="6" max="6" width="19.7109375" customWidth="1"/>
    <col min="7" max="7" width="17" customWidth="1"/>
    <col min="8" max="8" width="32.5703125" customWidth="1"/>
    <col min="11" max="11" width="9.7109375" bestFit="1" customWidth="1"/>
    <col min="16" max="16" width="13.140625" customWidth="1"/>
    <col min="17" max="17" width="14" customWidth="1"/>
    <col min="18" max="18" width="10.7109375" bestFit="1" customWidth="1"/>
  </cols>
  <sheetData>
    <row r="1" spans="1:8">
      <c r="A1" s="21" t="s">
        <v>5</v>
      </c>
      <c r="B1" s="14" t="s">
        <v>1378</v>
      </c>
      <c r="C1" t="s">
        <v>1439</v>
      </c>
      <c r="G1" t="s">
        <v>1559</v>
      </c>
    </row>
    <row r="2" spans="1:8">
      <c r="A2" s="21" t="s">
        <v>1340</v>
      </c>
      <c r="B2" s="14">
        <f>COUNTIF('Master List'!I:I,Note!A2)</f>
        <v>3</v>
      </c>
      <c r="C2" s="13" t="s">
        <v>1380</v>
      </c>
      <c r="G2" t="s">
        <v>1560</v>
      </c>
      <c r="H2" s="74">
        <v>45046</v>
      </c>
    </row>
    <row r="3" spans="1:8">
      <c r="A3" s="21" t="s">
        <v>1341</v>
      </c>
      <c r="B3" s="14">
        <f>COUNTIF('Master List'!I:I,Note!A3)</f>
        <v>26</v>
      </c>
      <c r="C3" s="13" t="s">
        <v>1434</v>
      </c>
      <c r="G3" t="s">
        <v>1561</v>
      </c>
      <c r="H3" s="74">
        <v>45047</v>
      </c>
    </row>
    <row r="4" spans="1:8">
      <c r="A4" s="21" t="s">
        <v>1342</v>
      </c>
      <c r="B4" s="14">
        <f>COUNTIF('Master List'!I:I,Note!A4)</f>
        <v>183</v>
      </c>
      <c r="C4" s="13" t="s">
        <v>1440</v>
      </c>
      <c r="G4" t="s">
        <v>1562</v>
      </c>
      <c r="H4" s="74">
        <v>45170</v>
      </c>
    </row>
    <row r="5" spans="1:8">
      <c r="A5" s="21" t="s">
        <v>1662</v>
      </c>
      <c r="B5" s="14">
        <f>COUNTIF('Master List'!I:I,Note!A5)</f>
        <v>22</v>
      </c>
      <c r="C5" s="13" t="s">
        <v>1664</v>
      </c>
      <c r="G5" t="s">
        <v>1562</v>
      </c>
      <c r="H5" s="74">
        <v>44966</v>
      </c>
    </row>
    <row r="6" spans="1:8">
      <c r="A6" s="21" t="s">
        <v>1429</v>
      </c>
      <c r="B6" s="14">
        <f>COUNTIF('Master List'!I:I,Note!A6)</f>
        <v>0</v>
      </c>
      <c r="C6" s="13" t="s">
        <v>1382</v>
      </c>
      <c r="G6" t="s">
        <v>1563</v>
      </c>
      <c r="H6" s="74">
        <v>45219</v>
      </c>
    </row>
    <row r="7" spans="1:8">
      <c r="A7" s="21" t="s">
        <v>1663</v>
      </c>
      <c r="B7" s="14">
        <f>COUNTIF('Master List'!I:I,Note!A7)</f>
        <v>14</v>
      </c>
      <c r="C7" s="13" t="s">
        <v>1381</v>
      </c>
      <c r="D7" s="13"/>
      <c r="H7" s="74"/>
    </row>
    <row r="8" spans="1:8">
      <c r="A8" s="21" t="s">
        <v>1430</v>
      </c>
      <c r="B8" s="14">
        <f>COUNTIF('Master List'!I:I,Note!A8)</f>
        <v>23</v>
      </c>
      <c r="C8" s="13" t="s">
        <v>1383</v>
      </c>
    </row>
    <row r="9" spans="1:8">
      <c r="A9" s="21" t="s">
        <v>1431</v>
      </c>
      <c r="B9" s="14">
        <f>COUNTIF('Master List'!I:I,Note!A9)</f>
        <v>26</v>
      </c>
      <c r="C9" s="13" t="s">
        <v>1437</v>
      </c>
    </row>
    <row r="10" spans="1:8" hidden="1">
      <c r="A10" s="21" t="s">
        <v>1432</v>
      </c>
      <c r="B10" s="14">
        <f>COUNTIF('Master List'!I:I,Note!A10)</f>
        <v>0</v>
      </c>
      <c r="C10" s="13" t="s">
        <v>1438</v>
      </c>
    </row>
    <row r="11" spans="1:8">
      <c r="A11" s="21" t="s">
        <v>1433</v>
      </c>
      <c r="B11" s="14">
        <f>COUNTIF('Master List'!I:I,Note!A11)</f>
        <v>11</v>
      </c>
      <c r="C11" s="13" t="s">
        <v>1435</v>
      </c>
    </row>
    <row r="12" spans="1:8">
      <c r="A12" s="21" t="s">
        <v>1527</v>
      </c>
      <c r="B12" s="14">
        <f>COUNTIF('Master List'!I:I,Note!A12)</f>
        <v>200</v>
      </c>
      <c r="C12" s="13" t="s">
        <v>1436</v>
      </c>
    </row>
    <row r="13" spans="1:8">
      <c r="A13" s="21" t="s">
        <v>1379</v>
      </c>
      <c r="B13" s="14">
        <f>SUM(B2:B12)</f>
        <v>508</v>
      </c>
    </row>
    <row r="15" spans="1:8">
      <c r="A15" t="s">
        <v>1569</v>
      </c>
      <c r="B15">
        <f>SUM(B2:B8)-B6</f>
        <v>271</v>
      </c>
    </row>
    <row r="17" spans="1:18" hidden="1">
      <c r="A17" s="5"/>
      <c r="B17" s="76" t="s">
        <v>1567</v>
      </c>
      <c r="C17" s="76" t="s">
        <v>1568</v>
      </c>
      <c r="E17" s="75"/>
    </row>
    <row r="18" spans="1:18" hidden="1">
      <c r="A18" s="5" t="s">
        <v>1570</v>
      </c>
      <c r="B18" s="76">
        <f>COUNTIF(Table1[Parts TAT],"&gt;0")</f>
        <v>26</v>
      </c>
      <c r="C18" s="77">
        <f>AVERAGEIF(Table1[Parts TAT],"&gt;0",Table1[Parts TAT])</f>
        <v>28.576923076923077</v>
      </c>
      <c r="E18" s="75"/>
    </row>
    <row r="19" spans="1:18" hidden="1">
      <c r="A19" s="5" t="s">
        <v>1571</v>
      </c>
      <c r="B19" s="76">
        <f>COUNTIFS(Table1[Repair TAT],"&gt;0",Table1[Repair Size],"Minor")</f>
        <v>68</v>
      </c>
      <c r="C19" s="77">
        <f>AVERAGEIFS(Table1[Repair TAT],Table1[Repair TAT],"&gt;0",Table1[Repair Size],"Minor")</f>
        <v>6.4411764705882355</v>
      </c>
      <c r="E19" s="75"/>
    </row>
    <row r="20" spans="1:18" hidden="1">
      <c r="A20" s="5" t="s">
        <v>1572</v>
      </c>
      <c r="B20" s="76">
        <f>COUNTIFS(Table1[Repair TAT],"&gt;0",Table1[Repair Size],"Major")</f>
        <v>58</v>
      </c>
      <c r="C20" s="77">
        <f>AVERAGEIFS(Table1[Repair TAT],Table1[Repair TAT],"&gt;0",Table1[Repair Size],"Major")</f>
        <v>7.6034482758620694</v>
      </c>
      <c r="E20" s="75"/>
    </row>
    <row r="21" spans="1:18" hidden="1">
      <c r="A21" s="5" t="s">
        <v>1573</v>
      </c>
      <c r="B21" s="76">
        <f>COUNTIF(Table1[Total TAT],"&gt;0")</f>
        <v>152</v>
      </c>
      <c r="C21" s="77">
        <f>AVERAGEIF(Table1[Total TAT],"&gt;0",Table1[Total TAT])</f>
        <v>16.559210526315791</v>
      </c>
    </row>
    <row r="26" spans="1:18" hidden="1"/>
    <row r="27" spans="1:18" hidden="1"/>
    <row r="28" spans="1:18" hidden="1"/>
    <row r="29" spans="1:18" hidden="1"/>
    <row r="30" spans="1:18" hidden="1"/>
    <row r="31" spans="1:18" ht="19.5">
      <c r="A31" s="17" t="str">
        <f>"Received: Hanoi "&amp;COUNTIF(E:E,"Hanoi")&amp;" - "&amp;COUNTIF(E:E,"HCM")&amp;" HCM"</f>
        <v>Received: Hanoi 9 - 3 HCM</v>
      </c>
      <c r="B31" s="17"/>
      <c r="D31" s="18" t="s">
        <v>1424</v>
      </c>
      <c r="E31" s="19"/>
      <c r="G31" s="20"/>
      <c r="Q31" s="22"/>
      <c r="R31" s="22"/>
    </row>
    <row r="32" spans="1:18">
      <c r="A32" s="6" t="s">
        <v>1425</v>
      </c>
      <c r="B32" s="6" t="s">
        <v>1426</v>
      </c>
      <c r="C32" s="6" t="s">
        <v>10</v>
      </c>
      <c r="D32" s="6" t="s">
        <v>1</v>
      </c>
      <c r="E32" s="6" t="s">
        <v>1427</v>
      </c>
      <c r="N32" s="22"/>
      <c r="Q32" s="22"/>
      <c r="R32" s="22"/>
    </row>
    <row r="33" spans="1:18">
      <c r="A33" s="5" t="s">
        <v>2326</v>
      </c>
      <c r="B33" s="16" t="s">
        <v>171</v>
      </c>
      <c r="C33" s="16" t="s">
        <v>2327</v>
      </c>
      <c r="D33" s="16">
        <v>45285</v>
      </c>
      <c r="E33" s="5" t="s">
        <v>1343</v>
      </c>
      <c r="M33" s="22"/>
      <c r="N33" s="22"/>
      <c r="Q33" s="22"/>
      <c r="R33" s="22"/>
    </row>
    <row r="34" spans="1:18">
      <c r="A34" s="16" t="s">
        <v>22</v>
      </c>
      <c r="B34" s="16" t="s">
        <v>53</v>
      </c>
      <c r="C34" s="16" t="s">
        <v>2329</v>
      </c>
      <c r="D34" s="16">
        <v>45287</v>
      </c>
      <c r="E34" s="5" t="s">
        <v>1343</v>
      </c>
      <c r="K34" s="22"/>
      <c r="M34" s="22"/>
      <c r="N34" s="22"/>
      <c r="Q34" s="22"/>
      <c r="R34" s="22"/>
    </row>
    <row r="35" spans="1:18">
      <c r="A35" s="16" t="s">
        <v>22</v>
      </c>
      <c r="B35" s="16" t="s">
        <v>128</v>
      </c>
      <c r="C35" s="16" t="s">
        <v>2331</v>
      </c>
      <c r="D35" s="16">
        <v>45287</v>
      </c>
      <c r="E35" s="5" t="s">
        <v>1343</v>
      </c>
      <c r="K35" s="22"/>
      <c r="M35" s="22"/>
      <c r="N35" s="22"/>
      <c r="Q35" s="22"/>
      <c r="R35" s="22"/>
    </row>
    <row r="36" spans="1:18">
      <c r="A36" s="16" t="s">
        <v>22</v>
      </c>
      <c r="B36" s="16" t="s">
        <v>77</v>
      </c>
      <c r="C36" s="16" t="s">
        <v>2333</v>
      </c>
      <c r="D36" s="16">
        <v>45287</v>
      </c>
      <c r="E36" s="5" t="s">
        <v>1343</v>
      </c>
      <c r="K36" s="22"/>
      <c r="M36" s="22"/>
      <c r="N36" s="22"/>
      <c r="Q36" s="22"/>
      <c r="R36" s="22"/>
    </row>
    <row r="37" spans="1:18">
      <c r="A37" s="16" t="s">
        <v>22</v>
      </c>
      <c r="B37" s="16" t="s">
        <v>23</v>
      </c>
      <c r="C37" s="16" t="s">
        <v>2335</v>
      </c>
      <c r="D37" s="16">
        <v>45287</v>
      </c>
      <c r="E37" s="5" t="s">
        <v>1343</v>
      </c>
      <c r="K37" s="22"/>
      <c r="M37" s="22"/>
      <c r="N37" s="22"/>
      <c r="Q37" s="22"/>
      <c r="R37" s="22"/>
    </row>
    <row r="38" spans="1:18">
      <c r="A38" s="16" t="s">
        <v>466</v>
      </c>
      <c r="B38" s="16" t="s">
        <v>77</v>
      </c>
      <c r="C38" s="16" t="s">
        <v>2337</v>
      </c>
      <c r="D38" s="16">
        <v>45287</v>
      </c>
      <c r="E38" s="5" t="s">
        <v>1343</v>
      </c>
      <c r="K38" s="22"/>
      <c r="M38" s="22"/>
      <c r="N38" s="22"/>
      <c r="Q38" s="22"/>
      <c r="R38" s="22"/>
    </row>
    <row r="39" spans="1:18">
      <c r="A39" s="16" t="s">
        <v>51</v>
      </c>
      <c r="B39" s="16" t="s">
        <v>34</v>
      </c>
      <c r="C39" s="16" t="s">
        <v>1365</v>
      </c>
      <c r="D39" s="16">
        <v>45287</v>
      </c>
      <c r="E39" s="5" t="s">
        <v>1343</v>
      </c>
      <c r="K39" s="22"/>
      <c r="M39" s="22"/>
      <c r="N39" s="22"/>
      <c r="Q39" s="22"/>
      <c r="R39" s="22"/>
    </row>
    <row r="40" spans="1:18">
      <c r="A40" s="16" t="s">
        <v>29</v>
      </c>
      <c r="B40" s="16" t="s">
        <v>85</v>
      </c>
      <c r="C40" s="16" t="s">
        <v>1332</v>
      </c>
      <c r="D40" s="16">
        <v>45288</v>
      </c>
      <c r="E40" s="5" t="s">
        <v>1348</v>
      </c>
      <c r="M40" s="22"/>
      <c r="N40" s="22"/>
      <c r="Q40" s="22"/>
      <c r="R40" s="22"/>
    </row>
    <row r="41" spans="1:18">
      <c r="A41" s="5" t="s">
        <v>22</v>
      </c>
      <c r="B41" s="16" t="s">
        <v>1637</v>
      </c>
      <c r="C41" s="16" t="s">
        <v>1638</v>
      </c>
      <c r="D41" s="16">
        <v>45288</v>
      </c>
      <c r="E41" s="5" t="s">
        <v>1348</v>
      </c>
      <c r="M41" s="22"/>
      <c r="N41" s="22"/>
      <c r="Q41" s="22"/>
      <c r="R41" s="22"/>
    </row>
    <row r="42" spans="1:18">
      <c r="A42" s="5" t="s">
        <v>22</v>
      </c>
      <c r="B42" s="16" t="s">
        <v>52</v>
      </c>
      <c r="C42" s="16" t="s">
        <v>1548</v>
      </c>
      <c r="D42" s="16">
        <v>45288</v>
      </c>
      <c r="E42" s="5" t="s">
        <v>1343</v>
      </c>
      <c r="M42" s="22"/>
      <c r="N42" s="22"/>
      <c r="Q42" s="22"/>
      <c r="R42" s="22"/>
    </row>
    <row r="43" spans="1:18">
      <c r="A43" s="5" t="s">
        <v>89</v>
      </c>
      <c r="B43" s="16" t="s">
        <v>171</v>
      </c>
      <c r="C43" s="16" t="s">
        <v>1792</v>
      </c>
      <c r="D43" s="16">
        <v>45288</v>
      </c>
      <c r="E43" s="5" t="s">
        <v>1343</v>
      </c>
      <c r="M43" s="22"/>
      <c r="N43" s="22"/>
      <c r="Q43" s="22"/>
      <c r="R43" s="22"/>
    </row>
    <row r="44" spans="1:18">
      <c r="A44" s="5" t="s">
        <v>1315</v>
      </c>
      <c r="B44" s="16" t="s">
        <v>264</v>
      </c>
      <c r="C44" s="16" t="s">
        <v>2349</v>
      </c>
      <c r="D44" s="16">
        <v>45289</v>
      </c>
      <c r="E44" s="5" t="s">
        <v>1348</v>
      </c>
      <c r="M44" s="22"/>
      <c r="N44" s="22"/>
      <c r="Q44" s="22"/>
      <c r="R44" s="22"/>
    </row>
    <row r="45" spans="1:18">
      <c r="D45" s="22"/>
      <c r="N45" s="22"/>
      <c r="Q45" s="22"/>
      <c r="R45" s="22"/>
    </row>
    <row r="46" spans="1:18" ht="19.5">
      <c r="A46" s="15" t="str">
        <f>"Completed repair: " &amp;COUNTIF(E:E,"Major")&amp; " Major, "&amp;COUNTIF(E:E,"Minor")&amp; " Minor, "&amp;COUNTIF(E:E,"Other")&amp; " Other, "&amp;COUNTIF(E:E,"Return")&amp; " Return"</f>
        <v>Completed repair: 2 Major, 2 Minor, 0 Other, 2 Return</v>
      </c>
      <c r="B46" s="15"/>
      <c r="Q46" s="22"/>
      <c r="R46" s="22"/>
    </row>
    <row r="47" spans="1:18">
      <c r="A47" s="5" t="s">
        <v>1367</v>
      </c>
      <c r="B47" s="5" t="s">
        <v>1369</v>
      </c>
      <c r="C47" s="5" t="s">
        <v>1370</v>
      </c>
      <c r="D47" s="5" t="s">
        <v>1368</v>
      </c>
      <c r="E47" s="5" t="s">
        <v>1371</v>
      </c>
      <c r="F47" s="5" t="s">
        <v>1372</v>
      </c>
      <c r="Q47" s="22"/>
    </row>
    <row r="48" spans="1:18">
      <c r="A48" s="5" t="s">
        <v>258</v>
      </c>
      <c r="B48" s="5" t="s">
        <v>259</v>
      </c>
      <c r="C48" s="5" t="s">
        <v>260</v>
      </c>
      <c r="D48" s="5" t="s">
        <v>1348</v>
      </c>
      <c r="E48" s="5" t="s">
        <v>1344</v>
      </c>
      <c r="F48" s="5" t="s">
        <v>262</v>
      </c>
      <c r="Q48" s="22"/>
    </row>
    <row r="49" spans="1:18">
      <c r="A49" s="5" t="s">
        <v>466</v>
      </c>
      <c r="B49" s="5" t="s">
        <v>77</v>
      </c>
      <c r="C49" s="5" t="s">
        <v>467</v>
      </c>
      <c r="D49" s="5" t="s">
        <v>1343</v>
      </c>
      <c r="E49" s="5" t="s">
        <v>1344</v>
      </c>
      <c r="F49" s="5" t="s">
        <v>469</v>
      </c>
      <c r="Q49" s="22"/>
    </row>
    <row r="50" spans="1:18">
      <c r="A50" s="5" t="s">
        <v>514</v>
      </c>
      <c r="B50" s="5" t="s">
        <v>23</v>
      </c>
      <c r="C50" s="5" t="s">
        <v>1557</v>
      </c>
      <c r="D50" s="5" t="s">
        <v>1343</v>
      </c>
      <c r="E50" s="5" t="s">
        <v>1347</v>
      </c>
      <c r="F50" s="5" t="s">
        <v>1452</v>
      </c>
      <c r="Q50" s="22"/>
    </row>
    <row r="51" spans="1:18">
      <c r="A51" s="5" t="s">
        <v>22</v>
      </c>
      <c r="B51" s="5" t="s">
        <v>73</v>
      </c>
      <c r="C51" s="5" t="s">
        <v>2120</v>
      </c>
      <c r="D51" s="5" t="s">
        <v>1343</v>
      </c>
      <c r="E51" s="5" t="s">
        <v>1566</v>
      </c>
      <c r="F51" s="5" t="s">
        <v>2202</v>
      </c>
      <c r="Q51" s="22"/>
    </row>
    <row r="52" spans="1:18">
      <c r="A52" s="5" t="s">
        <v>2258</v>
      </c>
      <c r="B52" s="5" t="s">
        <v>52</v>
      </c>
      <c r="C52" s="5" t="s">
        <v>2259</v>
      </c>
      <c r="D52" s="5" t="s">
        <v>1343</v>
      </c>
      <c r="E52" s="5" t="s">
        <v>1566</v>
      </c>
      <c r="F52" s="5" t="s">
        <v>2260</v>
      </c>
      <c r="Q52" s="22"/>
    </row>
    <row r="53" spans="1:18">
      <c r="A53" s="5" t="s">
        <v>22</v>
      </c>
      <c r="B53" s="5" t="s">
        <v>1637</v>
      </c>
      <c r="C53" s="5" t="s">
        <v>1638</v>
      </c>
      <c r="D53" s="5" t="s">
        <v>1348</v>
      </c>
      <c r="E53" s="5" t="s">
        <v>1347</v>
      </c>
      <c r="F53" s="5" t="s">
        <v>1625</v>
      </c>
      <c r="Q53" s="22"/>
    </row>
    <row r="54" spans="1:18">
      <c r="Q54" s="22"/>
      <c r="R54" s="22"/>
    </row>
    <row r="55" spans="1:18">
      <c r="Q55" s="22"/>
      <c r="R55" s="22"/>
    </row>
    <row r="56" spans="1:18">
      <c r="R56" s="22"/>
    </row>
  </sheetData>
  <autoFilter ref="A47:F53" xr:uid="{00000000-0009-0000-0000-000005000000}"/>
  <conditionalFormatting sqref="A46:B46">
    <cfRule type="containsText" dxfId="17" priority="44" operator="containsText" text="plan">
      <formula>NOT(ISERROR(SEARCH("plan",A46)))</formula>
    </cfRule>
    <cfRule type="containsText" dxfId="16" priority="45" operator="containsText" text="BreakDown">
      <formula>NOT(ISERROR(SEARCH("BreakDown",A46)))</formula>
    </cfRule>
    <cfRule type="containsText" dxfId="15" priority="46" operator="containsText" text="Completed">
      <formula>NOT(ISERROR(SEARCH("Completed",A46)))</formula>
    </cfRule>
    <cfRule type="containsText" dxfId="14" priority="47" operator="containsText" text="transfer">
      <formula>NOT(ISERROR(SEARCH("transfer",A46)))</formula>
    </cfRule>
    <cfRule type="containsText" dxfId="13" priority="48" operator="containsText" text="Received:">
      <formula>NOT(ISERROR(SEARCH("Received:",A46)))</formula>
    </cfRule>
  </conditionalFormatting>
  <conditionalFormatting sqref="A31:B31">
    <cfRule type="containsText" dxfId="12" priority="30" operator="containsText" text="plan">
      <formula>NOT(ISERROR(SEARCH("plan",A31)))</formula>
    </cfRule>
    <cfRule type="containsText" dxfId="11" priority="31" operator="containsText" text="BreakDown">
      <formula>NOT(ISERROR(SEARCH("BreakDown",A31)))</formula>
    </cfRule>
    <cfRule type="containsText" dxfId="10" priority="32" operator="containsText" text="Completed">
      <formula>NOT(ISERROR(SEARCH("Completed",A31)))</formula>
    </cfRule>
    <cfRule type="containsText" dxfId="9" priority="33" operator="containsText" text="transfer">
      <formula>NOT(ISERROR(SEARCH("transfer",A31)))</formula>
    </cfRule>
    <cfRule type="containsText" dxfId="8" priority="34" operator="containsText" text="Received:">
      <formula>NOT(ISERROR(SEARCH("Received:",A31)))</formula>
    </cfRule>
  </conditionalFormatting>
  <conditionalFormatting sqref="C32">
    <cfRule type="duplicateValues" dxfId="7" priority="10"/>
  </conditionalFormatting>
  <conditionalFormatting sqref="C32">
    <cfRule type="duplicateValues" dxfId="6" priority="54"/>
  </conditionalFormatting>
  <conditionalFormatting sqref="S58:S1048576 S1:S56">
    <cfRule type="duplicateValues" dxfId="5" priority="1"/>
  </conditionalFormatting>
  <pageMargins left="0.7" right="0.7" top="0.75" bottom="0.75" header="0.3" footer="0.3"/>
  <pageSetup paperSize="256"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text="plan" id="{C963E535-4ABB-44E4-A06E-3F752B05A55E}">
            <xm:f>NOT(ISERROR(SEARCH("plan",'\Users\thong.le\Music\Unapproval\[New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5" operator="containsText" text="Inspect" id="{9D038041-103E-46EC-AB9E-46D39EBB296D}">
            <xm:f>NOT(ISERROR(SEARCH("Inspect",'\Users\thong.le\Music\Unapproval\[New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6" operator="containsText" text="Completed" id="{7123044A-A701-42B4-89AF-DA8258801A30}">
            <xm:f>NOT(ISERROR(SEARCH("Completed",'\Users\thong.le\Music\Unapproval\[New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7" operator="containsText" text="transfer" id="{F9C40B61-F831-48C8-A72E-03F21839C9BA}">
            <xm:f>NOT(ISERROR(SEARCH("transfer",'\Users\thong.le\Music\Unapproval\[New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8" operator="containsText" text="Received:" id="{38F2C4D0-F834-4747-B36C-A93F17F45F31}">
            <xm:f>NOT(ISERROR(SEARCH("Received:",'\Users\thong.le\Music\Unapproval\[New ML_231106_090000.xlsm]Filter'!#REF!)))</xm:f>
            <x14:dxf>
              <font>
                <b/>
                <i val="0"/>
              </font>
            </x14:dxf>
          </x14:cfRule>
          <xm:sqref>A32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H23"/>
  <sheetViews>
    <sheetView workbookViewId="0">
      <selection activeCell="H4" sqref="H4:H16"/>
    </sheetView>
  </sheetViews>
  <sheetFormatPr defaultRowHeight="15"/>
  <cols>
    <col min="1" max="1" width="35.85546875" bestFit="1" customWidth="1"/>
    <col min="2" max="2" width="15.85546875" bestFit="1" customWidth="1"/>
    <col min="7" max="7" width="25.28515625" customWidth="1"/>
  </cols>
  <sheetData>
    <row r="2" spans="1:8">
      <c r="A2" s="12" t="s">
        <v>1427</v>
      </c>
      <c r="B2" t="s">
        <v>1348</v>
      </c>
    </row>
    <row r="4" spans="1:8">
      <c r="A4" s="12" t="s">
        <v>1574</v>
      </c>
      <c r="B4" t="s">
        <v>1385</v>
      </c>
      <c r="G4" s="80" t="s">
        <v>1507</v>
      </c>
      <c r="H4" s="80">
        <f>GETPIVOTDATA("STATUS",$A$4)</f>
        <v>46</v>
      </c>
    </row>
    <row r="5" spans="1:8">
      <c r="A5" s="78" t="s">
        <v>1340</v>
      </c>
      <c r="B5">
        <v>1</v>
      </c>
      <c r="G5" s="81" t="s">
        <v>1509</v>
      </c>
      <c r="H5" s="82">
        <f>IF(B2="(All)",SUM(COUNTIF(Note!E:E,{"Hanoi","HCM"})),COUNTIF(Note!E:E,'Pivot Table'!B2))</f>
        <v>3</v>
      </c>
    </row>
    <row r="6" spans="1:8">
      <c r="A6" s="79" t="s">
        <v>1575</v>
      </c>
      <c r="B6">
        <v>1</v>
      </c>
      <c r="G6" s="83" t="s">
        <v>1510</v>
      </c>
      <c r="H6" s="84">
        <f>SUM(H12:H13)</f>
        <v>2</v>
      </c>
    </row>
    <row r="7" spans="1:8">
      <c r="A7" s="78" t="s">
        <v>1341</v>
      </c>
      <c r="B7">
        <v>4</v>
      </c>
      <c r="G7" s="85" t="s">
        <v>1511</v>
      </c>
      <c r="H7" s="86"/>
    </row>
    <row r="8" spans="1:8">
      <c r="A8" s="79" t="s">
        <v>1534</v>
      </c>
      <c r="B8">
        <v>1</v>
      </c>
      <c r="G8" s="87" t="s">
        <v>1512</v>
      </c>
      <c r="H8" s="87">
        <f>IFERROR(GETPIVOTDATA("STATUS",$A$4,"STATUS","1] RECEIVE"),0)+IFERROR(GETPIVOTDATA("STATUS",$A$4,"STATUS","2] INSPECTION"),0)</f>
        <v>5</v>
      </c>
    </row>
    <row r="9" spans="1:8">
      <c r="A9" s="79" t="s">
        <v>1535</v>
      </c>
      <c r="B9">
        <v>1</v>
      </c>
      <c r="G9" s="87" t="s">
        <v>1513</v>
      </c>
      <c r="H9" s="87">
        <f>GETPIVOTDATA("STATUS",$A$4,"STATUS","3] PARTS SELECTION")</f>
        <v>23</v>
      </c>
    </row>
    <row r="10" spans="1:8">
      <c r="A10" s="79" t="s">
        <v>1575</v>
      </c>
      <c r="B10">
        <v>2</v>
      </c>
      <c r="G10" s="87" t="s">
        <v>1514</v>
      </c>
      <c r="H10" s="87">
        <f>GETPIVOTDATA("STATUS",$A$4,"STATUS","4A] Waiting for Parts")</f>
        <v>7</v>
      </c>
    </row>
    <row r="11" spans="1:8">
      <c r="A11" s="78" t="s">
        <v>1342</v>
      </c>
      <c r="B11">
        <v>23</v>
      </c>
      <c r="G11" s="87" t="s">
        <v>1515</v>
      </c>
      <c r="H11" s="87">
        <f>IFERROR(GETPIVOTDATA("STATUS",$A$4,"STATUS","4C] Approved Repair","Status Info","PO Received"),0)</f>
        <v>7</v>
      </c>
    </row>
    <row r="12" spans="1:8">
      <c r="A12" s="79" t="s">
        <v>1528</v>
      </c>
      <c r="B12">
        <v>15</v>
      </c>
      <c r="G12" s="87" t="s">
        <v>1516</v>
      </c>
      <c r="H12" s="87">
        <f>IF(B2="(All)",SUM(COUNTIF(Note!E:E,{"Major","Minor","Other"})),SUM(COUNTIFS(Note!$D:$D,'Pivot Table'!B2,Note!$E:$E,{"Major","Minor","Other"})))</f>
        <v>2</v>
      </c>
    </row>
    <row r="13" spans="1:8">
      <c r="A13" s="79" t="s">
        <v>1534</v>
      </c>
      <c r="B13">
        <v>4</v>
      </c>
      <c r="G13" s="87" t="s">
        <v>1517</v>
      </c>
      <c r="H13" s="87">
        <f>IF(B2="(All)",COUNTIF(Note!E:E,"Return"),COUNTIFS(Note!D:D,'Pivot Table'!B2,Note!E:E,"Return"))</f>
        <v>0</v>
      </c>
    </row>
    <row r="14" spans="1:8">
      <c r="A14" s="79" t="s">
        <v>1575</v>
      </c>
      <c r="B14">
        <v>3</v>
      </c>
      <c r="G14" s="80" t="s">
        <v>1518</v>
      </c>
      <c r="H14" s="80">
        <f>H4</f>
        <v>46</v>
      </c>
    </row>
    <row r="15" spans="1:8">
      <c r="A15" s="79" t="s">
        <v>2263</v>
      </c>
      <c r="B15">
        <v>1</v>
      </c>
      <c r="G15" s="88"/>
      <c r="H15" s="89"/>
    </row>
    <row r="16" spans="1:8">
      <c r="A16" s="78" t="s">
        <v>1662</v>
      </c>
      <c r="B16">
        <v>7</v>
      </c>
      <c r="G16" s="90" t="s">
        <v>1519</v>
      </c>
      <c r="H16" s="91">
        <f>IFERROR(GETPIVOTDATA("STATUS",$A$4,"STATUS","4C] Approved Repair"),0)</f>
        <v>7</v>
      </c>
    </row>
    <row r="17" spans="1:2">
      <c r="A17" s="79" t="s">
        <v>1531</v>
      </c>
      <c r="B17">
        <v>7</v>
      </c>
    </row>
    <row r="18" spans="1:2">
      <c r="A18" s="78" t="s">
        <v>1663</v>
      </c>
      <c r="B18">
        <v>7</v>
      </c>
    </row>
    <row r="19" spans="1:2">
      <c r="A19" s="79" t="s">
        <v>1532</v>
      </c>
      <c r="B19">
        <v>7</v>
      </c>
    </row>
    <row r="20" spans="1:2">
      <c r="A20" s="78" t="s">
        <v>1430</v>
      </c>
      <c r="B20">
        <v>4</v>
      </c>
    </row>
    <row r="21" spans="1:2">
      <c r="A21" s="79" t="s">
        <v>1531</v>
      </c>
      <c r="B21">
        <v>1</v>
      </c>
    </row>
    <row r="22" spans="1:2">
      <c r="A22" s="79" t="s">
        <v>1532</v>
      </c>
      <c r="B22">
        <v>3</v>
      </c>
    </row>
    <row r="23" spans="1:2">
      <c r="A23" s="78" t="s">
        <v>1384</v>
      </c>
      <c r="B23">
        <v>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O378"/>
  <sheetViews>
    <sheetView topLeftCell="A12" zoomScale="120" zoomScaleNormal="120" workbookViewId="0">
      <selection activeCell="A34" sqref="A34:A378"/>
    </sheetView>
  </sheetViews>
  <sheetFormatPr defaultColWidth="9.140625" defaultRowHeight="15"/>
  <cols>
    <col min="1" max="1" width="32.28515625" style="95" bestFit="1" customWidth="1"/>
    <col min="2" max="2" width="55.5703125" style="95" bestFit="1" customWidth="1"/>
    <col min="3" max="3" width="21.42578125" style="95" customWidth="1"/>
    <col min="4" max="4" width="46" style="95" customWidth="1"/>
    <col min="5" max="5" width="36.140625" style="95" bestFit="1" customWidth="1"/>
    <col min="6" max="6" width="21.42578125" style="95" customWidth="1"/>
    <col min="7" max="7" width="23.85546875" style="95" customWidth="1"/>
    <col min="8" max="8" width="21.42578125" style="95" customWidth="1"/>
    <col min="9" max="9" width="20.85546875" style="95" customWidth="1"/>
    <col min="10" max="10" width="22.7109375" style="95" customWidth="1"/>
    <col min="11" max="11" width="18.28515625" style="95" customWidth="1"/>
    <col min="12" max="12" width="17" style="95" customWidth="1"/>
    <col min="13" max="13" width="16.85546875" style="95" customWidth="1"/>
    <col min="14" max="16384" width="9.140625" style="95"/>
  </cols>
  <sheetData>
    <row r="1" spans="1:15">
      <c r="A1" s="92" t="s">
        <v>1576</v>
      </c>
      <c r="B1" s="93" t="s">
        <v>1577</v>
      </c>
      <c r="C1" s="94"/>
      <c r="D1" s="94"/>
    </row>
    <row r="2" spans="1:15" ht="15.75" thickBot="1">
      <c r="A2" s="158"/>
      <c r="B2" s="93" t="s">
        <v>1578</v>
      </c>
      <c r="C2" s="96"/>
      <c r="D2" s="96"/>
      <c r="F2" s="159" t="s">
        <v>1579</v>
      </c>
      <c r="G2" s="160"/>
      <c r="H2" s="97" t="s">
        <v>1580</v>
      </c>
      <c r="I2" s="98" t="s">
        <v>1581</v>
      </c>
      <c r="J2" s="98" t="s">
        <v>1582</v>
      </c>
      <c r="K2" s="98" t="s">
        <v>1583</v>
      </c>
      <c r="L2" s="98" t="s">
        <v>1584</v>
      </c>
      <c r="M2" s="98" t="s">
        <v>1585</v>
      </c>
      <c r="N2" s="98" t="s">
        <v>1586</v>
      </c>
      <c r="O2" s="98" t="s">
        <v>1587</v>
      </c>
    </row>
    <row r="3" spans="1:15" ht="36" customHeight="1" thickTop="1">
      <c r="A3" s="158"/>
      <c r="B3" s="93" t="s">
        <v>1588</v>
      </c>
      <c r="C3" s="96"/>
      <c r="D3" s="96"/>
      <c r="E3" s="99"/>
      <c r="F3" s="100" t="s">
        <v>1589</v>
      </c>
      <c r="G3" s="101" t="s">
        <v>1590</v>
      </c>
      <c r="H3" s="161"/>
      <c r="I3" s="162"/>
      <c r="J3" s="161" t="s">
        <v>1386</v>
      </c>
      <c r="K3" s="162"/>
      <c r="L3" s="100"/>
      <c r="M3" s="100"/>
      <c r="N3" s="100"/>
      <c r="O3" s="100"/>
    </row>
    <row r="4" spans="1:15">
      <c r="A4" s="158"/>
      <c r="B4" s="93" t="s">
        <v>1591</v>
      </c>
      <c r="C4" s="96"/>
      <c r="D4" s="96"/>
      <c r="E4" s="102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ht="60">
      <c r="A5" s="158"/>
      <c r="B5" s="93" t="s">
        <v>1592</v>
      </c>
      <c r="C5" s="96"/>
      <c r="D5" s="96"/>
      <c r="E5" s="104" t="s">
        <v>1593</v>
      </c>
      <c r="F5" s="105" t="s">
        <v>1594</v>
      </c>
      <c r="G5" s="106" t="s">
        <v>1595</v>
      </c>
      <c r="H5" s="105" t="s">
        <v>1596</v>
      </c>
      <c r="I5" s="106" t="s">
        <v>1597</v>
      </c>
      <c r="J5" s="105" t="s">
        <v>1598</v>
      </c>
      <c r="K5" s="105" t="s">
        <v>1599</v>
      </c>
      <c r="L5" s="105" t="s">
        <v>1600</v>
      </c>
      <c r="M5" s="105" t="s">
        <v>1601</v>
      </c>
      <c r="N5" s="105" t="s">
        <v>1602</v>
      </c>
      <c r="O5" s="105" t="s">
        <v>1603</v>
      </c>
    </row>
    <row r="6" spans="1:15">
      <c r="A6" s="163"/>
      <c r="B6" s="163"/>
      <c r="C6" s="163"/>
      <c r="D6" s="163"/>
      <c r="E6" s="102"/>
      <c r="F6" s="105"/>
      <c r="G6" s="106"/>
      <c r="H6" s="105"/>
      <c r="I6" s="105" t="s">
        <v>1604</v>
      </c>
      <c r="J6" s="105"/>
      <c r="K6" s="105"/>
      <c r="L6" s="105"/>
      <c r="M6" s="105" t="s">
        <v>1605</v>
      </c>
      <c r="N6" s="105"/>
      <c r="O6" s="105"/>
    </row>
    <row r="7" spans="1:15" ht="85.5" customHeight="1">
      <c r="A7" s="163"/>
      <c r="B7" s="163"/>
      <c r="C7" s="163"/>
      <c r="D7" s="163"/>
      <c r="E7" s="102"/>
      <c r="F7" s="105"/>
      <c r="G7" s="106"/>
      <c r="H7" s="105"/>
      <c r="I7" s="105" t="s">
        <v>1606</v>
      </c>
      <c r="J7" s="105"/>
      <c r="K7" s="105"/>
      <c r="L7" s="105"/>
      <c r="M7" s="105"/>
      <c r="N7" s="105"/>
      <c r="O7" s="105"/>
    </row>
    <row r="8" spans="1:15">
      <c r="A8" s="164"/>
      <c r="B8" s="164"/>
      <c r="C8" s="164"/>
      <c r="D8" s="164"/>
      <c r="E8" s="102"/>
      <c r="F8" s="105"/>
      <c r="G8" s="106"/>
      <c r="H8" s="105"/>
      <c r="I8" s="106"/>
      <c r="J8" s="105"/>
      <c r="K8" s="105"/>
      <c r="L8" s="105"/>
      <c r="M8" s="105"/>
      <c r="N8" s="105"/>
      <c r="O8" s="105"/>
    </row>
    <row r="9" spans="1:15">
      <c r="A9" s="107" t="s">
        <v>1607</v>
      </c>
      <c r="B9" s="108" t="s">
        <v>1394</v>
      </c>
      <c r="C9" s="108" t="s">
        <v>1395</v>
      </c>
      <c r="D9" s="109" t="s">
        <v>1396</v>
      </c>
      <c r="E9" s="102"/>
      <c r="F9" s="105"/>
      <c r="G9" s="110" t="s">
        <v>1387</v>
      </c>
      <c r="H9" s="105"/>
      <c r="I9" s="106"/>
      <c r="J9" s="105"/>
      <c r="K9" s="105"/>
      <c r="L9" s="111" t="s">
        <v>1388</v>
      </c>
      <c r="M9" s="111" t="s">
        <v>1389</v>
      </c>
      <c r="N9" s="105"/>
      <c r="O9" s="105"/>
    </row>
    <row r="10" spans="1:15" ht="27" customHeight="1">
      <c r="A10" s="112" t="s">
        <v>1356</v>
      </c>
      <c r="B10" s="102" t="s">
        <v>1397</v>
      </c>
      <c r="C10" s="113"/>
      <c r="D10" s="114" t="s">
        <v>1398</v>
      </c>
      <c r="E10" s="115"/>
      <c r="F10" s="116"/>
      <c r="G10" s="116" t="s">
        <v>1390</v>
      </c>
      <c r="H10" s="165" t="s">
        <v>1391</v>
      </c>
      <c r="I10" s="166"/>
      <c r="J10" s="167" t="s">
        <v>1392</v>
      </c>
      <c r="K10" s="168"/>
      <c r="L10" s="117" t="s">
        <v>1352</v>
      </c>
      <c r="M10" s="117" t="s">
        <v>1393</v>
      </c>
      <c r="N10" s="118"/>
      <c r="O10" s="118"/>
    </row>
    <row r="11" spans="1:15" ht="27" customHeight="1">
      <c r="A11" s="112" t="s">
        <v>1355</v>
      </c>
      <c r="B11" s="102" t="s">
        <v>1399</v>
      </c>
      <c r="C11" s="113"/>
      <c r="D11" s="113" t="s">
        <v>1400</v>
      </c>
    </row>
    <row r="12" spans="1:15" ht="96" customHeight="1">
      <c r="A12" s="119" t="s">
        <v>1401</v>
      </c>
      <c r="B12" s="120" t="s">
        <v>1402</v>
      </c>
      <c r="C12" s="169"/>
      <c r="D12" s="102"/>
    </row>
    <row r="13" spans="1:15" s="121" customFormat="1" ht="30">
      <c r="A13" s="119" t="s">
        <v>1350</v>
      </c>
      <c r="B13" s="120" t="s">
        <v>1403</v>
      </c>
      <c r="C13" s="169"/>
      <c r="D13" s="104" t="s">
        <v>1404</v>
      </c>
    </row>
    <row r="14" spans="1:15" ht="26.25" customHeight="1">
      <c r="A14" s="122" t="s">
        <v>1353</v>
      </c>
      <c r="B14" s="123" t="s">
        <v>1405</v>
      </c>
      <c r="C14" s="169"/>
      <c r="D14" s="102"/>
    </row>
    <row r="15" spans="1:15" ht="26.25" customHeight="1">
      <c r="A15" s="124" t="s">
        <v>1351</v>
      </c>
      <c r="B15" s="123" t="s">
        <v>1406</v>
      </c>
      <c r="C15" s="169"/>
      <c r="D15" s="125" t="s">
        <v>1407</v>
      </c>
    </row>
    <row r="16" spans="1:15" ht="26.25" customHeight="1">
      <c r="A16" s="124" t="s">
        <v>1408</v>
      </c>
      <c r="B16" s="123" t="s">
        <v>1409</v>
      </c>
      <c r="C16" s="169"/>
      <c r="D16" s="102"/>
    </row>
    <row r="17" spans="1:4" ht="45">
      <c r="A17" s="124" t="s">
        <v>1354</v>
      </c>
      <c r="B17" s="123" t="s">
        <v>1410</v>
      </c>
      <c r="C17" s="169"/>
      <c r="D17" s="126" t="s">
        <v>1411</v>
      </c>
    </row>
    <row r="18" spans="1:4" ht="26.25" customHeight="1">
      <c r="A18" s="127" t="s">
        <v>1346</v>
      </c>
      <c r="B18" s="102" t="s">
        <v>1412</v>
      </c>
      <c r="C18" s="115"/>
      <c r="D18" s="102" t="s">
        <v>1381</v>
      </c>
    </row>
    <row r="19" spans="1:4" ht="32.25" customHeight="1">
      <c r="A19" s="112" t="s">
        <v>1608</v>
      </c>
      <c r="B19" s="115" t="s">
        <v>1413</v>
      </c>
      <c r="C19" s="113"/>
      <c r="D19" s="102" t="s">
        <v>1414</v>
      </c>
    </row>
    <row r="20" spans="1:4" ht="26.25" customHeight="1">
      <c r="A20" s="128" t="s">
        <v>1345</v>
      </c>
      <c r="B20" s="103" t="s">
        <v>1415</v>
      </c>
      <c r="C20" s="129"/>
      <c r="D20" s="102" t="s">
        <v>1416</v>
      </c>
    </row>
    <row r="21" spans="1:4" ht="33" customHeight="1">
      <c r="A21" s="130" t="s">
        <v>1417</v>
      </c>
      <c r="B21" s="102" t="s">
        <v>1418</v>
      </c>
      <c r="C21" s="115"/>
      <c r="D21" s="102" t="s">
        <v>1419</v>
      </c>
    </row>
    <row r="22" spans="1:4" ht="26.25" customHeight="1">
      <c r="A22" s="131" t="s">
        <v>1349</v>
      </c>
      <c r="B22" s="115" t="s">
        <v>1420</v>
      </c>
      <c r="C22" s="115" t="s">
        <v>1421</v>
      </c>
      <c r="D22" s="115"/>
    </row>
    <row r="23" spans="1:4" ht="26.25" customHeight="1">
      <c r="A23" s="157" t="s">
        <v>1422</v>
      </c>
      <c r="B23" s="157"/>
      <c r="C23" s="157"/>
      <c r="D23" s="157"/>
    </row>
    <row r="24" spans="1:4" ht="27.75" customHeight="1">
      <c r="A24" s="95" t="s">
        <v>1423</v>
      </c>
    </row>
    <row r="25" spans="1:4" ht="27.75" customHeight="1"/>
    <row r="26" spans="1:4" ht="30" customHeight="1"/>
    <row r="27" spans="1:4" ht="37.5" customHeight="1"/>
    <row r="33" spans="1:1">
      <c r="A33" s="95" t="s">
        <v>1609</v>
      </c>
    </row>
    <row r="34" spans="1:1">
      <c r="A34" s="95" t="s">
        <v>1331</v>
      </c>
    </row>
    <row r="35" spans="1:1">
      <c r="A35" s="95" t="s">
        <v>1471</v>
      </c>
    </row>
    <row r="36" spans="1:1">
      <c r="A36" s="95" t="s">
        <v>1544</v>
      </c>
    </row>
    <row r="37" spans="1:1">
      <c r="A37" s="95" t="s">
        <v>1551</v>
      </c>
    </row>
    <row r="38" spans="1:1">
      <c r="A38" s="95" t="s">
        <v>1553</v>
      </c>
    </row>
    <row r="39" spans="1:1">
      <c r="A39" s="95" t="s">
        <v>1555</v>
      </c>
    </row>
    <row r="40" spans="1:1">
      <c r="A40" s="95" t="s">
        <v>1556</v>
      </c>
    </row>
    <row r="41" spans="1:1">
      <c r="A41" s="95" t="s">
        <v>1337</v>
      </c>
    </row>
    <row r="42" spans="1:1">
      <c r="A42" s="95" t="s">
        <v>1450</v>
      </c>
    </row>
    <row r="43" spans="1:1">
      <c r="A43" s="95" t="s">
        <v>1461</v>
      </c>
    </row>
    <row r="44" spans="1:1">
      <c r="A44" s="95" t="s">
        <v>1468</v>
      </c>
    </row>
    <row r="45" spans="1:1">
      <c r="A45" s="95" t="s">
        <v>54</v>
      </c>
    </row>
    <row r="46" spans="1:1">
      <c r="A46" s="95" t="s">
        <v>64</v>
      </c>
    </row>
    <row r="47" spans="1:1">
      <c r="A47" s="95" t="s">
        <v>72</v>
      </c>
    </row>
    <row r="48" spans="1:1">
      <c r="A48" s="95" t="s">
        <v>81</v>
      </c>
    </row>
    <row r="49" spans="1:1">
      <c r="A49" s="95" t="s">
        <v>84</v>
      </c>
    </row>
    <row r="50" spans="1:1">
      <c r="A50" s="95" t="s">
        <v>130</v>
      </c>
    </row>
    <row r="51" spans="1:1">
      <c r="A51" s="95" t="s">
        <v>152</v>
      </c>
    </row>
    <row r="52" spans="1:1">
      <c r="A52" s="95" t="s">
        <v>195</v>
      </c>
    </row>
    <row r="53" spans="1:1">
      <c r="A53" s="95" t="s">
        <v>200</v>
      </c>
    </row>
    <row r="54" spans="1:1">
      <c r="A54" s="95" t="s">
        <v>206</v>
      </c>
    </row>
    <row r="55" spans="1:1">
      <c r="A55" s="95" t="s">
        <v>210</v>
      </c>
    </row>
    <row r="56" spans="1:1">
      <c r="A56" s="95" t="s">
        <v>214</v>
      </c>
    </row>
    <row r="57" spans="1:1">
      <c r="A57" s="95" t="s">
        <v>218</v>
      </c>
    </row>
    <row r="58" spans="1:1">
      <c r="A58" s="95" t="s">
        <v>227</v>
      </c>
    </row>
    <row r="59" spans="1:1">
      <c r="A59" s="95" t="s">
        <v>241</v>
      </c>
    </row>
    <row r="60" spans="1:1">
      <c r="A60" s="95" t="s">
        <v>245</v>
      </c>
    </row>
    <row r="61" spans="1:1">
      <c r="A61" s="95" t="s">
        <v>272</v>
      </c>
    </row>
    <row r="62" spans="1:1">
      <c r="A62" s="95" t="s">
        <v>276</v>
      </c>
    </row>
    <row r="63" spans="1:1">
      <c r="A63" s="95" t="s">
        <v>283</v>
      </c>
    </row>
    <row r="64" spans="1:1">
      <c r="A64" s="95" t="s">
        <v>287</v>
      </c>
    </row>
    <row r="65" spans="1:1">
      <c r="A65" s="95" t="s">
        <v>291</v>
      </c>
    </row>
    <row r="66" spans="1:1">
      <c r="A66" s="95" t="s">
        <v>304</v>
      </c>
    </row>
    <row r="67" spans="1:1">
      <c r="A67" s="95" t="s">
        <v>308</v>
      </c>
    </row>
    <row r="68" spans="1:1">
      <c r="A68" s="95" t="s">
        <v>312</v>
      </c>
    </row>
    <row r="69" spans="1:1">
      <c r="A69" s="95" t="s">
        <v>316</v>
      </c>
    </row>
    <row r="70" spans="1:1">
      <c r="A70" s="95" t="s">
        <v>320</v>
      </c>
    </row>
    <row r="71" spans="1:1">
      <c r="A71" s="95" t="s">
        <v>331</v>
      </c>
    </row>
    <row r="72" spans="1:1">
      <c r="A72" s="95" t="s">
        <v>339</v>
      </c>
    </row>
    <row r="73" spans="1:1">
      <c r="A73" s="95" t="s">
        <v>347</v>
      </c>
    </row>
    <row r="74" spans="1:1">
      <c r="A74" s="95" t="s">
        <v>353</v>
      </c>
    </row>
    <row r="75" spans="1:1">
      <c r="A75" s="95" t="s">
        <v>357</v>
      </c>
    </row>
    <row r="76" spans="1:1">
      <c r="A76" s="95" t="s">
        <v>362</v>
      </c>
    </row>
    <row r="77" spans="1:1">
      <c r="A77" s="95" t="s">
        <v>371</v>
      </c>
    </row>
    <row r="78" spans="1:1">
      <c r="A78" s="95" t="s">
        <v>380</v>
      </c>
    </row>
    <row r="79" spans="1:1">
      <c r="A79" s="95" t="s">
        <v>384</v>
      </c>
    </row>
    <row r="80" spans="1:1">
      <c r="A80" s="95" t="s">
        <v>390</v>
      </c>
    </row>
    <row r="81" spans="1:1">
      <c r="A81" s="95" t="s">
        <v>399</v>
      </c>
    </row>
    <row r="82" spans="1:1">
      <c r="A82" s="95" t="s">
        <v>403</v>
      </c>
    </row>
    <row r="83" spans="1:1">
      <c r="A83" s="95" t="s">
        <v>406</v>
      </c>
    </row>
    <row r="84" spans="1:1">
      <c r="A84" s="95" t="s">
        <v>409</v>
      </c>
    </row>
    <row r="85" spans="1:1">
      <c r="A85" s="95" t="s">
        <v>418</v>
      </c>
    </row>
    <row r="86" spans="1:1">
      <c r="A86" s="95" t="s">
        <v>425</v>
      </c>
    </row>
    <row r="87" spans="1:1">
      <c r="A87" s="95" t="s">
        <v>431</v>
      </c>
    </row>
    <row r="88" spans="1:1">
      <c r="A88" s="95" t="s">
        <v>433</v>
      </c>
    </row>
    <row r="89" spans="1:1">
      <c r="A89" s="95" t="s">
        <v>438</v>
      </c>
    </row>
    <row r="90" spans="1:1">
      <c r="A90" s="95" t="s">
        <v>447</v>
      </c>
    </row>
    <row r="91" spans="1:1">
      <c r="A91" s="95" t="s">
        <v>451</v>
      </c>
    </row>
    <row r="92" spans="1:1">
      <c r="A92" s="95" t="s">
        <v>455</v>
      </c>
    </row>
    <row r="93" spans="1:1">
      <c r="A93" s="95" t="s">
        <v>461</v>
      </c>
    </row>
    <row r="94" spans="1:1">
      <c r="A94" s="95" t="s">
        <v>470</v>
      </c>
    </row>
    <row r="95" spans="1:1">
      <c r="A95" s="95" t="s">
        <v>476</v>
      </c>
    </row>
    <row r="96" spans="1:1">
      <c r="A96" s="95" t="s">
        <v>489</v>
      </c>
    </row>
    <row r="97" spans="1:1">
      <c r="A97" s="95" t="s">
        <v>496</v>
      </c>
    </row>
    <row r="98" spans="1:1">
      <c r="A98" s="95" t="s">
        <v>506</v>
      </c>
    </row>
    <row r="99" spans="1:1">
      <c r="A99" s="95" t="s">
        <v>513</v>
      </c>
    </row>
    <row r="100" spans="1:1">
      <c r="A100" s="95" t="s">
        <v>516</v>
      </c>
    </row>
    <row r="101" spans="1:1">
      <c r="A101" s="95" t="s">
        <v>519</v>
      </c>
    </row>
    <row r="102" spans="1:1">
      <c r="A102" s="95" t="s">
        <v>524</v>
      </c>
    </row>
    <row r="103" spans="1:1">
      <c r="A103" s="95" t="s">
        <v>527</v>
      </c>
    </row>
    <row r="104" spans="1:1">
      <c r="A104" s="95" t="s">
        <v>530</v>
      </c>
    </row>
    <row r="105" spans="1:1">
      <c r="A105" s="95" t="s">
        <v>538</v>
      </c>
    </row>
    <row r="106" spans="1:1">
      <c r="A106" s="95" t="s">
        <v>542</v>
      </c>
    </row>
    <row r="107" spans="1:1">
      <c r="A107" s="95" t="s">
        <v>544</v>
      </c>
    </row>
    <row r="108" spans="1:1">
      <c r="A108" s="95" t="s">
        <v>548</v>
      </c>
    </row>
    <row r="109" spans="1:1">
      <c r="A109" s="95" t="s">
        <v>557</v>
      </c>
    </row>
    <row r="110" spans="1:1">
      <c r="A110" s="95" t="s">
        <v>561</v>
      </c>
    </row>
    <row r="111" spans="1:1">
      <c r="A111" s="95" t="s">
        <v>564</v>
      </c>
    </row>
    <row r="112" spans="1:1">
      <c r="A112" s="95" t="s">
        <v>570</v>
      </c>
    </row>
    <row r="113" spans="1:1">
      <c r="A113" s="95" t="s">
        <v>573</v>
      </c>
    </row>
    <row r="114" spans="1:1">
      <c r="A114" s="95" t="s">
        <v>575</v>
      </c>
    </row>
    <row r="115" spans="1:1">
      <c r="A115" s="95" t="s">
        <v>577</v>
      </c>
    </row>
    <row r="116" spans="1:1">
      <c r="A116" s="95" t="s">
        <v>580</v>
      </c>
    </row>
    <row r="117" spans="1:1">
      <c r="A117" s="95" t="s">
        <v>584</v>
      </c>
    </row>
    <row r="118" spans="1:1">
      <c r="A118" s="95" t="s">
        <v>588</v>
      </c>
    </row>
    <row r="119" spans="1:1">
      <c r="A119" s="95" t="s">
        <v>592</v>
      </c>
    </row>
    <row r="120" spans="1:1">
      <c r="A120" s="95" t="s">
        <v>596</v>
      </c>
    </row>
    <row r="121" spans="1:1">
      <c r="A121" s="95" t="s">
        <v>600</v>
      </c>
    </row>
    <row r="122" spans="1:1">
      <c r="A122" s="95" t="s">
        <v>608</v>
      </c>
    </row>
    <row r="123" spans="1:1">
      <c r="A123" s="95" t="s">
        <v>612</v>
      </c>
    </row>
    <row r="124" spans="1:1">
      <c r="A124" s="95" t="s">
        <v>616</v>
      </c>
    </row>
    <row r="125" spans="1:1">
      <c r="A125" s="95" t="s">
        <v>620</v>
      </c>
    </row>
    <row r="126" spans="1:1">
      <c r="A126" s="95" t="s">
        <v>624</v>
      </c>
    </row>
    <row r="127" spans="1:1">
      <c r="A127" s="95" t="s">
        <v>627</v>
      </c>
    </row>
    <row r="128" spans="1:1">
      <c r="A128" s="95" t="s">
        <v>630</v>
      </c>
    </row>
    <row r="129" spans="1:1">
      <c r="A129" s="95" t="s">
        <v>634</v>
      </c>
    </row>
    <row r="130" spans="1:1">
      <c r="A130" s="95" t="s">
        <v>638</v>
      </c>
    </row>
    <row r="131" spans="1:1">
      <c r="A131" s="95" t="s">
        <v>642</v>
      </c>
    </row>
    <row r="132" spans="1:1">
      <c r="A132" s="95" t="s">
        <v>644</v>
      </c>
    </row>
    <row r="133" spans="1:1">
      <c r="A133" s="95" t="s">
        <v>649</v>
      </c>
    </row>
    <row r="134" spans="1:1">
      <c r="A134" s="95" t="s">
        <v>653</v>
      </c>
    </row>
    <row r="135" spans="1:1">
      <c r="A135" s="95" t="s">
        <v>657</v>
      </c>
    </row>
    <row r="136" spans="1:1">
      <c r="A136" s="95" t="s">
        <v>661</v>
      </c>
    </row>
    <row r="137" spans="1:1">
      <c r="A137" s="95" t="s">
        <v>665</v>
      </c>
    </row>
    <row r="138" spans="1:1">
      <c r="A138" s="95" t="s">
        <v>669</v>
      </c>
    </row>
    <row r="139" spans="1:1">
      <c r="A139" s="95" t="s">
        <v>674</v>
      </c>
    </row>
    <row r="140" spans="1:1">
      <c r="A140" s="95" t="s">
        <v>678</v>
      </c>
    </row>
    <row r="141" spans="1:1">
      <c r="A141" s="95" t="s">
        <v>682</v>
      </c>
    </row>
    <row r="142" spans="1:1">
      <c r="A142" s="95" t="s">
        <v>686</v>
      </c>
    </row>
    <row r="143" spans="1:1">
      <c r="A143" s="95" t="s">
        <v>694</v>
      </c>
    </row>
    <row r="144" spans="1:1">
      <c r="A144" s="95" t="s">
        <v>698</v>
      </c>
    </row>
    <row r="145" spans="1:1">
      <c r="A145" s="95" t="s">
        <v>704</v>
      </c>
    </row>
    <row r="146" spans="1:1">
      <c r="A146" s="95" t="s">
        <v>708</v>
      </c>
    </row>
    <row r="147" spans="1:1">
      <c r="A147" s="95" t="s">
        <v>712</v>
      </c>
    </row>
    <row r="148" spans="1:1">
      <c r="A148" s="95" t="s">
        <v>717</v>
      </c>
    </row>
    <row r="149" spans="1:1">
      <c r="A149" s="95" t="s">
        <v>724</v>
      </c>
    </row>
    <row r="150" spans="1:1">
      <c r="A150" s="95" t="s">
        <v>728</v>
      </c>
    </row>
    <row r="151" spans="1:1">
      <c r="A151" s="95" t="s">
        <v>732</v>
      </c>
    </row>
    <row r="152" spans="1:1">
      <c r="A152" s="95" t="s">
        <v>736</v>
      </c>
    </row>
    <row r="153" spans="1:1">
      <c r="A153" s="95" t="s">
        <v>740</v>
      </c>
    </row>
    <row r="154" spans="1:1">
      <c r="A154" s="95" t="s">
        <v>744</v>
      </c>
    </row>
    <row r="155" spans="1:1">
      <c r="A155" s="95" t="s">
        <v>748</v>
      </c>
    </row>
    <row r="156" spans="1:1">
      <c r="A156" s="95" t="s">
        <v>752</v>
      </c>
    </row>
    <row r="157" spans="1:1">
      <c r="A157" s="95" t="s">
        <v>756</v>
      </c>
    </row>
    <row r="158" spans="1:1">
      <c r="A158" s="95" t="s">
        <v>760</v>
      </c>
    </row>
    <row r="159" spans="1:1">
      <c r="A159" s="95" t="s">
        <v>765</v>
      </c>
    </row>
    <row r="160" spans="1:1">
      <c r="A160" s="95" t="s">
        <v>772</v>
      </c>
    </row>
    <row r="161" spans="1:1">
      <c r="A161" s="95" t="s">
        <v>774</v>
      </c>
    </row>
    <row r="162" spans="1:1">
      <c r="A162" s="95" t="s">
        <v>777</v>
      </c>
    </row>
    <row r="163" spans="1:1">
      <c r="A163" s="95" t="s">
        <v>781</v>
      </c>
    </row>
    <row r="164" spans="1:1">
      <c r="A164" s="95" t="s">
        <v>784</v>
      </c>
    </row>
    <row r="165" spans="1:1">
      <c r="A165" s="95" t="s">
        <v>788</v>
      </c>
    </row>
    <row r="166" spans="1:1">
      <c r="A166" s="95" t="s">
        <v>793</v>
      </c>
    </row>
    <row r="167" spans="1:1">
      <c r="A167" s="95" t="s">
        <v>801</v>
      </c>
    </row>
    <row r="168" spans="1:1">
      <c r="A168" s="95" t="s">
        <v>806</v>
      </c>
    </row>
    <row r="169" spans="1:1">
      <c r="A169" s="95" t="s">
        <v>810</v>
      </c>
    </row>
    <row r="170" spans="1:1">
      <c r="A170" s="95" t="s">
        <v>815</v>
      </c>
    </row>
    <row r="171" spans="1:1">
      <c r="A171" s="95" t="s">
        <v>818</v>
      </c>
    </row>
    <row r="172" spans="1:1">
      <c r="A172" s="95" t="s">
        <v>822</v>
      </c>
    </row>
    <row r="173" spans="1:1">
      <c r="A173" s="95" t="s">
        <v>826</v>
      </c>
    </row>
    <row r="174" spans="1:1">
      <c r="A174" s="95" t="s">
        <v>835</v>
      </c>
    </row>
    <row r="175" spans="1:1">
      <c r="A175" s="95" t="s">
        <v>837</v>
      </c>
    </row>
    <row r="176" spans="1:1">
      <c r="A176" s="95" t="s">
        <v>840</v>
      </c>
    </row>
    <row r="177" spans="1:1">
      <c r="A177" s="95" t="s">
        <v>844</v>
      </c>
    </row>
    <row r="178" spans="1:1">
      <c r="A178" s="95" t="s">
        <v>848</v>
      </c>
    </row>
    <row r="179" spans="1:1">
      <c r="A179" s="95" t="s">
        <v>852</v>
      </c>
    </row>
    <row r="180" spans="1:1">
      <c r="A180" s="95" t="s">
        <v>854</v>
      </c>
    </row>
    <row r="181" spans="1:1">
      <c r="A181" s="95" t="s">
        <v>857</v>
      </c>
    </row>
    <row r="182" spans="1:1">
      <c r="A182" s="95" t="s">
        <v>861</v>
      </c>
    </row>
    <row r="183" spans="1:1">
      <c r="A183" s="95" t="s">
        <v>865</v>
      </c>
    </row>
    <row r="184" spans="1:1">
      <c r="A184" s="95" t="s">
        <v>869</v>
      </c>
    </row>
    <row r="185" spans="1:1">
      <c r="A185" s="95" t="s">
        <v>874</v>
      </c>
    </row>
    <row r="186" spans="1:1">
      <c r="A186" s="95" t="s">
        <v>878</v>
      </c>
    </row>
    <row r="187" spans="1:1">
      <c r="A187" s="95" t="s">
        <v>886</v>
      </c>
    </row>
    <row r="188" spans="1:1">
      <c r="A188" s="95" t="s">
        <v>890</v>
      </c>
    </row>
    <row r="189" spans="1:1">
      <c r="A189" s="95" t="s">
        <v>892</v>
      </c>
    </row>
    <row r="190" spans="1:1">
      <c r="A190" s="95" t="s">
        <v>895</v>
      </c>
    </row>
    <row r="191" spans="1:1">
      <c r="A191" s="95" t="s">
        <v>899</v>
      </c>
    </row>
    <row r="192" spans="1:1">
      <c r="A192" s="95" t="s">
        <v>902</v>
      </c>
    </row>
    <row r="193" spans="1:1">
      <c r="A193" s="95" t="s">
        <v>906</v>
      </c>
    </row>
    <row r="194" spans="1:1">
      <c r="A194" s="95" t="s">
        <v>910</v>
      </c>
    </row>
    <row r="195" spans="1:1">
      <c r="A195" s="95" t="s">
        <v>914</v>
      </c>
    </row>
    <row r="196" spans="1:1">
      <c r="A196" s="95" t="s">
        <v>917</v>
      </c>
    </row>
    <row r="197" spans="1:1">
      <c r="A197" s="95" t="s">
        <v>921</v>
      </c>
    </row>
    <row r="198" spans="1:1">
      <c r="A198" s="95" t="s">
        <v>925</v>
      </c>
    </row>
    <row r="199" spans="1:1">
      <c r="A199" s="95" t="s">
        <v>928</v>
      </c>
    </row>
    <row r="200" spans="1:1">
      <c r="A200" s="95" t="s">
        <v>931</v>
      </c>
    </row>
    <row r="201" spans="1:1">
      <c r="A201" s="95" t="s">
        <v>933</v>
      </c>
    </row>
    <row r="202" spans="1:1">
      <c r="A202" s="95" t="s">
        <v>935</v>
      </c>
    </row>
    <row r="203" spans="1:1">
      <c r="A203" s="95" t="s">
        <v>939</v>
      </c>
    </row>
    <row r="204" spans="1:1">
      <c r="A204" s="95" t="s">
        <v>943</v>
      </c>
    </row>
    <row r="205" spans="1:1">
      <c r="A205" s="95" t="s">
        <v>946</v>
      </c>
    </row>
    <row r="206" spans="1:1">
      <c r="A206" s="95" t="s">
        <v>950</v>
      </c>
    </row>
    <row r="207" spans="1:1">
      <c r="A207" s="95" t="s">
        <v>954</v>
      </c>
    </row>
    <row r="208" spans="1:1">
      <c r="A208" s="95" t="s">
        <v>957</v>
      </c>
    </row>
    <row r="209" spans="1:1">
      <c r="A209" s="95" t="s">
        <v>962</v>
      </c>
    </row>
    <row r="210" spans="1:1">
      <c r="A210" s="95" t="s">
        <v>966</v>
      </c>
    </row>
    <row r="211" spans="1:1">
      <c r="A211" s="95" t="s">
        <v>969</v>
      </c>
    </row>
    <row r="212" spans="1:1">
      <c r="A212" s="95" t="s">
        <v>971</v>
      </c>
    </row>
    <row r="213" spans="1:1">
      <c r="A213" s="95" t="s">
        <v>975</v>
      </c>
    </row>
    <row r="214" spans="1:1">
      <c r="A214" s="95" t="s">
        <v>977</v>
      </c>
    </row>
    <row r="215" spans="1:1">
      <c r="A215" s="95" t="s">
        <v>983</v>
      </c>
    </row>
    <row r="216" spans="1:1">
      <c r="A216" s="95" t="s">
        <v>987</v>
      </c>
    </row>
    <row r="217" spans="1:1">
      <c r="A217" s="95" t="s">
        <v>991</v>
      </c>
    </row>
    <row r="218" spans="1:1">
      <c r="A218" s="95" t="s">
        <v>995</v>
      </c>
    </row>
    <row r="219" spans="1:1">
      <c r="A219" s="95" t="s">
        <v>999</v>
      </c>
    </row>
    <row r="220" spans="1:1">
      <c r="A220" s="95" t="s">
        <v>1009</v>
      </c>
    </row>
    <row r="221" spans="1:1">
      <c r="A221" s="95" t="s">
        <v>1013</v>
      </c>
    </row>
    <row r="222" spans="1:1">
      <c r="A222" s="95" t="s">
        <v>1016</v>
      </c>
    </row>
    <row r="223" spans="1:1">
      <c r="A223" s="95" t="s">
        <v>1020</v>
      </c>
    </row>
    <row r="224" spans="1:1">
      <c r="A224" s="95" t="s">
        <v>1023</v>
      </c>
    </row>
    <row r="225" spans="1:1">
      <c r="A225" s="95" t="s">
        <v>1026</v>
      </c>
    </row>
    <row r="226" spans="1:1">
      <c r="A226" s="95" t="s">
        <v>1032</v>
      </c>
    </row>
    <row r="227" spans="1:1">
      <c r="A227" s="95" t="s">
        <v>1036</v>
      </c>
    </row>
    <row r="228" spans="1:1">
      <c r="A228" s="95" t="s">
        <v>1039</v>
      </c>
    </row>
    <row r="229" spans="1:1">
      <c r="A229" s="95" t="s">
        <v>1043</v>
      </c>
    </row>
    <row r="230" spans="1:1">
      <c r="A230" s="95" t="s">
        <v>1047</v>
      </c>
    </row>
    <row r="231" spans="1:1">
      <c r="A231" s="95" t="s">
        <v>1050</v>
      </c>
    </row>
    <row r="232" spans="1:1">
      <c r="A232" s="95" t="s">
        <v>1053</v>
      </c>
    </row>
    <row r="233" spans="1:1">
      <c r="A233" s="95" t="s">
        <v>1056</v>
      </c>
    </row>
    <row r="234" spans="1:1">
      <c r="A234" s="95" t="s">
        <v>1058</v>
      </c>
    </row>
    <row r="235" spans="1:1">
      <c r="A235" s="95" t="s">
        <v>1061</v>
      </c>
    </row>
    <row r="236" spans="1:1">
      <c r="A236" s="95" t="s">
        <v>1066</v>
      </c>
    </row>
    <row r="237" spans="1:1">
      <c r="A237" s="95" t="s">
        <v>1070</v>
      </c>
    </row>
    <row r="238" spans="1:1">
      <c r="A238" s="95" t="s">
        <v>1073</v>
      </c>
    </row>
    <row r="239" spans="1:1">
      <c r="A239" s="95" t="s">
        <v>1076</v>
      </c>
    </row>
    <row r="240" spans="1:1">
      <c r="A240" s="95" t="s">
        <v>1079</v>
      </c>
    </row>
    <row r="241" spans="1:1">
      <c r="A241" s="95" t="s">
        <v>1082</v>
      </c>
    </row>
    <row r="242" spans="1:1">
      <c r="A242" s="95" t="s">
        <v>1085</v>
      </c>
    </row>
    <row r="243" spans="1:1">
      <c r="A243" s="95" t="s">
        <v>1090</v>
      </c>
    </row>
    <row r="244" spans="1:1">
      <c r="A244" s="95" t="s">
        <v>1093</v>
      </c>
    </row>
    <row r="245" spans="1:1">
      <c r="A245" s="95" t="s">
        <v>1097</v>
      </c>
    </row>
    <row r="246" spans="1:1">
      <c r="A246" s="95" t="s">
        <v>1101</v>
      </c>
    </row>
    <row r="247" spans="1:1">
      <c r="A247" s="95" t="s">
        <v>1104</v>
      </c>
    </row>
    <row r="248" spans="1:1">
      <c r="A248" s="95" t="s">
        <v>1108</v>
      </c>
    </row>
    <row r="249" spans="1:1">
      <c r="A249" s="95" t="s">
        <v>1111</v>
      </c>
    </row>
    <row r="250" spans="1:1">
      <c r="A250" s="95" t="s">
        <v>1116</v>
      </c>
    </row>
    <row r="251" spans="1:1">
      <c r="A251" s="95" t="s">
        <v>1119</v>
      </c>
    </row>
    <row r="252" spans="1:1">
      <c r="A252" s="95" t="s">
        <v>1122</v>
      </c>
    </row>
    <row r="253" spans="1:1">
      <c r="A253" s="95" t="s">
        <v>1125</v>
      </c>
    </row>
    <row r="254" spans="1:1">
      <c r="A254" s="95" t="s">
        <v>1132</v>
      </c>
    </row>
    <row r="255" spans="1:1">
      <c r="A255" s="95" t="s">
        <v>1135</v>
      </c>
    </row>
    <row r="256" spans="1:1">
      <c r="A256" s="95" t="s">
        <v>1139</v>
      </c>
    </row>
    <row r="257" spans="1:1">
      <c r="A257" s="95" t="s">
        <v>1142</v>
      </c>
    </row>
    <row r="258" spans="1:1">
      <c r="A258" s="95" t="s">
        <v>1145</v>
      </c>
    </row>
    <row r="259" spans="1:1">
      <c r="A259" s="95" t="s">
        <v>1150</v>
      </c>
    </row>
    <row r="260" spans="1:1">
      <c r="A260" s="95" t="s">
        <v>1153</v>
      </c>
    </row>
    <row r="261" spans="1:1">
      <c r="A261" s="95" t="s">
        <v>1157</v>
      </c>
    </row>
    <row r="262" spans="1:1">
      <c r="A262" s="95" t="s">
        <v>1161</v>
      </c>
    </row>
    <row r="263" spans="1:1">
      <c r="A263" s="95" t="s">
        <v>1164</v>
      </c>
    </row>
    <row r="264" spans="1:1">
      <c r="A264" s="95" t="s">
        <v>1168</v>
      </c>
    </row>
    <row r="265" spans="1:1">
      <c r="A265" s="95" t="s">
        <v>1171</v>
      </c>
    </row>
    <row r="266" spans="1:1">
      <c r="A266" s="95" t="s">
        <v>1174</v>
      </c>
    </row>
    <row r="267" spans="1:1">
      <c r="A267" s="95" t="s">
        <v>1179</v>
      </c>
    </row>
    <row r="268" spans="1:1">
      <c r="A268" s="95" t="s">
        <v>1182</v>
      </c>
    </row>
    <row r="269" spans="1:1">
      <c r="A269" s="95" t="s">
        <v>1186</v>
      </c>
    </row>
    <row r="270" spans="1:1">
      <c r="A270" s="95" t="s">
        <v>1189</v>
      </c>
    </row>
    <row r="271" spans="1:1">
      <c r="A271" s="95" t="s">
        <v>1192</v>
      </c>
    </row>
    <row r="272" spans="1:1">
      <c r="A272" s="95" t="s">
        <v>1195</v>
      </c>
    </row>
    <row r="273" spans="1:1">
      <c r="A273" s="95" t="s">
        <v>1199</v>
      </c>
    </row>
    <row r="274" spans="1:1">
      <c r="A274" s="95" t="s">
        <v>1201</v>
      </c>
    </row>
    <row r="275" spans="1:1">
      <c r="A275" s="95" t="s">
        <v>1204</v>
      </c>
    </row>
    <row r="276" spans="1:1">
      <c r="A276" s="95" t="s">
        <v>1208</v>
      </c>
    </row>
    <row r="277" spans="1:1">
      <c r="A277" s="95" t="s">
        <v>1212</v>
      </c>
    </row>
    <row r="278" spans="1:1">
      <c r="A278" s="95" t="s">
        <v>1214</v>
      </c>
    </row>
    <row r="279" spans="1:1">
      <c r="A279" s="95" t="s">
        <v>1217</v>
      </c>
    </row>
    <row r="280" spans="1:1">
      <c r="A280" s="95" t="s">
        <v>1220</v>
      </c>
    </row>
    <row r="281" spans="1:1">
      <c r="A281" s="95" t="s">
        <v>1223</v>
      </c>
    </row>
    <row r="282" spans="1:1">
      <c r="A282" s="95" t="s">
        <v>1226</v>
      </c>
    </row>
    <row r="283" spans="1:1">
      <c r="A283" s="95" t="s">
        <v>1229</v>
      </c>
    </row>
    <row r="284" spans="1:1">
      <c r="A284" s="95" t="s">
        <v>1233</v>
      </c>
    </row>
    <row r="285" spans="1:1">
      <c r="A285" s="95" t="s">
        <v>1236</v>
      </c>
    </row>
    <row r="286" spans="1:1">
      <c r="A286" s="95" t="s">
        <v>1238</v>
      </c>
    </row>
    <row r="287" spans="1:1">
      <c r="A287" s="95" t="s">
        <v>1241</v>
      </c>
    </row>
    <row r="288" spans="1:1">
      <c r="A288" s="95" t="s">
        <v>1244</v>
      </c>
    </row>
    <row r="289" spans="1:1">
      <c r="A289" s="95" t="s">
        <v>1251</v>
      </c>
    </row>
    <row r="290" spans="1:1">
      <c r="A290" s="95" t="s">
        <v>1258</v>
      </c>
    </row>
    <row r="291" spans="1:1">
      <c r="A291" s="95" t="s">
        <v>1261</v>
      </c>
    </row>
    <row r="292" spans="1:1">
      <c r="A292" s="95" t="s">
        <v>1269</v>
      </c>
    </row>
    <row r="293" spans="1:1">
      <c r="A293" s="95" t="s">
        <v>1272</v>
      </c>
    </row>
    <row r="294" spans="1:1">
      <c r="A294" s="95" t="s">
        <v>1283</v>
      </c>
    </row>
    <row r="295" spans="1:1">
      <c r="A295" s="95" t="s">
        <v>1287</v>
      </c>
    </row>
    <row r="296" spans="1:1">
      <c r="A296" s="95" t="s">
        <v>1292</v>
      </c>
    </row>
    <row r="297" spans="1:1">
      <c r="A297" s="95" t="s">
        <v>1305</v>
      </c>
    </row>
    <row r="298" spans="1:1">
      <c r="A298" s="95" t="s">
        <v>1308</v>
      </c>
    </row>
    <row r="299" spans="1:1">
      <c r="A299" s="95" t="s">
        <v>1311</v>
      </c>
    </row>
    <row r="300" spans="1:1">
      <c r="A300" s="95" t="s">
        <v>1445</v>
      </c>
    </row>
    <row r="301" spans="1:1">
      <c r="A301" s="95" t="s">
        <v>1446</v>
      </c>
    </row>
    <row r="302" spans="1:1">
      <c r="A302" s="95" t="s">
        <v>1536</v>
      </c>
    </row>
    <row r="303" spans="1:1">
      <c r="A303" s="95" t="s">
        <v>1549</v>
      </c>
    </row>
    <row r="304" spans="1:1">
      <c r="A304" s="95" t="s">
        <v>76</v>
      </c>
    </row>
    <row r="305" spans="1:1">
      <c r="A305" s="95" t="s">
        <v>112</v>
      </c>
    </row>
    <row r="306" spans="1:1">
      <c r="A306" s="95" t="s">
        <v>119</v>
      </c>
    </row>
    <row r="307" spans="1:1">
      <c r="A307" s="95" t="s">
        <v>123</v>
      </c>
    </row>
    <row r="308" spans="1:1">
      <c r="A308" s="95" t="s">
        <v>127</v>
      </c>
    </row>
    <row r="309" spans="1:1">
      <c r="A309" s="95" t="s">
        <v>143</v>
      </c>
    </row>
    <row r="310" spans="1:1">
      <c r="A310" s="95" t="s">
        <v>162</v>
      </c>
    </row>
    <row r="311" spans="1:1">
      <c r="A311" s="95" t="s">
        <v>165</v>
      </c>
    </row>
    <row r="312" spans="1:1">
      <c r="A312" s="95" t="s">
        <v>180</v>
      </c>
    </row>
    <row r="313" spans="1:1">
      <c r="A313" s="95" t="s">
        <v>223</v>
      </c>
    </row>
    <row r="314" spans="1:1">
      <c r="A314" s="95" t="s">
        <v>232</v>
      </c>
    </row>
    <row r="315" spans="1:1">
      <c r="A315" s="95" t="s">
        <v>249</v>
      </c>
    </row>
    <row r="316" spans="1:1">
      <c r="A316" s="95" t="s">
        <v>253</v>
      </c>
    </row>
    <row r="317" spans="1:1">
      <c r="A317" s="95" t="s">
        <v>257</v>
      </c>
    </row>
    <row r="318" spans="1:1">
      <c r="A318" s="95" t="s">
        <v>263</v>
      </c>
    </row>
    <row r="319" spans="1:1">
      <c r="A319" s="95" t="s">
        <v>294</v>
      </c>
    </row>
    <row r="320" spans="1:1">
      <c r="A320" s="95" t="s">
        <v>326</v>
      </c>
    </row>
    <row r="321" spans="1:1">
      <c r="A321" s="95" t="s">
        <v>336</v>
      </c>
    </row>
    <row r="322" spans="1:1">
      <c r="A322" s="95" t="s">
        <v>342</v>
      </c>
    </row>
    <row r="323" spans="1:1">
      <c r="A323" s="95" t="s">
        <v>366</v>
      </c>
    </row>
    <row r="324" spans="1:1">
      <c r="A324" s="95" t="s">
        <v>376</v>
      </c>
    </row>
    <row r="325" spans="1:1">
      <c r="A325" s="95" t="s">
        <v>397</v>
      </c>
    </row>
    <row r="326" spans="1:1">
      <c r="A326" s="95" t="s">
        <v>465</v>
      </c>
    </row>
    <row r="327" spans="1:1">
      <c r="A327" s="95" t="s">
        <v>491</v>
      </c>
    </row>
    <row r="328" spans="1:1">
      <c r="A328" s="95" t="s">
        <v>534</v>
      </c>
    </row>
    <row r="329" spans="1:1">
      <c r="A329" s="95" t="s">
        <v>553</v>
      </c>
    </row>
    <row r="330" spans="1:1">
      <c r="A330" s="95" t="s">
        <v>568</v>
      </c>
    </row>
    <row r="331" spans="1:1">
      <c r="A331" s="95" t="s">
        <v>797</v>
      </c>
    </row>
    <row r="332" spans="1:1">
      <c r="A332" s="95" t="s">
        <v>833</v>
      </c>
    </row>
    <row r="333" spans="1:1">
      <c r="A333" s="95" t="s">
        <v>881</v>
      </c>
    </row>
    <row r="334" spans="1:1">
      <c r="A334" s="95" t="s">
        <v>1114</v>
      </c>
    </row>
    <row r="335" spans="1:1">
      <c r="A335" s="95" t="s">
        <v>1130</v>
      </c>
    </row>
    <row r="336" spans="1:1">
      <c r="A336" s="95" t="s">
        <v>1247</v>
      </c>
    </row>
    <row r="337" spans="1:1">
      <c r="A337" s="95" t="s">
        <v>1249</v>
      </c>
    </row>
    <row r="338" spans="1:1">
      <c r="A338" s="95" t="s">
        <v>1255</v>
      </c>
    </row>
    <row r="339" spans="1:1">
      <c r="A339" s="95" t="s">
        <v>1296</v>
      </c>
    </row>
    <row r="340" spans="1:1">
      <c r="A340" s="95" t="s">
        <v>1539</v>
      </c>
    </row>
    <row r="341" spans="1:1">
      <c r="A341" s="95" t="s">
        <v>93</v>
      </c>
    </row>
    <row r="342" spans="1:1">
      <c r="A342" s="95" t="s">
        <v>98</v>
      </c>
    </row>
    <row r="343" spans="1:1">
      <c r="A343" s="95" t="s">
        <v>422</v>
      </c>
    </row>
    <row r="344" spans="1:1">
      <c r="A344" s="95" t="s">
        <v>830</v>
      </c>
    </row>
    <row r="345" spans="1:1">
      <c r="A345" s="95" t="s">
        <v>1002</v>
      </c>
    </row>
    <row r="346" spans="1:1">
      <c r="A346" s="95" t="s">
        <v>1006</v>
      </c>
    </row>
    <row r="347" spans="1:1">
      <c r="A347" s="95" t="s">
        <v>1127</v>
      </c>
    </row>
    <row r="348" spans="1:1">
      <c r="A348" s="95" t="s">
        <v>134</v>
      </c>
    </row>
    <row r="349" spans="1:1">
      <c r="A349" s="95" t="s">
        <v>140</v>
      </c>
    </row>
    <row r="350" spans="1:1">
      <c r="A350" s="95" t="s">
        <v>170</v>
      </c>
    </row>
    <row r="351" spans="1:1">
      <c r="A351" s="95" t="s">
        <v>175</v>
      </c>
    </row>
    <row r="352" spans="1:1">
      <c r="A352" s="95" t="s">
        <v>189</v>
      </c>
    </row>
    <row r="353" spans="1:1">
      <c r="A353" s="95" t="s">
        <v>344</v>
      </c>
    </row>
    <row r="354" spans="1:1">
      <c r="A354" s="95" t="s">
        <v>444</v>
      </c>
    </row>
    <row r="355" spans="1:1">
      <c r="A355" s="95" t="s">
        <v>604</v>
      </c>
    </row>
    <row r="356" spans="1:1">
      <c r="A356" s="95" t="s">
        <v>1449</v>
      </c>
    </row>
    <row r="357" spans="1:1">
      <c r="A357" s="95" t="s">
        <v>37</v>
      </c>
    </row>
    <row r="358" spans="1:1">
      <c r="A358" s="95" t="s">
        <v>155</v>
      </c>
    </row>
    <row r="359" spans="1:1">
      <c r="A359" s="95" t="s">
        <v>160</v>
      </c>
    </row>
    <row r="360" spans="1:1">
      <c r="A360" s="95" t="s">
        <v>186</v>
      </c>
    </row>
    <row r="361" spans="1:1">
      <c r="A361" s="95" t="s">
        <v>230</v>
      </c>
    </row>
    <row r="362" spans="1:1">
      <c r="A362" s="95" t="s">
        <v>238</v>
      </c>
    </row>
    <row r="363" spans="1:1">
      <c r="A363" s="95" t="s">
        <v>298</v>
      </c>
    </row>
    <row r="364" spans="1:1">
      <c r="A364" s="95" t="s">
        <v>301</v>
      </c>
    </row>
    <row r="365" spans="1:1">
      <c r="A365" s="95" t="s">
        <v>324</v>
      </c>
    </row>
    <row r="366" spans="1:1">
      <c r="A366" s="95" t="s">
        <v>350</v>
      </c>
    </row>
    <row r="367" spans="1:1">
      <c r="A367" s="95" t="s">
        <v>394</v>
      </c>
    </row>
    <row r="368" spans="1:1">
      <c r="A368" s="95" t="s">
        <v>428</v>
      </c>
    </row>
    <row r="369" spans="1:1">
      <c r="A369" s="95" t="s">
        <v>502</v>
      </c>
    </row>
    <row r="370" spans="1:1">
      <c r="A370" s="95" t="s">
        <v>504</v>
      </c>
    </row>
    <row r="371" spans="1:1">
      <c r="A371" s="95" t="s">
        <v>1265</v>
      </c>
    </row>
    <row r="372" spans="1:1">
      <c r="A372" s="95" t="s">
        <v>1333</v>
      </c>
    </row>
    <row r="373" spans="1:1">
      <c r="A373" s="95" t="s">
        <v>1453</v>
      </c>
    </row>
    <row r="374" spans="1:1">
      <c r="A374" s="95" t="s">
        <v>1455</v>
      </c>
    </row>
    <row r="375" spans="1:1">
      <c r="A375" s="95" t="s">
        <v>1457</v>
      </c>
    </row>
    <row r="376" spans="1:1">
      <c r="A376" s="95" t="s">
        <v>1542</v>
      </c>
    </row>
    <row r="377" spans="1:1">
      <c r="A377" s="95" t="s">
        <v>1547</v>
      </c>
    </row>
    <row r="378" spans="1:1">
      <c r="A378" s="95" t="s">
        <v>1474</v>
      </c>
    </row>
  </sheetData>
  <mergeCells count="9">
    <mergeCell ref="A23:D23"/>
    <mergeCell ref="A2:A5"/>
    <mergeCell ref="F2:G2"/>
    <mergeCell ref="H3:I3"/>
    <mergeCell ref="J3:K3"/>
    <mergeCell ref="A6:D8"/>
    <mergeCell ref="H10:I10"/>
    <mergeCell ref="J10:K10"/>
    <mergeCell ref="C12:C17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 xmlns="b4f90bc0-8ada-419c-bd29-eb48a8b643ab" xsi:nil="true"/>
    <_activity xmlns="b4f90bc0-8ada-419c-bd29-eb48a8b643ab" xsi:nil="true"/>
    <MigrationWizIdVersion xmlns="b4f90bc0-8ada-419c-bd29-eb48a8b643ab" xsi:nil="true"/>
    <MigrationWizIdPermissions xmlns="b4f90bc0-8ada-419c-bd29-eb48a8b643a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CCAE9DCCF1FB4EB06E1F9DAFF1244D" ma:contentTypeVersion="17" ma:contentTypeDescription="Create a new document." ma:contentTypeScope="" ma:versionID="644de7a6cc40ec280ebfb0fa7534c151">
  <xsd:schema xmlns:xsd="http://www.w3.org/2001/XMLSchema" xmlns:xs="http://www.w3.org/2001/XMLSchema" xmlns:p="http://schemas.microsoft.com/office/2006/metadata/properties" xmlns:ns3="b4f90bc0-8ada-419c-bd29-eb48a8b643ab" xmlns:ns4="087713c6-adfb-48ae-b442-0b758b3c9ede" targetNamespace="http://schemas.microsoft.com/office/2006/metadata/properties" ma:root="true" ma:fieldsID="a5d01ee055973a42537a85bc115aa8d0" ns3:_="" ns4:_="">
    <xsd:import namespace="b4f90bc0-8ada-419c-bd29-eb48a8b643ab"/>
    <xsd:import namespace="087713c6-adfb-48ae-b442-0b758b3c9ed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igrationWizId" minOccurs="0"/>
                <xsd:element ref="ns3:MigrationWizIdPermissions" minOccurs="0"/>
                <xsd:element ref="ns3:MigrationWizIdVersion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f90bc0-8ada-419c-bd29-eb48a8b643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igrationWizId" ma:index="16" nillable="true" ma:displayName="MigrationWizId" ma:internalName="MigrationWizId">
      <xsd:simpleType>
        <xsd:restriction base="dms:Text"/>
      </xsd:simpleType>
    </xsd:element>
    <xsd:element name="MigrationWizIdPermissions" ma:index="17" nillable="true" ma:displayName="MigrationWizIdPermissions" ma:internalName="MigrationWizIdPermissions">
      <xsd:simpleType>
        <xsd:restriction base="dms:Text"/>
      </xsd:simpleType>
    </xsd:element>
    <xsd:element name="MigrationWizIdVersion" ma:index="18" nillable="true" ma:displayName="MigrationWizIdVersion" ma:internalName="MigrationWizIdVersion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7713c6-adfb-48ae-b442-0b758b3c9ed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1F17470-691B-435A-A768-B9D0C8BEB517}">
  <ds:schemaRefs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4f90bc0-8ada-419c-bd29-eb48a8b643ab"/>
    <ds:schemaRef ds:uri="087713c6-adfb-48ae-b442-0b758b3c9ed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A14AC1D-B724-463D-BF8E-7E923E9247E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81E3966-9E7D-40DB-B74C-C4A31C0C96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f90bc0-8ada-419c-bd29-eb48a8b643ab"/>
    <ds:schemaRef ds:uri="087713c6-adfb-48ae-b442-0b758b3c9e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FFVN</vt:lpstr>
      <vt:lpstr>Plan for 3. Parts Selection</vt:lpstr>
      <vt:lpstr>Sheet1</vt:lpstr>
      <vt:lpstr>Master List</vt:lpstr>
      <vt:lpstr>Sheet2</vt:lpstr>
      <vt:lpstr>231212</vt:lpstr>
      <vt:lpstr>Note</vt:lpstr>
      <vt:lpstr>Pivot Table</vt:lpstr>
      <vt:lpstr>01-Nov-23-with MI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Thong Le</cp:lastModifiedBy>
  <dcterms:created xsi:type="dcterms:W3CDTF">2023-10-24T06:16:58Z</dcterms:created>
  <dcterms:modified xsi:type="dcterms:W3CDTF">2024-01-08T06:39:34Z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0x010100B6CCAE9DCCF1FB4EB06E1F9DAFF1244D</vt:lpwstr>
  </property>
</Properties>
</file>