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Python\2023\inspection\temp\"/>
    </mc:Choice>
  </mc:AlternateContent>
  <xr:revisionPtr revIDLastSave="0" documentId="13_ncr:1_{2940AA1A-7A97-44EC-BC07-8B8185B154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id-term Repair Estimation" sheetId="1" r:id="rId1"/>
  </sheets>
  <externalReferences>
    <externalReference r:id="rId2"/>
  </externalReference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52">#REF!</definedName>
    <definedName name="_DAT53">#REF!</definedName>
    <definedName name="_DAT54">#REF!</definedName>
    <definedName name="_DAT55">#REF!</definedName>
    <definedName name="_DAT6">#REF!</definedName>
    <definedName name="_DAT7">#REF!</definedName>
    <definedName name="_DAT8">#REF!</definedName>
    <definedName name="_DAT9">#REF!</definedName>
    <definedName name="tabela">[1]Sheet1!$A$1:$C$222</definedName>
    <definedName name="TEST0">#REF!</definedName>
    <definedName name="TESTHKEY">#REF!</definedName>
    <definedName name="TESTKEYS">#REF!</definedName>
    <definedName name="TESTVKEY">#REF!</definedName>
    <definedName name="wrn.コニカ回収条件." hidden="1">{"コニカ売上債権",#N/A,FALSE,"コニカ売上債権";"コニカ回収条件",#N/A,FALSE,"コニカ回収条件"}</definedName>
    <definedName name="連結明細" hidden="1">{"コニカ売上債権",#N/A,FALSE,"コニカ売上債権";"コニカ回収条件",#N/A,FALSE,"コニカ回収条件"}</definedName>
    <definedName name="連結計画" hidden="1">{"コニカ売上債権",#N/A,FALSE,"コニカ売上債権";"コニカ回収条件",#N/A,FALSE,"コニカ回収条件"}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E11" i="1"/>
  <c r="J5" i="1"/>
  <c r="J24" i="1"/>
  <c r="J26" i="1"/>
  <c r="J28" i="1"/>
  <c r="E12" i="1"/>
  <c r="E13" i="1" s="1"/>
  <c r="F11" i="1"/>
  <c r="E5" i="1" l="1"/>
  <c r="F5" i="1"/>
  <c r="G5" i="1"/>
  <c r="H5" i="1"/>
  <c r="J10" i="1"/>
  <c r="K5" i="1"/>
  <c r="K10" i="1" s="1"/>
  <c r="L10" i="1" s="1"/>
  <c r="M10" i="1" s="1"/>
  <c r="L5" i="1"/>
  <c r="M5" i="1"/>
  <c r="G11" i="1"/>
  <c r="H11" i="1" s="1"/>
  <c r="F12" i="1"/>
  <c r="F13" i="1"/>
  <c r="E14" i="1"/>
  <c r="F14" i="1"/>
  <c r="F17" i="1"/>
  <c r="G17" i="1"/>
  <c r="H17" i="1"/>
  <c r="H18" i="1" s="1"/>
  <c r="I17" i="1"/>
  <c r="F20" i="1"/>
  <c r="F27" i="1" s="1"/>
  <c r="G20" i="1"/>
  <c r="H20" i="1"/>
  <c r="H27" i="1" s="1"/>
  <c r="I20" i="1"/>
  <c r="H21" i="1"/>
  <c r="H23" i="1"/>
  <c r="I23" i="1"/>
  <c r="K24" i="1"/>
  <c r="K26" i="1" s="1"/>
  <c r="L24" i="1" s="1"/>
  <c r="L26" i="1" s="1"/>
  <c r="M24" i="1" s="1"/>
  <c r="M26" i="1" s="1"/>
  <c r="I29" i="1"/>
  <c r="J29" i="1" s="1"/>
  <c r="K29" i="1" s="1"/>
  <c r="G27" i="1" l="1"/>
  <c r="G21" i="1"/>
  <c r="J11" i="1"/>
  <c r="K11" i="1" s="1"/>
  <c r="K12" i="1" s="1"/>
  <c r="K13" i="1" s="1"/>
  <c r="H12" i="1"/>
  <c r="H13" i="1" s="1"/>
  <c r="H14" i="1" s="1"/>
  <c r="G12" i="1"/>
  <c r="G13" i="1" s="1"/>
  <c r="G14" i="1" s="1"/>
  <c r="G18" i="1"/>
  <c r="L29" i="1"/>
  <c r="K28" i="1"/>
  <c r="J12" i="1"/>
  <c r="J13" i="1" s="1"/>
  <c r="L11" i="1" l="1"/>
  <c r="J14" i="1"/>
  <c r="J16" i="1"/>
  <c r="L28" i="1"/>
  <c r="M29" i="1"/>
  <c r="M28" i="1" s="1"/>
  <c r="M11" i="1"/>
  <c r="M12" i="1" s="1"/>
  <c r="M13" i="1" s="1"/>
  <c r="L12" i="1"/>
  <c r="L13" i="1" s="1"/>
  <c r="K14" i="1"/>
  <c r="K16" i="1"/>
  <c r="L14" i="1" l="1"/>
  <c r="L16" i="1"/>
  <c r="K19" i="1"/>
  <c r="K20" i="1" s="1"/>
  <c r="K17" i="1"/>
  <c r="J17" i="1"/>
  <c r="J18" i="1" s="1"/>
  <c r="J19" i="1"/>
  <c r="J20" i="1" s="1"/>
  <c r="J27" i="1" s="1"/>
  <c r="M14" i="1"/>
  <c r="M16" i="1"/>
  <c r="J21" i="1" l="1"/>
  <c r="J22" i="1"/>
  <c r="J23" i="1" s="1"/>
  <c r="K27" i="1"/>
  <c r="K21" i="1"/>
  <c r="M19" i="1"/>
  <c r="M20" i="1" s="1"/>
  <c r="M17" i="1"/>
  <c r="L19" i="1"/>
  <c r="L20" i="1" s="1"/>
  <c r="L17" i="1"/>
  <c r="L18" i="1" s="1"/>
  <c r="K18" i="1"/>
  <c r="K22" i="1"/>
  <c r="K23" i="1" s="1"/>
  <c r="M18" i="1" l="1"/>
  <c r="M21" i="1"/>
  <c r="M27" i="1"/>
  <c r="L27" i="1"/>
  <c r="L21" i="1"/>
  <c r="L22" i="1"/>
  <c r="L23" i="1" l="1"/>
  <c r="M22" i="1"/>
  <c r="M23" i="1" s="1"/>
</calcChain>
</file>

<file path=xl/sharedStrings.xml><?xml version="1.0" encoding="utf-8"?>
<sst xmlns="http://schemas.openxmlformats.org/spreadsheetml/2006/main" count="50" uniqueCount="47">
  <si>
    <t>≪Repair Estimation≫</t>
    <phoneticPr fontId="3"/>
  </si>
  <si>
    <t>FFVN</t>
  </si>
  <si>
    <t>Total Revenue (USD)</t>
  </si>
  <si>
    <t>Total service for FY2023</t>
  </si>
  <si>
    <t>YoY</t>
    <phoneticPr fontId="14"/>
  </si>
  <si>
    <t>ACT</t>
    <phoneticPr fontId="3"/>
  </si>
  <si>
    <t>EST</t>
    <phoneticPr fontId="3"/>
  </si>
  <si>
    <t>FY18</t>
    <phoneticPr fontId="14"/>
  </si>
  <si>
    <t>FY19</t>
    <phoneticPr fontId="14"/>
  </si>
  <si>
    <t>FY20</t>
    <phoneticPr fontId="14"/>
  </si>
  <si>
    <t>FY21</t>
    <phoneticPr fontId="14"/>
  </si>
  <si>
    <t>FY22</t>
    <phoneticPr fontId="14"/>
  </si>
  <si>
    <t>FY23 H1</t>
    <phoneticPr fontId="3"/>
  </si>
  <si>
    <t>FY23</t>
    <phoneticPr fontId="14"/>
  </si>
  <si>
    <t>FY24</t>
    <phoneticPr fontId="14"/>
  </si>
  <si>
    <t>FY25</t>
    <phoneticPr fontId="14"/>
  </si>
  <si>
    <t>FY26</t>
    <phoneticPr fontId="14"/>
  </si>
  <si>
    <t>Scopes in Operation</t>
    <phoneticPr fontId="14"/>
  </si>
  <si>
    <t>Endoscopy+EUS</t>
    <phoneticPr fontId="14"/>
  </si>
  <si>
    <t>Annual Installation (=Sales) Number</t>
    <phoneticPr fontId="14"/>
  </si>
  <si>
    <t>quantity of processor and scope: count</t>
  </si>
  <si>
    <t>Installation Total over 7-years period</t>
    <phoneticPr fontId="14"/>
  </si>
  <si>
    <t>(835)</t>
    <phoneticPr fontId="14"/>
  </si>
  <si>
    <t>7 year from 2019 back</t>
  </si>
  <si>
    <r>
      <t>Scopes in Operation</t>
    </r>
    <r>
      <rPr>
        <sz val="14"/>
        <color theme="1"/>
        <rFont val="Meiryo UI"/>
        <family val="3"/>
        <charset val="128"/>
      </rPr>
      <t>（</t>
    </r>
    <r>
      <rPr>
        <sz val="14"/>
        <color theme="1"/>
        <rFont val="Arial"/>
        <family val="2"/>
      </rPr>
      <t>80</t>
    </r>
    <r>
      <rPr>
        <sz val="14"/>
        <color theme="1"/>
        <rFont val="Meiryo UI"/>
        <family val="3"/>
        <charset val="128"/>
      </rPr>
      <t>％）</t>
    </r>
    <rPh sb="19" eb="21">
      <t>ヘイキン</t>
    </rPh>
    <rPh sb="21" eb="23">
      <t>スイテイリツ</t>
    </rPh>
    <phoneticPr fontId="14"/>
  </si>
  <si>
    <r>
      <t>Estimated Return Number / Year</t>
    </r>
    <r>
      <rPr>
        <sz val="14"/>
        <color theme="1"/>
        <rFont val="Meiryo UI"/>
        <family val="3"/>
        <charset val="128"/>
      </rPr>
      <t>（</t>
    </r>
    <r>
      <rPr>
        <sz val="14"/>
        <color theme="1"/>
        <rFont val="Arial"/>
        <family val="2"/>
      </rPr>
      <t>70</t>
    </r>
    <r>
      <rPr>
        <sz val="14"/>
        <color theme="1"/>
        <rFont val="Meiryo UI"/>
        <family val="3"/>
        <charset val="128"/>
      </rPr>
      <t>％）</t>
    </r>
    <rPh sb="30" eb="31">
      <t>スウ</t>
    </rPh>
    <phoneticPr fontId="14"/>
  </si>
  <si>
    <t>By months</t>
    <phoneticPr fontId="14"/>
  </si>
  <si>
    <t>Repair</t>
    <phoneticPr fontId="14"/>
  </si>
  <si>
    <t>IN</t>
    <phoneticPr fontId="14"/>
  </si>
  <si>
    <t>ExFM?</t>
  </si>
  <si>
    <t>OUT (90%of IN)</t>
    <phoneticPr fontId="14"/>
  </si>
  <si>
    <t xml:space="preserve">By months </t>
    <phoneticPr fontId="14"/>
  </si>
  <si>
    <t>Pending</t>
    <phoneticPr fontId="14"/>
  </si>
  <si>
    <t>=in-out</t>
  </si>
  <si>
    <t>By Month</t>
    <phoneticPr fontId="14"/>
  </si>
  <si>
    <t>Staff</t>
    <phoneticPr fontId="14"/>
  </si>
  <si>
    <t>Number of Technician/FSE</t>
  </si>
  <si>
    <t>6 in-house engineer + 3FSE</t>
  </si>
  <si>
    <t>Estimated Recruitment</t>
    <phoneticPr fontId="14"/>
  </si>
  <si>
    <t>Estimated Tech No.</t>
    <phoneticPr fontId="14"/>
  </si>
  <si>
    <t>Number of scope repair per person</t>
    <phoneticPr fontId="14"/>
  </si>
  <si>
    <t>Cost of Labor
 (Technician)</t>
    <phoneticPr fontId="14"/>
  </si>
  <si>
    <t>Total</t>
    <phoneticPr fontId="3"/>
  </si>
  <si>
    <t>salary ? HR, OI file operation cost</t>
  </si>
  <si>
    <t>per person</t>
    <phoneticPr fontId="3"/>
  </si>
  <si>
    <r>
      <rPr>
        <sz val="14"/>
        <color theme="1"/>
        <rFont val="游ゴシック"/>
        <family val="2"/>
        <charset val="128"/>
      </rPr>
      <t>＊</t>
    </r>
    <r>
      <rPr>
        <sz val="14"/>
        <color theme="1"/>
        <rFont val="Arial"/>
        <family val="2"/>
      </rPr>
      <t xml:space="preserve">Number of scopes in operation is assumed to be 80% of the installation total over 7 years period, </t>
    </r>
    <r>
      <rPr>
        <sz val="14"/>
        <color theme="1"/>
        <rFont val="Arial"/>
        <family val="2"/>
        <charset val="128"/>
      </rPr>
      <t>The return number is assumed to be 70% of that number.</t>
    </r>
  </si>
  <si>
    <t>*Only calculate Major, Minor, Other repair, Not include Decline/Cancel RMA#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</si>
</sst>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_(* #,##0_);_(* \(#,##0\);_(* &quot;-&quot;??_);_(@_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4"/>
      <color theme="1"/>
      <name val="Arial"/>
      <family val="2"/>
    </font>
    <font>
      <u/>
      <sz val="14"/>
      <color theme="1"/>
      <name val="Arial"/>
      <family val="3"/>
      <charset val="128"/>
    </font>
    <font>
      <sz val="14"/>
      <color theme="1"/>
      <name val="Arial"/>
      <family val="2"/>
      <charset val="128"/>
    </font>
    <font>
      <sz val="14"/>
      <color theme="1"/>
      <name val="游ゴシック"/>
      <family val="2"/>
      <charset val="128"/>
    </font>
    <font>
      <b/>
      <sz val="11"/>
      <color theme="1"/>
      <name val="Calibri"/>
      <family val="3"/>
      <charset val="128"/>
      <scheme val="minor"/>
    </font>
    <font>
      <sz val="14"/>
      <color theme="5"/>
      <name val="Arial"/>
      <family val="2"/>
    </font>
    <font>
      <sz val="14"/>
      <color rgb="FF00B0F0"/>
      <name val="Arial"/>
      <family val="2"/>
    </font>
    <font>
      <b/>
      <sz val="14"/>
      <color theme="1"/>
      <name val="Arial"/>
      <family val="2"/>
    </font>
    <font>
      <b/>
      <sz val="14"/>
      <color theme="5"/>
      <name val="Arial"/>
      <family val="2"/>
    </font>
    <font>
      <b/>
      <sz val="14"/>
      <color rgb="FF00B0F0"/>
      <name val="Arial"/>
      <family val="2"/>
    </font>
    <font>
      <sz val="6"/>
      <name val="Calibri"/>
      <family val="2"/>
      <charset val="128"/>
      <scheme val="minor"/>
    </font>
    <font>
      <sz val="14"/>
      <color theme="4"/>
      <name val="Arial"/>
      <family val="2"/>
    </font>
    <font>
      <sz val="14"/>
      <color theme="2" tint="-0.499984740745262"/>
      <name val="Arial"/>
      <family val="2"/>
    </font>
    <font>
      <b/>
      <sz val="14"/>
      <color theme="2" tint="-0.499984740745262"/>
      <name val="Arial"/>
      <family val="2"/>
    </font>
    <font>
      <sz val="14"/>
      <color theme="1"/>
      <name val="Meiryo UI"/>
      <family val="3"/>
      <charset val="128"/>
    </font>
    <font>
      <sz val="14"/>
      <color theme="8" tint="-0.249977111117893"/>
      <name val="Arial"/>
      <family val="2"/>
    </font>
    <font>
      <b/>
      <sz val="14"/>
      <color theme="1"/>
      <name val="Yu Gothic"/>
      <family val="3"/>
      <charset val="128"/>
    </font>
    <font>
      <sz val="14"/>
      <color theme="8"/>
      <name val="Arial"/>
      <family val="2"/>
    </font>
    <font>
      <sz val="14"/>
      <color theme="8" tint="-0.499984740745262"/>
      <name val="Arial"/>
      <family val="2"/>
    </font>
    <font>
      <sz val="14"/>
      <name val="Arial"/>
      <family val="2"/>
    </font>
    <font>
      <b/>
      <sz val="14"/>
      <color theme="8" tint="-0.499984740745262"/>
      <name val="Meiryo UI"/>
      <family val="3"/>
      <charset val="128"/>
    </font>
    <font>
      <sz val="14"/>
      <color rgb="FF000000"/>
      <name val="Arial"/>
      <family val="2"/>
    </font>
    <font>
      <b/>
      <sz val="20"/>
      <color theme="1"/>
      <name val="Yu Gothic"/>
      <family val="2"/>
      <charset val="128"/>
    </font>
    <font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thin">
        <color indexed="64"/>
      </right>
      <top/>
      <bottom style="medium">
        <color auto="1"/>
      </bottom>
      <diagonal/>
    </border>
    <border>
      <left style="hair">
        <color auto="1"/>
      </left>
      <right style="hair">
        <color indexed="64"/>
      </right>
      <top/>
      <bottom style="medium">
        <color auto="1"/>
      </bottom>
      <diagonal/>
    </border>
    <border>
      <left/>
      <right style="hair">
        <color indexed="64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6">
    <xf numFmtId="0" fontId="0" fillId="0" borderId="0" xfId="0"/>
    <xf numFmtId="0" fontId="4" fillId="2" borderId="0" xfId="2" applyFont="1" applyFill="1">
      <alignment vertical="center"/>
    </xf>
    <xf numFmtId="0" fontId="5" fillId="2" borderId="0" xfId="2" applyFont="1" applyFill="1">
      <alignment vertical="center"/>
    </xf>
    <xf numFmtId="9" fontId="4" fillId="2" borderId="0" xfId="3" applyFont="1" applyFill="1">
      <alignment vertical="center"/>
    </xf>
    <xf numFmtId="0" fontId="6" fillId="0" borderId="0" xfId="0" applyFont="1"/>
    <xf numFmtId="9" fontId="0" fillId="0" borderId="0" xfId="1" applyFont="1" applyAlignment="1"/>
    <xf numFmtId="0" fontId="8" fillId="0" borderId="0" xfId="0" applyFont="1"/>
    <xf numFmtId="38" fontId="4" fillId="0" borderId="1" xfId="3" applyNumberFormat="1" applyFont="1" applyBorder="1">
      <alignment vertical="center"/>
    </xf>
    <xf numFmtId="38" fontId="4" fillId="0" borderId="2" xfId="3" applyNumberFormat="1" applyFont="1" applyBorder="1">
      <alignment vertical="center"/>
    </xf>
    <xf numFmtId="38" fontId="9" fillId="0" borderId="2" xfId="3" applyNumberFormat="1" applyFont="1" applyBorder="1">
      <alignment vertical="center"/>
    </xf>
    <xf numFmtId="38" fontId="10" fillId="0" borderId="2" xfId="3" applyNumberFormat="1" applyFont="1" applyBorder="1">
      <alignment vertical="center"/>
    </xf>
    <xf numFmtId="38" fontId="4" fillId="0" borderId="2" xfId="2" applyNumberFormat="1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38" fontId="11" fillId="3" borderId="5" xfId="3" applyNumberFormat="1" applyFont="1" applyFill="1" applyBorder="1">
      <alignment vertical="center"/>
    </xf>
    <xf numFmtId="38" fontId="11" fillId="3" borderId="6" xfId="3" applyNumberFormat="1" applyFont="1" applyFill="1" applyBorder="1">
      <alignment vertical="center"/>
    </xf>
    <xf numFmtId="38" fontId="13" fillId="3" borderId="6" xfId="3" applyNumberFormat="1" applyFont="1" applyFill="1" applyBorder="1">
      <alignment vertical="center"/>
    </xf>
    <xf numFmtId="38" fontId="11" fillId="3" borderId="6" xfId="2" applyNumberFormat="1" applyFont="1" applyFill="1" applyBorder="1">
      <alignment vertical="center"/>
    </xf>
    <xf numFmtId="0" fontId="11" fillId="3" borderId="7" xfId="2" applyFont="1" applyFill="1" applyBorder="1">
      <alignment vertical="center"/>
    </xf>
    <xf numFmtId="0" fontId="11" fillId="0" borderId="8" xfId="2" applyFont="1" applyBorder="1" applyAlignment="1">
      <alignment vertical="center" wrapText="1"/>
    </xf>
    <xf numFmtId="38" fontId="4" fillId="0" borderId="9" xfId="2" applyNumberFormat="1" applyFont="1" applyBorder="1">
      <alignment vertical="center"/>
    </xf>
    <xf numFmtId="38" fontId="4" fillId="0" borderId="10" xfId="2" applyNumberFormat="1" applyFont="1" applyBorder="1">
      <alignment vertical="center"/>
    </xf>
    <xf numFmtId="38" fontId="4" fillId="0" borderId="11" xfId="2" applyNumberFormat="1" applyFont="1" applyBorder="1">
      <alignment vertical="center"/>
    </xf>
    <xf numFmtId="38" fontId="15" fillId="0" borderId="12" xfId="2" applyNumberFormat="1" applyFont="1" applyBorder="1">
      <alignment vertical="center"/>
    </xf>
    <xf numFmtId="38" fontId="4" fillId="0" borderId="10" xfId="3" applyNumberFormat="1" applyFont="1" applyFill="1" applyBorder="1">
      <alignment vertical="center"/>
    </xf>
    <xf numFmtId="38" fontId="4" fillId="0" borderId="11" xfId="3" applyNumberFormat="1" applyFont="1" applyBorder="1">
      <alignment vertical="center"/>
    </xf>
    <xf numFmtId="38" fontId="16" fillId="0" borderId="10" xfId="2" applyNumberFormat="1" applyFont="1" applyBorder="1">
      <alignment vertical="center"/>
    </xf>
    <xf numFmtId="0" fontId="4" fillId="0" borderId="12" xfId="2" applyFont="1" applyBorder="1">
      <alignment vertical="center"/>
    </xf>
    <xf numFmtId="0" fontId="4" fillId="0" borderId="13" xfId="2" applyFont="1" applyBorder="1">
      <alignment vertical="center"/>
    </xf>
    <xf numFmtId="38" fontId="11" fillId="3" borderId="14" xfId="2" applyNumberFormat="1" applyFont="1" applyFill="1" applyBorder="1" applyAlignment="1">
      <alignment horizontal="right" vertical="center"/>
    </xf>
    <xf numFmtId="38" fontId="11" fillId="3" borderId="15" xfId="2" applyNumberFormat="1" applyFont="1" applyFill="1" applyBorder="1" applyAlignment="1">
      <alignment horizontal="right" vertical="center"/>
    </xf>
    <xf numFmtId="38" fontId="11" fillId="3" borderId="16" xfId="2" applyNumberFormat="1" applyFont="1" applyFill="1" applyBorder="1" applyAlignment="1">
      <alignment horizontal="right" vertical="center"/>
    </xf>
    <xf numFmtId="38" fontId="15" fillId="3" borderId="16" xfId="2" applyNumberFormat="1" applyFont="1" applyFill="1" applyBorder="1" applyAlignment="1">
      <alignment horizontal="right" vertical="center"/>
    </xf>
    <xf numFmtId="38" fontId="4" fillId="3" borderId="16" xfId="2" applyNumberFormat="1" applyFont="1" applyFill="1" applyBorder="1" applyAlignment="1">
      <alignment horizontal="right" vertical="center"/>
    </xf>
    <xf numFmtId="38" fontId="4" fillId="3" borderId="15" xfId="2" applyNumberFormat="1" applyFont="1" applyFill="1" applyBorder="1">
      <alignment vertical="center"/>
    </xf>
    <xf numFmtId="38" fontId="16" fillId="3" borderId="15" xfId="2" applyNumberFormat="1" applyFont="1" applyFill="1" applyBorder="1">
      <alignment vertical="center"/>
    </xf>
    <xf numFmtId="0" fontId="4" fillId="3" borderId="16" xfId="2" applyFont="1" applyFill="1" applyBorder="1">
      <alignment vertical="center"/>
    </xf>
    <xf numFmtId="38" fontId="4" fillId="0" borderId="18" xfId="2" applyNumberFormat="1" applyFont="1" applyBorder="1" applyAlignment="1">
      <alignment horizontal="right" vertical="center"/>
    </xf>
    <xf numFmtId="38" fontId="15" fillId="0" borderId="19" xfId="2" applyNumberFormat="1" applyFont="1" applyBorder="1" applyAlignment="1">
      <alignment horizontal="right" vertical="center"/>
    </xf>
    <xf numFmtId="38" fontId="4" fillId="0" borderId="19" xfId="2" applyNumberFormat="1" applyFont="1" applyBorder="1" applyAlignment="1">
      <alignment horizontal="right" vertical="center"/>
    </xf>
    <xf numFmtId="38" fontId="4" fillId="0" borderId="18" xfId="2" applyNumberFormat="1" applyFont="1" applyBorder="1">
      <alignment vertical="center"/>
    </xf>
    <xf numFmtId="38" fontId="16" fillId="0" borderId="18" xfId="2" applyNumberFormat="1" applyFont="1" applyBorder="1">
      <alignment vertical="center"/>
    </xf>
    <xf numFmtId="0" fontId="4" fillId="0" borderId="19" xfId="2" applyFont="1" applyBorder="1">
      <alignment vertical="center"/>
    </xf>
    <xf numFmtId="38" fontId="4" fillId="0" borderId="20" xfId="2" applyNumberFormat="1" applyFont="1" applyBorder="1" applyAlignment="1">
      <alignment horizontal="right" vertical="center"/>
    </xf>
    <xf numFmtId="38" fontId="4" fillId="0" borderId="21" xfId="2" applyNumberFormat="1" applyFont="1" applyBorder="1" applyAlignment="1">
      <alignment horizontal="right" vertical="center"/>
    </xf>
    <xf numFmtId="38" fontId="9" fillId="0" borderId="18" xfId="2" applyNumberFormat="1" applyFont="1" applyBorder="1">
      <alignment vertical="center"/>
    </xf>
    <xf numFmtId="38" fontId="4" fillId="0" borderId="19" xfId="2" applyNumberFormat="1" applyFont="1" applyBorder="1">
      <alignment vertical="center"/>
    </xf>
    <xf numFmtId="0" fontId="11" fillId="0" borderId="13" xfId="2" applyFont="1" applyBorder="1">
      <alignment vertical="center"/>
    </xf>
    <xf numFmtId="38" fontId="4" fillId="0" borderId="22" xfId="1" applyNumberFormat="1" applyFont="1" applyBorder="1" applyAlignment="1">
      <alignment vertical="center"/>
    </xf>
    <xf numFmtId="38" fontId="4" fillId="0" borderId="23" xfId="1" applyNumberFormat="1" applyFont="1" applyFill="1" applyBorder="1">
      <alignment vertical="center"/>
    </xf>
    <xf numFmtId="38" fontId="9" fillId="0" borderId="23" xfId="1" applyNumberFormat="1" applyFont="1" applyFill="1" applyBorder="1">
      <alignment vertical="center"/>
    </xf>
    <xf numFmtId="38" fontId="4" fillId="0" borderId="23" xfId="2" applyNumberFormat="1" applyFont="1" applyBorder="1">
      <alignment vertical="center"/>
    </xf>
    <xf numFmtId="38" fontId="16" fillId="0" borderId="23" xfId="2" applyNumberFormat="1" applyFont="1" applyBorder="1">
      <alignment vertical="center"/>
    </xf>
    <xf numFmtId="0" fontId="4" fillId="0" borderId="24" xfId="2" applyFont="1" applyBorder="1">
      <alignment vertical="center"/>
    </xf>
    <xf numFmtId="38" fontId="4" fillId="3" borderId="25" xfId="3" applyNumberFormat="1" applyFont="1" applyFill="1" applyBorder="1">
      <alignment vertical="center"/>
    </xf>
    <xf numFmtId="38" fontId="4" fillId="3" borderId="26" xfId="3" applyNumberFormat="1" applyFont="1" applyFill="1" applyBorder="1">
      <alignment vertical="center"/>
    </xf>
    <xf numFmtId="38" fontId="16" fillId="3" borderId="26" xfId="2" applyNumberFormat="1" applyFont="1" applyFill="1" applyBorder="1">
      <alignment vertical="center"/>
    </xf>
    <xf numFmtId="0" fontId="11" fillId="3" borderId="27" xfId="2" applyFont="1" applyFill="1" applyBorder="1">
      <alignment vertical="center"/>
    </xf>
    <xf numFmtId="38" fontId="4" fillId="0" borderId="28" xfId="2" applyNumberFormat="1" applyFont="1" applyBorder="1">
      <alignment vertical="center"/>
    </xf>
    <xf numFmtId="38" fontId="4" fillId="0" borderId="21" xfId="2" applyNumberFormat="1" applyFont="1" applyBorder="1">
      <alignment vertical="center"/>
    </xf>
    <xf numFmtId="38" fontId="11" fillId="3" borderId="25" xfId="2" applyNumberFormat="1" applyFont="1" applyFill="1" applyBorder="1">
      <alignment vertical="center"/>
    </xf>
    <xf numFmtId="38" fontId="11" fillId="3" borderId="26" xfId="2" applyNumberFormat="1" applyFont="1" applyFill="1" applyBorder="1">
      <alignment vertical="center"/>
    </xf>
    <xf numFmtId="38" fontId="17" fillId="3" borderId="26" xfId="2" applyNumberFormat="1" applyFont="1" applyFill="1" applyBorder="1">
      <alignment vertical="center"/>
    </xf>
    <xf numFmtId="38" fontId="4" fillId="0" borderId="17" xfId="2" applyNumberFormat="1" applyFont="1" applyBorder="1">
      <alignment vertical="center"/>
    </xf>
    <xf numFmtId="38" fontId="9" fillId="0" borderId="21" xfId="2" applyNumberFormat="1" applyFont="1" applyBorder="1">
      <alignment vertical="center"/>
    </xf>
    <xf numFmtId="38" fontId="11" fillId="3" borderId="29" xfId="2" applyNumberFormat="1" applyFont="1" applyFill="1" applyBorder="1">
      <alignment vertical="center"/>
    </xf>
    <xf numFmtId="38" fontId="11" fillId="3" borderId="30" xfId="2" applyNumberFormat="1" applyFont="1" applyFill="1" applyBorder="1">
      <alignment vertical="center"/>
    </xf>
    <xf numFmtId="38" fontId="11" fillId="3" borderId="31" xfId="2" applyNumberFormat="1" applyFont="1" applyFill="1" applyBorder="1">
      <alignment vertical="center"/>
    </xf>
    <xf numFmtId="38" fontId="17" fillId="3" borderId="31" xfId="2" applyNumberFormat="1" applyFont="1" applyFill="1" applyBorder="1">
      <alignment vertical="center"/>
    </xf>
    <xf numFmtId="38" fontId="4" fillId="0" borderId="24" xfId="2" applyNumberFormat="1" applyFont="1" applyBorder="1">
      <alignment vertical="center"/>
    </xf>
    <xf numFmtId="38" fontId="9" fillId="0" borderId="19" xfId="2" applyNumberFormat="1" applyFont="1" applyBorder="1">
      <alignment vertical="center"/>
    </xf>
    <xf numFmtId="38" fontId="16" fillId="0" borderId="19" xfId="2" applyNumberFormat="1" applyFont="1" applyBorder="1">
      <alignment vertical="center"/>
    </xf>
    <xf numFmtId="38" fontId="16" fillId="2" borderId="18" xfId="2" applyNumberFormat="1" applyFont="1" applyFill="1" applyBorder="1">
      <alignment vertical="center"/>
    </xf>
    <xf numFmtId="0" fontId="19" fillId="0" borderId="13" xfId="2" applyFont="1" applyBorder="1">
      <alignment vertical="center"/>
    </xf>
    <xf numFmtId="38" fontId="16" fillId="2" borderId="18" xfId="2" applyNumberFormat="1" applyFont="1" applyFill="1" applyBorder="1" applyAlignment="1">
      <alignment horizontal="right" vertical="center"/>
    </xf>
    <xf numFmtId="38" fontId="4" fillId="0" borderId="28" xfId="2" applyNumberFormat="1" applyFont="1" applyBorder="1" applyAlignment="1">
      <alignment horizontal="center" vertical="center"/>
    </xf>
    <xf numFmtId="38" fontId="4" fillId="0" borderId="18" xfId="2" applyNumberFormat="1" applyFont="1" applyBorder="1" applyAlignment="1">
      <alignment horizontal="center" vertical="center"/>
    </xf>
    <xf numFmtId="38" fontId="9" fillId="0" borderId="19" xfId="2" applyNumberFormat="1" applyFont="1" applyBorder="1" applyAlignment="1">
      <alignment horizontal="center" vertical="center"/>
    </xf>
    <xf numFmtId="38" fontId="16" fillId="0" borderId="19" xfId="2" applyNumberFormat="1" applyFont="1" applyBorder="1" applyAlignment="1">
      <alignment horizontal="center" vertical="center"/>
    </xf>
    <xf numFmtId="38" fontId="16" fillId="0" borderId="18" xfId="2" applyNumberFormat="1" applyFont="1" applyBorder="1" applyAlignment="1">
      <alignment horizontal="center" vertical="center"/>
    </xf>
    <xf numFmtId="0" fontId="11" fillId="0" borderId="32" xfId="2" applyFont="1" applyBorder="1" applyAlignment="1">
      <alignment vertical="top"/>
    </xf>
    <xf numFmtId="164" fontId="4" fillId="4" borderId="22" xfId="2" applyNumberFormat="1" applyFont="1" applyFill="1" applyBorder="1" applyAlignment="1">
      <alignment horizontal="center" vertical="center"/>
    </xf>
    <xf numFmtId="164" fontId="4" fillId="4" borderId="23" xfId="2" applyNumberFormat="1" applyFont="1" applyFill="1" applyBorder="1" applyAlignment="1">
      <alignment horizontal="center" vertical="center"/>
    </xf>
    <xf numFmtId="164" fontId="9" fillId="4" borderId="24" xfId="2" applyNumberFormat="1" applyFont="1" applyFill="1" applyBorder="1" applyAlignment="1">
      <alignment horizontal="center" vertical="center"/>
    </xf>
    <xf numFmtId="164" fontId="16" fillId="4" borderId="24" xfId="2" applyNumberFormat="1" applyFont="1" applyFill="1" applyBorder="1" applyAlignment="1">
      <alignment horizontal="center" vertical="center"/>
    </xf>
    <xf numFmtId="164" fontId="16" fillId="4" borderId="23" xfId="2" applyNumberFormat="1" applyFont="1" applyFill="1" applyBorder="1" applyAlignment="1">
      <alignment horizontal="center" vertical="center"/>
    </xf>
    <xf numFmtId="0" fontId="21" fillId="0" borderId="0" xfId="2" applyFont="1">
      <alignment vertical="center"/>
    </xf>
    <xf numFmtId="9" fontId="21" fillId="0" borderId="0" xfId="2" applyNumberFormat="1" applyFont="1">
      <alignment vertical="center"/>
    </xf>
    <xf numFmtId="9" fontId="10" fillId="0" borderId="0" xfId="2" applyNumberFormat="1" applyFont="1">
      <alignment vertical="center"/>
    </xf>
    <xf numFmtId="9" fontId="4" fillId="0" borderId="0" xfId="3" applyFont="1">
      <alignment vertical="center"/>
    </xf>
    <xf numFmtId="0" fontId="4" fillId="0" borderId="0" xfId="2" applyFont="1">
      <alignment vertical="center"/>
    </xf>
    <xf numFmtId="9" fontId="22" fillId="4" borderId="0" xfId="2" applyNumberFormat="1" applyFont="1" applyFill="1">
      <alignment vertical="center"/>
    </xf>
    <xf numFmtId="9" fontId="23" fillId="4" borderId="0" xfId="2" applyNumberFormat="1" applyFont="1" applyFill="1">
      <alignment vertical="center"/>
    </xf>
    <xf numFmtId="9" fontId="22" fillId="4" borderId="0" xfId="3" applyFont="1" applyFill="1">
      <alignment vertical="center"/>
    </xf>
    <xf numFmtId="0" fontId="4" fillId="4" borderId="0" xfId="2" applyFont="1" applyFill="1">
      <alignment vertical="center"/>
    </xf>
    <xf numFmtId="0" fontId="24" fillId="4" borderId="0" xfId="2" applyFont="1" applyFill="1">
      <alignment vertical="center"/>
    </xf>
    <xf numFmtId="0" fontId="11" fillId="4" borderId="0" xfId="2" applyFont="1" applyFill="1">
      <alignment vertical="center"/>
    </xf>
    <xf numFmtId="3" fontId="25" fillId="0" borderId="0" xfId="2" applyNumberFormat="1" applyFont="1" applyAlignment="1">
      <alignment horizontal="right" vertical="center"/>
    </xf>
    <xf numFmtId="0" fontId="11" fillId="0" borderId="0" xfId="2" applyFont="1">
      <alignment vertical="center"/>
    </xf>
    <xf numFmtId="0" fontId="26" fillId="0" borderId="0" xfId="2" applyFont="1">
      <alignment vertical="center"/>
    </xf>
    <xf numFmtId="9" fontId="4" fillId="0" borderId="21" xfId="1" applyFont="1" applyBorder="1">
      <alignment vertical="center"/>
    </xf>
    <xf numFmtId="9" fontId="4" fillId="0" borderId="18" xfId="1" applyFont="1" applyFill="1" applyBorder="1">
      <alignment vertical="center"/>
    </xf>
    <xf numFmtId="9" fontId="4" fillId="0" borderId="19" xfId="1" applyFont="1" applyFill="1" applyBorder="1">
      <alignment vertical="center"/>
    </xf>
    <xf numFmtId="9" fontId="9" fillId="0" borderId="19" xfId="1" applyFont="1" applyFill="1" applyBorder="1">
      <alignment vertical="center"/>
    </xf>
    <xf numFmtId="9" fontId="4" fillId="0" borderId="18" xfId="1" applyFont="1" applyBorder="1">
      <alignment vertical="center"/>
    </xf>
    <xf numFmtId="9" fontId="4" fillId="0" borderId="28" xfId="1" applyFont="1" applyBorder="1">
      <alignment vertical="center"/>
    </xf>
    <xf numFmtId="9" fontId="9" fillId="0" borderId="18" xfId="1" applyFont="1" applyFill="1" applyBorder="1">
      <alignment vertical="center"/>
    </xf>
    <xf numFmtId="9" fontId="4" fillId="0" borderId="19" xfId="1" applyFont="1" applyBorder="1">
      <alignment vertical="center"/>
    </xf>
    <xf numFmtId="9" fontId="4" fillId="0" borderId="14" xfId="1" applyFont="1" applyBorder="1">
      <alignment vertical="center"/>
    </xf>
    <xf numFmtId="38" fontId="16" fillId="7" borderId="18" xfId="2" applyNumberFormat="1" applyFont="1" applyFill="1" applyBorder="1" applyAlignment="1">
      <alignment horizontal="right" vertical="center"/>
    </xf>
    <xf numFmtId="38" fontId="16" fillId="7" borderId="18" xfId="2" applyNumberFormat="1" applyFont="1" applyFill="1" applyBorder="1">
      <alignment vertical="center"/>
    </xf>
    <xf numFmtId="38" fontId="16" fillId="7" borderId="19" xfId="2" applyNumberFormat="1" applyFont="1" applyFill="1" applyBorder="1">
      <alignment vertical="center"/>
    </xf>
    <xf numFmtId="1" fontId="4" fillId="7" borderId="0" xfId="2" applyNumberFormat="1" applyFont="1" applyFill="1">
      <alignment vertical="center"/>
    </xf>
    <xf numFmtId="1" fontId="23" fillId="7" borderId="0" xfId="2" applyNumberFormat="1" applyFont="1" applyFill="1">
      <alignment vertical="center"/>
    </xf>
    <xf numFmtId="165" fontId="4" fillId="7" borderId="0" xfId="2" applyNumberFormat="1" applyFont="1" applyFill="1">
      <alignment vertical="center"/>
    </xf>
    <xf numFmtId="38" fontId="11" fillId="7" borderId="31" xfId="2" applyNumberFormat="1" applyFont="1" applyFill="1" applyBorder="1">
      <alignment vertical="center"/>
    </xf>
    <xf numFmtId="38" fontId="11" fillId="7" borderId="30" xfId="2" applyNumberFormat="1" applyFont="1" applyFill="1" applyBorder="1">
      <alignment vertical="center"/>
    </xf>
    <xf numFmtId="0" fontId="11" fillId="7" borderId="30" xfId="2" applyFont="1" applyFill="1" applyBorder="1">
      <alignment vertical="center"/>
    </xf>
    <xf numFmtId="38" fontId="11" fillId="7" borderId="26" xfId="2" applyNumberFormat="1" applyFont="1" applyFill="1" applyBorder="1">
      <alignment vertical="center"/>
    </xf>
    <xf numFmtId="38" fontId="4" fillId="7" borderId="26" xfId="2" applyNumberFormat="1" applyFont="1" applyFill="1" applyBorder="1">
      <alignment vertical="center"/>
    </xf>
    <xf numFmtId="38" fontId="4" fillId="7" borderId="26" xfId="3" applyNumberFormat="1" applyFont="1" applyFill="1" applyBorder="1">
      <alignment vertical="center"/>
    </xf>
    <xf numFmtId="38" fontId="4" fillId="7" borderId="18" xfId="2" applyNumberFormat="1" applyFont="1" applyFill="1" applyBorder="1">
      <alignment vertical="center"/>
    </xf>
    <xf numFmtId="38" fontId="4" fillId="7" borderId="19" xfId="2" applyNumberFormat="1" applyFont="1" applyFill="1" applyBorder="1">
      <alignment vertical="center"/>
    </xf>
    <xf numFmtId="38" fontId="12" fillId="7" borderId="30" xfId="2" applyNumberFormat="1" applyFont="1" applyFill="1" applyBorder="1">
      <alignment vertical="center"/>
    </xf>
    <xf numFmtId="38" fontId="12" fillId="7" borderId="26" xfId="2" applyNumberFormat="1" applyFont="1" applyFill="1" applyBorder="1">
      <alignment vertical="center"/>
    </xf>
    <xf numFmtId="38" fontId="9" fillId="7" borderId="26" xfId="3" applyNumberFormat="1" applyFont="1" applyFill="1" applyBorder="1">
      <alignment vertical="center"/>
    </xf>
    <xf numFmtId="38" fontId="9" fillId="7" borderId="18" xfId="2" applyNumberFormat="1" applyFont="1" applyFill="1" applyBorder="1">
      <alignment vertical="center"/>
    </xf>
    <xf numFmtId="38" fontId="12" fillId="7" borderId="6" xfId="3" applyNumberFormat="1" applyFont="1" applyFill="1" applyBorder="1">
      <alignment vertical="center"/>
    </xf>
    <xf numFmtId="38" fontId="4" fillId="7" borderId="18" xfId="2" applyNumberFormat="1" applyFont="1" applyFill="1" applyBorder="1" applyAlignment="1">
      <alignment horizontal="right" vertical="center"/>
    </xf>
    <xf numFmtId="38" fontId="4" fillId="7" borderId="17" xfId="2" applyNumberFormat="1" applyFont="1" applyFill="1" applyBorder="1" applyAlignment="1">
      <alignment horizontal="right" vertical="center"/>
    </xf>
    <xf numFmtId="38" fontId="9" fillId="7" borderId="19" xfId="2" applyNumberFormat="1" applyFont="1" applyFill="1" applyBorder="1">
      <alignment vertical="center"/>
    </xf>
    <xf numFmtId="0" fontId="0" fillId="0" borderId="0" xfId="0" quotePrefix="1"/>
    <xf numFmtId="3" fontId="0" fillId="0" borderId="0" xfId="0" applyNumberFormat="1"/>
    <xf numFmtId="0" fontId="4" fillId="0" borderId="39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4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20" fillId="6" borderId="36" xfId="2" applyFont="1" applyFill="1" applyBorder="1" applyAlignment="1">
      <alignment horizontal="center" vertical="center"/>
    </xf>
    <xf numFmtId="0" fontId="20" fillId="6" borderId="35" xfId="2" applyFont="1" applyFill="1" applyBorder="1" applyAlignment="1">
      <alignment horizontal="center" vertical="center"/>
    </xf>
    <xf numFmtId="9" fontId="20" fillId="5" borderId="37" xfId="2" applyNumberFormat="1" applyFont="1" applyFill="1" applyBorder="1" applyAlignment="1">
      <alignment horizontal="center" vertical="center"/>
    </xf>
    <xf numFmtId="9" fontId="20" fillId="5" borderId="36" xfId="2" applyNumberFormat="1" applyFont="1" applyFill="1" applyBorder="1" applyAlignment="1">
      <alignment horizontal="center" vertical="center"/>
    </xf>
    <xf numFmtId="9" fontId="20" fillId="5" borderId="35" xfId="2" applyNumberFormat="1" applyFont="1" applyFill="1" applyBorder="1" applyAlignment="1">
      <alignment horizontal="center" vertical="center"/>
    </xf>
    <xf numFmtId="0" fontId="11" fillId="0" borderId="32" xfId="2" applyFont="1" applyBorder="1" applyAlignment="1">
      <alignment horizontal="left" vertical="top"/>
    </xf>
    <xf numFmtId="0" fontId="11" fillId="0" borderId="13" xfId="2" applyFont="1" applyBorder="1" applyAlignment="1">
      <alignment horizontal="left" vertical="top"/>
    </xf>
    <xf numFmtId="0" fontId="11" fillId="0" borderId="4" xfId="2" applyFont="1" applyBorder="1" applyAlignment="1">
      <alignment horizontal="left" vertical="top"/>
    </xf>
    <xf numFmtId="0" fontId="27" fillId="7" borderId="0" xfId="2" applyFont="1" applyFill="1" applyAlignment="1">
      <alignment horizontal="center" vertical="center"/>
    </xf>
  </cellXfs>
  <cellStyles count="4">
    <cellStyle name="Normal" xfId="0" builtinId="0"/>
    <cellStyle name="Percent" xfId="1" builtinId="5"/>
    <cellStyle name="パーセント 2" xfId="3" xr:uid="{00000000-0005-0000-0000-000002000000}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FF2065~1.FPO\LOCALS~1\Temp\notes6030C8\~518569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sed"/>
      <sheetName val="NewSpecialPriceFormat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7"/>
  <sheetViews>
    <sheetView showGridLines="0" tabSelected="1" topLeftCell="D15" zoomScaleNormal="100" workbookViewId="0">
      <selection activeCell="O20" sqref="O20"/>
    </sheetView>
  </sheetViews>
  <sheetFormatPr defaultRowHeight="14.4"/>
  <cols>
    <col min="1" max="1" width="6.44140625" customWidth="1"/>
    <col min="2" max="2" width="26.5546875" customWidth="1"/>
    <col min="3" max="3" width="68.88671875" bestFit="1" customWidth="1"/>
    <col min="9" max="9" width="12.109375" customWidth="1"/>
    <col min="10" max="13" width="10.6640625" bestFit="1" customWidth="1"/>
    <col min="15" max="15" width="35" bestFit="1" customWidth="1"/>
  </cols>
  <sheetData>
    <row r="2" spans="2:15" ht="31.5" customHeight="1">
      <c r="B2" s="99" t="s">
        <v>0</v>
      </c>
      <c r="C2" s="98"/>
      <c r="D2" s="145" t="s">
        <v>1</v>
      </c>
      <c r="E2" s="145"/>
      <c r="F2" s="145"/>
      <c r="G2" s="145"/>
      <c r="H2" s="145"/>
      <c r="I2" s="145"/>
      <c r="J2" s="145"/>
      <c r="K2" s="145"/>
      <c r="L2" s="145"/>
      <c r="M2" s="145"/>
    </row>
    <row r="3" spans="2:15" ht="22.5" customHeight="1">
      <c r="B3" s="99"/>
      <c r="C3" s="98"/>
      <c r="D3" s="90"/>
      <c r="E3" s="90"/>
      <c r="F3" s="90"/>
      <c r="G3" s="90"/>
      <c r="H3" s="97"/>
      <c r="I3" s="97"/>
      <c r="J3" s="89"/>
      <c r="K3" s="90"/>
      <c r="L3" s="90"/>
      <c r="M3" s="90"/>
    </row>
    <row r="4" spans="2:15" ht="17.399999999999999">
      <c r="B4" s="90"/>
      <c r="C4" s="96" t="s">
        <v>2</v>
      </c>
      <c r="D4" s="112">
        <v>277</v>
      </c>
      <c r="E4" s="112">
        <v>350</v>
      </c>
      <c r="F4" s="112">
        <v>515</v>
      </c>
      <c r="G4" s="112">
        <v>748</v>
      </c>
      <c r="H4" s="113">
        <v>1039</v>
      </c>
      <c r="I4" s="113"/>
      <c r="J4" s="114">
        <v>1285</v>
      </c>
      <c r="K4" s="114">
        <v>1600</v>
      </c>
      <c r="L4" s="114">
        <v>2000</v>
      </c>
      <c r="M4" s="114">
        <v>2500</v>
      </c>
      <c r="O4" t="s">
        <v>3</v>
      </c>
    </row>
    <row r="5" spans="2:15" ht="18.600000000000001">
      <c r="B5" s="90"/>
      <c r="C5" s="95" t="s">
        <v>4</v>
      </c>
      <c r="D5" s="94"/>
      <c r="E5" s="93">
        <f>E4/D4</f>
        <v>1.2635379061371841</v>
      </c>
      <c r="F5" s="93">
        <f>F4/E4</f>
        <v>1.4714285714285715</v>
      </c>
      <c r="G5" s="93">
        <f>G4/F4</f>
        <v>1.4524271844660195</v>
      </c>
      <c r="H5" s="91">
        <f>H4/G4</f>
        <v>1.3890374331550801</v>
      </c>
      <c r="I5" s="92"/>
      <c r="J5" s="91">
        <f>J4/H4</f>
        <v>1.2367661212704524</v>
      </c>
      <c r="K5" s="91">
        <f>K4/J4</f>
        <v>1.245136186770428</v>
      </c>
      <c r="L5" s="91">
        <f>L4/K4</f>
        <v>1.25</v>
      </c>
      <c r="M5" s="91">
        <f>M4/L4</f>
        <v>1.25</v>
      </c>
    </row>
    <row r="6" spans="2:15" ht="18" thickBot="1">
      <c r="B6" s="90"/>
      <c r="C6" s="90"/>
      <c r="D6" s="90"/>
      <c r="E6" s="89"/>
      <c r="F6" s="89"/>
      <c r="G6" s="89"/>
      <c r="H6" s="88"/>
      <c r="I6" s="88"/>
      <c r="J6" s="88"/>
      <c r="K6" s="87"/>
      <c r="L6" s="86"/>
      <c r="M6" s="86"/>
    </row>
    <row r="7" spans="2:15" ht="22.8" thickBot="1">
      <c r="B7" s="133"/>
      <c r="C7" s="134"/>
      <c r="D7" s="137" t="s">
        <v>5</v>
      </c>
      <c r="E7" s="137"/>
      <c r="F7" s="137"/>
      <c r="G7" s="137"/>
      <c r="H7" s="137"/>
      <c r="I7" s="138"/>
      <c r="J7" s="139" t="s">
        <v>6</v>
      </c>
      <c r="K7" s="140"/>
      <c r="L7" s="140"/>
      <c r="M7" s="141"/>
      <c r="O7" s="5"/>
    </row>
    <row r="8" spans="2:15" ht="18" thickBot="1">
      <c r="B8" s="135"/>
      <c r="C8" s="136"/>
      <c r="D8" s="84" t="s">
        <v>7</v>
      </c>
      <c r="E8" s="85" t="s">
        <v>8</v>
      </c>
      <c r="F8" s="85" t="s">
        <v>9</v>
      </c>
      <c r="G8" s="85" t="s">
        <v>10</v>
      </c>
      <c r="H8" s="84" t="s">
        <v>11</v>
      </c>
      <c r="I8" s="83" t="s">
        <v>12</v>
      </c>
      <c r="J8" s="82" t="s">
        <v>13</v>
      </c>
      <c r="K8" s="82" t="s">
        <v>14</v>
      </c>
      <c r="L8" s="82" t="s">
        <v>15</v>
      </c>
      <c r="M8" s="81" t="s">
        <v>16</v>
      </c>
    </row>
    <row r="9" spans="2:15" ht="17.399999999999999">
      <c r="B9" s="80" t="s">
        <v>17</v>
      </c>
      <c r="C9" s="42"/>
      <c r="D9" s="79"/>
      <c r="E9" s="79"/>
      <c r="F9" s="79"/>
      <c r="G9" s="79"/>
      <c r="H9" s="78"/>
      <c r="I9" s="77"/>
      <c r="J9" s="76"/>
      <c r="K9" s="76"/>
      <c r="L9" s="76"/>
      <c r="M9" s="75"/>
    </row>
    <row r="10" spans="2:15" ht="19.5" customHeight="1">
      <c r="B10" s="28" t="s">
        <v>18</v>
      </c>
      <c r="C10" s="42" t="s">
        <v>19</v>
      </c>
      <c r="D10" s="74">
        <v>251</v>
      </c>
      <c r="E10" s="109">
        <v>349</v>
      </c>
      <c r="F10" s="110">
        <v>257</v>
      </c>
      <c r="G10" s="110">
        <v>216</v>
      </c>
      <c r="H10" s="111">
        <v>168</v>
      </c>
      <c r="I10" s="130">
        <v>267</v>
      </c>
      <c r="J10" s="40">
        <f>H10*J5</f>
        <v>207.77670837343601</v>
      </c>
      <c r="K10" s="40">
        <f>J10*K5</f>
        <v>258.71029836381138</v>
      </c>
      <c r="L10" s="40">
        <f>K10*L5</f>
        <v>323.38787295476425</v>
      </c>
      <c r="M10" s="58">
        <f>L10*M5</f>
        <v>404.23484119345528</v>
      </c>
      <c r="O10" t="s">
        <v>20</v>
      </c>
    </row>
    <row r="11" spans="2:15" ht="19.5" customHeight="1">
      <c r="B11" s="28"/>
      <c r="C11" s="42" t="s">
        <v>21</v>
      </c>
      <c r="D11" s="74" t="s">
        <v>22</v>
      </c>
      <c r="E11" s="110">
        <f>182+198+270+386+422+436+349</f>
        <v>2243</v>
      </c>
      <c r="F11" s="41">
        <f>+E11+F10</f>
        <v>2500</v>
      </c>
      <c r="G11" s="41">
        <f>+F11+G10</f>
        <v>2716</v>
      </c>
      <c r="H11" s="41">
        <f>+G11+H10</f>
        <v>2884</v>
      </c>
      <c r="I11" s="45"/>
      <c r="J11" s="40">
        <f>H11+J10</f>
        <v>3091.7767083734361</v>
      </c>
      <c r="K11" s="40">
        <f>J11+K10</f>
        <v>3350.4870067372476</v>
      </c>
      <c r="L11" s="40">
        <f>K11+L10</f>
        <v>3673.8748796920117</v>
      </c>
      <c r="M11" s="58">
        <f>L11+M10</f>
        <v>4078.1097208854671</v>
      </c>
      <c r="O11" s="132" t="s">
        <v>23</v>
      </c>
    </row>
    <row r="12" spans="2:15" ht="18.600000000000001">
      <c r="B12" s="73">
        <v>0.8</v>
      </c>
      <c r="C12" s="42" t="s">
        <v>24</v>
      </c>
      <c r="D12" s="72"/>
      <c r="E12" s="72">
        <f>E11*$B$12</f>
        <v>1794.4</v>
      </c>
      <c r="F12" s="41">
        <f>F11*$B$12</f>
        <v>2000</v>
      </c>
      <c r="G12" s="41">
        <f>G11*$B$12</f>
        <v>2172.8000000000002</v>
      </c>
      <c r="H12" s="71">
        <f>H11*$B$12</f>
        <v>2307.2000000000003</v>
      </c>
      <c r="I12" s="70"/>
      <c r="J12" s="40">
        <f>J11*$B$12</f>
        <v>2473.4213666987489</v>
      </c>
      <c r="K12" s="40">
        <f>K11*$B$12</f>
        <v>2680.3896053897984</v>
      </c>
      <c r="L12" s="46">
        <f>L11*$B$12</f>
        <v>2939.0999037536094</v>
      </c>
      <c r="M12" s="63">
        <f>M11*$B$12</f>
        <v>3262.487776708374</v>
      </c>
    </row>
    <row r="13" spans="2:15" ht="18.600000000000001">
      <c r="B13" s="73">
        <v>0.7</v>
      </c>
      <c r="C13" s="42" t="s">
        <v>25</v>
      </c>
      <c r="D13" s="72"/>
      <c r="E13" s="72">
        <f>E12*$B$13</f>
        <v>1256.08</v>
      </c>
      <c r="F13" s="41">
        <f>F12*$B$13</f>
        <v>1400</v>
      </c>
      <c r="G13" s="41">
        <f>G12*$B$13</f>
        <v>1520.96</v>
      </c>
      <c r="H13" s="71">
        <f>H12*$B$13</f>
        <v>1615.0400000000002</v>
      </c>
      <c r="I13" s="70"/>
      <c r="J13" s="40">
        <f>J12*$B$13</f>
        <v>1731.3949566891242</v>
      </c>
      <c r="K13" s="40">
        <f>K12*$B$13</f>
        <v>1876.2727237728586</v>
      </c>
      <c r="L13" s="40">
        <f>L12*$B$13</f>
        <v>2057.3699326275264</v>
      </c>
      <c r="M13" s="58">
        <f>M12*$B$13</f>
        <v>2283.7414436958616</v>
      </c>
    </row>
    <row r="14" spans="2:15" ht="19.5" customHeight="1">
      <c r="B14" s="28"/>
      <c r="C14" s="42" t="s">
        <v>26</v>
      </c>
      <c r="D14" s="72"/>
      <c r="E14" s="72">
        <f>E13/12</f>
        <v>104.67333333333333</v>
      </c>
      <c r="F14" s="41">
        <f>F13/12</f>
        <v>116.66666666666667</v>
      </c>
      <c r="G14" s="41">
        <f>G13/12</f>
        <v>126.74666666666667</v>
      </c>
      <c r="H14" s="71">
        <f>H13/12</f>
        <v>134.58666666666667</v>
      </c>
      <c r="I14" s="70"/>
      <c r="J14" s="40">
        <f>J13/12</f>
        <v>144.28291305742701</v>
      </c>
      <c r="K14" s="40">
        <f>K13/12</f>
        <v>156.35606031440489</v>
      </c>
      <c r="L14" s="46">
        <f>L13/12</f>
        <v>171.44749438562721</v>
      </c>
      <c r="M14" s="63">
        <f>M13/12</f>
        <v>190.31178697465512</v>
      </c>
    </row>
    <row r="15" spans="2:15" ht="18" thickBot="1">
      <c r="B15" s="13"/>
      <c r="C15" s="42"/>
      <c r="D15" s="72"/>
      <c r="E15" s="72"/>
      <c r="F15" s="41"/>
      <c r="G15" s="52"/>
      <c r="H15" s="71"/>
      <c r="I15" s="70"/>
      <c r="J15" s="40"/>
      <c r="K15" s="51"/>
      <c r="L15" s="69"/>
      <c r="M15" s="63"/>
    </row>
    <row r="16" spans="2:15" ht="19.5" customHeight="1">
      <c r="B16" s="142" t="s">
        <v>27</v>
      </c>
      <c r="C16" s="117" t="s">
        <v>28</v>
      </c>
      <c r="D16" s="68"/>
      <c r="E16" s="68"/>
      <c r="F16" s="115">
        <v>821</v>
      </c>
      <c r="G16" s="115">
        <v>651</v>
      </c>
      <c r="H16" s="116">
        <v>948</v>
      </c>
      <c r="I16" s="123">
        <v>721</v>
      </c>
      <c r="J16" s="67">
        <f>J13</f>
        <v>1731.3949566891242</v>
      </c>
      <c r="K16" s="67">
        <f>K13</f>
        <v>1876.2727237728586</v>
      </c>
      <c r="L16" s="66">
        <f>L13</f>
        <v>2057.3699326275264</v>
      </c>
      <c r="M16" s="65">
        <f>M13</f>
        <v>2283.7414436958616</v>
      </c>
      <c r="O16" t="s">
        <v>29</v>
      </c>
    </row>
    <row r="17" spans="2:15" ht="17.399999999999999">
      <c r="B17" s="143"/>
      <c r="C17" s="42" t="s">
        <v>26</v>
      </c>
      <c r="D17" s="41"/>
      <c r="E17" s="41"/>
      <c r="F17" s="59">
        <f>F16/12</f>
        <v>68.416666666666671</v>
      </c>
      <c r="G17" s="59">
        <f>G16/12</f>
        <v>54.25</v>
      </c>
      <c r="H17" s="59">
        <f>H16/12</f>
        <v>79</v>
      </c>
      <c r="I17" s="64">
        <f>+I16/6</f>
        <v>120.16666666666667</v>
      </c>
      <c r="J17" s="40">
        <f>J16/12</f>
        <v>144.28291305742701</v>
      </c>
      <c r="K17" s="40">
        <f>K16/12</f>
        <v>156.35606031440489</v>
      </c>
      <c r="L17" s="46">
        <f>L16/12</f>
        <v>171.44749438562721</v>
      </c>
      <c r="M17" s="63">
        <f>M16/12</f>
        <v>190.31178697465512</v>
      </c>
    </row>
    <row r="18" spans="2:15" ht="17.399999999999999">
      <c r="B18" s="143"/>
      <c r="C18" s="42" t="s">
        <v>4</v>
      </c>
      <c r="D18" s="41"/>
      <c r="E18" s="41"/>
      <c r="F18" s="100"/>
      <c r="G18" s="101">
        <f>G17/F17</f>
        <v>0.79293544457978071</v>
      </c>
      <c r="H18" s="102">
        <f>H17/G17</f>
        <v>1.4562211981566819</v>
      </c>
      <c r="I18" s="103"/>
      <c r="J18" s="104">
        <f>J17/H17</f>
        <v>1.8263659880686964</v>
      </c>
      <c r="K18" s="104">
        <f>K17/J17</f>
        <v>1.0836769025599904</v>
      </c>
      <c r="L18" s="104">
        <f>L17/K17</f>
        <v>1.0965196618594513</v>
      </c>
      <c r="M18" s="105">
        <f>M17/L17</f>
        <v>1.1100295612754627</v>
      </c>
    </row>
    <row r="19" spans="2:15" ht="17.399999999999999">
      <c r="B19" s="143"/>
      <c r="C19" s="57" t="s">
        <v>30</v>
      </c>
      <c r="D19" s="62"/>
      <c r="E19" s="62"/>
      <c r="F19" s="118">
        <v>424</v>
      </c>
      <c r="G19" s="118">
        <v>464</v>
      </c>
      <c r="H19" s="118">
        <v>523</v>
      </c>
      <c r="I19" s="124">
        <v>298</v>
      </c>
      <c r="J19" s="61">
        <f>J16*0.9</f>
        <v>1558.2554610202119</v>
      </c>
      <c r="K19" s="61">
        <f>K16*0.9</f>
        <v>1688.6454513955728</v>
      </c>
      <c r="L19" s="61">
        <f>L16*0.9</f>
        <v>1851.6329393647738</v>
      </c>
      <c r="M19" s="60">
        <f>M16*0.9</f>
        <v>2055.3672993262753</v>
      </c>
      <c r="O19" t="s">
        <v>46</v>
      </c>
    </row>
    <row r="20" spans="2:15" ht="17.399999999999999">
      <c r="B20" s="143"/>
      <c r="C20" s="42" t="s">
        <v>31</v>
      </c>
      <c r="D20" s="41"/>
      <c r="E20" s="41"/>
      <c r="F20" s="40">
        <f>F19/12</f>
        <v>35.333333333333336</v>
      </c>
      <c r="G20" s="40">
        <f>G19/12</f>
        <v>38.666666666666664</v>
      </c>
      <c r="H20" s="40">
        <f>H19/12</f>
        <v>43.583333333333336</v>
      </c>
      <c r="I20" s="45">
        <f>I19/6</f>
        <v>49.666666666666664</v>
      </c>
      <c r="J20" s="40">
        <f>+J19/12</f>
        <v>129.85462175168433</v>
      </c>
      <c r="K20" s="59">
        <f>+K19/12</f>
        <v>140.7204542829644</v>
      </c>
      <c r="L20" s="59">
        <f>+L19/12</f>
        <v>154.3027449470645</v>
      </c>
      <c r="M20" s="58">
        <f>+M19/12</f>
        <v>171.2806082771896</v>
      </c>
    </row>
    <row r="21" spans="2:15" ht="17.399999999999999">
      <c r="B21" s="143"/>
      <c r="C21" s="42" t="s">
        <v>4</v>
      </c>
      <c r="D21" s="41"/>
      <c r="E21" s="41"/>
      <c r="F21" s="40"/>
      <c r="G21" s="101">
        <f>+G20/F20</f>
        <v>1.0943396226415092</v>
      </c>
      <c r="H21" s="101">
        <f>+H20/G20</f>
        <v>1.1271551724137931</v>
      </c>
      <c r="I21" s="106"/>
      <c r="J21" s="101">
        <f>+J20/H20</f>
        <v>2.9794559484134071</v>
      </c>
      <c r="K21" s="101">
        <f>+K20/J20</f>
        <v>1.0836769025599902</v>
      </c>
      <c r="L21" s="107">
        <f>+L20/K20</f>
        <v>1.0965196618594513</v>
      </c>
      <c r="M21" s="108">
        <f>+M20/L20</f>
        <v>1.1100295612754625</v>
      </c>
    </row>
    <row r="22" spans="2:15" ht="17.399999999999999">
      <c r="B22" s="143"/>
      <c r="C22" s="57" t="s">
        <v>32</v>
      </c>
      <c r="D22" s="56"/>
      <c r="E22" s="56"/>
      <c r="F22" s="119">
        <v>67</v>
      </c>
      <c r="G22" s="120">
        <v>99</v>
      </c>
      <c r="H22" s="120">
        <f>147+219</f>
        <v>366</v>
      </c>
      <c r="I22" s="125">
        <v>310</v>
      </c>
      <c r="J22" s="55">
        <f>+J16-J19+H22</f>
        <v>539.13949566891233</v>
      </c>
      <c r="K22" s="55">
        <f>+K16-K19+J22</f>
        <v>726.76676804619819</v>
      </c>
      <c r="L22" s="55">
        <f>+L16-L19+K22</f>
        <v>932.50376130895074</v>
      </c>
      <c r="M22" s="54">
        <f>+M16-M19+L22</f>
        <v>1160.877905678537</v>
      </c>
      <c r="O22" s="131" t="s">
        <v>33</v>
      </c>
    </row>
    <row r="23" spans="2:15" ht="18" thickBot="1">
      <c r="B23" s="144"/>
      <c r="C23" s="53" t="s">
        <v>34</v>
      </c>
      <c r="D23" s="52"/>
      <c r="E23" s="52"/>
      <c r="F23" s="51"/>
      <c r="G23" s="49"/>
      <c r="H23" s="49">
        <f>+H22/G22</f>
        <v>3.6969696969696968</v>
      </c>
      <c r="I23" s="50">
        <f>I22/6</f>
        <v>51.666666666666664</v>
      </c>
      <c r="J23" s="49">
        <f>J22/12</f>
        <v>44.928291305742697</v>
      </c>
      <c r="K23" s="49">
        <f>K22/12</f>
        <v>60.563897337183185</v>
      </c>
      <c r="L23" s="49">
        <f>L22/12</f>
        <v>77.708646775745891</v>
      </c>
      <c r="M23" s="48">
        <f>M22/12</f>
        <v>96.739825473211411</v>
      </c>
    </row>
    <row r="24" spans="2:15" ht="17.399999999999999">
      <c r="B24" s="47" t="s">
        <v>35</v>
      </c>
      <c r="C24" s="42" t="s">
        <v>36</v>
      </c>
      <c r="D24" s="41"/>
      <c r="E24" s="41"/>
      <c r="F24" s="121">
        <v>7</v>
      </c>
      <c r="G24" s="121">
        <v>6</v>
      </c>
      <c r="H24" s="122">
        <v>6</v>
      </c>
      <c r="I24" s="126">
        <v>6</v>
      </c>
      <c r="J24" s="121">
        <f>6+3</f>
        <v>9</v>
      </c>
      <c r="K24" s="37">
        <f>J26</f>
        <v>9</v>
      </c>
      <c r="L24" s="44">
        <f>K26</f>
        <v>10</v>
      </c>
      <c r="M24" s="43">
        <f>L26</f>
        <v>10</v>
      </c>
      <c r="O24" t="s">
        <v>37</v>
      </c>
    </row>
    <row r="25" spans="2:15" ht="17.399999999999999">
      <c r="B25" s="28"/>
      <c r="C25" s="42" t="s">
        <v>38</v>
      </c>
      <c r="D25" s="41"/>
      <c r="E25" s="41"/>
      <c r="F25" s="40"/>
      <c r="G25" s="40"/>
      <c r="H25" s="39"/>
      <c r="I25" s="38"/>
      <c r="J25" s="128">
        <v>0</v>
      </c>
      <c r="K25" s="128">
        <v>1</v>
      </c>
      <c r="L25" s="128">
        <v>0</v>
      </c>
      <c r="M25" s="129">
        <v>1</v>
      </c>
    </row>
    <row r="26" spans="2:15" ht="17.399999999999999">
      <c r="B26" s="28"/>
      <c r="C26" s="36" t="s">
        <v>39</v>
      </c>
      <c r="D26" s="35"/>
      <c r="E26" s="35"/>
      <c r="F26" s="34"/>
      <c r="G26" s="34"/>
      <c r="H26" s="33"/>
      <c r="I26" s="32"/>
      <c r="J26" s="31">
        <f>J24+J25</f>
        <v>9</v>
      </c>
      <c r="K26" s="30">
        <f>K24+K25</f>
        <v>10</v>
      </c>
      <c r="L26" s="30">
        <f>L24+L25</f>
        <v>10</v>
      </c>
      <c r="M26" s="29">
        <f>M24+M25</f>
        <v>11</v>
      </c>
      <c r="N26" s="6"/>
    </row>
    <row r="27" spans="2:15" ht="17.399999999999999">
      <c r="B27" s="28"/>
      <c r="C27" s="27" t="s">
        <v>40</v>
      </c>
      <c r="D27" s="26"/>
      <c r="E27" s="26"/>
      <c r="F27" s="25">
        <f>F20/F24</f>
        <v>5.0476190476190483</v>
      </c>
      <c r="G27" s="24">
        <f>G20/G24</f>
        <v>6.4444444444444438</v>
      </c>
      <c r="H27" s="24">
        <f>H20/H24</f>
        <v>7.2638888888888893</v>
      </c>
      <c r="I27" s="23"/>
      <c r="J27" s="21">
        <f>J20/J26</f>
        <v>14.428291305742704</v>
      </c>
      <c r="K27" s="22">
        <f>K20/K26</f>
        <v>14.072045428296439</v>
      </c>
      <c r="L27" s="21">
        <f>L20/L26</f>
        <v>15.430274494706449</v>
      </c>
      <c r="M27" s="20">
        <f>M20/M26</f>
        <v>15.570964388835419</v>
      </c>
    </row>
    <row r="28" spans="2:15" ht="34.799999999999997">
      <c r="B28" s="19" t="s">
        <v>41</v>
      </c>
      <c r="C28" s="18" t="s">
        <v>42</v>
      </c>
      <c r="D28" s="17"/>
      <c r="E28" s="17"/>
      <c r="F28" s="17"/>
      <c r="G28" s="17"/>
      <c r="H28" s="16"/>
      <c r="I28" s="127">
        <v>23414</v>
      </c>
      <c r="J28" s="15">
        <f>I28*2</f>
        <v>46828</v>
      </c>
      <c r="K28" s="15">
        <f>K29*K26</f>
        <v>47218.233333333344</v>
      </c>
      <c r="L28" s="15">
        <f>L29*L26</f>
        <v>51940.056666666685</v>
      </c>
      <c r="M28" s="14">
        <f>M29*M26</f>
        <v>62847.468566666692</v>
      </c>
      <c r="O28" t="s">
        <v>43</v>
      </c>
    </row>
    <row r="29" spans="2:15" ht="18" thickBot="1">
      <c r="B29" s="13"/>
      <c r="C29" s="12" t="s">
        <v>44</v>
      </c>
      <c r="D29" s="11"/>
      <c r="E29" s="11"/>
      <c r="F29" s="11"/>
      <c r="G29" s="11"/>
      <c r="H29" s="10"/>
      <c r="I29" s="9">
        <f>I28/I24</f>
        <v>3902.3333333333335</v>
      </c>
      <c r="J29" s="8">
        <f>I29*1.1</f>
        <v>4292.5666666666675</v>
      </c>
      <c r="K29" s="8">
        <f>J29*1.1</f>
        <v>4721.8233333333346</v>
      </c>
      <c r="L29" s="8">
        <f>K29*1.1</f>
        <v>5194.0056666666687</v>
      </c>
      <c r="M29" s="7">
        <f>L29*1.1</f>
        <v>5713.4062333333359</v>
      </c>
      <c r="N29" s="6"/>
    </row>
    <row r="30" spans="2:15">
      <c r="M30" s="5"/>
    </row>
    <row r="31" spans="2:15" ht="22.2">
      <c r="B31" s="4" t="s">
        <v>45</v>
      </c>
    </row>
    <row r="32" spans="2:15" ht="17.399999999999999">
      <c r="B32" s="4"/>
      <c r="C32" s="1"/>
      <c r="D32" s="1"/>
      <c r="E32" s="3"/>
      <c r="F32" s="1"/>
      <c r="G32" s="1"/>
      <c r="H32" s="1"/>
    </row>
    <row r="33" spans="2:8" ht="17.399999999999999">
      <c r="B33" s="1"/>
      <c r="C33" s="1"/>
      <c r="D33" s="1"/>
      <c r="E33" s="1"/>
      <c r="F33" s="1"/>
      <c r="G33" s="1"/>
      <c r="H33" s="1"/>
    </row>
    <row r="34" spans="2:8" ht="17.399999999999999">
      <c r="B34" s="1"/>
      <c r="C34" s="1"/>
      <c r="D34" s="1"/>
      <c r="E34" s="1"/>
      <c r="F34" s="1"/>
      <c r="G34" s="1"/>
      <c r="H34" s="1"/>
    </row>
    <row r="35" spans="2:8" ht="17.399999999999999">
      <c r="B35" s="1"/>
      <c r="C35" s="2"/>
      <c r="D35" s="1"/>
      <c r="E35" s="1"/>
      <c r="F35" s="1"/>
      <c r="G35" s="1"/>
      <c r="H35" s="1"/>
    </row>
    <row r="36" spans="2:8" ht="17.399999999999999">
      <c r="B36" s="1"/>
      <c r="C36" s="1"/>
      <c r="D36" s="1"/>
      <c r="E36" s="1"/>
      <c r="F36" s="1"/>
      <c r="G36" s="1"/>
      <c r="H36" s="1"/>
    </row>
    <row r="37" spans="2:8" ht="17.399999999999999">
      <c r="B37" s="1"/>
      <c r="C37" s="1"/>
      <c r="D37" s="1"/>
      <c r="E37" s="1"/>
      <c r="F37" s="1"/>
      <c r="G37" s="1"/>
      <c r="H37" s="1"/>
    </row>
  </sheetData>
  <mergeCells count="5">
    <mergeCell ref="B7:C8"/>
    <mergeCell ref="D7:I7"/>
    <mergeCell ref="J7:M7"/>
    <mergeCell ref="B16:B23"/>
    <mergeCell ref="D2:M2"/>
  </mergeCells>
  <phoneticPr fontId="3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4C013A93C9B744BF826CACC73B6EFE" ma:contentTypeVersion="14" ma:contentTypeDescription="Create a new document." ma:contentTypeScope="" ma:versionID="f3681a9abd5d7c9187d8d72afa6ab70f">
  <xsd:schema xmlns:xsd="http://www.w3.org/2001/XMLSchema" xmlns:xs="http://www.w3.org/2001/XMLSchema" xmlns:p="http://schemas.microsoft.com/office/2006/metadata/properties" xmlns:ns2="87227260-bacc-4305-9cdf-d2a1e6fb50a4" xmlns:ns3="dd436a19-6819-4a45-8da2-ee524bd31f5b" targetNamespace="http://schemas.microsoft.com/office/2006/metadata/properties" ma:root="true" ma:fieldsID="3baed7845e2eebebfcaf412f00ff3265" ns2:_="" ns3:_="">
    <xsd:import namespace="87227260-bacc-4305-9cdf-d2a1e6fb50a4"/>
    <xsd:import namespace="dd436a19-6819-4a45-8da2-ee524bd31f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27260-bacc-4305-9cdf-d2a1e6fb50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c342a8c-b427-4ddf-ac8c-7978289b67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436a19-6819-4a45-8da2-ee524bd31f5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2f85c6e-d33c-4bfc-a036-cefa4c2ee5e0}" ma:internalName="TaxCatchAll" ma:showField="CatchAllData" ma:web="dd436a19-6819-4a45-8da2-ee524bd31f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7227260-bacc-4305-9cdf-d2a1e6fb50a4">
      <Terms xmlns="http://schemas.microsoft.com/office/infopath/2007/PartnerControls"/>
    </lcf76f155ced4ddcb4097134ff3c332f>
    <TaxCatchAll xmlns="dd436a19-6819-4a45-8da2-ee524bd31f5b" xsi:nil="true"/>
  </documentManagement>
</p:properties>
</file>

<file path=customXml/itemProps1.xml><?xml version="1.0" encoding="utf-8"?>
<ds:datastoreItem xmlns:ds="http://schemas.openxmlformats.org/officeDocument/2006/customXml" ds:itemID="{774EF0D8-DCBF-4CBD-82A1-5BD2F8F1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227260-bacc-4305-9cdf-d2a1e6fb50a4"/>
    <ds:schemaRef ds:uri="dd436a19-6819-4a45-8da2-ee524bd31f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275036-6111-4860-A56E-70ABA1BF32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BED212-A5FA-49BD-81B9-987451535210}">
  <ds:schemaRefs>
    <ds:schemaRef ds:uri="http://schemas.microsoft.com/office/2006/metadata/properties"/>
    <ds:schemaRef ds:uri="http://schemas.microsoft.com/office/infopath/2007/PartnerControls"/>
    <ds:schemaRef ds:uri="87227260-bacc-4305-9cdf-d2a1e6fb50a4"/>
    <ds:schemaRef ds:uri="dd436a19-6819-4a45-8da2-ee524bd31f5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Mid-term Repair Estimation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Mika Hayashi</dc:creator>
  <cp:keywords/>
  <dc:description/>
  <cp:lastModifiedBy>Thong Le</cp:lastModifiedBy>
  <cp:revision/>
  <dcterms:created xsi:type="dcterms:W3CDTF">2023-10-25T09:58:53Z</dcterms:created>
  <dcterms:modified xsi:type="dcterms:W3CDTF">2023-11-30T10:43:35Z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0x0101008B4C013A93C9B744BF826CACC73B6EFE</vt:lpwstr>
  </property>
  <property fmtid="{D5CDD505-2E9C-101B-9397-08002B2CF9AE}" pid="4" name="MediaServiceImageTags">
    <vt:lpwstr/>
  </property>
</Properties>
</file>