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40116\"/>
    </mc:Choice>
  </mc:AlternateContent>
  <xr:revisionPtr revIDLastSave="0" documentId="13_ncr:1_{225F34B6-4369-4180-8B8A-80FEF901B100}" xr6:coauthVersionLast="47" xr6:coauthVersionMax="47" xr10:uidLastSave="{00000000-0000-0000-0000-000000000000}"/>
  <bookViews>
    <workbookView xWindow="-120" yWindow="-120" windowWidth="29040" windowHeight="15840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H10" i="1" s="1"/>
  <c r="F9" i="1"/>
  <c r="H9" i="1" s="1"/>
  <c r="F8" i="1"/>
  <c r="H8" i="1" s="1"/>
  <c r="H11" i="1" s="1"/>
  <c r="F7" i="1"/>
  <c r="H7" i="1" s="1"/>
  <c r="F6" i="1"/>
  <c r="H6" i="1" s="1"/>
  <c r="C16" i="3"/>
  <c r="C15" i="3"/>
  <c r="Q12" i="6"/>
  <c r="R12" i="6"/>
  <c r="H12" i="1" l="1"/>
  <c r="I13" i="1" s="1"/>
  <c r="F20" i="3" s="1"/>
  <c r="F28" i="3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F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0" i="3" s="1"/>
  <c r="B1" i="7"/>
  <c r="C1" i="7" s="1"/>
  <c r="A29" i="3" s="1"/>
  <c r="F3" i="6"/>
  <c r="G3" i="6" s="1"/>
  <c r="I3" i="6"/>
  <c r="I5" i="6" l="1"/>
  <c r="J5" i="6" s="1"/>
  <c r="I10" i="6"/>
  <c r="I6" i="6"/>
  <c r="F7" i="6"/>
  <c r="G7" i="6"/>
  <c r="J6" i="6"/>
  <c r="J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<sst xmlns="http://schemas.openxmlformats.org/spreadsheetml/2006/main" count="157" uniqueCount="137">
  <si>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</si>
  <si>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</si>
  <si>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</si>
  <si>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</si>
  <si>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</si>
  <si>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</si>
  <si>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</si>
  <si>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</si>
  <si>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</si>
  <si>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</si>
  <si>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</si>
  <si>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</si>
  <si>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</si>
  <si>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</si>
  <si>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</si>
  <si>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</si>
  <si>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</si>
  <si>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</si>
  <si>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</si>
  <si>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</si>
  <si>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</si>
  <si>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</si>
  <si>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</si>
  <si>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</si>
  <si>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</si>
  <si>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</si>
  <si>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</si>
  <si>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</si>
  <si>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</si>
  <si>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</si>
  <si>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</si>
  <si>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</si>
  <si>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</si>
  <si>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</si>
  <si>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</si>
  <si>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</si>
  <si>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</si>
  <si>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</si>
  <si>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</si>
  <si>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</si>
  <si>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</si>
  <si>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</si>
  <si>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</si>
  <si>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</si>
  <si>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</si>
  <si>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</si>
  <si>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</si>
  <si>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</si>
  <si>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</si>
  <si>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</si>
  <si>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</si>
  <si>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</si>
  <si>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</si>
  <si>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</si>
  <si>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</si>
  <si>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</si>
  <si>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</si>
  <si>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</si>
  <si>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</si>
  <si>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</si>
  <si>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</si>
  <si>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</si>
  <si>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</si>
  <si>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</si>
  <si>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</si>
  <si>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</si>
  <si>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</si>
  <si>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</si>
  <si>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</si>
  <si>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</si>
  <si>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</si>
  <si>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</si>
  <si>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</si>
  <si>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</si>
  <si>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</si>
  <si>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</si>
  <si>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</si>
  <si>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</si>
  <si>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</si>
  <si>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</si>
  <si>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</si>
  <si>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</si>
  <si>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</si>
  <si>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</si>
  <si>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</si>
  <si>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</si>
  <si>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</si>
  <si>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</si>
  <si>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</si>
  <si>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</si>
  <si>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</si>
  <si>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</si>
  <si>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</si>
  <si>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</si>
  <si>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</si>
  <si>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</si>
  <si>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</si>
  <si>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</si>
  <si>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</si>
  <si>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</si>
  <si>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</si>
  <si>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</si>
  <si>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Tràng_EC-530WI3_SN:1C642K364</t>
  </si>
  <si>
    <t>None</t>
  </si>
  <si>
    <t>Nguyễn Thái Nguyên</t>
  </si>
  <si>
    <t>Date: 08/01/2024</t>
  </si>
  <si>
    <t>Dealer</t>
  </si>
  <si>
    <t>FMSV2024010005</t>
  </si>
  <si>
    <t>1 USD =</t>
  </si>
  <si>
    <t>ISA-C642A</t>
  </si>
  <si>
    <t>Bộ phận thân ống soi</t>
  </si>
  <si>
    <t>FW12G343A1251585E</t>
  </si>
  <si>
    <t>LG FLEXIBLE SECTION ASSY ROHS</t>
  </si>
  <si>
    <t>Vỏ ống dẫn</t>
  </si>
  <si>
    <t>FW12G343A1295408G</t>
  </si>
  <si>
    <t>SLIDE SLEEVE</t>
  </si>
  <si>
    <t>Ống nối</t>
  </si>
  <si>
    <t>FW12G68A1251518J</t>
  </si>
  <si>
    <t>PIPE SLEEVE</t>
  </si>
  <si>
    <t>Ống nối (đồng)</t>
  </si>
  <si>
    <t>FW12G42B593410A</t>
  </si>
  <si>
    <t>NUT ASS'Y</t>
  </si>
  <si>
    <t>Đai ốc (đồng)</t>
  </si>
  <si>
    <t>FW12G54A379237A</t>
  </si>
  <si>
    <t>Visit/Mr Nguyen</t>
  </si>
  <si>
    <t>FFVN-01.2024/</t>
  </si>
  <si>
    <t>EC-530WI3</t>
  </si>
  <si>
    <t>1C642K364</t>
  </si>
  <si>
    <t>DR Trung Clinic</t>
  </si>
  <si>
    <t>Bộ phận thân ống soi/ISA-C642A</t>
  </si>
  <si>
    <t>Cái/Pcs</t>
  </si>
  <si>
    <t>(bao gồm/included)</t>
  </si>
  <si>
    <t>Vỏ ống dẫn/LG FLEXIBLE SECTION ASSY ROHS</t>
  </si>
  <si>
    <t>Ống nối/SLIDE SLEEVE</t>
  </si>
  <si>
    <t>Ống nối (đồng)/PIPE SLEEVE</t>
  </si>
  <si>
    <t>04</t>
  </si>
  <si>
    <t>Đai ốc (đồng)/NUT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</si>
</sst>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6" fillId="7" borderId="0" xfId="0" applyFont="1" applyFill="1" applyAlignment="1">
      <alignment horizontal="center"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139700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AC98A31A-9992-3DEF-FC36-7FE46FC07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43</xdr:row>
      <xdr:rowOff>28575</xdr:rowOff>
    </xdr:from>
    <xdr:to>
      <xdr:col>6</xdr:col>
      <xdr:colOff>504825</xdr:colOff>
      <xdr:row>49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8"/>
  <sheetViews>
    <sheetView tabSelected="1" workbookViewId="0">
      <selection activeCell="G22" sqref="G22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>IF($F$4="","",$F$4*G6/8382.98305084745)</f>
        <v>340.24860694384932</v>
      </c>
      <c r="G6" s="19">
        <v>6338.4406779661003</v>
      </c>
      <c r="H6" s="19">
        <f>E6*G6+F6</f>
        <v>6678.6892849099495</v>
      </c>
      <c r="I6" s="72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>IF($F$4="","",$F$4*G7/8382.98305084745)</f>
        <v>43.399057008144062</v>
      </c>
      <c r="G7" s="19">
        <v>808.47457627118638</v>
      </c>
      <c r="H7" s="19">
        <f>E7*G7+F7</f>
        <v>851.87363327933042</v>
      </c>
      <c r="I7" s="72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>IF($F$4="","",$F$4*G8/8382.98305084745)</f>
        <v>0.67529660571456362</v>
      </c>
      <c r="G8" s="19">
        <v>12.58</v>
      </c>
      <c r="H8" s="19">
        <f>E8*G8+F8</f>
        <v>13.255296605714564</v>
      </c>
      <c r="I8" s="72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4</v>
      </c>
      <c r="F9" s="18">
        <f>IF($F$4="","",$F$4*G9/8382.98305084745)</f>
        <v>0.1928846978139736</v>
      </c>
      <c r="G9" s="19">
        <v>3.5932203389830506</v>
      </c>
      <c r="H9" s="19">
        <f>E9*G9+F9</f>
        <v>14.565766053746176</v>
      </c>
      <c r="I9" s="72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4</v>
      </c>
      <c r="F10" s="18">
        <f>IF($F$4="","",$F$4*G10/8382.98305084745)</f>
        <v>0.38576939562794721</v>
      </c>
      <c r="G10" s="19">
        <v>7.1864406779661012</v>
      </c>
      <c r="H10" s="19">
        <f>E10*G10+F10</f>
        <v>29.131532107492351</v>
      </c>
      <c r="I10" s="72"/>
    </row>
    <row r="11" spans="1:9">
      <c r="A11" s="73" t="s">
        <v>9</v>
      </c>
      <c r="B11" s="73"/>
      <c r="C11" s="73"/>
      <c r="D11" s="73"/>
      <c r="E11" s="73"/>
      <c r="F11" s="73"/>
      <c r="G11" s="73"/>
      <c r="H11" s="19">
        <f>SUM(H6:H10)</f>
        <v>7587.5155129562336</v>
      </c>
      <c r="I11" s="72"/>
    </row>
    <row r="12" spans="1:9">
      <c r="A12" s="73" t="s">
        <v>10</v>
      </c>
      <c r="B12" s="73"/>
      <c r="C12" s="73"/>
      <c r="D12" s="73"/>
      <c r="E12" s="73"/>
      <c r="F12" s="73"/>
      <c r="G12" s="73"/>
      <c r="H12" s="19">
        <f>1.1*H11</f>
        <v>8346.2670642518569</v>
      </c>
      <c r="I12" s="72"/>
    </row>
    <row r="13" spans="1:9">
      <c r="A13" s="20"/>
      <c r="B13" s="20"/>
      <c r="C13" s="20"/>
      <c r="D13" s="20"/>
      <c r="E13" s="20"/>
      <c r="F13" s="20"/>
      <c r="G13" s="20"/>
      <c r="H13" s="20"/>
      <c r="I13" s="14">
        <f>H12*I4</f>
        <v>207671817.0927147</v>
      </c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</sheetData>
  <mergeCells count="3">
    <mergeCell ref="I6:I12"/>
    <mergeCell ref="A11:G11"/>
    <mergeCell ref="A12:G12"/>
  </mergeCells>
  <conditionalFormatting sqref="F6:F10">
    <cfRule type="expression" dxfId="3" priority="1" stopIfTrue="1">
      <formula>IF($F$6&lt;1,1,0)</formula>
    </cfRule>
  </conditionalFormatting>
  <conditionalFormatting sqref="G6:G10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0"/>
  <sheetViews>
    <sheetView view="pageBreakPreview" topLeftCell="A16" zoomScale="130" zoomScaleNormal="85" zoomScaleSheetLayoutView="130" workbookViewId="0">
      <selection activeCell="G40" sqref="G40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76"/>
      <c r="B1" s="76"/>
      <c r="C1" s="42"/>
      <c r="D1" s="77"/>
      <c r="E1" s="77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8" t="s">
        <v>13</v>
      </c>
      <c r="B6" s="78"/>
      <c r="C6" s="23" t="s">
        <v>14</v>
      </c>
      <c r="D6" s="79">
        <v>45307.712546296294</v>
      </c>
      <c r="E6" s="79"/>
      <c r="F6" s="79"/>
      <c r="G6" s="79"/>
    </row>
    <row r="7" spans="1:7" ht="15.75" customHeight="1">
      <c r="A7" s="78"/>
      <c r="B7" s="78"/>
      <c r="C7" s="23" t="s">
        <v>15</v>
      </c>
      <c r="D7" s="24" t="s">
        <v>125</v>
      </c>
      <c r="E7" s="24"/>
      <c r="F7" s="24"/>
      <c r="G7" s="24"/>
    </row>
    <row r="8" spans="1:7" ht="15.75" customHeight="1">
      <c r="A8" s="78"/>
      <c r="B8" s="78"/>
      <c r="C8" s="23" t="s">
        <v>16</v>
      </c>
      <c r="D8" s="24" t="s">
        <v>126</v>
      </c>
      <c r="E8" s="24"/>
      <c r="F8" s="24"/>
      <c r="G8" s="24"/>
    </row>
    <row r="9" spans="1:7" ht="15.75" customHeight="1">
      <c r="A9" s="78"/>
      <c r="B9" s="78"/>
      <c r="C9" s="23" t="s">
        <v>17</v>
      </c>
      <c r="D9" s="24" t="s">
        <v>127</v>
      </c>
      <c r="E9" s="24"/>
      <c r="F9" s="24"/>
      <c r="G9" s="24"/>
    </row>
    <row r="10" spans="1:7" ht="15.75" customHeight="1">
      <c r="A10" s="78"/>
      <c r="B10" s="78"/>
      <c r="C10" s="23" t="s">
        <v>18</v>
      </c>
      <c r="D10" s="24"/>
      <c r="E10" s="24"/>
      <c r="F10" s="24"/>
      <c r="G10" s="24"/>
    </row>
    <row r="11" spans="1:7" ht="15.75" customHeight="1">
      <c r="A11" s="78"/>
      <c r="B11" s="78"/>
      <c r="C11" s="23"/>
      <c r="D11" s="25" t="s">
        <v>128</v>
      </c>
      <c r="E11" s="24"/>
      <c r="F11" s="24"/>
      <c r="G11" s="24"/>
    </row>
    <row r="12" spans="1:7">
      <c r="A12" s="78"/>
      <c r="B12" s="78"/>
      <c r="C12" s="23" t="s">
        <v>19</v>
      </c>
      <c r="D12" s="24"/>
      <c r="E12" s="24"/>
      <c r="F12" s="24"/>
      <c r="G12" s="24"/>
    </row>
    <row r="13" spans="1:7">
      <c r="A13" s="78"/>
      <c r="B13" s="78"/>
      <c r="C13" s="26"/>
      <c r="D13" s="25"/>
      <c r="E13" s="25"/>
      <c r="F13" s="25"/>
      <c r="G13" s="25"/>
    </row>
    <row r="14" spans="1:7" ht="28.5">
      <c r="B14" s="27" t="s">
        <v>20</v>
      </c>
      <c r="C14" s="70" t="s">
        <v>93</v>
      </c>
      <c r="D14" s="27" t="s">
        <v>124</v>
      </c>
      <c r="E14" s="27"/>
    </row>
    <row r="15" spans="1:7">
      <c r="B15" s="42" t="s">
        <v>21</v>
      </c>
      <c r="C15" s="80" t="str">
        <f>INDEX(Sheet1!$B$22:$B$32,MATCH(Quotation!$C$14,Sheet1!$A$22:$A$32,0))</f>
        <v>CÔNG TY TNHH THIẾT BỊ Y TẾ ETC</v>
      </c>
      <c r="D15" s="80"/>
      <c r="E15" s="80"/>
      <c r="F15" s="80"/>
      <c r="G15" s="80"/>
    </row>
    <row r="16" spans="1:7" ht="27.6" customHeight="1">
      <c r="B16" s="42" t="s">
        <v>22</v>
      </c>
      <c r="C16" s="74" t="str">
        <f>INDEX(Sheet1!$C$22:$C$32,MATCH(Quotation!$C$14,Sheet1!$A$22:$A$32,0))</f>
        <v>P. 702A Tầng 7, Tòa nhà Centre Point, 106 Nguyễn Văn Trỗi, P.8, Q. Phú Nhuận, HCM</v>
      </c>
      <c r="D16" s="74"/>
      <c r="E16" s="74"/>
      <c r="F16" s="74"/>
      <c r="G16" s="74"/>
    </row>
    <row r="17" spans="1:7" ht="6.75" customHeight="1" thickBot="1">
      <c r="A17" s="42"/>
      <c r="B17" s="42"/>
      <c r="C17" s="42"/>
      <c r="D17" s="42"/>
      <c r="E17" s="42"/>
    </row>
    <row r="18" spans="1:7">
      <c r="A18" s="81" t="s">
        <v>23</v>
      </c>
      <c r="B18" s="83" t="s">
        <v>24</v>
      </c>
      <c r="C18" s="83"/>
      <c r="D18" s="83" t="s">
        <v>25</v>
      </c>
      <c r="E18" s="40" t="s">
        <v>26</v>
      </c>
      <c r="F18" s="83" t="s">
        <v>27</v>
      </c>
      <c r="G18" s="85"/>
    </row>
    <row r="19" spans="1:7" ht="15.75" thickBot="1">
      <c r="A19" s="82"/>
      <c r="B19" s="86" t="s">
        <v>28</v>
      </c>
      <c r="C19" s="86"/>
      <c r="D19" s="84"/>
      <c r="E19" s="41" t="s">
        <v>29</v>
      </c>
      <c r="F19" s="86" t="s">
        <v>30</v>
      </c>
      <c r="G19" s="87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2">
        <f>_xlfn.CEILING.MATH(Parts!I13/1000000)*1000000</f>
        <v>208000000</v>
      </c>
      <c r="G20" s="92"/>
    </row>
    <row r="21" spans="1:7" ht="15" customHeight="1" thickBot="1">
      <c r="A21" s="49"/>
      <c r="B21" s="50" t="s">
        <v>34</v>
      </c>
      <c r="C21" s="51"/>
      <c r="D21" s="52"/>
      <c r="E21" s="49"/>
      <c r="F21" s="93"/>
      <c r="G21" s="93"/>
    </row>
    <row r="22" spans="1:7" ht="9" customHeight="1" thickBot="1">
      <c r="A22" s="53"/>
      <c r="B22" s="54"/>
      <c r="C22" s="54"/>
      <c r="D22" s="55"/>
      <c r="E22" s="53"/>
      <c r="F22" s="94"/>
      <c r="G22" s="94"/>
    </row>
    <row r="23" spans="1:7" ht="15" customHeight="1" thickBot="1">
      <c r="A23" s="56">
        <v>1</v>
      </c>
      <c r="B23" s="88" t="s">
        <v>129</v>
      </c>
      <c r="C23" s="88"/>
      <c r="D23" s="57" t="s">
        <v>32</v>
      </c>
      <c r="E23" s="56" t="s">
        <v>130</v>
      </c>
      <c r="F23" s="75" t="s">
        <v>131</v>
      </c>
      <c r="G23" s="75"/>
    </row>
    <row r="24" spans="1:7" ht="15" customHeight="1" thickBot="1">
      <c r="A24" s="71">
        <v>2</v>
      </c>
      <c r="B24" s="103" t="s">
        <v>132</v>
      </c>
      <c r="C24" s="105"/>
      <c r="D24" s="57" t="s">
        <v>32</v>
      </c>
      <c r="E24" s="56" t="s">
        <v>130</v>
      </c>
      <c r="F24" s="106" t="s">
        <v>131</v>
      </c>
      <c r="G24" s="104"/>
    </row>
    <row r="25" spans="1:7" ht="15" customHeight="1" thickBot="1">
      <c r="A25" s="71">
        <v>3</v>
      </c>
      <c r="B25" s="103" t="s">
        <v>133</v>
      </c>
      <c r="C25" s="105"/>
      <c r="D25" s="57" t="s">
        <v>32</v>
      </c>
      <c r="E25" s="56" t="s">
        <v>130</v>
      </c>
      <c r="F25" s="106" t="s">
        <v>131</v>
      </c>
      <c r="G25" s="104"/>
    </row>
    <row r="26" spans="1:7" ht="15" customHeight="1" thickBot="1">
      <c r="A26" s="71">
        <v>4</v>
      </c>
      <c r="B26" s="103" t="s">
        <v>134</v>
      </c>
      <c r="C26" s="105"/>
      <c r="D26" s="57" t="s">
        <v>135</v>
      </c>
      <c r="E26" s="56" t="s">
        <v>130</v>
      </c>
      <c r="F26" s="106" t="s">
        <v>131</v>
      </c>
      <c r="G26" s="104"/>
    </row>
    <row r="27" spans="1:7" ht="15" customHeight="1" thickBot="1">
      <c r="A27" s="71">
        <v>5</v>
      </c>
      <c r="B27" s="103" t="s">
        <v>136</v>
      </c>
      <c r="C27" s="103"/>
      <c r="D27" s="57" t="s">
        <v>135</v>
      </c>
      <c r="E27" s="56" t="s">
        <v>130</v>
      </c>
      <c r="F27" s="104" t="s">
        <v>131</v>
      </c>
      <c r="G27" s="104"/>
    </row>
    <row r="28" spans="1:7" ht="15.75" customHeight="1">
      <c r="A28" s="95" t="s">
        <v>35</v>
      </c>
      <c r="B28" s="96"/>
      <c r="C28" s="96"/>
      <c r="D28" s="96"/>
      <c r="E28" s="97"/>
      <c r="F28" s="98">
        <f>F20</f>
        <v>208000000</v>
      </c>
      <c r="G28" s="99"/>
    </row>
    <row r="29" spans="1:7">
      <c r="A29" s="100" t="str">
        <f>Sheet2!C1</f>
        <v>Bằng chữ: Hai Trăm Linh Tám Triệu Đồng</v>
      </c>
      <c r="B29" s="101"/>
      <c r="C29" s="101"/>
      <c r="D29" s="101"/>
      <c r="E29" s="102"/>
      <c r="F29" s="28"/>
      <c r="G29" s="29"/>
    </row>
    <row r="30" spans="1:7" ht="15.75" thickBot="1">
      <c r="A30" s="89" t="str">
        <f>Sheet2!C2</f>
        <v>In words: Two Hundred Eight Million Vietnam Dong)</v>
      </c>
      <c r="B30" s="90"/>
      <c r="C30" s="90"/>
      <c r="D30" s="90"/>
      <c r="E30" s="91"/>
      <c r="F30" s="30"/>
      <c r="G30" s="31"/>
    </row>
    <row r="31" spans="1:7" ht="7.5" customHeight="1">
      <c r="A31" s="42"/>
      <c r="B31" s="42"/>
      <c r="C31" s="42"/>
      <c r="D31" s="42"/>
      <c r="E31" s="42"/>
      <c r="F31" s="42"/>
      <c r="G31" s="42"/>
    </row>
    <row r="32" spans="1:7">
      <c r="A32" s="32" t="s">
        <v>36</v>
      </c>
    </row>
    <row r="33" spans="1:4">
      <c r="A33" s="33" t="s">
        <v>37</v>
      </c>
      <c r="B33" s="21" t="s">
        <v>38</v>
      </c>
    </row>
    <row r="34" spans="1:4">
      <c r="A34" s="33"/>
      <c r="B34" s="34" t="s">
        <v>39</v>
      </c>
      <c r="C34" s="34"/>
    </row>
    <row r="35" spans="1:4">
      <c r="A35" s="33" t="s">
        <v>37</v>
      </c>
      <c r="B35" s="21" t="s">
        <v>40</v>
      </c>
    </row>
    <row r="36" spans="1:4">
      <c r="A36" s="33"/>
      <c r="B36" s="34" t="s">
        <v>41</v>
      </c>
      <c r="C36" s="34"/>
    </row>
    <row r="37" spans="1:4">
      <c r="A37" s="33" t="s">
        <v>37</v>
      </c>
      <c r="B37" s="21" t="s">
        <v>42</v>
      </c>
    </row>
    <row r="38" spans="1:4">
      <c r="A38" s="33"/>
      <c r="B38" s="34" t="s">
        <v>43</v>
      </c>
      <c r="C38" s="34"/>
    </row>
    <row r="39" spans="1:4">
      <c r="A39" s="33" t="s">
        <v>37</v>
      </c>
      <c r="B39" s="21" t="s">
        <v>44</v>
      </c>
    </row>
    <row r="40" spans="1:4">
      <c r="A40" s="33"/>
      <c r="B40" s="34" t="s">
        <v>45</v>
      </c>
      <c r="C40" s="34"/>
    </row>
    <row r="41" spans="1:4" ht="6.75" customHeight="1">
      <c r="A41" s="35"/>
    </row>
    <row r="42" spans="1:4">
      <c r="A42" s="21" t="s">
        <v>46</v>
      </c>
    </row>
    <row r="43" spans="1:4">
      <c r="A43" s="34" t="s">
        <v>47</v>
      </c>
    </row>
    <row r="44" spans="1:4">
      <c r="A44" s="34"/>
    </row>
    <row r="45" spans="1:4">
      <c r="D45" s="36"/>
    </row>
    <row r="46" spans="1:4">
      <c r="D46" s="37"/>
    </row>
    <row r="47" spans="1:4">
      <c r="A47" s="38"/>
    </row>
    <row r="48" spans="1:4">
      <c r="A48" s="38"/>
    </row>
    <row r="49" spans="1:1">
      <c r="A49" s="39"/>
    </row>
    <row r="50" spans="1:1" ht="21" customHeight="1">
      <c r="A50" s="38"/>
    </row>
  </sheetData>
  <mergeCells count="29">
    <mergeCell ref="A30:E30"/>
    <mergeCell ref="F20:G20"/>
    <mergeCell ref="F21:G21"/>
    <mergeCell ref="F22:G22"/>
    <mergeCell ref="A28:E28"/>
    <mergeCell ref="F28:G28"/>
    <mergeCell ref="A29:E29"/>
    <mergeCell ref="B27:C27"/>
    <mergeCell ref="F27:G27"/>
    <mergeCell ref="B26:C26"/>
    <mergeCell ref="F26:G26"/>
    <mergeCell ref="B25:C25"/>
    <mergeCell ref="F25:G25"/>
    <mergeCell ref="B24:C24"/>
    <mergeCell ref="F24:G24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C14">
    <cfRule type="expression" dxfId="1" priority="1">
      <formula>IF($C$14="",1,0)</formula>
    </cfRule>
  </conditionalFormatting>
  <conditionalFormatting sqref="D23:G23 A23:B27 D24:F27">
    <cfRule type="expression" dxfId="0" priority="2">
      <formula>MOD(ROW($A23)+1,2)</formula>
    </cfRule>
  </conditionalFormatting>
  <pageMargins left="0.25" right="0.25" top="0.8" bottom="0" header="0.3" footer="0.3"/>
  <pageSetup paperSize="9" scale="4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trăm linh tám triệu, đồng</v>
      </c>
      <c r="C1" t="str">
        <f>"Bằng chữ: "&amp;PROPER(SUBSTITUTE(B1,",",""))</f>
        <v>Bằng chữ: Hai Trăm Linh Tám Triệu Đồng</v>
      </c>
    </row>
    <row r="2" spans="1:3">
      <c r="A2" s="58">
        <f>Quotation!F20</f>
        <v>208000000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Two Hundred Eight Million Dollars and No Cents</v>
      </c>
      <c r="C2" t="str">
        <f>"In words: "&amp;PROPER(SUBSTITUTE(B2,"Dollars and No Cents","Vietnam Dong)"))</f>
        <v>In words: Two Hundred Eight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208000000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2</v>
      </c>
      <c r="F2" s="60" t="str">
        <f>IF(E2="","",VLOOKUP(E2,$N$1:$P$12,2,0))</f>
        <v>hai</v>
      </c>
      <c r="G2" s="60" t="str">
        <f>IF(F2="","",F2&amp; " trăm")</f>
        <v>hai trăm</v>
      </c>
      <c r="I2" t="str">
        <f>IF(E2="","",VLOOKUP(E2,$N$1:$P$12,3,0))</f>
        <v>two</v>
      </c>
      <c r="J2" t="str">
        <f>IF(I2="","",I2&amp;" hundred")</f>
        <v>two hundred</v>
      </c>
    </row>
    <row r="3" spans="1:18">
      <c r="D3">
        <v>8</v>
      </c>
      <c r="E3" s="59">
        <f t="shared" si="0"/>
        <v>0</v>
      </c>
      <c r="F3" s="60" t="str">
        <f>IF(E3="","",VLOOKUP(E3,$N$1:$P$12,2,0))</f>
        <v>không</v>
      </c>
      <c r="G3" s="60" t="str">
        <f>IF(E3="","",IF(E3=0,"linh",IF(E3=1,"mười",F3&amp;" mươi")))</f>
        <v>linh</v>
      </c>
      <c r="I3" t="str">
        <f>IF(E3="","",VLOOKUP(E3,$N$1:$P$12,3,0))</f>
        <v>zero</v>
      </c>
      <c r="J3" t="str">
        <f>IF(E3="","",IF(E3=1,VLOOKUP(E4,$N$3:$R$12,4,0),VLOOKUP(E3,$N$3:$R$12,5,0)))</f>
        <v/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8</v>
      </c>
      <c r="F4" s="60" t="str">
        <f>IF(AND(E3&lt;&gt;"",E4=5),"lăm",IF(E4="","",VLOOKUP(E4,$N$1:$P$12,2,0)))</f>
        <v>tám</v>
      </c>
      <c r="G4" s="60" t="str">
        <f>IF(SUM(E3:E4)=0,"triệu",IF(E4=0,G3&amp;" triệu ",G3&amp;" "&amp;F4&amp;" triệu "))</f>
        <v xml:space="preserve">linh tám triệu </v>
      </c>
      <c r="H4" s="61" t="str">
        <f>IF(E2=0,G4,G2&amp;" "&amp;G4)</f>
        <v xml:space="preserve">hai trăm linh tám triệu </v>
      </c>
      <c r="I4" t="str">
        <f t="shared" ref="I4:I10" si="1">VLOOKUP(E4,$N$1:$P$12,3,0)</f>
        <v>eight</v>
      </c>
      <c r="J4" t="str">
        <f>IF(E4=0,LEFT(J3,LEN(J3))&amp;" million ",IF(E3="",I4&amp;" million ",IF(E3=1,J3&amp;" million ",J3&amp;"-"&amp;I4&amp;" million ")))</f>
        <v xml:space="preserve">-eight million </v>
      </c>
      <c r="K4" t="str">
        <f>IF(E2=0,J4,J2&amp;" "&amp;J4)</f>
        <v xml:space="preserve">two hundred -eight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7" t="str">
        <f>TRIM(PROPER(H4&amp;H7&amp;H10&amp;" đồng"))</f>
        <v>Hai Trăm Linh Tám Triệu Đồng</v>
      </c>
      <c r="C14" s="107"/>
      <c r="D14" s="107"/>
      <c r="E14" s="107"/>
      <c r="F14" s="107"/>
      <c r="G14" s="107"/>
      <c r="H14" s="107"/>
      <c r="I14" s="107"/>
      <c r="J14" s="107"/>
    </row>
    <row r="15" spans="1:18">
      <c r="A15" t="s">
        <v>92</v>
      </c>
      <c r="B15" s="68" t="str">
        <f>TRIM(PROPER(K4&amp;K7&amp;K10&amp;"Vietnam Dong)"))</f>
        <v>Two Hundred -Eight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Trăm Linh Tám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2024-01-16T10:17:19Z</dcterms:modified>
</cp:coreProperties>
</file>