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1012\"/>
    </mc:Choice>
  </mc:AlternateContent>
  <xr:revisionPtr revIDLastSave="0" documentId="13_ncr:1_{31A70DA8-FBE7-433B-A5C4-2F211483BE10}" xr6:coauthVersionLast="47" xr6:coauthVersionMax="47" xr10:uidLastSave="{00000000-0000-0000-0000-000000000000}"/>
  <bookViews>
    <workbookView xWindow="1170" yWindow="1170" windowWidth="21600" windowHeight="11385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33" i="3" s="1"/>
  <c r="H16" i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7" i="1" l="1"/>
  <c r="I18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I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5" i="3" s="1"/>
  <c r="B1" i="7"/>
  <c r="C1" i="7" s="1"/>
  <c r="A34" i="3" s="1"/>
  <c r="F3" i="6"/>
  <c r="G3" i="6" s="1"/>
  <c r="I3" i="6"/>
  <c r="I6" i="6" l="1"/>
  <c r="J6" i="6"/>
  <c r="J7" i="6" s="1"/>
  <c r="I5" i="6"/>
  <c r="J5" i="6" s="1"/>
  <c r="F10" i="6"/>
  <c r="F7" i="6"/>
  <c r="G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<sst xmlns="http://schemas.openxmlformats.org/spreadsheetml/2006/main" count="193" uniqueCount="159">
  <si>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</si>
  <si>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</si>
  <si>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</si>
  <si>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</si>
  <si>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</si>
  <si>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</si>
  <si>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</si>
  <si>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</si>
  <si>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</si>
  <si>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</si>
  <si>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</si>
  <si>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</si>
  <si>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</si>
  <si>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</si>
  <si>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</si>
  <si>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</si>
  <si>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</si>
  <si>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</si>
  <si>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</si>
  <si>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</si>
  <si>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</si>
  <si>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</si>
  <si>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</si>
  <si>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</si>
  <si>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</si>
  <si>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</si>
  <si>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</si>
  <si>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</si>
  <si>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</si>
  <si>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</si>
  <si>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</si>
  <si>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</si>
  <si>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</si>
  <si>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</si>
  <si>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</si>
  <si>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</si>
  <si>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</si>
  <si>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</si>
  <si>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</si>
  <si>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</si>
  <si>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</si>
  <si>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</si>
  <si>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</si>
  <si>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</si>
  <si>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</si>
  <si>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</si>
  <si>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</si>
  <si>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</si>
  <si>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</si>
  <si>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</si>
  <si>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</si>
  <si>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</si>
  <si>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</si>
  <si>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</si>
  <si>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</si>
  <si>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</si>
  <si>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</si>
  <si>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</si>
  <si>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</si>
  <si>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</si>
  <si>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</si>
  <si>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</si>
  <si>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</si>
  <si>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</si>
  <si>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</si>
  <si>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</si>
  <si>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</si>
  <si>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</si>
  <si>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</si>
  <si>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</si>
  <si>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</si>
  <si>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</si>
  <si>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</si>
  <si>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</si>
  <si>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</si>
  <si>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</si>
  <si>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</si>
  <si>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</si>
  <si>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</si>
  <si>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</si>
  <si>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</si>
  <si>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</si>
  <si>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</si>
  <si>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</si>
  <si>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</si>
  <si>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</si>
  <si>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</si>
  <si>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</si>
  <si>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</si>
  <si>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</si>
  <si>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</si>
  <si>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</si>
  <si>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</si>
  <si>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</si>
  <si>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</si>
  <si>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</si>
  <si>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</si>
  <si>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</si>
  <si>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</si>
  <si>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</si>
  <si>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</si>
  <si>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</si>
  <si>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Dạ Dày_EG-530WR_SN:5G361K065</t>
  </si>
  <si>
    <t>Công Ty Tnhh Fujifilm Việt Nam</t>
  </si>
  <si>
    <t>Nguyễn Thái Nguyên</t>
  </si>
  <si>
    <t>Date: 30/06/2023</t>
  </si>
  <si>
    <t>Dealer</t>
  </si>
  <si>
    <t>FMSV2023060068</t>
  </si>
  <si>
    <t>1 USD =</t>
  </si>
  <si>
    <t>BSA-G166A</t>
  </si>
  <si>
    <t>Bộ phận uốn cong</t>
  </si>
  <si>
    <t>FW12G342A979721E</t>
  </si>
  <si>
    <t>NOZZLE</t>
  </si>
  <si>
    <t>Vòi phun</t>
  </si>
  <si>
    <t>F371Y200081</t>
  </si>
  <si>
    <t>FCT-G76D</t>
  </si>
  <si>
    <t>Kênh sinh thiết</t>
  </si>
  <si>
    <t>F370Y200577A</t>
  </si>
  <si>
    <t>WATER TUBE</t>
  </si>
  <si>
    <t>Kênh nước</t>
  </si>
  <si>
    <t>F370Y200595</t>
  </si>
  <si>
    <t>AIR TUBE</t>
  </si>
  <si>
    <t>Kênh khí</t>
  </si>
  <si>
    <t>F370Y200600</t>
  </si>
  <si>
    <t>RUBBER FOR BSA ROHS</t>
  </si>
  <si>
    <t>Vỏ cao su</t>
  </si>
  <si>
    <t>FW12G68B9804212</t>
  </si>
  <si>
    <t>RING</t>
  </si>
  <si>
    <t>Vòng sắt</t>
  </si>
  <si>
    <t>FW12G68B12655070</t>
  </si>
  <si>
    <t>CAP +UV ROHS</t>
  </si>
  <si>
    <t>Nắp nhựa</t>
  </si>
  <si>
    <t>FW12G57A12657080</t>
  </si>
  <si>
    <t>NUT ASS'Y</t>
  </si>
  <si>
    <t>Đai ốc (đồng)</t>
  </si>
  <si>
    <t>FW12G54A379237A</t>
  </si>
  <si>
    <t>SLEEVE ROHS</t>
  </si>
  <si>
    <t>Ống nối (đồng)</t>
  </si>
  <si>
    <t>FW12G42B632243A</t>
  </si>
  <si>
    <t>Phone/ffvn</t>
  </si>
  <si>
    <t>FFVN-10.2023/</t>
  </si>
  <si>
    <t>EG-530WR</t>
  </si>
  <si>
    <t>5G361K065</t>
  </si>
  <si>
    <t>Công ty TNHH Fujifilm Việt Nam</t>
  </si>
  <si>
    <t>FUJIFILM Vietnam Co., Ltd.</t>
  </si>
  <si>
    <t>Suite 2001,20th Floor, Gemadept Tower</t>
  </si>
  <si>
    <t>Bộ phận uốn cong/BSA-G166A</t>
  </si>
  <si>
    <t>Cái/Pcs</t>
  </si>
  <si>
    <t>(bao gồm/included)</t>
  </si>
  <si>
    <t>Vòi phun/NOZZLE</t>
  </si>
  <si>
    <t>Kênh sinh thiết/FCT-G76D</t>
  </si>
  <si>
    <t>Kênh nước/WATER TUBE</t>
  </si>
  <si>
    <t>Kênh khí/AIR TUBE</t>
  </si>
  <si>
    <t>Vỏ cao su/RUBBER FOR BSA ROHS</t>
  </si>
  <si>
    <t>Vòng sắt/RING</t>
  </si>
  <si>
    <t>Nắp nhựa/CAP +UV ROHS</t>
  </si>
  <si>
    <t>Đai ốc (đồng)/NUT ASS'Y</t>
  </si>
  <si>
    <t>04</t>
  </si>
  <si>
    <t>Ống nối (đồng)/SLEEVE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</si>
</sst>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6" fillId="7" borderId="0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4" xfId="0" applyFont="1" applyFill="1" applyBorder="1" applyAlignment="1">
      <alignment horizontal="center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7" borderId="26" xfId="0" applyFont="1" applyFill="1" applyBorder="1" applyAlignment="1">
      <alignment horizontal="center" vertical="top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</xdr:row>
      <xdr:rowOff>63500</xdr:rowOff>
    </xdr:from>
    <xdr:to>
      <xdr:col>8</xdr:col>
      <xdr:colOff>1231900</xdr:colOff>
      <xdr:row>11</xdr:row>
      <xdr:rowOff>158750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369088EF-F8F6-F8BD-570B-C4FC3B18A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13779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48</xdr:row>
      <xdr:rowOff>28575</xdr:rowOff>
    </xdr:from>
    <xdr:to>
      <xdr:col>6</xdr:col>
      <xdr:colOff>504825</xdr:colOff>
      <xdr:row>54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23"/>
  <sheetViews>
    <sheetView workbookViewId="0">
      <selection activeCell="H7" sqref="H7"/>
    </sheetView>
  </sheetViews>
  <sheetFormatPr defaultRowHeight="15"/>
  <cols>
    <col min="1" max="1" width="4.7109375" customWidth="1"/>
    <col min="2" max="2" width="31" customWidth="1"/>
    <col min="3" max="3" width="27.5703125" customWidth="1"/>
    <col min="4" max="4" width="18.7109375" bestFit="1" customWidth="1"/>
    <col min="5" max="5" width="9.7109375" customWidth="1"/>
    <col min="7" max="7" width="12.28515625" customWidth="1"/>
    <col min="8" max="8" width="11.42578125" customWidth="1"/>
    <col min="9" max="9" width="21.570312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30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9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5" si="0">IF($F$4="","",$F$4*G6/878.542372881355)</f>
        <v>276.07361963190209</v>
      </c>
      <c r="G6" s="19">
        <v>538.98305084745755</v>
      </c>
      <c r="H6" s="19">
        <f t="shared" ref="H6:H15" si="1">E6*G6+F6</f>
        <v>815.05667047935958</v>
      </c>
      <c r="I6" s="71" t="s">
        <v>107</v>
      </c>
    </row>
    <row r="7" spans="1:9" ht="13.9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54.29447852760741</v>
      </c>
      <c r="G7" s="19">
        <v>105.99999999999999</v>
      </c>
      <c r="H7" s="19">
        <f t="shared" si="1"/>
        <v>160.2944785276074</v>
      </c>
      <c r="I7" s="71"/>
    </row>
    <row r="8" spans="1:9" ht="13.9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53.374233128834398</v>
      </c>
      <c r="G8" s="19">
        <v>104.20338983050846</v>
      </c>
      <c r="H8" s="19">
        <f t="shared" si="1"/>
        <v>157.57762295934285</v>
      </c>
      <c r="I8" s="71"/>
    </row>
    <row r="9" spans="1:9" ht="13.9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1</v>
      </c>
      <c r="F9" s="18">
        <f t="shared" si="0"/>
        <v>17.484662576687136</v>
      </c>
      <c r="G9" s="19">
        <v>34.135593220338983</v>
      </c>
      <c r="H9" s="19">
        <f t="shared" si="1"/>
        <v>51.620255797026118</v>
      </c>
      <c r="I9" s="71"/>
    </row>
    <row r="10" spans="1:9" ht="13.9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14.723926380368113</v>
      </c>
      <c r="G10" s="19">
        <v>28.745762711864405</v>
      </c>
      <c r="H10" s="19">
        <f t="shared" si="1"/>
        <v>43.469689092232514</v>
      </c>
      <c r="I10" s="71"/>
    </row>
    <row r="11" spans="1:9" ht="13.9" customHeight="1">
      <c r="A11" s="18">
        <v>6</v>
      </c>
      <c r="B11" s="18" t="s">
        <v>124</v>
      </c>
      <c r="C11" s="18" t="s">
        <v>125</v>
      </c>
      <c r="D11" s="18" t="s">
        <v>126</v>
      </c>
      <c r="E11" s="18">
        <v>1</v>
      </c>
      <c r="F11" s="18">
        <f t="shared" si="0"/>
        <v>14.723926380368113</v>
      </c>
      <c r="G11" s="19">
        <v>28.745762711864405</v>
      </c>
      <c r="H11" s="19">
        <f t="shared" si="1"/>
        <v>43.469689092232514</v>
      </c>
      <c r="I11" s="71"/>
    </row>
    <row r="12" spans="1:9" ht="13.9" customHeight="1">
      <c r="A12" s="18">
        <v>7</v>
      </c>
      <c r="B12" s="18" t="s">
        <v>127</v>
      </c>
      <c r="C12" s="18" t="s">
        <v>128</v>
      </c>
      <c r="D12" s="18" t="s">
        <v>129</v>
      </c>
      <c r="E12" s="18">
        <v>1</v>
      </c>
      <c r="F12" s="18">
        <f t="shared" si="0"/>
        <v>9.2024539877300704</v>
      </c>
      <c r="G12" s="19">
        <v>17.966101694915253</v>
      </c>
      <c r="H12" s="19">
        <f t="shared" si="1"/>
        <v>27.168555682645323</v>
      </c>
      <c r="I12" s="71"/>
    </row>
    <row r="13" spans="1:9" ht="13.9" customHeight="1">
      <c r="A13" s="18">
        <v>8</v>
      </c>
      <c r="B13" s="18" t="s">
        <v>130</v>
      </c>
      <c r="C13" s="18" t="s">
        <v>131</v>
      </c>
      <c r="D13" s="18" t="s">
        <v>132</v>
      </c>
      <c r="E13" s="18">
        <v>1</v>
      </c>
      <c r="F13" s="18">
        <f t="shared" si="0"/>
        <v>5.5214723926380422</v>
      </c>
      <c r="G13" s="19">
        <v>10.779661016949152</v>
      </c>
      <c r="H13" s="19">
        <f t="shared" si="1"/>
        <v>16.301133409587194</v>
      </c>
      <c r="I13" s="71"/>
    </row>
    <row r="14" spans="1:9" ht="13.9" customHeight="1">
      <c r="A14" s="18">
        <v>9</v>
      </c>
      <c r="B14" s="18" t="s">
        <v>133</v>
      </c>
      <c r="C14" s="18" t="s">
        <v>134</v>
      </c>
      <c r="D14" s="18" t="s">
        <v>135</v>
      </c>
      <c r="E14" s="18">
        <v>4</v>
      </c>
      <c r="F14" s="18">
        <f t="shared" si="0"/>
        <v>3.6809815950920282</v>
      </c>
      <c r="G14" s="19">
        <v>7.1864406779661012</v>
      </c>
      <c r="H14" s="19">
        <f t="shared" si="1"/>
        <v>32.426744306956437</v>
      </c>
      <c r="I14" s="71"/>
    </row>
    <row r="15" spans="1:9" ht="13.9" customHeight="1">
      <c r="A15" s="18">
        <v>10</v>
      </c>
      <c r="B15" s="18" t="s">
        <v>136</v>
      </c>
      <c r="C15" s="18" t="s">
        <v>137</v>
      </c>
      <c r="D15" s="18" t="s">
        <v>138</v>
      </c>
      <c r="E15" s="18">
        <v>4</v>
      </c>
      <c r="F15" s="18">
        <f t="shared" si="0"/>
        <v>0.92024539877300704</v>
      </c>
      <c r="G15" s="19">
        <v>1.7966101694915253</v>
      </c>
      <c r="H15" s="19">
        <f t="shared" si="1"/>
        <v>8.1066860767391091</v>
      </c>
      <c r="I15" s="71"/>
    </row>
    <row r="16" spans="1:9">
      <c r="A16" s="72" t="s">
        <v>9</v>
      </c>
      <c r="B16" s="72"/>
      <c r="C16" s="72"/>
      <c r="D16" s="72"/>
      <c r="E16" s="72"/>
      <c r="F16" s="72"/>
      <c r="G16" s="72"/>
      <c r="H16" s="19">
        <f>SUM(H6:H15)</f>
        <v>1355.4915254237292</v>
      </c>
      <c r="I16" s="71"/>
    </row>
    <row r="17" spans="1:9">
      <c r="A17" s="72" t="s">
        <v>10</v>
      </c>
      <c r="B17" s="72"/>
      <c r="C17" s="72"/>
      <c r="D17" s="72"/>
      <c r="E17" s="72"/>
      <c r="F17" s="72"/>
      <c r="G17" s="72"/>
      <c r="H17" s="19">
        <f>1.1*H16</f>
        <v>1491.0406779661023</v>
      </c>
      <c r="I17" s="71"/>
    </row>
    <row r="18" spans="1:9">
      <c r="A18" s="20"/>
      <c r="B18" s="20"/>
      <c r="C18" s="20"/>
      <c r="D18" s="20"/>
      <c r="E18" s="20"/>
      <c r="F18" s="20"/>
      <c r="G18" s="20"/>
      <c r="H18" s="20"/>
      <c r="I18" s="14">
        <f>H17*I4</f>
        <v>37100074.149152555</v>
      </c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20"/>
      <c r="B22" s="20"/>
      <c r="C22" s="20"/>
      <c r="D22" s="20"/>
      <c r="E22" s="20"/>
      <c r="F22" s="20"/>
      <c r="G22" s="20"/>
      <c r="H22" s="20"/>
      <c r="I22" s="20"/>
    </row>
    <row r="23" spans="1:9">
      <c r="A23" s="20"/>
      <c r="B23" s="20"/>
      <c r="C23" s="20"/>
      <c r="D23" s="20"/>
      <c r="E23" s="20"/>
      <c r="F23" s="20"/>
      <c r="G23" s="20"/>
      <c r="H23" s="20"/>
      <c r="I23" s="20"/>
    </row>
  </sheetData>
  <mergeCells count="3">
    <mergeCell ref="I6:I17"/>
    <mergeCell ref="A16:G16"/>
    <mergeCell ref="A17:G17"/>
  </mergeCells>
  <conditionalFormatting sqref="F6:F15">
    <cfRule type="expression" dxfId="3" priority="1" stopIfTrue="1">
      <formula>IF($F$6&lt;1,1,0)</formula>
    </cfRule>
  </conditionalFormatting>
  <conditionalFormatting sqref="G6:G15">
    <cfRule type="expression" dxfId="2" priority="3" stopIfTrue="1">
      <formula>IF(G6=$G$3,1,0)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5"/>
  <sheetViews>
    <sheetView tabSelected="1" view="pageBreakPreview" topLeftCell="A12" zoomScale="130" zoomScaleNormal="85" zoomScaleSheetLayoutView="130" workbookViewId="0">
      <selection activeCell="D24" sqref="D24:E24"/>
    </sheetView>
  </sheetViews>
  <sheetFormatPr defaultColWidth="9.140625" defaultRowHeight="15"/>
  <cols>
    <col min="1" max="1" width="4.85546875" style="21" customWidth="1"/>
    <col min="2" max="2" width="27.140625" style="21" customWidth="1"/>
    <col min="3" max="3" width="24.7109375" style="21" customWidth="1"/>
    <col min="4" max="4" width="10.85546875" style="21" customWidth="1"/>
    <col min="5" max="5" width="12" style="21" customWidth="1"/>
    <col min="6" max="6" width="10.140625" style="21" customWidth="1"/>
    <col min="7" max="7" width="16.140625" style="21" customWidth="1"/>
    <col min="8" max="16384" width="9.140625" style="21"/>
  </cols>
  <sheetData>
    <row r="1" spans="1:7">
      <c r="A1" s="75"/>
      <c r="B1" s="75"/>
      <c r="C1" s="42"/>
      <c r="D1" s="76"/>
      <c r="E1" s="76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77" t="s">
        <v>13</v>
      </c>
      <c r="B6" s="77"/>
      <c r="C6" s="23" t="s">
        <v>14</v>
      </c>
      <c r="D6" s="78">
        <v>45211.703275462962</v>
      </c>
      <c r="E6" s="78"/>
      <c r="F6" s="78"/>
      <c r="G6" s="78"/>
    </row>
    <row r="7" spans="1:7" ht="15.75" customHeight="1">
      <c r="A7" s="77"/>
      <c r="B7" s="77"/>
      <c r="C7" s="23" t="s">
        <v>15</v>
      </c>
      <c r="D7" s="24" t="s">
        <v>140</v>
      </c>
      <c r="E7" s="24"/>
      <c r="F7" s="24"/>
      <c r="G7" s="24"/>
    </row>
    <row r="8" spans="1:7" ht="15.75" customHeight="1">
      <c r="A8" s="77"/>
      <c r="B8" s="77"/>
      <c r="C8" s="23" t="s">
        <v>16</v>
      </c>
      <c r="D8" s="24" t="s">
        <v>141</v>
      </c>
      <c r="E8" s="24"/>
      <c r="F8" s="24"/>
      <c r="G8" s="24"/>
    </row>
    <row r="9" spans="1:7" ht="15.75" customHeight="1">
      <c r="A9" s="77"/>
      <c r="B9" s="77"/>
      <c r="C9" s="23" t="s">
        <v>17</v>
      </c>
      <c r="D9" s="24" t="s">
        <v>142</v>
      </c>
      <c r="E9" s="24"/>
      <c r="F9" s="24"/>
      <c r="G9" s="24"/>
    </row>
    <row r="10" spans="1:7" ht="15.75" customHeight="1">
      <c r="A10" s="77"/>
      <c r="B10" s="77"/>
      <c r="C10" s="23" t="s">
        <v>18</v>
      </c>
      <c r="D10" s="24" t="s">
        <v>143</v>
      </c>
      <c r="E10" s="24"/>
      <c r="F10" s="24"/>
      <c r="G10" s="24"/>
    </row>
    <row r="11" spans="1:7" ht="15.75" customHeight="1">
      <c r="A11" s="77"/>
      <c r="B11" s="77"/>
      <c r="C11" s="23"/>
      <c r="D11" s="25" t="s">
        <v>144</v>
      </c>
      <c r="E11" s="24"/>
      <c r="F11" s="24"/>
      <c r="G11" s="24"/>
    </row>
    <row r="12" spans="1:7">
      <c r="A12" s="77"/>
      <c r="B12" s="77"/>
      <c r="C12" s="23" t="s">
        <v>19</v>
      </c>
      <c r="D12" s="24"/>
      <c r="E12" s="24"/>
      <c r="F12" s="24"/>
      <c r="G12" s="24"/>
    </row>
    <row r="13" spans="1:7">
      <c r="A13" s="77"/>
      <c r="B13" s="77"/>
      <c r="C13" s="26"/>
      <c r="D13" s="25" t="s">
        <v>145</v>
      </c>
      <c r="E13" s="25"/>
      <c r="F13" s="25"/>
      <c r="G13" s="25"/>
    </row>
    <row r="14" spans="1:7">
      <c r="B14" s="27" t="s">
        <v>20</v>
      </c>
      <c r="C14" s="70"/>
      <c r="D14" s="27" t="s">
        <v>139</v>
      </c>
      <c r="E14" s="27"/>
    </row>
    <row r="15" spans="1:7">
      <c r="B15" s="42" t="s">
        <v>21</v>
      </c>
      <c r="C15" s="79" t="e">
        <f>INDEX(Sheet1!$B$22:$B$32,MATCH(Quotation!$C$14,Sheet1!$A$22:$A$32,0))</f>
        <v>#N/A</v>
      </c>
      <c r="D15" s="79"/>
      <c r="E15" s="79"/>
      <c r="F15" s="79"/>
      <c r="G15" s="79"/>
    </row>
    <row r="16" spans="1:7" ht="27.6" customHeight="1">
      <c r="B16" s="42" t="s">
        <v>22</v>
      </c>
      <c r="C16" s="73" t="e">
        <f>INDEX(Sheet1!$C$22:$C$32,MATCH(Quotation!$C$14,Sheet1!$A$22:$A$32,0))</f>
        <v>#N/A</v>
      </c>
      <c r="D16" s="73"/>
      <c r="E16" s="73"/>
      <c r="F16" s="73"/>
      <c r="G16" s="73"/>
    </row>
    <row r="17" spans="1:7" ht="6.75" customHeight="1" thickBot="1">
      <c r="A17" s="42"/>
      <c r="B17" s="42"/>
      <c r="C17" s="42"/>
      <c r="D17" s="42"/>
      <c r="E17" s="42"/>
    </row>
    <row r="18" spans="1:7">
      <c r="A18" s="80" t="s">
        <v>23</v>
      </c>
      <c r="B18" s="82" t="s">
        <v>24</v>
      </c>
      <c r="C18" s="82"/>
      <c r="D18" s="82" t="s">
        <v>25</v>
      </c>
      <c r="E18" s="40" t="s">
        <v>26</v>
      </c>
      <c r="F18" s="82" t="s">
        <v>27</v>
      </c>
      <c r="G18" s="84"/>
    </row>
    <row r="19" spans="1:7" ht="15.75" thickBot="1">
      <c r="A19" s="81"/>
      <c r="B19" s="85" t="s">
        <v>28</v>
      </c>
      <c r="C19" s="85"/>
      <c r="D19" s="83"/>
      <c r="E19" s="41" t="s">
        <v>29</v>
      </c>
      <c r="F19" s="85" t="s">
        <v>30</v>
      </c>
      <c r="G19" s="86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91">
        <f>_xlfn.CEILING.MATH(Parts!I18/1000000)*1000000</f>
        <v>38000000</v>
      </c>
      <c r="G20" s="91"/>
    </row>
    <row r="21" spans="1:7" ht="15" customHeight="1" thickBot="1">
      <c r="A21" s="49"/>
      <c r="B21" s="50" t="s">
        <v>34</v>
      </c>
      <c r="C21" s="51"/>
      <c r="D21" s="52"/>
      <c r="E21" s="49"/>
      <c r="F21" s="92"/>
      <c r="G21" s="92"/>
    </row>
    <row r="22" spans="1:7" ht="9" customHeight="1" thickBot="1">
      <c r="A22" s="53"/>
      <c r="B22" s="54"/>
      <c r="C22" s="54"/>
      <c r="D22" s="55"/>
      <c r="E22" s="53"/>
      <c r="F22" s="93"/>
      <c r="G22" s="93"/>
    </row>
    <row r="23" spans="1:7" ht="15" customHeight="1" thickBot="1">
      <c r="A23" s="56">
        <v>1</v>
      </c>
      <c r="B23" s="87" t="s">
        <v>146</v>
      </c>
      <c r="C23" s="87"/>
      <c r="D23" s="57" t="s">
        <v>32</v>
      </c>
      <c r="E23" s="56" t="s">
        <v>147</v>
      </c>
      <c r="F23" s="74" t="s">
        <v>148</v>
      </c>
      <c r="G23" s="74"/>
    </row>
    <row r="24" spans="1:7" ht="15" customHeight="1" thickBot="1">
      <c r="A24" s="103">
        <v>2</v>
      </c>
      <c r="B24" s="104" t="s">
        <v>149</v>
      </c>
      <c r="C24" s="106"/>
      <c r="D24" s="57" t="s">
        <v>32</v>
      </c>
      <c r="E24" s="56" t="s">
        <v>147</v>
      </c>
      <c r="F24" s="107" t="s">
        <v>148</v>
      </c>
      <c r="G24" s="105"/>
    </row>
    <row r="25" spans="1:7" ht="15" customHeight="1" thickBot="1">
      <c r="A25" s="103">
        <v>3</v>
      </c>
      <c r="B25" s="104" t="s">
        <v>150</v>
      </c>
      <c r="C25" s="106"/>
      <c r="D25" s="57" t="s">
        <v>32</v>
      </c>
      <c r="E25" s="56" t="s">
        <v>147</v>
      </c>
      <c r="F25" s="107" t="s">
        <v>148</v>
      </c>
      <c r="G25" s="105"/>
    </row>
    <row r="26" spans="1:7" ht="15" customHeight="1" thickBot="1">
      <c r="A26" s="103">
        <v>4</v>
      </c>
      <c r="B26" s="104" t="s">
        <v>151</v>
      </c>
      <c r="C26" s="106"/>
      <c r="D26" s="57" t="s">
        <v>32</v>
      </c>
      <c r="E26" s="56" t="s">
        <v>147</v>
      </c>
      <c r="F26" s="107" t="s">
        <v>148</v>
      </c>
      <c r="G26" s="105"/>
    </row>
    <row r="27" spans="1:7" ht="15" customHeight="1" thickBot="1">
      <c r="A27" s="103">
        <v>5</v>
      </c>
      <c r="B27" s="104" t="s">
        <v>152</v>
      </c>
      <c r="C27" s="106"/>
      <c r="D27" s="57" t="s">
        <v>32</v>
      </c>
      <c r="E27" s="56" t="s">
        <v>147</v>
      </c>
      <c r="F27" s="107" t="s">
        <v>148</v>
      </c>
      <c r="G27" s="105"/>
    </row>
    <row r="28" spans="1:7" ht="15" customHeight="1" thickBot="1">
      <c r="A28" s="103">
        <v>6</v>
      </c>
      <c r="B28" s="104" t="s">
        <v>153</v>
      </c>
      <c r="C28" s="106"/>
      <c r="D28" s="57" t="s">
        <v>32</v>
      </c>
      <c r="E28" s="56" t="s">
        <v>147</v>
      </c>
      <c r="F28" s="107" t="s">
        <v>148</v>
      </c>
      <c r="G28" s="105"/>
    </row>
    <row r="29" spans="1:7" ht="15" customHeight="1" thickBot="1">
      <c r="A29" s="103">
        <v>7</v>
      </c>
      <c r="B29" s="104" t="s">
        <v>154</v>
      </c>
      <c r="C29" s="106"/>
      <c r="D29" s="57" t="s">
        <v>32</v>
      </c>
      <c r="E29" s="56" t="s">
        <v>147</v>
      </c>
      <c r="F29" s="107" t="s">
        <v>148</v>
      </c>
      <c r="G29" s="105"/>
    </row>
    <row r="30" spans="1:7" ht="15" customHeight="1" thickBot="1">
      <c r="A30" s="103">
        <v>8</v>
      </c>
      <c r="B30" s="104" t="s">
        <v>155</v>
      </c>
      <c r="C30" s="106"/>
      <c r="D30" s="57" t="s">
        <v>32</v>
      </c>
      <c r="E30" s="56" t="s">
        <v>147</v>
      </c>
      <c r="F30" s="107" t="s">
        <v>148</v>
      </c>
      <c r="G30" s="105"/>
    </row>
    <row r="31" spans="1:7" ht="15" customHeight="1" thickBot="1">
      <c r="A31" s="103">
        <v>9</v>
      </c>
      <c r="B31" s="104" t="s">
        <v>156</v>
      </c>
      <c r="C31" s="106"/>
      <c r="D31" s="57" t="s">
        <v>157</v>
      </c>
      <c r="E31" s="56" t="s">
        <v>147</v>
      </c>
      <c r="F31" s="107" t="s">
        <v>148</v>
      </c>
      <c r="G31" s="105"/>
    </row>
    <row r="32" spans="1:7" ht="15" customHeight="1" thickBot="1">
      <c r="A32" s="103">
        <v>10</v>
      </c>
      <c r="B32" s="104" t="s">
        <v>158</v>
      </c>
      <c r="C32" s="104"/>
      <c r="D32" s="57" t="s">
        <v>157</v>
      </c>
      <c r="E32" s="56" t="s">
        <v>147</v>
      </c>
      <c r="F32" s="105" t="s">
        <v>148</v>
      </c>
      <c r="G32" s="105"/>
    </row>
    <row r="33" spans="1:7" ht="15.75" customHeight="1">
      <c r="A33" s="94" t="s">
        <v>35</v>
      </c>
      <c r="B33" s="95"/>
      <c r="C33" s="95"/>
      <c r="D33" s="95"/>
      <c r="E33" s="96"/>
      <c r="F33" s="97">
        <f>F20</f>
        <v>38000000</v>
      </c>
      <c r="G33" s="98"/>
    </row>
    <row r="34" spans="1:7">
      <c r="A34" s="99" t="str">
        <f>Sheet2!C1</f>
        <v>Bằng chữ: Ba Mươi Tám Triệu Đồng</v>
      </c>
      <c r="B34" s="100"/>
      <c r="C34" s="100"/>
      <c r="D34" s="100"/>
      <c r="E34" s="101"/>
      <c r="F34" s="28"/>
      <c r="G34" s="29"/>
    </row>
    <row r="35" spans="1:7" ht="15.75" thickBot="1">
      <c r="A35" s="88" t="str">
        <f>Sheet2!C2</f>
        <v>In words: Thirty-Eight Million Vietnam Dong)</v>
      </c>
      <c r="B35" s="89"/>
      <c r="C35" s="89"/>
      <c r="D35" s="89"/>
      <c r="E35" s="90"/>
      <c r="F35" s="30"/>
      <c r="G35" s="31"/>
    </row>
    <row r="36" spans="1:7" ht="7.5" customHeight="1">
      <c r="A36" s="42"/>
      <c r="B36" s="42"/>
      <c r="C36" s="42"/>
      <c r="D36" s="42"/>
      <c r="E36" s="42"/>
      <c r="F36" s="42"/>
      <c r="G36" s="42"/>
    </row>
    <row r="37" spans="1:7">
      <c r="A37" s="32" t="s">
        <v>36</v>
      </c>
    </row>
    <row r="38" spans="1:7">
      <c r="A38" s="33" t="s">
        <v>37</v>
      </c>
      <c r="B38" s="21" t="s">
        <v>38</v>
      </c>
    </row>
    <row r="39" spans="1:7">
      <c r="A39" s="33"/>
      <c r="B39" s="34" t="s">
        <v>39</v>
      </c>
      <c r="C39" s="34"/>
    </row>
    <row r="40" spans="1:7">
      <c r="A40" s="33" t="s">
        <v>37</v>
      </c>
      <c r="B40" s="21" t="s">
        <v>40</v>
      </c>
    </row>
    <row r="41" spans="1:7">
      <c r="A41" s="33"/>
      <c r="B41" s="34" t="s">
        <v>41</v>
      </c>
      <c r="C41" s="34"/>
    </row>
    <row r="42" spans="1:7">
      <c r="A42" s="33" t="s">
        <v>37</v>
      </c>
      <c r="B42" s="21" t="s">
        <v>42</v>
      </c>
    </row>
    <row r="43" spans="1:7">
      <c r="A43" s="33"/>
      <c r="B43" s="34" t="s">
        <v>43</v>
      </c>
      <c r="C43" s="34"/>
    </row>
    <row r="44" spans="1:7">
      <c r="A44" s="33" t="s">
        <v>37</v>
      </c>
      <c r="B44" s="21" t="s">
        <v>44</v>
      </c>
    </row>
    <row r="45" spans="1:7">
      <c r="A45" s="33"/>
      <c r="B45" s="34" t="s">
        <v>45</v>
      </c>
      <c r="C45" s="34"/>
    </row>
    <row r="46" spans="1:7" ht="6.75" customHeight="1">
      <c r="A46" s="35"/>
    </row>
    <row r="47" spans="1:7">
      <c r="A47" s="21" t="s">
        <v>46</v>
      </c>
    </row>
    <row r="48" spans="1:7">
      <c r="A48" s="34" t="s">
        <v>47</v>
      </c>
    </row>
    <row r="49" spans="1:4">
      <c r="A49" s="34"/>
    </row>
    <row r="50" spans="1:4">
      <c r="D50" s="36"/>
    </row>
    <row r="51" spans="1:4">
      <c r="D51" s="37"/>
    </row>
    <row r="52" spans="1:4">
      <c r="A52" s="38"/>
    </row>
    <row r="53" spans="1:4">
      <c r="A53" s="38"/>
    </row>
    <row r="54" spans="1:4">
      <c r="A54" s="39"/>
    </row>
    <row r="55" spans="1:4" ht="21" customHeight="1">
      <c r="A55" s="38"/>
    </row>
  </sheetData>
  <mergeCells count="39">
    <mergeCell ref="B25:C25"/>
    <mergeCell ref="F25:G25"/>
    <mergeCell ref="B24:C24"/>
    <mergeCell ref="F24:G24"/>
    <mergeCell ref="F28:G28"/>
    <mergeCell ref="B27:C27"/>
    <mergeCell ref="F27:G27"/>
    <mergeCell ref="B26:C26"/>
    <mergeCell ref="F26:G26"/>
    <mergeCell ref="A35:E35"/>
    <mergeCell ref="F20:G20"/>
    <mergeCell ref="F21:G21"/>
    <mergeCell ref="F22:G22"/>
    <mergeCell ref="A33:E33"/>
    <mergeCell ref="F33:G33"/>
    <mergeCell ref="A34:E34"/>
    <mergeCell ref="B32:C32"/>
    <mergeCell ref="F32:G32"/>
    <mergeCell ref="B31:C31"/>
    <mergeCell ref="F31:G31"/>
    <mergeCell ref="B30:C30"/>
    <mergeCell ref="F30:G30"/>
    <mergeCell ref="B29:C29"/>
    <mergeCell ref="F29:G29"/>
    <mergeCell ref="B28:C28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</mergeCells>
  <conditionalFormatting sqref="A23:B32 D23:G23 D24:F32">
    <cfRule type="expression" dxfId="1" priority="2">
      <formula>MOD(ROW($A23)+1,2)</formula>
    </cfRule>
  </conditionalFormatting>
  <conditionalFormatting sqref="C14">
    <cfRule type="expression" dxfId="0" priority="1">
      <formula>IF($C$14="",1,0)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5"/>
  <cols>
    <col min="1" max="1" width="10" bestFit="1" customWidth="1"/>
    <col min="2" max="2" width="28.2851562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ba mươi tám triệu, đồng</v>
      </c>
      <c r="C1" t="str">
        <f>"Bằng chữ: "&amp;PROPER(SUBSTITUTE(B1,",",""))</f>
        <v>Bằng chữ: Ba Mươi Tám Triệu Đồng</v>
      </c>
    </row>
    <row r="2" spans="1:3">
      <c r="A2" s="58">
        <f>Quotation!F20</f>
        <v>38000000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Thirty-Eight Million Dollars and No Cents</v>
      </c>
      <c r="C2" t="str">
        <f>"In words: "&amp;PROPER(SUBSTITUTE(B2,"Dollars and No Cents","Vietnam Dong)"))</f>
        <v>In words: Thirty-Eight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5"/>
  <cols>
    <col min="1" max="1" width="11.7109375" customWidth="1"/>
    <col min="5" max="5" width="8.85546875" style="59"/>
    <col min="6" max="6" width="8.85546875" style="60"/>
    <col min="7" max="7" width="22.5703125" style="60" customWidth="1"/>
    <col min="8" max="8" width="21" style="60" customWidth="1"/>
    <col min="10" max="10" width="18.7109375" customWidth="1"/>
    <col min="11" max="11" width="26.28515625" customWidth="1"/>
  </cols>
  <sheetData>
    <row r="1" spans="1:18">
      <c r="A1" s="58">
        <f>Quotation!F20</f>
        <v>38000000</v>
      </c>
      <c r="B1">
        <f>LEN(A1)</f>
        <v>8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 t="str">
        <f t="shared" ref="E2:E10" si="0">IF($B$1&lt;=(D2-1),"",VALUE(MID($A$1,($B$1-(D2-1)),1)))</f>
        <v/>
      </c>
      <c r="F2" s="60" t="str">
        <f>IF(E2="","",VLOOKUP(E2,$N$1:$P$12,2,0))</f>
        <v/>
      </c>
      <c r="G2" s="60" t="str">
        <f>IF(F2="","",F2&amp; " trăm")</f>
        <v/>
      </c>
      <c r="I2" t="str">
        <f>IF(E2="","",VLOOKUP(E2,$N$1:$P$12,3,0))</f>
        <v/>
      </c>
      <c r="J2" t="str">
        <f>IF(I2="","",I2&amp;" hundred")</f>
        <v/>
      </c>
    </row>
    <row r="3" spans="1:18">
      <c r="D3">
        <v>8</v>
      </c>
      <c r="E3" s="59">
        <f t="shared" si="0"/>
        <v>3</v>
      </c>
      <c r="F3" s="60" t="str">
        <f>IF(E3="","",VLOOKUP(E3,$N$1:$P$12,2,0))</f>
        <v>ba</v>
      </c>
      <c r="G3" s="60" t="str">
        <f>IF(E3="","",IF(E3=0,"linh",IF(E3=1,"mười",F3&amp;" mươi")))</f>
        <v>ba mươi</v>
      </c>
      <c r="I3" t="str">
        <f>IF(E3="","",VLOOKUP(E3,$N$1:$P$12,3,0))</f>
        <v>three</v>
      </c>
      <c r="J3" t="str">
        <f>IF(E3="","",IF(E3=1,VLOOKUP(E4,$N$3:$R$12,4,0),VLOOKUP(E3,$N$3:$R$12,5,0)))</f>
        <v>thirty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.75" thickBot="1">
      <c r="D4">
        <v>7</v>
      </c>
      <c r="E4" s="59">
        <f t="shared" si="0"/>
        <v>8</v>
      </c>
      <c r="F4" s="60" t="str">
        <f>IF(AND(E3&lt;&gt;"",E4=5),"lăm",IF(E4="","",VLOOKUP(E4,$N$1:$P$12,2,0)))</f>
        <v>tám</v>
      </c>
      <c r="G4" s="60" t="str">
        <f>IF(SUM(E3:E4)=0,"triệu",IF(E4=0,G3&amp;" triệu ",G3&amp;" "&amp;F4&amp;" triệu "))</f>
        <v xml:space="preserve">ba mươi tám triệu </v>
      </c>
      <c r="H4" s="61" t="str">
        <f>IF(E2=0,G4,G2&amp;" "&amp;G4)</f>
        <v xml:space="preserve"> ba mươi tám triệu </v>
      </c>
      <c r="I4" t="str">
        <f t="shared" ref="I4:I10" si="1">VLOOKUP(E4,$N$1:$P$12,3,0)</f>
        <v>eight</v>
      </c>
      <c r="J4" t="str">
        <f>IF(E4=0,LEFT(J3,LEN(J3))&amp;" million ",IF(E3="",I4&amp;" million ",IF(E3=1,J3&amp;" million ",J3&amp;"-"&amp;I4&amp;" million ")))</f>
        <v xml:space="preserve">thirty-eight million </v>
      </c>
      <c r="K4" t="str">
        <f>IF(E2=0,J4,J2&amp;" "&amp;J4)</f>
        <v xml:space="preserve"> thirty-eight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.7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.7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.7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.7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.7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.7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2" t="str">
        <f>TRIM(PROPER(H4&amp;H7&amp;H10&amp;" đồng"))</f>
        <v>Ba Mươi Tám Triệu Đồng</v>
      </c>
      <c r="C14" s="102"/>
      <c r="D14" s="102"/>
      <c r="E14" s="102"/>
      <c r="F14" s="102"/>
      <c r="G14" s="102"/>
      <c r="H14" s="102"/>
      <c r="I14" s="102"/>
      <c r="J14" s="102"/>
    </row>
    <row r="15" spans="1:18">
      <c r="A15" t="s">
        <v>92</v>
      </c>
      <c r="B15" s="68" t="str">
        <f>TRIM(PROPER(K4&amp;K7&amp;K10&amp;"Vietnam Dong)"))</f>
        <v>Thirty-Eight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B</v>
      </c>
    </row>
    <row r="19" spans="1:3">
      <c r="B19" t="str">
        <f>TRIM(PROPER(B14))</f>
        <v>Ba Mươi Tám Triệu Đồng</v>
      </c>
    </row>
    <row r="22" spans="1:3">
      <c r="A22" t="s">
        <v>93</v>
      </c>
      <c r="B22" t="s">
        <v>94</v>
      </c>
      <c r="C22" t="s">
        <v>95</v>
      </c>
    </row>
    <row r="23" spans="1:3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2023-10-12T09:52:47Z</dcterms:modified>
</cp:coreProperties>
</file>