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2023\quotation_231012\"/>
    </mc:Choice>
  </mc:AlternateContent>
  <xr:revisionPtr revIDLastSave="0" documentId="13_ncr:1_{134F031C-3C24-4696-890C-EA204B911B25}" xr6:coauthVersionLast="47" xr6:coauthVersionMax="47" xr10:uidLastSave="{00000000-0000-0000-0000-000000000000}"/>
  <bookViews>
    <workbookView xWindow="1440" yWindow="972" windowWidth="21600" windowHeight="11388" activeTab="1" xr2:uid="{0AB3CDA1-BAB6-47A6-A202-FD001BDE5FB9}"/>
  </bookViews>
  <sheets>
    <sheet name="Parts" sheetId="1" r:id="rId1"/>
    <sheet name="Quotation" sheetId="3" r:id="rId2"/>
    <sheet name="Sheet2" sheetId="7" state="hidden" r:id="rId3"/>
    <sheet name="Sheet1" sheetId="6" state="hidden" r:id="rId4"/>
  </sheets>
  <definedNames>
    <definedName name="_xlnm.Print_Area" localSheetId="1">Quotation!$A$1:$G$48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3" l="1"/>
  <c r="F26" i="3" s="1"/>
  <c r="H9" i="1"/>
  <c r="F8" i="1"/>
  <c r="H8" i="1" s="1"/>
  <c r="F7" i="1"/>
  <c r="H7" i="1" s="1"/>
  <c r="F6" i="1"/>
  <c r="H6" i="1" s="1"/>
  <c r="C16" i="3"/>
  <c r="C15" i="3"/>
  <c r="Q12" i="6"/>
  <c r="R12" i="6"/>
  <c r="H10" i="1" l="1"/>
  <c r="I11" i="1" s="1"/>
  <c r="A1" i="6" l="1"/>
  <c r="B1" i="6" s="1"/>
  <c r="E3" i="6" s="1"/>
  <c r="A2" i="7"/>
  <c r="E2" i="6" l="1"/>
  <c r="I2" i="6" s="1"/>
  <c r="J2" i="6" s="1"/>
  <c r="E9" i="6"/>
  <c r="E4" i="6"/>
  <c r="I4" i="6" s="1"/>
  <c r="E10" i="6"/>
  <c r="I10" i="6" s="1"/>
  <c r="E8" i="6"/>
  <c r="I8" i="6" s="1"/>
  <c r="J8" i="6" s="1"/>
  <c r="E5" i="6"/>
  <c r="F5" i="6" s="1"/>
  <c r="G5" i="6" s="1"/>
  <c r="E6" i="6"/>
  <c r="F6" i="6" s="1"/>
  <c r="G6" i="6" s="1"/>
  <c r="E7" i="6"/>
  <c r="I7" i="6" s="1"/>
  <c r="B2" i="7"/>
  <c r="C2" i="7" s="1"/>
  <c r="A28" i="3" s="1"/>
  <c r="B1" i="7"/>
  <c r="C1" i="7" s="1"/>
  <c r="A27" i="3" s="1"/>
  <c r="F3" i="6"/>
  <c r="G3" i="6" s="1"/>
  <c r="I3" i="6"/>
  <c r="I5" i="6" l="1"/>
  <c r="J5" i="6" s="1"/>
  <c r="I6" i="6"/>
  <c r="F10" i="6"/>
  <c r="J6" i="6"/>
  <c r="J7" i="6" s="1"/>
  <c r="F7" i="6"/>
  <c r="G7" i="6" s="1"/>
  <c r="H10" i="6"/>
  <c r="F8" i="6"/>
  <c r="G8" i="6" s="1"/>
  <c r="H7" i="6"/>
  <c r="F2" i="6"/>
  <c r="G2" i="6" s="1"/>
  <c r="J9" i="6"/>
  <c r="J10" i="6" s="1"/>
  <c r="F9" i="6"/>
  <c r="G9" i="6" s="1"/>
  <c r="G10" i="6" s="1"/>
  <c r="K7" i="6"/>
  <c r="I9" i="6"/>
  <c r="J3" i="6"/>
  <c r="J4" i="6" s="1"/>
  <c r="K4" i="6" s="1"/>
  <c r="F4" i="6"/>
  <c r="G4" i="6" s="1"/>
  <c r="K10" i="6"/>
  <c r="H4" i="6" l="1"/>
  <c r="B14" i="6" s="1"/>
  <c r="B15" i="6"/>
  <c r="B16" i="6" l="1"/>
  <c r="B19" i="6"/>
</calcChain>
</file>

<file path=xl/sharedStrings.xml><?xml version="1.0" encoding="utf-8"?>
<sst xmlns="http://schemas.openxmlformats.org/spreadsheetml/2006/main" count="143" uniqueCount="130">
  <si>
    <t>No</t>
  </si>
  <si>
    <t>Description/Diễn giải</t>
  </si>
  <si>
    <t>Vietnamese</t>
  </si>
  <si>
    <t>Product Code/ Mã hàng</t>
  </si>
  <si>
    <t>Q'ty/ 
Số lượng</t>
  </si>
  <si>
    <t>Service Fee</t>
  </si>
  <si>
    <t>Unit  Price
/Đơn giá</t>
  </si>
  <si>
    <t>Total/
Amount</t>
  </si>
  <si>
    <t>ExFM RMA#</t>
  </si>
  <si>
    <t>Total</t>
  </si>
  <si>
    <t>Total with VAT</t>
  </si>
  <si>
    <t>37 Ton Duc Thang Str., Ben Nghe Wd., Dist. 1, HCMC</t>
  </si>
  <si>
    <t xml:space="preserve">Phone: (+84) 28 3939 0847   Fax: (+84) 28 3939 </t>
  </si>
  <si>
    <r>
      <t xml:space="preserve">BÁO GIÁ SỬA CHỮA </t>
    </r>
    <r>
      <rPr>
        <b/>
        <i/>
        <sz val="16"/>
        <color rgb="FF00B050"/>
        <rFont val="Times New Roman"/>
        <family val="1"/>
      </rPr>
      <t>REPAIR QUOTATION</t>
    </r>
  </si>
  <si>
    <r>
      <t>Ngày lập/</t>
    </r>
    <r>
      <rPr>
        <i/>
        <sz val="11"/>
        <color rgb="FFFFFFFF"/>
        <rFont val="Times New Roman"/>
        <family val="1"/>
      </rPr>
      <t>Issued date</t>
    </r>
    <r>
      <rPr>
        <sz val="11"/>
        <color rgb="FFFFFFFF"/>
        <rFont val="Times New Roman"/>
        <family val="1"/>
      </rPr>
      <t>:</t>
    </r>
  </si>
  <si>
    <r>
      <t>Số báo giá/</t>
    </r>
    <r>
      <rPr>
        <i/>
        <sz val="11"/>
        <color rgb="FFFFFFFF"/>
        <rFont val="Times New Roman"/>
        <family val="1"/>
      </rPr>
      <t>Quotation No.</t>
    </r>
    <r>
      <rPr>
        <sz val="11"/>
        <color rgb="FFFFFFFF"/>
        <rFont val="Times New Roman"/>
        <family val="1"/>
      </rPr>
      <t>:</t>
    </r>
  </si>
  <si>
    <r>
      <t>Mã hàng/</t>
    </r>
    <r>
      <rPr>
        <i/>
        <sz val="11"/>
        <color rgb="FFFFFFFF"/>
        <rFont val="Times New Roman"/>
        <family val="1"/>
      </rPr>
      <t>Model:</t>
    </r>
  </si>
  <si>
    <r>
      <t>Số seri/</t>
    </r>
    <r>
      <rPr>
        <i/>
        <sz val="11"/>
        <color rgb="FFFFFFFF"/>
        <rFont val="Times New Roman"/>
        <family val="1"/>
      </rPr>
      <t>Serial No.</t>
    </r>
    <r>
      <rPr>
        <sz val="11"/>
        <color rgb="FFFFFFFF"/>
        <rFont val="Times New Roman"/>
        <family val="1"/>
      </rPr>
      <t>:</t>
    </r>
  </si>
  <si>
    <r>
      <t>Đơn vị sử dụng/</t>
    </r>
    <r>
      <rPr>
        <i/>
        <sz val="11"/>
        <color rgb="FFFFFFFF"/>
        <rFont val="Times New Roman"/>
        <family val="1"/>
      </rPr>
      <t>End-user</t>
    </r>
    <r>
      <rPr>
        <sz val="11"/>
        <color rgb="FFFFFFFF"/>
        <rFont val="Times New Roman"/>
        <family val="1"/>
      </rPr>
      <t>:</t>
    </r>
  </si>
  <si>
    <r>
      <t>Địa chỉ/</t>
    </r>
    <r>
      <rPr>
        <i/>
        <sz val="11"/>
        <color rgb="FFFFFFFF"/>
        <rFont val="Times New Roman"/>
        <family val="1"/>
      </rPr>
      <t>Address</t>
    </r>
    <r>
      <rPr>
        <sz val="11"/>
        <color rgb="FFFFFFFF"/>
        <rFont val="Times New Roman"/>
        <family val="1"/>
      </rPr>
      <t>:</t>
    </r>
  </si>
  <si>
    <r>
      <t xml:space="preserve">Kính gửi/ </t>
    </r>
    <r>
      <rPr>
        <b/>
        <i/>
        <sz val="11"/>
        <color theme="1"/>
        <rFont val="Times New Roman"/>
        <family val="1"/>
      </rPr>
      <t>Quotation for</t>
    </r>
    <r>
      <rPr>
        <b/>
        <sz val="11"/>
        <color theme="1"/>
        <rFont val="Times New Roman"/>
        <family val="1"/>
      </rPr>
      <t>:</t>
    </r>
  </si>
  <si>
    <r>
      <t xml:space="preserve">   Khách hàng/</t>
    </r>
    <r>
      <rPr>
        <i/>
        <sz val="11"/>
        <color theme="1"/>
        <rFont val="Times New Roman"/>
        <family val="1"/>
      </rPr>
      <t>Customer</t>
    </r>
    <r>
      <rPr>
        <sz val="11"/>
        <color theme="1"/>
        <rFont val="Times New Roman"/>
        <family val="1"/>
      </rPr>
      <t>:</t>
    </r>
  </si>
  <si>
    <r>
      <t xml:space="preserve">   Địa chỉ/</t>
    </r>
    <r>
      <rPr>
        <i/>
        <sz val="11"/>
        <color theme="1"/>
        <rFont val="Times New Roman"/>
        <family val="1"/>
      </rPr>
      <t>Address</t>
    </r>
    <r>
      <rPr>
        <sz val="11"/>
        <color theme="1"/>
        <rFont val="Times New Roman"/>
        <family val="1"/>
      </rPr>
      <t>:</t>
    </r>
  </si>
  <si>
    <r>
      <t xml:space="preserve">Stt </t>
    </r>
    <r>
      <rPr>
        <b/>
        <i/>
        <sz val="11"/>
        <color rgb="FFFFFFFF"/>
        <rFont val="Times New Roman"/>
        <family val="1"/>
      </rPr>
      <t>No.</t>
    </r>
  </si>
  <si>
    <t>Diễn giải</t>
  </si>
  <si>
    <r>
      <t xml:space="preserve">Số lượng </t>
    </r>
    <r>
      <rPr>
        <b/>
        <i/>
        <sz val="11"/>
        <color rgb="FFFFFFFF"/>
        <rFont val="Times New Roman"/>
        <family val="1"/>
      </rPr>
      <t>Quantity</t>
    </r>
  </si>
  <si>
    <t>Đơn vị</t>
  </si>
  <si>
    <t>Thành tiền</t>
  </si>
  <si>
    <t>Description</t>
  </si>
  <si>
    <t>Unit</t>
  </si>
  <si>
    <t>Amount (VND)</t>
  </si>
  <si>
    <t>Dịch vụ sửa chữa bao gồm thay mới các phụ tùng sau:</t>
  </si>
  <si>
    <t>01</t>
  </si>
  <si>
    <r>
      <t>Gói/</t>
    </r>
    <r>
      <rPr>
        <b/>
        <i/>
        <sz val="11"/>
        <color rgb="FF000000"/>
        <rFont val="Times New Roman"/>
        <family val="1"/>
      </rPr>
      <t>Batch</t>
    </r>
  </si>
  <si>
    <t>Reparation fee includes replacing following spare parts:</t>
  </si>
  <si>
    <r>
      <t>Tổng cộng/</t>
    </r>
    <r>
      <rPr>
        <b/>
        <i/>
        <sz val="11"/>
        <color theme="1"/>
        <rFont val="Times New Roman"/>
        <family val="1"/>
      </rPr>
      <t>Total amount</t>
    </r>
  </si>
  <si>
    <r>
      <t>Các điều kiện thương mại khác/</t>
    </r>
    <r>
      <rPr>
        <i/>
        <u/>
        <sz val="11"/>
        <color theme="1"/>
        <rFont val="Times New Roman"/>
        <family val="1"/>
      </rPr>
      <t>Other trading conditions</t>
    </r>
    <r>
      <rPr>
        <u/>
        <sz val="11"/>
        <color theme="1"/>
        <rFont val="Times New Roman"/>
        <family val="1"/>
      </rPr>
      <t>:</t>
    </r>
  </si>
  <si>
    <t xml:space="preserve"> -</t>
  </si>
  <si>
    <t>Giá trên đã bao gồm thuế VAT 10% và các chi phí khác</t>
  </si>
  <si>
    <t>Above price is included with 10% VAT and other charges</t>
  </si>
  <si>
    <t>Thời gian giao hàng: 03 tháng kể từ ngày đặt hàng</t>
  </si>
  <si>
    <t>Delivery time: 03 months from the date of placing the purchase order</t>
  </si>
  <si>
    <t>Địa chỉ giao hàng: Trung tâm Dịch vụ Thiết bị Nội soi</t>
  </si>
  <si>
    <t>Delivery address: Service Center for Endoscopy</t>
  </si>
  <si>
    <t>Báo giá này có giá trị trong vòng 90 ngày kể từ ngày báo giá</t>
  </si>
  <si>
    <t>Quotation is valid within 90 days from the date of issue</t>
  </si>
  <si>
    <t>Xin chân thành cảm ơn Quý Khách đã sử dụng sản phẩm của công ty Fujifilm!</t>
  </si>
  <si>
    <t>Thank you very much for using the Fujifilm products!</t>
  </si>
  <si>
    <t>Location</t>
  </si>
  <si>
    <t>num</t>
  </si>
  <si>
    <t>vie</t>
  </si>
  <si>
    <t>en</t>
  </si>
  <si>
    <t>teen</t>
  </si>
  <si>
    <t>ty'</t>
  </si>
  <si>
    <t>một</t>
  </si>
  <si>
    <t>one</t>
  </si>
  <si>
    <t>eleven</t>
  </si>
  <si>
    <t>hai</t>
  </si>
  <si>
    <t>two</t>
  </si>
  <si>
    <t>twelve</t>
  </si>
  <si>
    <t>twenty</t>
  </si>
  <si>
    <t>ba</t>
  </si>
  <si>
    <t>three</t>
  </si>
  <si>
    <t>thirteen</t>
  </si>
  <si>
    <t>thirty</t>
  </si>
  <si>
    <t>bốn</t>
  </si>
  <si>
    <t>four</t>
  </si>
  <si>
    <t>forteen</t>
  </si>
  <si>
    <t>forty</t>
  </si>
  <si>
    <t>năm</t>
  </si>
  <si>
    <t>five</t>
  </si>
  <si>
    <t>fifteen</t>
  </si>
  <si>
    <t>fifty</t>
  </si>
  <si>
    <t>sáu</t>
  </si>
  <si>
    <t>six</t>
  </si>
  <si>
    <t>sixteen</t>
  </si>
  <si>
    <t>sixty</t>
  </si>
  <si>
    <t>bảy</t>
  </si>
  <si>
    <t>seven</t>
  </si>
  <si>
    <t>seventeen</t>
  </si>
  <si>
    <t>seventy</t>
  </si>
  <si>
    <t>tám</t>
  </si>
  <si>
    <t>eight</t>
  </si>
  <si>
    <t>eighteen</t>
  </si>
  <si>
    <t>eighty</t>
  </si>
  <si>
    <t>chín</t>
  </si>
  <si>
    <t>nine</t>
  </si>
  <si>
    <t>nineteen</t>
  </si>
  <si>
    <t>ninety</t>
  </si>
  <si>
    <t>không</t>
  </si>
  <si>
    <t>zero</t>
  </si>
  <si>
    <t xml:space="preserve">(Bằng chữ: </t>
  </si>
  <si>
    <t xml:space="preserve">In words: </t>
  </si>
  <si>
    <t>ETC</t>
  </si>
  <si>
    <t>CÔNG TY TNHH THIẾT BỊ Y TẾ ETC</t>
  </si>
  <si>
    <t>P. 702A Tầng 7, Tòa nhà Centre Point, 106 Nguyễn Văn Trỗi, P.8, Q. Phú Nhuận, HCM</t>
  </si>
  <si>
    <t>Công ty TNHH Thiết bị Y Tế Tràng Thi</t>
  </si>
  <si>
    <t>số 178 ngõ 170 La Thành, phường Ô Chợ Dừa, quận Đống Đa, HN</t>
  </si>
  <si>
    <t>Trang Thi</t>
  </si>
  <si>
    <t>Promed</t>
  </si>
  <si>
    <t>Công ty Cổ phần Promed</t>
  </si>
  <si>
    <t>Phòng 401, tầng 4, toà nhà Nhật An, 30D Kim Mã Thượng, phường Cống Vị, quận Ba Đình, Hà Nội</t>
  </si>
  <si>
    <t>Báo Giá Sửa Chữa Ống Soi Khí Phế Quản_EB-580S_SN:5B089K095</t>
  </si>
  <si>
    <t>Bệnh Viện Phổi Đồng Tháp</t>
  </si>
  <si>
    <t>Lê Quang Thông</t>
  </si>
  <si>
    <t>Date: 12/10/2023</t>
  </si>
  <si>
    <t>Dealer</t>
  </si>
  <si>
    <t>FMSV2023100009</t>
  </si>
  <si>
    <t>1 USD =</t>
  </si>
  <si>
    <t>SLEEVE                    ROHS</t>
  </si>
  <si>
    <t>FW12G42B315882A</t>
  </si>
  <si>
    <t>INSERTING SECTION ASS'Y</t>
  </si>
  <si>
    <t>Bộ phận thân ống soi</t>
  </si>
  <si>
    <t>F898Y200287B</t>
  </si>
  <si>
    <t>NUT ASS'Y</t>
  </si>
  <si>
    <t>Đai ốc (đồng)</t>
  </si>
  <si>
    <t>FW12G54A379237A</t>
  </si>
  <si>
    <t>Other specify/PS - Sang</t>
  </si>
  <si>
    <t>FFVN-10.2023/</t>
  </si>
  <si>
    <t>EB-580S</t>
  </si>
  <si>
    <t>5B089K095</t>
  </si>
  <si>
    <t>Bệnh viện Phổi Đồng Tháp</t>
  </si>
  <si>
    <t>Dong Thap Lung Hospital</t>
  </si>
  <si>
    <t>Road 847, ward Nhi My</t>
  </si>
  <si>
    <t>None/SLEEVE                    ROHS</t>
  </si>
  <si>
    <t>02</t>
  </si>
  <si>
    <t>Cái/Pcs</t>
  </si>
  <si>
    <t>(bao gồm/included)</t>
  </si>
  <si>
    <t>Bộ phận thân ống soi/INSERTING SECTION ASS'Y</t>
  </si>
  <si>
    <t>Đai ốc (đồng)/NUT ASS'Y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</si>
</sst>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VND]\ #,##0"/>
    <numFmt numFmtId="165" formatCode="_([$VND]\ * #,##0_);_([$VND]\ * \(#,##0\);_([$VND]\ * &quot;-&quot;_);_(@_)"/>
    <numFmt numFmtId="166" formatCode="dd\/mm\/yyyy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color theme="1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8"/>
      <color theme="1"/>
      <name val="Times New Roman"/>
      <family val="1"/>
    </font>
    <font>
      <b/>
      <sz val="16"/>
      <color rgb="FF00B050"/>
      <name val="Times New Roman"/>
      <family val="1"/>
    </font>
    <font>
      <b/>
      <i/>
      <sz val="16"/>
      <color rgb="FF00B050"/>
      <name val="Times New Roman"/>
      <family val="1"/>
    </font>
    <font>
      <sz val="11"/>
      <color rgb="FFFFFFFF"/>
      <name val="Times New Roman"/>
      <family val="1"/>
    </font>
    <font>
      <i/>
      <sz val="11"/>
      <color rgb="FFFFFFFF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rgb="FFFFFFFF"/>
      <name val="Times New Roman"/>
      <family val="1"/>
    </font>
    <font>
      <b/>
      <i/>
      <sz val="11"/>
      <color rgb="FFFFFFFF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u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sz val="9"/>
      <color rgb="FF001A33"/>
      <name val="Segoe UI"/>
      <family val="2"/>
    </font>
    <font>
      <b/>
      <sz val="11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0AD47"/>
      </left>
      <right/>
      <top style="medium">
        <color rgb="FF70AD47"/>
      </top>
      <bottom/>
      <diagonal/>
    </border>
    <border>
      <left/>
      <right/>
      <top style="medium">
        <color rgb="FF70AD47"/>
      </top>
      <bottom/>
      <diagonal/>
    </border>
    <border>
      <left/>
      <right style="medium">
        <color rgb="FF70AD47"/>
      </right>
      <top style="medium">
        <color rgb="FF70AD47"/>
      </top>
      <bottom/>
      <diagonal/>
    </border>
    <border>
      <left style="medium">
        <color rgb="FF70AD47"/>
      </left>
      <right/>
      <top/>
      <bottom style="medium">
        <color rgb="FF70AD47"/>
      </bottom>
      <diagonal/>
    </border>
    <border>
      <left/>
      <right/>
      <top/>
      <bottom style="medium">
        <color rgb="FF70AD47"/>
      </bottom>
      <diagonal/>
    </border>
    <border>
      <left/>
      <right style="medium">
        <color rgb="FF70AD47"/>
      </right>
      <top/>
      <bottom style="medium">
        <color rgb="FF70AD47"/>
      </bottom>
      <diagonal/>
    </border>
    <border>
      <left/>
      <right style="medium">
        <color rgb="FFA8D08D"/>
      </right>
      <top/>
      <bottom/>
      <diagonal/>
    </border>
    <border>
      <left style="medium">
        <color rgb="FFA8D08D"/>
      </left>
      <right/>
      <top style="medium">
        <color rgb="FFA8D08D"/>
      </top>
      <bottom/>
      <diagonal/>
    </border>
    <border>
      <left/>
      <right/>
      <top style="medium">
        <color rgb="FFA8D08D"/>
      </top>
      <bottom/>
      <diagonal/>
    </border>
    <border>
      <left/>
      <right style="medium">
        <color rgb="FFA8D08D"/>
      </right>
      <top style="medium">
        <color rgb="FFA8D08D"/>
      </top>
      <bottom/>
      <diagonal/>
    </border>
    <border>
      <left style="medium">
        <color rgb="FFA8D08D"/>
      </left>
      <right/>
      <top/>
      <bottom/>
      <diagonal/>
    </border>
    <border>
      <left style="medium">
        <color rgb="FFA8D08D"/>
      </left>
      <right/>
      <top/>
      <bottom style="medium">
        <color rgb="FFA8D08D"/>
      </bottom>
      <diagonal/>
    </border>
    <border>
      <left/>
      <right/>
      <top/>
      <bottom style="medium">
        <color rgb="FFA8D08D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rgb="FF70AD47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rgb="FFA8D08D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A8D08D"/>
      </top>
      <bottom style="medium">
        <color rgb="FFA8D08D"/>
      </bottom>
      <diagonal/>
    </border>
    <border>
      <left/>
      <right style="medium">
        <color theme="9" tint="0.39994506668294322"/>
      </right>
      <top style="medium">
        <color rgb="FFA8D08D"/>
      </top>
      <bottom style="medium">
        <color rgb="FFA8D08D"/>
      </bottom>
      <diagonal/>
    </border>
    <border>
      <left style="medium">
        <color theme="9" tint="0.39994506668294322"/>
      </left>
      <right/>
      <top style="medium">
        <color rgb="FFA8D08D"/>
      </top>
      <bottom style="medium">
        <color rgb="FFA8D08D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>
      <alignment vertical="center"/>
    </xf>
  </cellStyleXfs>
  <cellXfs count="108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44" fontId="0" fillId="0" borderId="0" xfId="0" applyNumberFormat="1" applyAlignment="1" applyProtection="1">
      <alignment horizontal="center"/>
      <protection locked="0"/>
    </xf>
    <xf numFmtId="164" fontId="0" fillId="0" borderId="0" xfId="1" applyNumberFormat="1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/>
    <xf numFmtId="44" fontId="0" fillId="0" borderId="0" xfId="0" applyNumberFormat="1"/>
    <xf numFmtId="0" fontId="2" fillId="0" borderId="0" xfId="0" applyFont="1" applyAlignment="1">
      <alignment horizontal="right"/>
    </xf>
    <xf numFmtId="15" fontId="0" fillId="0" borderId="0" xfId="0" applyNumberFormat="1" applyAlignment="1">
      <alignment horizontal="left"/>
    </xf>
    <xf numFmtId="15" fontId="0" fillId="0" borderId="0" xfId="0" applyNumberFormat="1" applyAlignment="1" applyProtection="1">
      <alignment horizontal="center"/>
      <protection locked="0"/>
    </xf>
    <xf numFmtId="9" fontId="5" fillId="2" borderId="1" xfId="2" applyNumberFormat="1" applyFont="1" applyFill="1" applyBorder="1" applyAlignment="1">
      <alignment horizontal="center" vertical="center" wrapText="1"/>
    </xf>
    <xf numFmtId="165" fontId="0" fillId="0" borderId="0" xfId="0" applyNumberForma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44" fontId="0" fillId="0" borderId="1" xfId="1" applyFont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1" fillId="4" borderId="0" xfId="0" applyFont="1" applyFill="1" applyAlignment="1">
      <alignment vertical="top" wrapText="1"/>
    </xf>
    <xf numFmtId="0" fontId="13" fillId="5" borderId="0" xfId="0" applyFont="1" applyFill="1" applyAlignment="1">
      <alignment vertical="top"/>
    </xf>
    <xf numFmtId="0" fontId="14" fillId="5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15" fillId="0" borderId="0" xfId="0" applyFont="1" applyAlignment="1">
      <alignment vertical="top" wrapText="1"/>
    </xf>
    <xf numFmtId="3" fontId="15" fillId="0" borderId="12" xfId="0" applyNumberFormat="1" applyFont="1" applyBorder="1" applyAlignment="1">
      <alignment vertical="top" wrapText="1"/>
    </xf>
    <xf numFmtId="3" fontId="15" fillId="0" borderId="8" xfId="0" applyNumberFormat="1" applyFont="1" applyBorder="1" applyAlignment="1">
      <alignment vertical="top" wrapText="1"/>
    </xf>
    <xf numFmtId="3" fontId="15" fillId="0" borderId="13" xfId="0" applyNumberFormat="1" applyFont="1" applyBorder="1" applyAlignment="1">
      <alignment vertical="top" wrapText="1"/>
    </xf>
    <xf numFmtId="3" fontId="15" fillId="0" borderId="15" xfId="0" applyNumberFormat="1" applyFont="1" applyBorder="1" applyAlignment="1">
      <alignment vertical="top" wrapText="1"/>
    </xf>
    <xf numFmtId="0" fontId="21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horizontal="right" vertical="top"/>
    </xf>
    <xf numFmtId="0" fontId="15" fillId="0" borderId="0" xfId="0" applyFont="1" applyAlignment="1">
      <alignment horizontal="right" vertical="top"/>
    </xf>
    <xf numFmtId="0" fontId="17" fillId="4" borderId="3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5" borderId="16" xfId="0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vertical="top"/>
    </xf>
    <xf numFmtId="0" fontId="19" fillId="5" borderId="16" xfId="0" applyFont="1" applyFill="1" applyBorder="1" applyAlignment="1">
      <alignment vertical="top" wrapText="1"/>
    </xf>
    <xf numFmtId="49" fontId="19" fillId="5" borderId="16" xfId="0" applyNumberFormat="1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0" fontId="16" fillId="0" borderId="17" xfId="0" applyFont="1" applyBorder="1" applyAlignment="1">
      <alignment vertical="top"/>
    </xf>
    <xf numFmtId="0" fontId="15" fillId="0" borderId="17" xfId="0" applyFont="1" applyBorder="1" applyAlignment="1">
      <alignment vertical="top" wrapText="1"/>
    </xf>
    <xf numFmtId="49" fontId="6" fillId="0" borderId="17" xfId="0" applyNumberFormat="1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6" fillId="5" borderId="17" xfId="0" applyFont="1" applyFill="1" applyBorder="1" applyAlignment="1">
      <alignment vertical="top" wrapText="1"/>
    </xf>
    <xf numFmtId="49" fontId="6" fillId="6" borderId="17" xfId="0" applyNumberFormat="1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center" vertical="top" wrapText="1"/>
    </xf>
    <xf numFmtId="49" fontId="6" fillId="7" borderId="18" xfId="0" quotePrefix="1" applyNumberFormat="1" applyFont="1" applyFill="1" applyBorder="1" applyAlignment="1">
      <alignment horizontal="center" vertical="top" wrapText="1"/>
    </xf>
    <xf numFmtId="3" fontId="0" fillId="0" borderId="0" xfId="0" applyNumberFormat="1"/>
    <xf numFmtId="1" fontId="0" fillId="0" borderId="0" xfId="0" applyNumberFormat="1"/>
    <xf numFmtId="0" fontId="6" fillId="0" borderId="0" xfId="0" applyFont="1"/>
    <xf numFmtId="0" fontId="6" fillId="0" borderId="19" xfId="0" applyFont="1" applyBorder="1"/>
    <xf numFmtId="0" fontId="6" fillId="0" borderId="20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3" xfId="0" applyBorder="1"/>
    <xf numFmtId="0" fontId="0" fillId="0" borderId="0" xfId="0" applyAlignment="1">
      <alignment horizontal="left"/>
    </xf>
    <xf numFmtId="0" fontId="23" fillId="0" borderId="0" xfId="0" applyFont="1"/>
    <xf numFmtId="0" fontId="24" fillId="0" borderId="0" xfId="0" applyFont="1" applyAlignment="1">
      <alignment vertical="top" wrapText="1"/>
    </xf>
    <xf numFmtId="0" fontId="0" fillId="0" borderId="1" xfId="0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right"/>
      <protection locked="0"/>
    </xf>
    <xf numFmtId="0" fontId="6" fillId="0" borderId="0" xfId="0" applyFont="1" applyAlignment="1">
      <alignment horizontal="left" vertical="top" wrapText="1"/>
    </xf>
    <xf numFmtId="0" fontId="6" fillId="7" borderId="18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166" fontId="13" fillId="5" borderId="0" xfId="0" applyNumberFormat="1" applyFont="1" applyFill="1" applyAlignment="1">
      <alignment horizontal="left" vertical="top"/>
    </xf>
    <xf numFmtId="0" fontId="15" fillId="0" borderId="0" xfId="0" applyFont="1" applyAlignment="1">
      <alignment horizontal="left" vertical="top" wrapText="1"/>
    </xf>
    <xf numFmtId="0" fontId="17" fillId="4" borderId="2" xfId="0" applyFont="1" applyFill="1" applyBorder="1" applyAlignment="1">
      <alignment horizontal="center" vertical="top" wrapText="1"/>
    </xf>
    <xf numFmtId="0" fontId="17" fillId="4" borderId="5" xfId="0" applyFont="1" applyFill="1" applyBorder="1" applyAlignment="1">
      <alignment horizontal="center" vertical="top" wrapText="1"/>
    </xf>
    <xf numFmtId="0" fontId="17" fillId="4" borderId="3" xfId="0" applyFont="1" applyFill="1" applyBorder="1" applyAlignment="1">
      <alignment horizontal="center" vertical="top" wrapText="1"/>
    </xf>
    <xf numFmtId="0" fontId="17" fillId="4" borderId="6" xfId="0" applyFont="1" applyFill="1" applyBorder="1" applyAlignment="1">
      <alignment horizontal="center" vertical="top" wrapText="1"/>
    </xf>
    <xf numFmtId="0" fontId="17" fillId="4" borderId="4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18" fillId="4" borderId="7" xfId="0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left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3" fontId="19" fillId="5" borderId="16" xfId="0" applyNumberFormat="1" applyFont="1" applyFill="1" applyBorder="1" applyAlignment="1">
      <alignment horizontal="right" vertical="top" wrapText="1"/>
    </xf>
    <xf numFmtId="0" fontId="6" fillId="0" borderId="17" xfId="0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3" fontId="15" fillId="0" borderId="9" xfId="0" applyNumberFormat="1" applyFont="1" applyBorder="1" applyAlignment="1">
      <alignment horizontal="right" vertical="top"/>
    </xf>
    <xf numFmtId="3" fontId="15" fillId="0" borderId="11" xfId="0" applyNumberFormat="1" applyFont="1" applyBorder="1" applyAlignment="1">
      <alignment horizontal="right" vertical="top"/>
    </xf>
    <xf numFmtId="0" fontId="15" fillId="0" borderId="12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0" fontId="6" fillId="7" borderId="0" xfId="0" applyFont="1" applyFill="1" applyBorder="1" applyAlignment="1">
      <alignment horizontal="center" vertical="top" wrapText="1"/>
    </xf>
    <xf numFmtId="0" fontId="6" fillId="7" borderId="24" xfId="0" applyFont="1" applyFill="1" applyBorder="1" applyAlignment="1">
      <alignment horizontal="left" vertical="top" wrapText="1"/>
    </xf>
    <xf numFmtId="0" fontId="6" fillId="7" borderId="24" xfId="0" applyFont="1" applyFill="1" applyBorder="1" applyAlignment="1">
      <alignment horizontal="center" vertical="top" wrapText="1"/>
    </xf>
    <xf numFmtId="0" fontId="6" fillId="7" borderId="25" xfId="0" applyFont="1" applyFill="1" applyBorder="1" applyAlignment="1">
      <alignment horizontal="left" vertical="top" wrapText="1"/>
    </xf>
    <xf numFmtId="0" fontId="6" fillId="7" borderId="26" xfId="0" applyFont="1" applyFill="1" applyBorder="1" applyAlignment="1">
      <alignment horizontal="center" vertical="top" wrapText="1"/>
    </xf>
  </cellXfs>
  <cellStyles count="3">
    <cellStyle name="Currency" xfId="1" builtinId="4"/>
    <cellStyle name="Normal" xfId="0" builtinId="0"/>
    <cellStyle name="標準_FKS" xfId="2" xr:uid="{CEC0C1DA-16C7-4C6B-80D7-ECE140B87EF1}"/>
  </cellStyles>
  <dxfs count="4"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ont>
        <color rgb="FF050000"/>
      </font>
      <fill>
        <patternFill>
          <bgColor rgb="FFFCD5B4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279400</xdr:colOff>
      <xdr:row>6</xdr:row>
      <xdr:rowOff>63500</xdr:rowOff>
    </xdr:from>
    <xdr:to>
      <xdr:col>8</xdr:col>
      <xdr:colOff>1231900</xdr:colOff>
      <xdr:row>11</xdr:row>
      <xdr:rowOff>116840</xdr:rowOff>
    </xdr:to>
    <xdr:pic>
      <xdr:nvPicPr>
        <xdr:cNvPr id="3" name="img_name">
          <a:extLst>
            <a:ext uri="{FF2B5EF4-FFF2-40B4-BE49-F238E27FC236}">
              <a16:creationId xmlns:a16="http://schemas.microsoft.com/office/drawing/2014/main" id="{01C0C476-B30E-DF34-B3C3-91DBBFA97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8560" y="1336040"/>
          <a:ext cx="952500" cy="95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1057275</xdr:colOff>
      <xdr:row>41</xdr:row>
      <xdr:rowOff>28575</xdr:rowOff>
    </xdr:from>
    <xdr:to>
      <xdr:col>6</xdr:col>
      <xdr:colOff>504825</xdr:colOff>
      <xdr:row>47</xdr:row>
      <xdr:rowOff>246529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C4AA0F1-B879-4315-B78C-674C33CC7F95}"/>
            </a:ext>
          </a:extLst>
        </xdr:cNvPr>
        <xdr:cNvSpPr txBox="1">
          <a:spLocks noChangeArrowheads="1"/>
        </xdr:cNvSpPr>
      </xdr:nvSpPr>
      <xdr:spPr bwMode="auto">
        <a:xfrm>
          <a:off x="3251835" y="6726555"/>
          <a:ext cx="3402330" cy="1292374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wrap="none" lIns="91440" tIns="45720" rIns="91440" bIns="45720" anchor="t" upright="1">
          <a:noAutofit/>
        </a:bodyPr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Thay mặt Công ty TNHH FUJIFILM Việt Nam</a:t>
          </a:r>
        </a:p>
        <a:p>
          <a:pPr algn="ctr" rtl="0">
            <a:defRPr sz="1000"/>
          </a:pP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For and on behalf of FUJIFILM Vietnam Co., Ltd.</a:t>
          </a: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YUSUKE KODAMA</a:t>
          </a:r>
          <a:endParaRPr lang="en-US" sz="1100" b="0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Giám Đốc Kinh Doanh/</a:t>
          </a: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General Manager</a:t>
          </a:r>
        </a:p>
      </xdr:txBody>
    </xdr:sp>
    <xdr:clientData/>
  </xdr:twoCellAnchor>
  <xdr:twoCellAnchor editAs="oneCell">
    <xdr:from>
      <xdr:col>0</xdr:col>
      <xdr:colOff>0</xdr:colOff>
      <xdr:row>0</xdr:row>
      <xdr:rowOff>28575</xdr:rowOff>
    </xdr:from>
    <xdr:to>
      <xdr:col>1</xdr:col>
      <xdr:colOff>1164915</xdr:colOff>
      <xdr:row>1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9776FC-345D-4CEE-9676-C6BA6A48706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500195" cy="3054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1323975</xdr:colOff>
      <xdr:row>0</xdr:row>
      <xdr:rowOff>32174</xdr:rowOff>
    </xdr:from>
    <xdr:to>
      <xdr:col>6</xdr:col>
      <xdr:colOff>577171</xdr:colOff>
      <xdr:row>3</xdr:row>
      <xdr:rowOff>41699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9FF82FED-1BBC-40A9-9FBD-ECA6B756EE64}"/>
            </a:ext>
          </a:extLst>
        </xdr:cNvPr>
        <xdr:cNvSpPr txBox="1">
          <a:spLocks noChangeArrowheads="1"/>
        </xdr:cNvSpPr>
      </xdr:nvSpPr>
      <xdr:spPr bwMode="auto">
        <a:xfrm>
          <a:off x="3518535" y="32174"/>
          <a:ext cx="3207976" cy="51244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CÔNG TY TNHH FUJIFILM VIỆT NAM</a:t>
          </a:r>
          <a:b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</a:br>
          <a:r>
            <a:rPr lang="en-US" sz="1100" b="1" i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FUJIFILM VIETNAM CO., LTD.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Yu Mincho" panose="02020400000000000000" pitchFamily="18" charset="-128"/>
            <a:cs typeface="Times New Roman" panose="02020603050405020304" pitchFamily="18" charset="0"/>
          </a:endParaRPr>
        </a:p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Yu Mincho" panose="02020400000000000000" pitchFamily="18" charset="-128"/>
              <a:cs typeface="Times New Roman" panose="02020603050405020304" pitchFamily="18" charset="0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9C8E-5061-4250-BE39-71B766EA5500}">
  <sheetPr codeName="Sheet1"/>
  <dimension ref="A1:I16"/>
  <sheetViews>
    <sheetView workbookViewId="0">
      <selection activeCell="H7" sqref="H7"/>
    </sheetView>
  </sheetViews>
  <sheetFormatPr defaultRowHeight="14.4"/>
  <cols>
    <col min="1" max="1" width="4.6640625" customWidth="1"/>
    <col min="2" max="2" width="31" customWidth="1"/>
    <col min="3" max="3" width="27.5546875" customWidth="1"/>
    <col min="4" max="4" width="18.6640625" bestFit="1" customWidth="1"/>
    <col min="5" max="5" width="9.6640625" customWidth="1"/>
    <col min="7" max="7" width="12.33203125" customWidth="1"/>
    <col min="8" max="8" width="11.44140625" customWidth="1"/>
    <col min="9" max="9" width="21.5546875" customWidth="1"/>
  </cols>
  <sheetData>
    <row r="1" spans="1:9">
      <c r="A1" s="1"/>
      <c r="B1" s="2"/>
      <c r="C1" s="3"/>
      <c r="D1" s="3"/>
      <c r="E1" s="3"/>
      <c r="F1" s="4"/>
      <c r="G1" s="5"/>
      <c r="H1" s="5"/>
      <c r="I1" s="6"/>
    </row>
    <row r="2" spans="1:9">
      <c r="A2" s="2"/>
      <c r="B2" s="2" t="s">
        <v>102</v>
      </c>
      <c r="C2" s="3"/>
      <c r="D2" s="7"/>
      <c r="E2" s="3"/>
      <c r="F2" s="4"/>
      <c r="G2" s="3"/>
      <c r="H2" s="3"/>
      <c r="I2" s="6"/>
    </row>
    <row r="3" spans="1:9">
      <c r="B3" s="8" t="s">
        <v>103</v>
      </c>
      <c r="D3" s="3"/>
      <c r="E3" s="3"/>
      <c r="F3" s="4"/>
      <c r="G3" s="9"/>
      <c r="H3" s="9"/>
      <c r="I3" s="6"/>
    </row>
    <row r="4" spans="1:9">
      <c r="A4" s="10"/>
      <c r="B4" t="s">
        <v>104</v>
      </c>
      <c r="C4" s="11" t="s">
        <v>105</v>
      </c>
      <c r="D4" s="12"/>
      <c r="E4" s="3"/>
      <c r="F4" s="3">
        <v>450</v>
      </c>
      <c r="G4" s="13" t="s">
        <v>106</v>
      </c>
      <c r="H4" s="9" t="s">
        <v>108</v>
      </c>
      <c r="I4" s="14">
        <v>24882</v>
      </c>
    </row>
    <row r="5" spans="1:9" ht="28.8">
      <c r="A5" s="15" t="s">
        <v>0</v>
      </c>
      <c r="B5" s="15" t="s">
        <v>1</v>
      </c>
      <c r="C5" s="15" t="s">
        <v>2</v>
      </c>
      <c r="D5" s="16" t="s">
        <v>3</v>
      </c>
      <c r="E5" s="16" t="s">
        <v>4</v>
      </c>
      <c r="F5" s="17" t="s">
        <v>5</v>
      </c>
      <c r="G5" s="17" t="s">
        <v>6</v>
      </c>
      <c r="H5" s="17" t="s">
        <v>7</v>
      </c>
      <c r="I5" s="17" t="s">
        <v>8</v>
      </c>
    </row>
    <row r="6" spans="1:9" ht="13.8" customHeight="1">
      <c r="A6" s="18">
        <v>1</v>
      </c>
      <c r="B6" s="18" t="s">
        <v>109</v>
      </c>
      <c r="C6" s="18"/>
      <c r="D6" s="18" t="s">
        <v>110</v>
      </c>
      <c r="E6" s="18">
        <v>2</v>
      </c>
      <c r="F6" s="18">
        <f>IF($F$4="","",$F$4*G6/8785.42372881355)</f>
        <v>0.27607361963190213</v>
      </c>
      <c r="G6" s="19">
        <v>5.3898305084745761</v>
      </c>
      <c r="H6" s="19">
        <f>E6*G6+F6</f>
        <v>11.055734636581054</v>
      </c>
      <c r="I6" s="71" t="s">
        <v>107</v>
      </c>
    </row>
    <row r="7" spans="1:9" ht="13.8" customHeight="1">
      <c r="A7" s="18">
        <v>2</v>
      </c>
      <c r="B7" s="18" t="s">
        <v>111</v>
      </c>
      <c r="C7" s="18" t="s">
        <v>112</v>
      </c>
      <c r="D7" s="18" t="s">
        <v>113</v>
      </c>
      <c r="E7" s="18">
        <v>1</v>
      </c>
      <c r="F7" s="18">
        <f>IF($F$4="","",$F$4*G7/8785.42372881355)</f>
        <v>449.35582822085922</v>
      </c>
      <c r="G7" s="19">
        <v>8772.8474576271165</v>
      </c>
      <c r="H7" s="19">
        <f>E7*G7+F7</f>
        <v>9222.2032858479761</v>
      </c>
      <c r="I7" s="71"/>
    </row>
    <row r="8" spans="1:9" ht="13.8" customHeight="1">
      <c r="A8" s="18">
        <v>3</v>
      </c>
      <c r="B8" s="18" t="s">
        <v>114</v>
      </c>
      <c r="C8" s="18" t="s">
        <v>115</v>
      </c>
      <c r="D8" s="18" t="s">
        <v>116</v>
      </c>
      <c r="E8" s="18">
        <v>2</v>
      </c>
      <c r="F8" s="18">
        <f>IF($F$4="","",$F$4*G8/8785.42372881355)</f>
        <v>0.36809815950920283</v>
      </c>
      <c r="G8" s="19">
        <v>7.1864406779661012</v>
      </c>
      <c r="H8" s="19">
        <f>E8*G8+F8</f>
        <v>14.740979515441405</v>
      </c>
      <c r="I8" s="71"/>
    </row>
    <row r="9" spans="1:9">
      <c r="A9" s="72" t="s">
        <v>9</v>
      </c>
      <c r="B9" s="72"/>
      <c r="C9" s="72"/>
      <c r="D9" s="72"/>
      <c r="E9" s="72"/>
      <c r="F9" s="72"/>
      <c r="G9" s="72"/>
      <c r="H9" s="19">
        <f>SUM(H6:H8)</f>
        <v>9247.9999999999982</v>
      </c>
      <c r="I9" s="71"/>
    </row>
    <row r="10" spans="1:9">
      <c r="A10" s="72" t="s">
        <v>10</v>
      </c>
      <c r="B10" s="72"/>
      <c r="C10" s="72"/>
      <c r="D10" s="72"/>
      <c r="E10" s="72"/>
      <c r="F10" s="72"/>
      <c r="G10" s="72"/>
      <c r="H10" s="19">
        <f>1.1*H9</f>
        <v>10172.799999999999</v>
      </c>
      <c r="I10" s="71"/>
    </row>
    <row r="11" spans="1:9">
      <c r="A11" s="20"/>
      <c r="B11" s="20"/>
      <c r="C11" s="20"/>
      <c r="D11" s="20"/>
      <c r="E11" s="20"/>
      <c r="F11" s="20"/>
      <c r="G11" s="20"/>
      <c r="H11" s="20"/>
      <c r="I11" s="14">
        <f>H10*I4</f>
        <v>253119609.59999999</v>
      </c>
    </row>
    <row r="12" spans="1:9">
      <c r="A12" s="20"/>
      <c r="B12" s="20"/>
      <c r="C12" s="20"/>
      <c r="D12" s="20"/>
      <c r="E12" s="20"/>
      <c r="F12" s="20"/>
      <c r="G12" s="20"/>
      <c r="H12" s="20"/>
      <c r="I12" s="20"/>
    </row>
    <row r="13" spans="1:9">
      <c r="A13" s="20"/>
      <c r="B13" s="20"/>
      <c r="C13" s="20"/>
      <c r="D13" s="20"/>
      <c r="E13" s="20"/>
      <c r="F13" s="20"/>
      <c r="G13" s="20"/>
      <c r="H13" s="20"/>
      <c r="I13" s="20"/>
    </row>
    <row r="14" spans="1:9">
      <c r="A14" s="20"/>
      <c r="B14" s="20"/>
      <c r="C14" s="20"/>
      <c r="D14" s="20"/>
      <c r="E14" s="20"/>
      <c r="F14" s="20"/>
      <c r="G14" s="20"/>
      <c r="H14" s="20"/>
      <c r="I14" s="20"/>
    </row>
    <row r="15" spans="1:9">
      <c r="A15" s="20"/>
      <c r="B15" s="20"/>
      <c r="C15" s="20"/>
      <c r="D15" s="20"/>
      <c r="E15" s="20"/>
      <c r="F15" s="20"/>
      <c r="G15" s="20"/>
      <c r="H15" s="20"/>
      <c r="I15" s="20"/>
    </row>
    <row r="16" spans="1:9">
      <c r="A16" s="20"/>
      <c r="B16" s="20"/>
      <c r="C16" s="20"/>
      <c r="D16" s="20"/>
      <c r="E16" s="20"/>
      <c r="F16" s="20"/>
      <c r="G16" s="20"/>
      <c r="H16" s="20"/>
      <c r="I16" s="20"/>
    </row>
  </sheetData>
  <mergeCells count="3">
    <mergeCell ref="I6:I10"/>
    <mergeCell ref="A9:G9"/>
    <mergeCell ref="A10:G10"/>
  </mergeCells>
  <conditionalFormatting sqref="F6:F8">
    <cfRule type="expression" dxfId="3" priority="1" stopIfTrue="1">
      <formula>IF($F$6&lt;1,1,0)</formula>
    </cfRule>
  </conditionalFormatting>
  <conditionalFormatting sqref="G6:G8">
    <cfRule type="expression" dxfId="2" priority="3" stopIfTrue="1">
      <formula>IF(G6=$G$3,1,0)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0EE5-E7A7-4D2A-A41D-1099BB6A17C1}">
  <sheetPr codeName="Sheet2">
    <pageSetUpPr fitToPage="1"/>
  </sheetPr>
  <dimension ref="A1:G48"/>
  <sheetViews>
    <sheetView tabSelected="1" view="pageBreakPreview" topLeftCell="A12" zoomScale="130" zoomScaleNormal="85" zoomScaleSheetLayoutView="130" workbookViewId="0">
      <selection activeCell="D24" sqref="D24:E24"/>
    </sheetView>
  </sheetViews>
  <sheetFormatPr defaultColWidth="9.109375" defaultRowHeight="13.8"/>
  <cols>
    <col min="1" max="1" width="4.88671875" style="21" customWidth="1"/>
    <col min="2" max="2" width="27.109375" style="21" customWidth="1"/>
    <col min="3" max="3" width="24.6640625" style="21" customWidth="1"/>
    <col min="4" max="4" width="10.88671875" style="21" customWidth="1"/>
    <col min="5" max="5" width="12" style="21" customWidth="1"/>
    <col min="6" max="6" width="10.109375" style="21" customWidth="1"/>
    <col min="7" max="7" width="16.109375" style="21" customWidth="1"/>
    <col min="8" max="16384" width="9.109375" style="21"/>
  </cols>
  <sheetData>
    <row r="1" spans="1:7">
      <c r="A1" s="75"/>
      <c r="B1" s="75"/>
      <c r="C1" s="42"/>
      <c r="D1" s="76"/>
      <c r="E1" s="76"/>
    </row>
    <row r="2" spans="1:7">
      <c r="A2" s="42"/>
      <c r="B2" s="42"/>
      <c r="C2" s="42"/>
      <c r="D2" s="43"/>
      <c r="E2" s="43"/>
    </row>
    <row r="3" spans="1:7" ht="12" customHeight="1">
      <c r="A3" s="22" t="s">
        <v>11</v>
      </c>
      <c r="B3" s="42"/>
      <c r="C3" s="42"/>
      <c r="D3" s="43"/>
      <c r="E3" s="43"/>
    </row>
    <row r="4" spans="1:7" ht="12" customHeight="1">
      <c r="A4" s="22" t="s">
        <v>12</v>
      </c>
      <c r="B4" s="42"/>
      <c r="C4" s="42"/>
      <c r="D4" s="43"/>
      <c r="E4" s="43"/>
    </row>
    <row r="5" spans="1:7">
      <c r="A5" s="22"/>
      <c r="B5" s="42"/>
      <c r="C5" s="42"/>
      <c r="D5" s="43"/>
      <c r="E5" s="43"/>
    </row>
    <row r="6" spans="1:7" ht="15.75" customHeight="1">
      <c r="A6" s="77" t="s">
        <v>13</v>
      </c>
      <c r="B6" s="77"/>
      <c r="C6" s="23" t="s">
        <v>14</v>
      </c>
      <c r="D6" s="78">
        <v>45211.852673611109</v>
      </c>
      <c r="E6" s="78"/>
      <c r="F6" s="78"/>
      <c r="G6" s="78"/>
    </row>
    <row r="7" spans="1:7" ht="15.75" customHeight="1">
      <c r="A7" s="77"/>
      <c r="B7" s="77"/>
      <c r="C7" s="23" t="s">
        <v>15</v>
      </c>
      <c r="D7" s="24" t="s">
        <v>118</v>
      </c>
      <c r="E7" s="24"/>
      <c r="F7" s="24"/>
      <c r="G7" s="24"/>
    </row>
    <row r="8" spans="1:7" ht="15.75" customHeight="1">
      <c r="A8" s="77"/>
      <c r="B8" s="77"/>
      <c r="C8" s="23" t="s">
        <v>16</v>
      </c>
      <c r="D8" s="24" t="s">
        <v>119</v>
      </c>
      <c r="E8" s="24"/>
      <c r="F8" s="24"/>
      <c r="G8" s="24"/>
    </row>
    <row r="9" spans="1:7" ht="15.75" customHeight="1">
      <c r="A9" s="77"/>
      <c r="B9" s="77"/>
      <c r="C9" s="23" t="s">
        <v>17</v>
      </c>
      <c r="D9" s="24" t="s">
        <v>120</v>
      </c>
      <c r="E9" s="24"/>
      <c r="F9" s="24"/>
      <c r="G9" s="24"/>
    </row>
    <row r="10" spans="1:7" ht="15.75" customHeight="1">
      <c r="A10" s="77"/>
      <c r="B10" s="77"/>
      <c r="C10" s="23" t="s">
        <v>18</v>
      </c>
      <c r="D10" s="24" t="s">
        <v>121</v>
      </c>
      <c r="E10" s="24"/>
      <c r="F10" s="24"/>
      <c r="G10" s="24"/>
    </row>
    <row r="11" spans="1:7" ht="15.75" customHeight="1">
      <c r="A11" s="77"/>
      <c r="B11" s="77"/>
      <c r="C11" s="23"/>
      <c r="D11" s="25" t="s">
        <v>122</v>
      </c>
      <c r="E11" s="24"/>
      <c r="F11" s="24"/>
      <c r="G11" s="24"/>
    </row>
    <row r="12" spans="1:7">
      <c r="A12" s="77"/>
      <c r="B12" s="77"/>
      <c r="C12" s="23" t="s">
        <v>19</v>
      </c>
      <c r="D12" s="24"/>
      <c r="E12" s="24"/>
      <c r="F12" s="24"/>
      <c r="G12" s="24"/>
    </row>
    <row r="13" spans="1:7">
      <c r="A13" s="77"/>
      <c r="B13" s="77"/>
      <c r="C13" s="26"/>
      <c r="D13" s="25" t="s">
        <v>123</v>
      </c>
      <c r="E13" s="25"/>
      <c r="F13" s="25"/>
      <c r="G13" s="25"/>
    </row>
    <row r="14" spans="1:7" ht="41.4">
      <c r="B14" s="27" t="s">
        <v>20</v>
      </c>
      <c r="C14" s="70"/>
      <c r="D14" s="27" t="s">
        <v>117</v>
      </c>
      <c r="E14" s="27"/>
    </row>
    <row r="15" spans="1:7">
      <c r="B15" s="42" t="s">
        <v>21</v>
      </c>
      <c r="C15" s="79" t="e">
        <f>INDEX(Sheet1!$B$22:$B$32,MATCH(Quotation!$C$14,Sheet1!$A$22:$A$32,0))</f>
        <v>#N/A</v>
      </c>
      <c r="D15" s="79"/>
      <c r="E15" s="79"/>
      <c r="F15" s="79"/>
      <c r="G15" s="79"/>
    </row>
    <row r="16" spans="1:7" ht="27.6" customHeight="1">
      <c r="B16" s="42" t="s">
        <v>22</v>
      </c>
      <c r="C16" s="73" t="e">
        <f>INDEX(Sheet1!$C$22:$C$32,MATCH(Quotation!$C$14,Sheet1!$A$22:$A$32,0))</f>
        <v>#N/A</v>
      </c>
      <c r="D16" s="73"/>
      <c r="E16" s="73"/>
      <c r="F16" s="73"/>
      <c r="G16" s="73"/>
    </row>
    <row r="17" spans="1:7" ht="6.75" customHeight="1" thickBot="1">
      <c r="A17" s="42"/>
      <c r="B17" s="42"/>
      <c r="C17" s="42"/>
      <c r="D17" s="42"/>
      <c r="E17" s="42"/>
    </row>
    <row r="18" spans="1:7">
      <c r="A18" s="80" t="s">
        <v>23</v>
      </c>
      <c r="B18" s="82" t="s">
        <v>24</v>
      </c>
      <c r="C18" s="82"/>
      <c r="D18" s="82" t="s">
        <v>25</v>
      </c>
      <c r="E18" s="40" t="s">
        <v>26</v>
      </c>
      <c r="F18" s="82" t="s">
        <v>27</v>
      </c>
      <c r="G18" s="84"/>
    </row>
    <row r="19" spans="1:7" ht="15" thickBot="1">
      <c r="A19" s="81"/>
      <c r="B19" s="85" t="s">
        <v>28</v>
      </c>
      <c r="C19" s="85"/>
      <c r="D19" s="83"/>
      <c r="E19" s="41" t="s">
        <v>29</v>
      </c>
      <c r="F19" s="85" t="s">
        <v>30</v>
      </c>
      <c r="G19" s="86"/>
    </row>
    <row r="20" spans="1:7" ht="15" customHeight="1" thickBot="1">
      <c r="A20" s="44"/>
      <c r="B20" s="45" t="s">
        <v>31</v>
      </c>
      <c r="C20" s="46"/>
      <c r="D20" s="47" t="s">
        <v>32</v>
      </c>
      <c r="E20" s="48" t="s">
        <v>33</v>
      </c>
      <c r="F20" s="91">
        <f>_xlfn.CEILING.MATH(Parts!I11/1000000)*1000000</f>
        <v>254000000</v>
      </c>
      <c r="G20" s="91"/>
    </row>
    <row r="21" spans="1:7" ht="15" customHeight="1" thickBot="1">
      <c r="A21" s="49"/>
      <c r="B21" s="50" t="s">
        <v>34</v>
      </c>
      <c r="C21" s="51"/>
      <c r="D21" s="52"/>
      <c r="E21" s="49"/>
      <c r="F21" s="92"/>
      <c r="G21" s="92"/>
    </row>
    <row r="22" spans="1:7" ht="9" customHeight="1" thickBot="1">
      <c r="A22" s="53"/>
      <c r="B22" s="54"/>
      <c r="C22" s="54"/>
      <c r="D22" s="55"/>
      <c r="E22" s="53"/>
      <c r="F22" s="93"/>
      <c r="G22" s="93"/>
    </row>
    <row r="23" spans="1:7" ht="15" customHeight="1" thickBot="1">
      <c r="A23" s="56">
        <v>1</v>
      </c>
      <c r="B23" s="87" t="s">
        <v>124</v>
      </c>
      <c r="C23" s="87"/>
      <c r="D23" s="57" t="s">
        <v>125</v>
      </c>
      <c r="E23" s="56" t="s">
        <v>126</v>
      </c>
      <c r="F23" s="74" t="s">
        <v>127</v>
      </c>
      <c r="G23" s="74"/>
    </row>
    <row r="24" spans="1:7" ht="15" customHeight="1" thickBot="1">
      <c r="A24" s="103">
        <v>2</v>
      </c>
      <c r="B24" s="104" t="s">
        <v>128</v>
      </c>
      <c r="C24" s="106"/>
      <c r="D24" s="57" t="s">
        <v>32</v>
      </c>
      <c r="E24" s="56" t="s">
        <v>126</v>
      </c>
      <c r="F24" s="107" t="s">
        <v>127</v>
      </c>
      <c r="G24" s="105"/>
    </row>
    <row r="25" spans="1:7" ht="15" customHeight="1" thickBot="1">
      <c r="A25" s="103">
        <v>3</v>
      </c>
      <c r="B25" s="104" t="s">
        <v>129</v>
      </c>
      <c r="C25" s="104"/>
      <c r="D25" s="57" t="s">
        <v>125</v>
      </c>
      <c r="E25" s="56" t="s">
        <v>126</v>
      </c>
      <c r="F25" s="105" t="s">
        <v>127</v>
      </c>
      <c r="G25" s="105"/>
    </row>
    <row r="26" spans="1:7" ht="15.75" customHeight="1">
      <c r="A26" s="94" t="s">
        <v>35</v>
      </c>
      <c r="B26" s="95"/>
      <c r="C26" s="95"/>
      <c r="D26" s="95"/>
      <c r="E26" s="96"/>
      <c r="F26" s="97">
        <f>F20</f>
        <v>254000000</v>
      </c>
      <c r="G26" s="98"/>
    </row>
    <row r="27" spans="1:7">
      <c r="A27" s="99" t="str">
        <f>Sheet2!C1</f>
        <v>Bằng chữ: Hai Trăm Năm Mươi Bốn Triệu Đồng</v>
      </c>
      <c r="B27" s="100"/>
      <c r="C27" s="100"/>
      <c r="D27" s="100"/>
      <c r="E27" s="101"/>
      <c r="F27" s="28"/>
      <c r="G27" s="29"/>
    </row>
    <row r="28" spans="1:7" ht="15" thickBot="1">
      <c r="A28" s="88" t="str">
        <f>Sheet2!C2</f>
        <v>In words: Two Hundred Fifty-Four Million Vietnam Dong)</v>
      </c>
      <c r="B28" s="89"/>
      <c r="C28" s="89"/>
      <c r="D28" s="89"/>
      <c r="E28" s="90"/>
      <c r="F28" s="30"/>
      <c r="G28" s="31"/>
    </row>
    <row r="29" spans="1:7" ht="7.5" customHeight="1">
      <c r="A29" s="42"/>
      <c r="B29" s="42"/>
      <c r="C29" s="42"/>
      <c r="D29" s="42"/>
      <c r="E29" s="42"/>
      <c r="F29" s="42"/>
      <c r="G29" s="42"/>
    </row>
    <row r="30" spans="1:7">
      <c r="A30" s="32" t="s">
        <v>36</v>
      </c>
    </row>
    <row r="31" spans="1:7">
      <c r="A31" s="33" t="s">
        <v>37</v>
      </c>
      <c r="B31" s="21" t="s">
        <v>38</v>
      </c>
    </row>
    <row r="32" spans="1:7">
      <c r="A32" s="33"/>
      <c r="B32" s="34" t="s">
        <v>39</v>
      </c>
      <c r="C32" s="34"/>
    </row>
    <row r="33" spans="1:4">
      <c r="A33" s="33" t="s">
        <v>37</v>
      </c>
      <c r="B33" s="21" t="s">
        <v>40</v>
      </c>
    </row>
    <row r="34" spans="1:4">
      <c r="A34" s="33"/>
      <c r="B34" s="34" t="s">
        <v>41</v>
      </c>
      <c r="C34" s="34"/>
    </row>
    <row r="35" spans="1:4">
      <c r="A35" s="33" t="s">
        <v>37</v>
      </c>
      <c r="B35" s="21" t="s">
        <v>42</v>
      </c>
    </row>
    <row r="36" spans="1:4">
      <c r="A36" s="33"/>
      <c r="B36" s="34" t="s">
        <v>43</v>
      </c>
      <c r="C36" s="34"/>
    </row>
    <row r="37" spans="1:4">
      <c r="A37" s="33" t="s">
        <v>37</v>
      </c>
      <c r="B37" s="21" t="s">
        <v>44</v>
      </c>
    </row>
    <row r="38" spans="1:4">
      <c r="A38" s="33"/>
      <c r="B38" s="34" t="s">
        <v>45</v>
      </c>
      <c r="C38" s="34"/>
    </row>
    <row r="39" spans="1:4" ht="6.75" customHeight="1">
      <c r="A39" s="35"/>
    </row>
    <row r="40" spans="1:4">
      <c r="A40" s="21" t="s">
        <v>46</v>
      </c>
    </row>
    <row r="41" spans="1:4">
      <c r="A41" s="34" t="s">
        <v>47</v>
      </c>
    </row>
    <row r="42" spans="1:4">
      <c r="A42" s="34"/>
    </row>
    <row r="43" spans="1:4">
      <c r="D43" s="36"/>
    </row>
    <row r="44" spans="1:4" ht="14.4">
      <c r="D44" s="37"/>
    </row>
    <row r="45" spans="1:4" ht="14.4">
      <c r="A45" s="38"/>
    </row>
    <row r="46" spans="1:4" ht="14.4">
      <c r="A46" s="38"/>
    </row>
    <row r="47" spans="1:4">
      <c r="A47" s="39"/>
    </row>
    <row r="48" spans="1:4" ht="21" customHeight="1">
      <c r="A48" s="38"/>
    </row>
  </sheetData>
  <mergeCells count="25">
    <mergeCell ref="A28:E28"/>
    <mergeCell ref="F20:G20"/>
    <mergeCell ref="F21:G21"/>
    <mergeCell ref="F22:G22"/>
    <mergeCell ref="A26:E26"/>
    <mergeCell ref="F26:G26"/>
    <mergeCell ref="A27:E27"/>
    <mergeCell ref="B25:C25"/>
    <mergeCell ref="F25:G25"/>
    <mergeCell ref="B24:C24"/>
    <mergeCell ref="F24:G24"/>
    <mergeCell ref="C16:G16"/>
    <mergeCell ref="F23:G23"/>
    <mergeCell ref="A1:B1"/>
    <mergeCell ref="D1:E1"/>
    <mergeCell ref="A6:B13"/>
    <mergeCell ref="D6:G6"/>
    <mergeCell ref="C15:G15"/>
    <mergeCell ref="A18:A19"/>
    <mergeCell ref="B18:C18"/>
    <mergeCell ref="D18:D19"/>
    <mergeCell ref="F18:G18"/>
    <mergeCell ref="B19:C19"/>
    <mergeCell ref="F19:G19"/>
    <mergeCell ref="B23:C23"/>
  </mergeCells>
  <conditionalFormatting sqref="A23:B25 D23:G23 D24:F25">
    <cfRule type="expression" dxfId="1" priority="2">
      <formula>MOD(ROW($A23)+1,2)</formula>
    </cfRule>
  </conditionalFormatting>
  <conditionalFormatting sqref="C14">
    <cfRule type="expression" dxfId="0" priority="1">
      <formula>IF($C$14="",1,0)</formula>
    </cfRule>
  </conditionalFormatting>
  <pageMargins left="0.25" right="0.25" top="0.8" bottom="0" header="0.3" footer="0.3"/>
  <pageSetup paperSize="9" scale="93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A4D2A3-FFEE-4F84-AE80-BF940D44E15A}">
          <x14:formula1>
            <xm:f>Sheet1!$A$22:$A$28</xm:f>
          </x14:formula1>
          <xm:sqref>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87B4-F026-43EE-B9BD-B783385179DB}">
  <dimension ref="A1:C2"/>
  <sheetViews>
    <sheetView zoomScale="220" zoomScaleNormal="220" workbookViewId="0">
      <selection activeCell="A3" sqref="A3"/>
    </sheetView>
  </sheetViews>
  <sheetFormatPr defaultRowHeight="14.4"/>
  <cols>
    <col min="1" max="1" width="10" bestFit="1" customWidth="1"/>
    <col min="2" max="2" width="28.21875" bestFit="1" customWidth="1"/>
  </cols>
  <sheetData>
    <row r="1" spans="1:3">
      <c r="B1" t="str">
        <f>IF(OR(LEN(FLOOR(A2,1))&gt;=13,FLOOR(A2,1)&lt;=0)+N(T("HocExcel.Online")),"Không thể đọc số",TRIM(SUBSTITUTE(SUBSTITUTE(SUBSTITUTE(SUBSTITUTE(CONCATENATE(
CHOOSE(MID(TEXT(INT(A2),REPT(0,12)),1,1)+1,"","một trăm ","hai trăm ","ba trăm ","bốn trăm ","năm trăm ","sáu trăm ","bảy trăm ","tám trăm ","chín trăm "),
CHOOSE(MID(TEXT(INT(A2),REPT(0,12)),2,1)+1,"",
CHOOSE(MID(TEXT(INT(A2),REPT(0,12)),3,1)+1,"mười","mười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mươi"),IF(VALUE(MID(TEXT(INT(A2),REPT(0,12)),2,1))&gt;1,
CHOOSE(MID(TEXT(INT(A2),REPT(0,12)),3,1)+1,""," mốt"," hai"," ba"," bốn"," lăm"," sáu"," bảy"," tám"," chín"),IF(VALUE(MID(TEXT(INT(A2),REPT(0,12)),2,1))=0,
CHOOSE(MID(TEXT(INT(A2),REPT(0,12)),3,1)+1,"","một","hai","ba","bốn","năm","sáu","bảy","tám","chín"),"")),IF(A2&gt;=10^9," tỷ%%% ",""),
CHOOSE(MID(TEXT(INT(A2),REPT(0,12)),4,1)+1,IF(AND(INT(A2)&gt;1000000000,VALUE(MID(TEXT(INT(A2),REPT(0,12)),4,3))&lt;&gt;0),"không trăm ",""),"một trăm ","hai trăm ","ba trăm ","bốn trăm ","năm trăm ","sáu trăm ","bảy trăm ","tám trăm ","chín trăm "),
CHOOSE(MID(TEXT(INT(A2),REPT(0,12)),5,1)+1,IF(AND(INT(A2)&gt;100000000,VALUE(MID(TEXT(INT(A2),REPT(0,12)),5,2))&lt;&gt;0),"@@@ ",""),
CHOOSE(MID(TEXT(INT(A2),REPT(0,12)),6,1)+1,"mười","mười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mươi"),IF(VALUE(MID(TEXT(INT(A2),REPT(0,12)),5,1))&gt;1,
CHOOSE(MID(TEXT(INT(A2),REPT(0,12)),6,1)+1,""," mốt"," hai"," ba"," bốn"," lăm"," sáu"," bảy"," tám"," chín"),IF(VALUE(MID(TEXT(INT(A2),REPT(0,12)),5,1))=0,
CHOOSE(MID(TEXT(INT(A2),REPT(0,12)),6,1)+1,"","một","hai","ba","bốn","năm","sáu","bảy","tám","chín"),"")),IF(VALUE(MID(TEXT(INT(A2),REPT(0,12)),4,3))&gt;0," triệu%%% ",""),
CHOOSE(MID(TEXT(INT(A2),REPT(0,12)),7,1)+1,IF(AND(INT(A2)&gt;1000000,VALUE(MID(TEXT(INT(A2),REPT(0,12)),7,3))&lt;&gt;0),"không trăm ",""),"một trăm ","hai trăm ","ba trăm ","bốn trăm ","năm trăm ","sáu trăm ","bảy trăm ","tám trăm ","chín trăm "),
CHOOSE(MID(TEXT(INT(A2),REPT(0,12)),8,1)+1,IF(AND(INT(A2)&gt;100000,VALUE(MID(TEXT(INT(A2),REPT(0,12)),8,2))&lt;&gt;0),"@@@ ",""),
CHOOSE(MID(TEXT(INT(A2),REPT(0,12)),9,1)+1,"mười","mười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mươi"),IF(VALUE(MID(TEXT(INT(A2),REPT(0,12)),8,1))&gt;1,
CHOOSE(MID(TEXT(INT(A2),REPT(0,12)),9,1)+1,""," mốt"," hai"," ba"," bốn"," lăm"," sáu"," bảy"," tám"," chín"),IF(VALUE(MID(TEXT(INT(A2),REPT(0,12)),8,1))=0,
CHOOSE(MID(TEXT(INT(A2),REPT(0,12)),9,1)+1,"","một","hai","ba","bốn","năm","sáu","bảy","tám","chín"),"")),IF(VALUE(MID(TEXT(INT(A2),REPT(0,12)),7,3))," ###"&amp;IF(--RIGHT(A2,3)=0," ","%%% "),""),
CHOOSE(MID(TEXT(INT(A2),REPT(0,12)),10,1)+1,IF(AND(INT(A2)&gt;1000,VALUE(MID(TEXT(INT(A2),REPT(0,12)),10,3))&lt;&gt;0)+N(T("HocExcel.Online")),"không trăm ",""),"một trăm ","hai trăm ","ba trăm ","bốn trăm ","năm trăm ","sáu trăm ","bảy trăm ","tám trăm ","chín trăm "),
CHOOSE(MID(TEXT(INT(A2),REPT(0,12)),11,1)+1,IF(AND(INT(A2)&gt;10,VALUE(MID(TEXT(INT(A2),REPT(0,12)),11,2))&lt;&gt;0),"@@@ ",""),
CHOOSE(MID(TEXT(INT(A2),REPT(0,12)),12,1)+1,"mười","mười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mươi"),IF(VALUE(MID(TEXT(INT(A2),REPT(0,12)),11,1))&gt;1,
CHOOSE(MID(TEXT(INT(A2),REPT(0,12)),12,1)+1,""," mốt"," hai"," ba"," bốn"," lăm"," sáu"," bảy"," tám"," chín"),IF(VALUE(MID(TEXT(INT(A2),REPT(0,12)),11,1))=0,
CHOOSE(MID(TEXT(INT(A2),REPT(0,12)),12,1)+1,"","một","hai","ba","bốn","năm","sáu","bảy","tám","chín"),""))),"@@@","linh"),"###","ngàn"),"%%%",", "),"  "," ")&amp;" đồng"&amp;T(N("HocExcel.Online: Có thể sửa tùy chọn @@@ linh, ### ngàn, %%% dấu phẩy, và bỏ đồng"))))</f>
        <v>hai trăm năm mươi bốn triệu, đồng</v>
      </c>
      <c r="C1" t="str">
        <f>"Bằng chữ: "&amp;PROPER(SUBSTITUTE(B1,",",""))</f>
        <v>Bằng chữ: Hai Trăm Năm Mươi Bốn Triệu Đồng</v>
      </c>
    </row>
    <row r="2" spans="1:3">
      <c r="A2" s="58">
        <f>Quotation!F20</f>
        <v>254000000</v>
      </c>
      <c r="B2" t="str">
        <f>TRIM(IF(OR(LEN(FLOOR(A2,1))&gt;=13,FLOOR(A2,1)&lt;=0)+N(" HocExcel.Online"),"Out of range",PROPER(SUBSTITUTE(CONCATENATE(
CHOOSE(MID(TEXT(INT(A2),REPT(0,12)),1,1)+1,"","one hundred ","two hundred ","three hundred ","four hundred ","five hundred ","six hundred ","seven hundred ","eight hundred ","nine hundred "),
CHOOSE(MID(TEXT(INT(A2),REPT(0,12)),2,1)+1,"",
CHOOSE(MID(TEXT(INT(A2),REPT(0,12)),3,1)+1+N("HocExcel.Online "),"ten","eleven","twelve","thirteen","fourteen","fifteen","sixteen","seventeen","eighteen","nineteen"),"twenty","thirty","forty","fifty","sixty","seventy","eighty","ninety"),IF(VALUE(MID(TEXT(INT(A2),REPT(0,12)),2,1))&gt;1,
CHOOSE(MID(TEXT(INT(A2),REPT(0,12)),3,1)+1,"","-one","-two","-three","-four","-five","-six","-seven","-eight","-nine"),IF(VALUE(MID(TEXT(INT(A2),REPT(0,12)),2,1))=0,
CHOOSE(MID(TEXT(INT(A2),REPT(0,12)),3,1)+1,"","one","two","three","four","five","six","seven","eight","nine"),"")),IF(A2&gt;=10^9," billion ",""),
CHOOSE(MID(TEXT(INT(A2),REPT(0,12)),4,1)+1+N(" HocExcel.Online "),"","one hundred ","two hundred ","three hundred ","four hundred ","five hundred ","six hundred ","seven hundred ","eight hundred ","nine hundred "),
CHOOSE(MID(TEXT(INT(A2),REPT(0,12)),5,1)+1+N("HocExcel.Online"),"",
CHOOSE(MID(TEXT(INT(A2),REPT(0,12)),6,1)+1,"ten","eleven","twelve","thirteen","fourteen","fifteen","sixteen","seventeen","eighteen","nineteen"),"twenty","thirty","forty","fifty","sixty","seventy","eighty","ninety"),IF(VALUE(MID(TEXT(INT(A2),REPT(0,12)),5,1))&gt;1,
CHOOSE(MID(TEXT(INT(A2),REPT(0,12)),6,1)+1,"","-one","-two","-three","-four","-five","-six","-seven","-eight","-nine"),IF(VALUE(MID(TEXT(INT(A2),REPT(0,12)),5,1))=0,
CHOOSE(MID(TEXT(INT(A2),REPT(0,12)),6,1)+1,"","one","two","three","four","five","six","seven","eight","nine"),"")),IF(VALUE(MID(TEXT(INT(A2),REPT(0,12)),4,3))&gt;0," million ",""),
CHOOSE(MID(TEXT(INT(A2),REPT(0,12)),7,1)+1,"","one hundred ","two hundred ","three hundred ","four hundred ","five hundred ","six hundred ","seven hundred ","eight hundred ","nine hundred "),
CHOOSE(MID(TEXT(INT(A2),REPT(0,12)),8,1)+1,"",
CHOOSE(MID(TEXT(INT(A2),REPT(0,12)),9,1)+1,"ten","eleven","twelve","thirteen","fourteen","fifteen","sixteen","seventeen","eighteen","nineteen"),"twenty","thirty","forty","fifty","sixty","seventy","eighty","ninety"),IF(VALUE(MID(TEXT(INT(A2),REPT(0,12)),8,1))&gt;1,
CHOOSE(MID(TEXT(INT(A2),REPT(0,12)),9,1)+1,"","-one","-two","-three","-four","-five","-six","-seven","-eight","-nine"),IF(VALUE(MID(TEXT(INT(A2),REPT(0,12)),8,1))=0,
CHOOSE(MID(TEXT(INT(A2),REPT(0,12)),9,1)+1,"","one","two","three","four","five","six","seven","eight","nine"),"")),IF(VALUE(MID(TEXT(INT(A2),REPT(0,12)),7,3))," thousand ",""),
CHOOSE(MID(TEXT(INT(A2),REPT(0,12)),10,1)+1,"","one hundred ","two hundred ","three hundred ","four hundred ","five hundred ","six hundred ","seven hundred ","eight hundred ","nine hundred "),
CHOOSE(MID(TEXT(INT(A2),REPT(0,12)),11,1)+1,"",
CHOOSE(MID(TEXT(INT(A2),REPT(0,12)),12,1)+1,"ten","eleven","twelve","thirteen","fourteen","fifteen","sixteen","seventeen","eighteen","nineteen"),"twenty","thirty","forty","fifty","sixty","seventy","eighty","ninety"),IF(VALUE(MID(TEXT(INT(A2),REPT(0,12)),11,1))&gt;1,
CHOOSE(MID(TEXT(INT(A2),REPT(0,12)),12,1)+1,"","-one","-two","-three","-four","-five","-six","-seven","-eight","-nine"),IF(VALUE(MID(TEXT(INT(A2),REPT(0,12)),11,1))=0,
CHOOSE(MID(TEXT(INT(A2),REPT(0,12)),12,1)+1,"","one","two","three","four","five","six","seven","eight","nine"),""))),"  "," ")&amp;IF(FLOOR(A2,1)&gt;1," dollars"," dollar"))&amp;IF(ISERROR(FIND(".",A2,1))," and No Cents"," and "&amp;PROPER(IF(LEN(LEFT(TRIM(MID(SUBSTITUTE(A2,".",REPT(" ",255)),255,200)),2))=1,
CHOOSE(1*LEFT(TRIM(MID(SUBSTITUTE(A2,".",REPT(" ",255)),255,200)),2),"ten","twenty","thirty","forty","fifty","sixty","seventy","eighty","ninety")&amp;" Cents","")&amp;CONCATENATE(
CHOOSE(MID(TEXT(INT(LEFT(TRIM(MID(SUBSTITUTE(A2,".",REPT(" ",255)),255,200)),2)),REPT(0,12)),11,1)+1,"",
CHOOSE(MID(TEXT(INT(LEFT(TRIM(MID(SUBSTITUTE(A2,".",REPT(" ",255)),255,200)),2)),REPT(0,12)),12,1)+1,"ten","eleven","twelve","thirteen","fourteen","fifteen","sixteen","seventeen","eighteen","nineteen")&amp;" Cents","twenty","thirty","forty","fifty","sixty","seventy","eighty","ninety"),IF(VALUE(MID(TEXT(INT(LEFT(TRIM(MID(SUBSTITUTE(A2,".",REPT(" ",255)),255,200)),2)),REPT(0,12)),11,1))&gt;1,
CHOOSE(MID(TEXT(INT(LEFT(TRIM(MID(SUBSTITUTE(A2,".",REPT(" ",255)),255,200)),2)),REPT(0,12)),12,1)+1,"","-one","-two","-three","-four","-five","-six","-seven","-eight","-nine")&amp;" Cents",IF(LEFT(TRIM(MID(SUBSTITUTE(A2,".",REPT(" ",255)),255,200)),2)="01","one cent",IF(LEFT(TRIM(MID(SUBSTITUTE(A2,".",REPT(" ",255)),255,200)),1)="0",
CHOOSE(MID(TEXT(INT(LEFT(TRIM(MID(SUBSTITUTE(A2,".",REPT(" ",255)),255,200)),2)),REPT(0,12)),12,1)+1+N("HocExcel.Online"),"","one","two","three","four","five","six","seven","eight","nine")&amp;" Cents",""))))))))</f>
        <v>Two Hundred Fifty-Four Million Dollars and No Cents</v>
      </c>
      <c r="C2" t="str">
        <f>"In words: "&amp;PROPER(SUBSTITUTE(B2,"Dollars and No Cents","Vietnam Dong)"))</f>
        <v>In words: Two Hundred Fifty-Four Million Vietnam Dong)</v>
      </c>
    </row>
  </sheetData>
  <pageMargins left="0.7" right="0.7" top="0.75" bottom="0.75" header="0.3" footer="0.3"/>
  <pageSetup paperSize="25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5818-4972-4E5A-BB56-4BE799C2B843}">
  <dimension ref="A1:R24"/>
  <sheetViews>
    <sheetView topLeftCell="A4" workbookViewId="0">
      <selection activeCell="A14" sqref="A14"/>
    </sheetView>
  </sheetViews>
  <sheetFormatPr defaultRowHeight="14.4"/>
  <cols>
    <col min="1" max="1" width="11.6640625" customWidth="1"/>
    <col min="5" max="5" width="8.88671875" style="59"/>
    <col min="6" max="6" width="8.88671875" style="60"/>
    <col min="7" max="7" width="22.5546875" style="60" customWidth="1"/>
    <col min="8" max="8" width="21" style="60" customWidth="1"/>
    <col min="10" max="10" width="18.6640625" customWidth="1"/>
    <col min="11" max="11" width="26.33203125" customWidth="1"/>
  </cols>
  <sheetData>
    <row r="1" spans="1:18">
      <c r="A1" s="58">
        <f>Quotation!F20</f>
        <v>254000000</v>
      </c>
      <c r="B1">
        <f>LEN(A1)</f>
        <v>9</v>
      </c>
      <c r="D1" t="s">
        <v>48</v>
      </c>
      <c r="E1" s="59" t="s">
        <v>49</v>
      </c>
      <c r="F1" s="60" t="s">
        <v>50</v>
      </c>
      <c r="I1" t="s">
        <v>51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>
      <c r="D2">
        <v>9</v>
      </c>
      <c r="E2" s="59">
        <f t="shared" ref="E2:E10" si="0">IF($B$1&lt;=(D2-1),"",VALUE(MID($A$1,($B$1-(D2-1)),1)))</f>
        <v>2</v>
      </c>
      <c r="F2" s="60" t="str">
        <f>IF(E2="","",VLOOKUP(E2,$N$1:$P$12,2,0))</f>
        <v>hai</v>
      </c>
      <c r="G2" s="60" t="str">
        <f>IF(F2="","",F2&amp; " trăm")</f>
        <v>hai trăm</v>
      </c>
      <c r="I2" t="str">
        <f>IF(E2="","",VLOOKUP(E2,$N$1:$P$12,3,0))</f>
        <v>two</v>
      </c>
      <c r="J2" t="str">
        <f>IF(I2="","",I2&amp;" hundred")</f>
        <v>two hundred</v>
      </c>
    </row>
    <row r="3" spans="1:18">
      <c r="D3">
        <v>8</v>
      </c>
      <c r="E3" s="59">
        <f t="shared" si="0"/>
        <v>5</v>
      </c>
      <c r="F3" s="60" t="str">
        <f>IF(E3="","",VLOOKUP(E3,$N$1:$P$12,2,0))</f>
        <v>năm</v>
      </c>
      <c r="G3" s="60" t="str">
        <f>IF(E3="","",IF(E3=0,"linh",IF(E3=1,"mười",F3&amp;" mươi")))</f>
        <v>năm mươi</v>
      </c>
      <c r="I3" t="str">
        <f>IF(E3="","",VLOOKUP(E3,$N$1:$P$12,3,0))</f>
        <v>five</v>
      </c>
      <c r="J3" t="str">
        <f>IF(E3="","",IF(E3=1,VLOOKUP(E4,$N$3:$R$12,4,0),VLOOKUP(E3,$N$3:$R$12,5,0)))</f>
        <v>fifty</v>
      </c>
      <c r="N3">
        <v>1</v>
      </c>
      <c r="O3" t="s">
        <v>54</v>
      </c>
      <c r="P3" t="s">
        <v>55</v>
      </c>
      <c r="Q3" t="s">
        <v>56</v>
      </c>
      <c r="R3" t="s">
        <v>52</v>
      </c>
    </row>
    <row r="4" spans="1:18" ht="15" thickBot="1">
      <c r="D4">
        <v>7</v>
      </c>
      <c r="E4" s="59">
        <f t="shared" si="0"/>
        <v>4</v>
      </c>
      <c r="F4" s="60" t="str">
        <f>IF(AND(E3&lt;&gt;"",E4=5),"lăm",IF(E4="","",VLOOKUP(E4,$N$1:$P$12,2,0)))</f>
        <v>bốn</v>
      </c>
      <c r="G4" s="60" t="str">
        <f>IF(SUM(E3:E4)=0,"triệu",IF(E4=0,G3&amp;" triệu ",G3&amp;" "&amp;F4&amp;" triệu "))</f>
        <v xml:space="preserve">năm mươi bốn triệu </v>
      </c>
      <c r="H4" s="61" t="str">
        <f>IF(E2=0,G4,G2&amp;" "&amp;G4)</f>
        <v xml:space="preserve">hai trăm năm mươi bốn triệu </v>
      </c>
      <c r="I4" t="str">
        <f t="shared" ref="I4:I10" si="1">VLOOKUP(E4,$N$1:$P$12,3,0)</f>
        <v>four</v>
      </c>
      <c r="J4" t="str">
        <f>IF(E4=0,LEFT(J3,LEN(J3))&amp;" million ",IF(E3="",I4&amp;" million ",IF(E3=1,J3&amp;" million ",J3&amp;"-"&amp;I4&amp;" million ")))</f>
        <v xml:space="preserve">fifty-four million </v>
      </c>
      <c r="K4" t="str">
        <f>IF(E2=0,J4,J2&amp;" "&amp;J4)</f>
        <v xml:space="preserve">two hundred fifty-four million </v>
      </c>
      <c r="N4">
        <v>2</v>
      </c>
      <c r="O4" t="s">
        <v>57</v>
      </c>
      <c r="P4" t="s">
        <v>58</v>
      </c>
      <c r="Q4" t="s">
        <v>59</v>
      </c>
      <c r="R4" t="s">
        <v>60</v>
      </c>
    </row>
    <row r="5" spans="1:18" ht="15" thickBot="1">
      <c r="D5">
        <v>6</v>
      </c>
      <c r="E5" s="59">
        <f t="shared" si="0"/>
        <v>0</v>
      </c>
      <c r="F5" s="60" t="str">
        <f t="shared" ref="F5:F10" si="2">IF(E5="","",VLOOKUP(E5,$N$1:$P$12,2,0))</f>
        <v>không</v>
      </c>
      <c r="G5" s="62" t="str">
        <f>IF(E5=0,"",F5&amp;" trăm")</f>
        <v/>
      </c>
      <c r="H5" s="61"/>
      <c r="I5" s="63" t="str">
        <f t="shared" si="1"/>
        <v>zero</v>
      </c>
      <c r="J5" s="64" t="str">
        <f>IF(E5=0,"",I5&amp;" hundred")</f>
        <v/>
      </c>
      <c r="N5">
        <v>3</v>
      </c>
      <c r="O5" t="s">
        <v>61</v>
      </c>
      <c r="P5" t="s">
        <v>62</v>
      </c>
      <c r="Q5" t="s">
        <v>63</v>
      </c>
      <c r="R5" t="s">
        <v>64</v>
      </c>
    </row>
    <row r="6" spans="1:18" ht="15" thickBot="1">
      <c r="D6">
        <v>5</v>
      </c>
      <c r="E6" s="59">
        <f t="shared" si="0"/>
        <v>0</v>
      </c>
      <c r="F6" s="60" t="str">
        <f t="shared" si="2"/>
        <v>không</v>
      </c>
      <c r="G6" s="60" t="str">
        <f>IF(E6=0,"",IF(E6=1,"mười",F6&amp;" mươi"))</f>
        <v/>
      </c>
      <c r="H6" s="61"/>
      <c r="I6" t="str">
        <f t="shared" si="1"/>
        <v>zero</v>
      </c>
      <c r="J6" s="65" t="str">
        <f>IF(E6=1,VLOOKUP(E7,$N$3:$R$12,4,0),VLOOKUP(E6,$N$3:$R$12,5,0))</f>
        <v/>
      </c>
      <c r="N6">
        <v>4</v>
      </c>
      <c r="O6" t="s">
        <v>65</v>
      </c>
      <c r="P6" t="s">
        <v>66</v>
      </c>
      <c r="Q6" t="s">
        <v>67</v>
      </c>
      <c r="R6" t="s">
        <v>68</v>
      </c>
    </row>
    <row r="7" spans="1:18" ht="15" thickBot="1">
      <c r="D7">
        <v>4</v>
      </c>
      <c r="E7" s="59">
        <f t="shared" si="0"/>
        <v>0</v>
      </c>
      <c r="F7" s="60" t="str">
        <f t="shared" si="2"/>
        <v>không</v>
      </c>
      <c r="G7" s="61" t="str">
        <f>IF(E7=0,G6&amp;" ngàn ",G6&amp;" "&amp;F7&amp;" ngàn ")</f>
        <v xml:space="preserve"> ngàn </v>
      </c>
      <c r="H7" s="61" t="str">
        <f>IF(SUM(E5:E7)=0,"",IF(E5=0,G7,G5&amp;" "&amp;G7))</f>
        <v/>
      </c>
      <c r="I7" s="66" t="str">
        <f t="shared" si="1"/>
        <v>zero</v>
      </c>
      <c r="J7" s="67" t="str">
        <f>IF(E7=0,J6&amp;" thousand ",IF(E6=1,J6&amp;" thousand ",J6&amp;"-"&amp;I7&amp;" thousand "))</f>
        <v xml:space="preserve"> thousand </v>
      </c>
      <c r="K7" t="str">
        <f>IF(SUM(E5:E7)=0,"",IF(E5=0,J7,J5&amp;" "&amp;J7))</f>
        <v/>
      </c>
      <c r="N7">
        <v>5</v>
      </c>
      <c r="O7" t="s">
        <v>69</v>
      </c>
      <c r="P7" t="s">
        <v>70</v>
      </c>
      <c r="Q7" t="s">
        <v>71</v>
      </c>
      <c r="R7" t="s">
        <v>72</v>
      </c>
    </row>
    <row r="8" spans="1:18" ht="15" thickBot="1">
      <c r="D8">
        <v>3</v>
      </c>
      <c r="E8" s="59">
        <f t="shared" si="0"/>
        <v>0</v>
      </c>
      <c r="F8" s="60" t="str">
        <f t="shared" si="2"/>
        <v>không</v>
      </c>
      <c r="G8" s="62" t="str">
        <f>IF(E8=0,"",F8&amp;" trăm")</f>
        <v/>
      </c>
      <c r="H8" s="61"/>
      <c r="I8" s="63" t="str">
        <f t="shared" si="1"/>
        <v>zero</v>
      </c>
      <c r="J8" s="64" t="str">
        <f>IF(E8=0,"",I8&amp;" hundred")</f>
        <v/>
      </c>
      <c r="N8">
        <v>6</v>
      </c>
      <c r="O8" t="s">
        <v>73</v>
      </c>
      <c r="P8" t="s">
        <v>74</v>
      </c>
      <c r="Q8" t="s">
        <v>75</v>
      </c>
      <c r="R8" t="s">
        <v>76</v>
      </c>
    </row>
    <row r="9" spans="1:18" ht="15" thickBot="1">
      <c r="D9">
        <v>2</v>
      </c>
      <c r="E9" s="59">
        <f t="shared" si="0"/>
        <v>0</v>
      </c>
      <c r="F9" s="60" t="str">
        <f t="shared" si="2"/>
        <v>không</v>
      </c>
      <c r="G9" s="60" t="str">
        <f>IF(E9=1,"mười",IF(E9=0,"lẻ",F9&amp;" mươi"))</f>
        <v>lẻ</v>
      </c>
      <c r="H9" s="61"/>
      <c r="I9" t="str">
        <f t="shared" si="1"/>
        <v>zero</v>
      </c>
      <c r="J9" s="65" t="str">
        <f>IF(E9=0,"and ",IF(E9=1,VLOOKUP(E10,$N$3:$R$12,4,0),VLOOKUP(E9,$N$3:$R$12,5,0)))</f>
        <v xml:space="preserve">and </v>
      </c>
      <c r="N9">
        <v>7</v>
      </c>
      <c r="O9" t="s">
        <v>77</v>
      </c>
      <c r="P9" t="s">
        <v>78</v>
      </c>
      <c r="Q9" t="s">
        <v>79</v>
      </c>
      <c r="R9" t="s">
        <v>80</v>
      </c>
    </row>
    <row r="10" spans="1:18" ht="15" thickBot="1">
      <c r="D10">
        <v>1</v>
      </c>
      <c r="E10" s="59">
        <f t="shared" si="0"/>
        <v>0</v>
      </c>
      <c r="F10" s="60" t="str">
        <f t="shared" si="2"/>
        <v>không</v>
      </c>
      <c r="G10" s="61" t="str">
        <f>IF(E10=0,G9,G9&amp;" "&amp;F10)</f>
        <v>lẻ</v>
      </c>
      <c r="H10" s="61" t="str">
        <f>IF(SUM(E8:E10)=0,"",IF(E8=0,G10,G8&amp;" "&amp;G10))</f>
        <v/>
      </c>
      <c r="I10" s="66" t="str">
        <f t="shared" si="1"/>
        <v>zero</v>
      </c>
      <c r="J10" s="67" t="str">
        <f>IF(E9=1,J9,IF(E10=0,J9,J9&amp;I10))</f>
        <v xml:space="preserve">and </v>
      </c>
      <c r="K10" t="str">
        <f>IF(SUM(E8:E10)=0,"",IF(E8=0,J10,J8&amp;" "&amp;J10))</f>
        <v/>
      </c>
      <c r="N10">
        <v>8</v>
      </c>
      <c r="O10" t="s">
        <v>81</v>
      </c>
      <c r="P10" t="s">
        <v>82</v>
      </c>
      <c r="Q10" t="s">
        <v>83</v>
      </c>
      <c r="R10" t="s">
        <v>84</v>
      </c>
    </row>
    <row r="11" spans="1:18">
      <c r="N11">
        <v>9</v>
      </c>
      <c r="O11" t="s">
        <v>85</v>
      </c>
      <c r="P11" t="s">
        <v>86</v>
      </c>
      <c r="Q11" t="s">
        <v>87</v>
      </c>
      <c r="R11" t="s">
        <v>88</v>
      </c>
    </row>
    <row r="12" spans="1:18">
      <c r="N12">
        <v>0</v>
      </c>
      <c r="O12" t="s">
        <v>89</v>
      </c>
      <c r="P12" t="s">
        <v>90</v>
      </c>
      <c r="Q12" t="str">
        <f>""</f>
        <v/>
      </c>
      <c r="R12" t="str">
        <f>""</f>
        <v/>
      </c>
    </row>
    <row r="14" spans="1:18" ht="15" customHeight="1">
      <c r="A14" t="s">
        <v>91</v>
      </c>
      <c r="B14" s="102" t="str">
        <f>TRIM(PROPER(H4&amp;H7&amp;H10&amp;" đồng"))</f>
        <v>Hai Trăm Năm Mươi Bốn Triệu Đồng</v>
      </c>
      <c r="C14" s="102"/>
      <c r="D14" s="102"/>
      <c r="E14" s="102"/>
      <c r="F14" s="102"/>
      <c r="G14" s="102"/>
      <c r="H14" s="102"/>
      <c r="I14" s="102"/>
      <c r="J14" s="102"/>
    </row>
    <row r="15" spans="1:18">
      <c r="A15" t="s">
        <v>92</v>
      </c>
      <c r="B15" s="68" t="str">
        <f>TRIM(PROPER(K4&amp;K7&amp;K10&amp;"Vietnam Dong)"))</f>
        <v>Two Hundred Fifty-Four Million Vietnam Dong)</v>
      </c>
      <c r="C15" s="68"/>
      <c r="D15" s="68"/>
      <c r="E15" s="68"/>
      <c r="F15" s="68"/>
      <c r="G15" s="68"/>
      <c r="H15" s="68"/>
      <c r="I15" s="68"/>
      <c r="J15" s="68"/>
    </row>
    <row r="16" spans="1:18">
      <c r="B16" t="str">
        <f>LEFT(B14,1)</f>
        <v>H</v>
      </c>
    </row>
    <row r="19" spans="1:3">
      <c r="B19" t="str">
        <f>TRIM(PROPER(B14))</f>
        <v>Hai Trăm Năm Mươi Bốn Triệu Đồng</v>
      </c>
    </row>
    <row r="22" spans="1:3">
      <c r="A22" t="s">
        <v>93</v>
      </c>
      <c r="B22" t="s">
        <v>94</v>
      </c>
      <c r="C22" t="s">
        <v>95</v>
      </c>
    </row>
    <row r="23" spans="1:3">
      <c r="A23" t="s">
        <v>98</v>
      </c>
      <c r="B23" s="69" t="s">
        <v>96</v>
      </c>
      <c r="C23" s="69" t="s">
        <v>97</v>
      </c>
    </row>
    <row r="24" spans="1:3">
      <c r="A24" t="s">
        <v>99</v>
      </c>
      <c r="B24" t="s">
        <v>100</v>
      </c>
      <c r="C24" t="s">
        <v>101</v>
      </c>
    </row>
  </sheetData>
  <mergeCells count="1">
    <mergeCell ref="B14:J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Parts</vt:lpstr>
      <vt:lpstr>Quotation</vt:lpstr>
      <vt:lpstr>Sheet2</vt:lpstr>
      <vt:lpstr>Sheet1</vt:lpstr>
      <vt:lpstr>Quotation!Print_Area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Quang Thong</dc:creator>
  <cp:lastModifiedBy>Thong Le</cp:lastModifiedBy>
  <cp:lastPrinted>2022-07-15T08:02:35Z</cp:lastPrinted>
  <dcterms:created xsi:type="dcterms:W3CDTF">2022-04-07T03:02:23Z</dcterms:created>
  <dcterms:modified xsi:type="dcterms:W3CDTF">2023-10-12T13:27:53Z</dcterms:modified>
</cp:coreProperties>
</file>