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SECTION8\RENT CALC WORKSHEETS\MASTER FOLDER\"/>
    </mc:Choice>
  </mc:AlternateContent>
  <xr:revisionPtr revIDLastSave="0" documentId="8_{C4F3D432-9FDA-4A8D-B4A0-A09C0F64C0CF}" xr6:coauthVersionLast="47" xr6:coauthVersionMax="47" xr10:uidLastSave="{00000000-0000-0000-0000-000000000000}"/>
  <workbookProtection workbookAlgorithmName="SHA-512" workbookHashValue="MyVAiOs3pchWtkFVedKuhszeP3fuHldBHiV69kZ13j6bbspv9RH2+OdW2+Zylg664ZJHme/uRkNwub7Ggxp42w==" workbookSaltValue="/gwAy5g1lAzafVou8I1qFA==" workbookSpinCount="100000" lockStructure="1"/>
  <bookViews>
    <workbookView xWindow="0" yWindow="3120" windowWidth="31755" windowHeight="10200" tabRatio="745" xr2:uid="{00000000-000D-0000-FFFF-FFFF00000000}"/>
  </bookViews>
  <sheets>
    <sheet name="Instructions" sheetId="3" r:id="rId1"/>
    <sheet name="7 Bedrooms" sheetId="12" r:id="rId2"/>
    <sheet name="6 Bedrooms" sheetId="11" r:id="rId3"/>
    <sheet name="5 Bedrooms" sheetId="10" r:id="rId4"/>
    <sheet name="4 Bedrooms" sheetId="9" r:id="rId5"/>
    <sheet name="3 Bedrooms" sheetId="8" r:id="rId6"/>
    <sheet name="2 Bedrooms" sheetId="7" r:id="rId7"/>
    <sheet name="1 Bedroom" sheetId="6" r:id="rId8"/>
    <sheet name="Studio" sheetId="5" r:id="rId9"/>
    <sheet name="SRO" sheetId="2" r:id="rId10"/>
    <sheet name="Calc" sheetId="1" state="hidden" r:id="rId11"/>
  </sheets>
  <definedNames>
    <definedName name="_LastUpdatedDate">Calc!$G$5</definedName>
    <definedName name="BaseRents">Calc!$C$11:$T$19</definedName>
    <definedName name="i_UnitType">Instructions!$G$15</definedName>
    <definedName name="i_ZipCode">Instructions!$G$14</definedName>
    <definedName name="lk_PSArea">Calc!$B$11:$B$19</definedName>
    <definedName name="lk_SizeAndType">Calc!$C$7:$T$7</definedName>
    <definedName name="lst_ZipCodes">Calc!$C$22:$C$55</definedName>
    <definedName name="PmtStdArea">Calc!$C$5</definedName>
    <definedName name="_xlnm.Print_Area" localSheetId="7">'1 Bedroom'!$A$1:$Q$49</definedName>
    <definedName name="_xlnm.Print_Area" localSheetId="6">'2 Bedrooms'!$A$1:$Q$49</definedName>
    <definedName name="_xlnm.Print_Area" localSheetId="5">'3 Bedrooms'!$A$1:$Q$49</definedName>
    <definedName name="_xlnm.Print_Area" localSheetId="4">'4 Bedrooms'!$A$1:$Q$49</definedName>
    <definedName name="_xlnm.Print_Area" localSheetId="3">'5 Bedrooms'!$A$1:$Q$49</definedName>
    <definedName name="_xlnm.Print_Area" localSheetId="2">'6 Bedrooms'!$A$1:$Q$49</definedName>
    <definedName name="_xlnm.Print_Area" localSheetId="1">'7 Bedrooms'!$A$1:$Q$49</definedName>
    <definedName name="_xlnm.Print_Area" localSheetId="9">SRO!$A$1:$Q$49</definedName>
    <definedName name="_xlnm.Print_Area" localSheetId="8">Studio!$A$1:$Q$49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2" l="1"/>
  <c r="K18" i="2"/>
  <c r="K17" i="2"/>
  <c r="K27" i="5"/>
  <c r="K18" i="5"/>
  <c r="K17" i="5"/>
  <c r="K27" i="6"/>
  <c r="K18" i="6"/>
  <c r="K17" i="6"/>
  <c r="K27" i="7"/>
  <c r="K18" i="7"/>
  <c r="K17" i="7"/>
  <c r="K27" i="8"/>
  <c r="K18" i="8"/>
  <c r="K17" i="8"/>
  <c r="K27" i="9"/>
  <c r="K18" i="9"/>
  <c r="K17" i="9"/>
  <c r="K27" i="10"/>
  <c r="K18" i="10"/>
  <c r="K17" i="10"/>
  <c r="K27" i="11"/>
  <c r="K18" i="11"/>
  <c r="K17" i="11"/>
  <c r="K27" i="12"/>
  <c r="K18" i="12"/>
  <c r="K17" i="12"/>
  <c r="P49" i="2" l="1"/>
  <c r="P49" i="5"/>
  <c r="P49" i="6"/>
  <c r="P49" i="7"/>
  <c r="P49" i="8"/>
  <c r="P49" i="9"/>
  <c r="P49" i="10"/>
  <c r="P49" i="11"/>
  <c r="P49" i="12"/>
  <c r="D28" i="3" l="1"/>
  <c r="N29" i="12"/>
  <c r="N28" i="12"/>
  <c r="E28" i="12"/>
  <c r="S27" i="12"/>
  <c r="N26" i="12"/>
  <c r="N25" i="12"/>
  <c r="N24" i="12"/>
  <c r="N23" i="12"/>
  <c r="N22" i="12"/>
  <c r="N21" i="12"/>
  <c r="N20" i="12"/>
  <c r="N19" i="12"/>
  <c r="S18" i="12"/>
  <c r="S17" i="12"/>
  <c r="C13" i="12"/>
  <c r="C12" i="12"/>
  <c r="M9" i="12"/>
  <c r="N29" i="11"/>
  <c r="N28" i="11"/>
  <c r="E28" i="11"/>
  <c r="S27" i="11"/>
  <c r="N27" i="11"/>
  <c r="N26" i="11"/>
  <c r="N25" i="11"/>
  <c r="N24" i="11"/>
  <c r="N23" i="11"/>
  <c r="N22" i="11"/>
  <c r="N21" i="11"/>
  <c r="N20" i="11"/>
  <c r="N19" i="11"/>
  <c r="S18" i="11"/>
  <c r="N18" i="11"/>
  <c r="S17" i="11"/>
  <c r="N17" i="11"/>
  <c r="C13" i="11"/>
  <c r="C12" i="11"/>
  <c r="M9" i="11"/>
  <c r="N29" i="10"/>
  <c r="N28" i="10"/>
  <c r="E28" i="10"/>
  <c r="S27" i="10"/>
  <c r="N27" i="10"/>
  <c r="N26" i="10"/>
  <c r="N25" i="10"/>
  <c r="N24" i="10"/>
  <c r="N23" i="10"/>
  <c r="N22" i="10"/>
  <c r="N21" i="10"/>
  <c r="N20" i="10"/>
  <c r="N19" i="10"/>
  <c r="S18" i="10"/>
  <c r="N18" i="10"/>
  <c r="S17" i="10"/>
  <c r="N17" i="10"/>
  <c r="C13" i="10"/>
  <c r="C12" i="10"/>
  <c r="M9" i="10"/>
  <c r="N29" i="9"/>
  <c r="N28" i="9"/>
  <c r="E28" i="9"/>
  <c r="S27" i="9"/>
  <c r="N27" i="9"/>
  <c r="N26" i="9"/>
  <c r="N25" i="9"/>
  <c r="N24" i="9"/>
  <c r="N23" i="9"/>
  <c r="N22" i="9"/>
  <c r="N21" i="9"/>
  <c r="N20" i="9"/>
  <c r="N19" i="9"/>
  <c r="S18" i="9"/>
  <c r="N18" i="9"/>
  <c r="S17" i="9"/>
  <c r="N17" i="9"/>
  <c r="C13" i="9"/>
  <c r="C12" i="9"/>
  <c r="M9" i="9"/>
  <c r="N29" i="8"/>
  <c r="N28" i="8"/>
  <c r="E28" i="8"/>
  <c r="S27" i="8"/>
  <c r="N27" i="8"/>
  <c r="N26" i="8"/>
  <c r="N25" i="8"/>
  <c r="N24" i="8"/>
  <c r="N23" i="8"/>
  <c r="N22" i="8"/>
  <c r="N21" i="8"/>
  <c r="N20" i="8"/>
  <c r="N19" i="8"/>
  <c r="S18" i="8"/>
  <c r="N18" i="8"/>
  <c r="S17" i="8"/>
  <c r="N17" i="8"/>
  <c r="C13" i="8"/>
  <c r="C12" i="8"/>
  <c r="M9" i="8"/>
  <c r="C5" i="1"/>
  <c r="N16" i="2" s="1"/>
  <c r="N29" i="7"/>
  <c r="N28" i="7"/>
  <c r="E28" i="7"/>
  <c r="S27" i="7"/>
  <c r="N27" i="7"/>
  <c r="N26" i="7"/>
  <c r="N25" i="7"/>
  <c r="N24" i="7"/>
  <c r="N23" i="7"/>
  <c r="N22" i="7"/>
  <c r="N21" i="7"/>
  <c r="N20" i="7"/>
  <c r="N19" i="7"/>
  <c r="S18" i="7"/>
  <c r="N18" i="7"/>
  <c r="S17" i="7"/>
  <c r="N17" i="7"/>
  <c r="C13" i="7"/>
  <c r="C12" i="7"/>
  <c r="M9" i="7"/>
  <c r="N29" i="6"/>
  <c r="N28" i="6"/>
  <c r="E28" i="6"/>
  <c r="S27" i="6"/>
  <c r="N27" i="6"/>
  <c r="N26" i="6"/>
  <c r="N25" i="6"/>
  <c r="N24" i="6"/>
  <c r="N23" i="6"/>
  <c r="N22" i="6"/>
  <c r="N21" i="6"/>
  <c r="N20" i="6"/>
  <c r="N19" i="6"/>
  <c r="S18" i="6"/>
  <c r="N18" i="6"/>
  <c r="S17" i="6"/>
  <c r="N17" i="6"/>
  <c r="C13" i="6"/>
  <c r="C12" i="6"/>
  <c r="M9" i="6"/>
  <c r="N29" i="5"/>
  <c r="N28" i="5"/>
  <c r="E28" i="5"/>
  <c r="S27" i="5"/>
  <c r="N27" i="5"/>
  <c r="N26" i="5"/>
  <c r="N25" i="5"/>
  <c r="N24" i="5"/>
  <c r="N23" i="5"/>
  <c r="N22" i="5"/>
  <c r="N21" i="5"/>
  <c r="N20" i="5"/>
  <c r="N19" i="5"/>
  <c r="S18" i="5"/>
  <c r="N18" i="5"/>
  <c r="S17" i="5"/>
  <c r="N17" i="5"/>
  <c r="C13" i="5"/>
  <c r="C12" i="5"/>
  <c r="M9" i="5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  <c r="N29" i="2"/>
  <c r="N28" i="2"/>
  <c r="N27" i="2"/>
  <c r="E28" i="2"/>
  <c r="N26" i="2"/>
  <c r="N25" i="2"/>
  <c r="N24" i="2"/>
  <c r="N23" i="2"/>
  <c r="N22" i="2"/>
  <c r="N21" i="2"/>
  <c r="N20" i="2"/>
  <c r="N19" i="2"/>
  <c r="N18" i="2"/>
  <c r="S27" i="2"/>
  <c r="S18" i="2"/>
  <c r="S17" i="2"/>
  <c r="N16" i="10" l="1"/>
  <c r="N16" i="6"/>
  <c r="N16" i="11"/>
  <c r="N30" i="11" s="1"/>
  <c r="N31" i="11" s="1"/>
  <c r="N16" i="9"/>
  <c r="N30" i="9" s="1"/>
  <c r="N31" i="9" s="1"/>
  <c r="N16" i="5"/>
  <c r="N16" i="7"/>
  <c r="N16" i="12"/>
  <c r="N16" i="8"/>
  <c r="N30" i="8" s="1"/>
  <c r="N31" i="8" s="1"/>
  <c r="N30" i="10"/>
  <c r="N31" i="10" s="1"/>
  <c r="N27" i="12" l="1"/>
  <c r="N17" i="12"/>
  <c r="N18" i="12"/>
  <c r="A1" i="1"/>
  <c r="N30" i="12" l="1"/>
  <c r="N31" i="12" s="1"/>
  <c r="N17" i="2"/>
  <c r="M9" i="2"/>
  <c r="C13" i="2"/>
  <c r="C12" i="2"/>
  <c r="N30" i="6" l="1"/>
  <c r="N31" i="6" s="1"/>
  <c r="N30" i="7"/>
  <c r="N31" i="7" s="1"/>
  <c r="N30" i="2"/>
  <c r="N31" i="2" s="1"/>
  <c r="N30" i="5"/>
  <c r="N31" i="5" s="1"/>
  <c r="C4" i="1"/>
  <c r="C3" i="1"/>
</calcChain>
</file>

<file path=xl/sharedStrings.xml><?xml version="1.0" encoding="utf-8"?>
<sst xmlns="http://schemas.openxmlformats.org/spreadsheetml/2006/main" count="655" uniqueCount="81">
  <si>
    <t>Apartment</t>
  </si>
  <si>
    <t>Payment Standard Area</t>
  </si>
  <si>
    <t>SRO</t>
  </si>
  <si>
    <t>Downtown Portland</t>
  </si>
  <si>
    <t>NW Portland</t>
  </si>
  <si>
    <t>Gresham/Fairview/Troutdale</t>
  </si>
  <si>
    <t>Inner &amp; Central NE</t>
  </si>
  <si>
    <t>Inner &amp; Central SE</t>
  </si>
  <si>
    <t>N Portland/St. Johns</t>
  </si>
  <si>
    <t>Outer SE</t>
  </si>
  <si>
    <t>Outer NE</t>
  </si>
  <si>
    <t>SW Portland</t>
  </si>
  <si>
    <t>Rent Reasonableness Test</t>
  </si>
  <si>
    <t>Unit Type</t>
  </si>
  <si>
    <t>Proposed Unit Address</t>
  </si>
  <si>
    <t>Participant Name</t>
  </si>
  <si>
    <t>Features</t>
  </si>
  <si>
    <t>Does unit have? (Y or N)</t>
  </si>
  <si>
    <t>Comments</t>
  </si>
  <si>
    <t>Weighted Percentage</t>
  </si>
  <si>
    <t>Base Rent Amount</t>
  </si>
  <si>
    <t>Base Rent</t>
  </si>
  <si>
    <t>Base</t>
  </si>
  <si>
    <t>Row House/Townhouse</t>
  </si>
  <si>
    <t>15% for Townhouses (Apartments Only)</t>
  </si>
  <si>
    <t>More than 1 Bath</t>
  </si>
  <si>
    <t>(Will be zero if a home or duplex)</t>
  </si>
  <si>
    <t>Washer/Dryer included in unit</t>
  </si>
  <si>
    <t>Private Fenced Yard</t>
  </si>
  <si>
    <t>Garage / covered parking</t>
  </si>
  <si>
    <t>Pool / Hot Tub / Playground or Gym</t>
  </si>
  <si>
    <t>Manager / Maintenance On Site</t>
  </si>
  <si>
    <t>Gated Community / Secure Building</t>
  </si>
  <si>
    <t>Air Conditioning</t>
  </si>
  <si>
    <t>Fully accessible wheelchair unit</t>
  </si>
  <si>
    <t>Sewer/Water Incl in rent</t>
  </si>
  <si>
    <t>Houses only</t>
  </si>
  <si>
    <t>ALL Utilities Included in Rent</t>
  </si>
  <si>
    <t>Above Standard Unit*</t>
  </si>
  <si>
    <t>*Needs to be verified by inspector: Energy Efficiency LEED Certified, Historical Home Renovated, New Construction (Less than 2 years old)</t>
  </si>
  <si>
    <t>Total Reasonable Rent</t>
  </si>
  <si>
    <t>Plus 2% Market Variance</t>
  </si>
  <si>
    <t>Unit is Occupied?</t>
  </si>
  <si>
    <t>Yes</t>
  </si>
  <si>
    <t>No</t>
  </si>
  <si>
    <t>Comments for Inspector</t>
  </si>
  <si>
    <t>Inspector Verifying Data:  ___________________________________</t>
  </si>
  <si>
    <t>Date of Inspection:  ___________________________</t>
  </si>
  <si>
    <t>Zip Code</t>
  </si>
  <si>
    <t>Year Built</t>
  </si>
  <si>
    <t>Street</t>
  </si>
  <si>
    <t>City</t>
  </si>
  <si>
    <t>Zip</t>
  </si>
  <si>
    <t>State</t>
  </si>
  <si>
    <t>The U.S. Department of Housing and Urban Development (HUD) requires us to determine if a subsidized rental unit is charging rent in an amount justified by the local market.</t>
  </si>
  <si>
    <t>Home Forward uses MultiFamily NW survey data and other survey data to establish rent reasonableness.</t>
  </si>
  <si>
    <t xml:space="preserve">Use this workbook to calculate the maximum reasonable rent. </t>
  </si>
  <si>
    <t>1) Enter the Zip Code for the unit address from the drop down list above.</t>
  </si>
  <si>
    <t>2) Enter structure type from the drop down list above.</t>
  </si>
  <si>
    <t>4) Mark "Y" or "N" in "Does unit have? (Y or N)" to describe the unit you have for rent.</t>
  </si>
  <si>
    <t>The base values and percentages applied for each amenity are updated at least annually.</t>
  </si>
  <si>
    <t>Select Zip Code (drop down)</t>
  </si>
  <si>
    <t>Select Unit Type</t>
  </si>
  <si>
    <t>Last Updated Date</t>
  </si>
  <si>
    <t>House / Duplex</t>
  </si>
  <si>
    <t>Selected Unit Type</t>
  </si>
  <si>
    <t>Selected Zip Code</t>
  </si>
  <si>
    <t>3) Use the worksheets (tabs along bottom) to select the bedroom size of the unit.</t>
  </si>
  <si>
    <t>Instructions</t>
  </si>
  <si>
    <t>n</t>
  </si>
  <si>
    <t>Case Manager Signature</t>
  </si>
  <si>
    <t>Below section for Home Forward Inspectors Only</t>
  </si>
  <si>
    <t>I have reviewed the information included in this form and certify, to the best of my knowledge, that the information is true and accurate.</t>
  </si>
  <si>
    <t>Date Completed</t>
  </si>
  <si>
    <t>Proposed Unit Bedrooms</t>
  </si>
  <si>
    <t>Number of Children Under 6</t>
  </si>
  <si>
    <t>Lookup</t>
  </si>
  <si>
    <t>The total reasonable rent will calculate at the bottom of the page.</t>
  </si>
  <si>
    <t>Reasonable rent is rounded down to a whole dollar amount.</t>
  </si>
  <si>
    <t>(must be included in rent amount)</t>
  </si>
  <si>
    <t>Home Forward Short Term Rent Assistance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</si>
</sst>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Base Rents Effective as of: &quot;m/d/yyyy"/>
    <numFmt numFmtId="165" formatCode="_-&quot;$&quot;* #,##0;_-&quot;$&quot;* \-#,##0;_-&quot;$&quot;* #,##0"/>
    <numFmt numFmtId="166" formatCode="0.0%"/>
    <numFmt numFmtId="167" formatCode="&quot;Worksheet Last Updated: &quot;\ 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4" fillId="0" borderId="0" xfId="0" applyFont="1"/>
    <xf numFmtId="0" fontId="3" fillId="2" borderId="3" xfId="0" applyFont="1" applyFill="1" applyBorder="1" applyAlignment="1">
      <alignment horizontal="center" shrinkToFit="1"/>
    </xf>
    <xf numFmtId="0" fontId="3" fillId="2" borderId="4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3" fillId="0" borderId="11" xfId="0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0" fontId="3" fillId="4" borderId="11" xfId="0" applyFont="1" applyFill="1" applyBorder="1"/>
    <xf numFmtId="3" fontId="4" fillId="4" borderId="12" xfId="0" applyNumberFormat="1" applyFont="1" applyFill="1" applyBorder="1"/>
    <xf numFmtId="3" fontId="4" fillId="4" borderId="13" xfId="0" applyNumberFormat="1" applyFont="1" applyFill="1" applyBorder="1"/>
    <xf numFmtId="0" fontId="3" fillId="0" borderId="14" xfId="0" applyFont="1" applyBorder="1"/>
    <xf numFmtId="3" fontId="4" fillId="0" borderId="15" xfId="0" applyNumberFormat="1" applyFont="1" applyBorder="1"/>
    <xf numFmtId="3" fontId="4" fillId="0" borderId="16" xfId="0" applyNumberFormat="1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3" fillId="3" borderId="4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7" xfId="0" applyFont="1" applyBorder="1"/>
    <xf numFmtId="0" fontId="3" fillId="0" borderId="12" xfId="0" applyFont="1" applyBorder="1"/>
    <xf numFmtId="0" fontId="3" fillId="0" borderId="15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5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31" xfId="0" applyFont="1" applyBorder="1"/>
    <xf numFmtId="0" fontId="2" fillId="0" borderId="31" xfId="0" applyFont="1" applyBorder="1"/>
    <xf numFmtId="0" fontId="9" fillId="0" borderId="0" xfId="0" applyFont="1"/>
    <xf numFmtId="0" fontId="10" fillId="0" borderId="0" xfId="0" applyFont="1"/>
    <xf numFmtId="0" fontId="16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18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14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4" fillId="5" borderId="6" xfId="0" applyFont="1" applyFill="1" applyBorder="1" applyAlignment="1" applyProtection="1">
      <alignment horizontal="center"/>
      <protection locked="0"/>
    </xf>
    <xf numFmtId="0" fontId="14" fillId="5" borderId="17" xfId="0" applyFont="1" applyFill="1" applyBorder="1" applyAlignment="1" applyProtection="1">
      <alignment horizontal="center"/>
      <protection locked="0"/>
    </xf>
    <xf numFmtId="0" fontId="14" fillId="5" borderId="18" xfId="0" applyFont="1" applyFill="1" applyBorder="1" applyAlignment="1" applyProtection="1">
      <alignment horizontal="center"/>
      <protection locked="0"/>
    </xf>
    <xf numFmtId="0" fontId="14" fillId="5" borderId="40" xfId="0" applyFont="1" applyFill="1" applyBorder="1" applyAlignment="1" applyProtection="1">
      <alignment horizontal="center"/>
      <protection locked="0"/>
    </xf>
    <xf numFmtId="0" fontId="14" fillId="5" borderId="22" xfId="0" applyFont="1" applyFill="1" applyBorder="1" applyAlignment="1" applyProtection="1">
      <alignment horizontal="center"/>
      <protection locked="0"/>
    </xf>
    <xf numFmtId="0" fontId="14" fillId="5" borderId="16" xfId="0" applyFont="1" applyFill="1" applyBorder="1" applyAlignment="1" applyProtection="1">
      <alignment horizontal="center"/>
      <protection locked="0"/>
    </xf>
    <xf numFmtId="0" fontId="6" fillId="0" borderId="33" xfId="0" applyFont="1" applyBorder="1"/>
    <xf numFmtId="0" fontId="11" fillId="0" borderId="0" xfId="0" applyFont="1" applyAlignment="1">
      <alignment horizont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top" wrapText="1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0" borderId="28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29" xfId="0" applyBorder="1" applyAlignment="1" applyProtection="1">
      <alignment horizontal="left" vertical="top" wrapText="1"/>
      <protection locked="0"/>
    </xf>
    <xf numFmtId="0" fontId="0" fillId="0" borderId="30" xfId="0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0" fontId="7" fillId="0" borderId="22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vertical="center"/>
    </xf>
    <xf numFmtId="166" fontId="0" fillId="0" borderId="22" xfId="1" applyNumberFormat="1" applyFont="1" applyBorder="1" applyAlignment="1" applyProtection="1">
      <alignment vertical="center"/>
    </xf>
    <xf numFmtId="0" fontId="6" fillId="0" borderId="31" xfId="0" applyFont="1" applyBorder="1" applyAlignment="1">
      <alignment horizontal="center"/>
    </xf>
    <xf numFmtId="14" fontId="2" fillId="0" borderId="31" xfId="0" applyNumberFormat="1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vertical="center"/>
    </xf>
    <xf numFmtId="166" fontId="0" fillId="0" borderId="24" xfId="1" applyNumberFormat="1" applyFont="1" applyBorder="1" applyAlignment="1" applyProtection="1">
      <alignment vertical="center"/>
    </xf>
    <xf numFmtId="165" fontId="0" fillId="0" borderId="24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7" fillId="0" borderId="23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>
      <alignment vertical="center"/>
    </xf>
    <xf numFmtId="166" fontId="0" fillId="0" borderId="23" xfId="1" applyNumberFormat="1" applyFont="1" applyBorder="1" applyAlignment="1" applyProtection="1">
      <alignment vertical="center"/>
    </xf>
    <xf numFmtId="165" fontId="0" fillId="0" borderId="23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0" fillId="0" borderId="33" xfId="0" applyBorder="1" applyAlignment="1" applyProtection="1">
      <alignment horizontal="center"/>
      <protection locked="0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2" fillId="0" borderId="43" xfId="0" applyNumberFormat="1" applyFont="1" applyBorder="1" applyAlignment="1">
      <alignment vertical="center"/>
    </xf>
    <xf numFmtId="165" fontId="2" fillId="0" borderId="45" xfId="0" applyNumberFormat="1" applyFont="1" applyBorder="1" applyAlignment="1">
      <alignment vertical="center"/>
    </xf>
    <xf numFmtId="165" fontId="2" fillId="0" borderId="44" xfId="0" applyNumberFormat="1" applyFont="1" applyBorder="1" applyAlignment="1">
      <alignment vertical="center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FF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</sheetPr>
  <dimension ref="B1:J28"/>
  <sheetViews>
    <sheetView showGridLines="0" tabSelected="1" zoomScaleNormal="100" workbookViewId="0">
      <pane ySplit="3" topLeftCell="A4" activePane="bottomLeft" state="frozen"/>
      <selection pane="bottomLeft" activeCell="G14" sqref="G14:I14"/>
    </sheetView>
  </sheetViews>
  <sheetFormatPr defaultRowHeight="15.75" x14ac:dyDescent="0.25"/>
  <cols>
    <col min="1" max="1" width="2.85546875" style="18" customWidth="1"/>
    <col min="2" max="10" width="9.140625" style="18"/>
    <col min="11" max="11" width="2.85546875" style="18" customWidth="1"/>
    <col min="12" max="16384" width="9.140625" style="18"/>
  </cols>
  <sheetData>
    <row r="1" spans="2:10" ht="16.5" thickBot="1" x14ac:dyDescent="0.3"/>
    <row r="2" spans="2:10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8"/>
    </row>
    <row r="3" spans="2:10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2"/>
    </row>
    <row r="5" spans="2:10" ht="15" customHeight="1" x14ac:dyDescent="0.25">
      <c r="B5" s="73" t="s">
        <v>54</v>
      </c>
      <c r="C5" s="73"/>
      <c r="D5" s="73"/>
      <c r="E5" s="73"/>
      <c r="F5" s="73"/>
      <c r="G5" s="73"/>
      <c r="H5" s="73"/>
      <c r="I5" s="73"/>
      <c r="J5" s="73"/>
    </row>
    <row r="6" spans="2:10" ht="15" customHeight="1" x14ac:dyDescent="0.25">
      <c r="B6" s="73"/>
      <c r="C6" s="73"/>
      <c r="D6" s="73"/>
      <c r="E6" s="73"/>
      <c r="F6" s="73"/>
      <c r="G6" s="73"/>
      <c r="H6" s="73"/>
      <c r="I6" s="73"/>
      <c r="J6" s="73"/>
    </row>
    <row r="7" spans="2:10" ht="15" customHeight="1" x14ac:dyDescent="0.25">
      <c r="B7" s="73"/>
      <c r="C7" s="73"/>
      <c r="D7" s="73"/>
      <c r="E7" s="73"/>
      <c r="F7" s="73"/>
      <c r="G7" s="73"/>
      <c r="H7" s="73"/>
      <c r="I7" s="73"/>
      <c r="J7" s="73"/>
    </row>
    <row r="9" spans="2:10" x14ac:dyDescent="0.25">
      <c r="B9" s="73" t="s">
        <v>55</v>
      </c>
      <c r="C9" s="73"/>
      <c r="D9" s="73"/>
      <c r="E9" s="73"/>
      <c r="F9" s="73"/>
      <c r="G9" s="73"/>
      <c r="H9" s="73"/>
      <c r="I9" s="73"/>
      <c r="J9" s="73"/>
    </row>
    <row r="10" spans="2:10" x14ac:dyDescent="0.25">
      <c r="B10" s="73"/>
      <c r="C10" s="73"/>
      <c r="D10" s="73"/>
      <c r="E10" s="73"/>
      <c r="F10" s="73"/>
      <c r="G10" s="73"/>
      <c r="H10" s="73"/>
      <c r="I10" s="73"/>
      <c r="J10" s="73"/>
    </row>
    <row r="12" spans="2:10" x14ac:dyDescent="0.25">
      <c r="B12" s="69" t="s">
        <v>56</v>
      </c>
      <c r="C12" s="69"/>
      <c r="D12" s="69"/>
      <c r="E12" s="69"/>
      <c r="F12" s="69"/>
      <c r="G12" s="69"/>
      <c r="H12" s="69"/>
      <c r="I12" s="69"/>
      <c r="J12" s="69"/>
    </row>
    <row r="13" spans="2:10" ht="16.5" thickBot="1" x14ac:dyDescent="0.3">
      <c r="B13" s="19"/>
      <c r="C13" s="19"/>
      <c r="D13" s="19"/>
      <c r="E13" s="19"/>
      <c r="F13" s="19"/>
      <c r="G13" s="19"/>
      <c r="H13" s="19"/>
      <c r="I13" s="19"/>
      <c r="J13" s="19"/>
    </row>
    <row r="14" spans="2:10" x14ac:dyDescent="0.25">
      <c r="C14" s="74" t="s">
        <v>61</v>
      </c>
      <c r="D14" s="75"/>
      <c r="E14" s="75"/>
      <c r="F14" s="76"/>
      <c r="G14" s="80"/>
      <c r="H14" s="81"/>
      <c r="I14" s="82"/>
      <c r="J14" s="19"/>
    </row>
    <row r="15" spans="2:10" ht="16.5" thickBot="1" x14ac:dyDescent="0.3">
      <c r="C15" s="77" t="s">
        <v>62</v>
      </c>
      <c r="D15" s="78"/>
      <c r="E15" s="78"/>
      <c r="F15" s="79"/>
      <c r="G15" s="83"/>
      <c r="H15" s="84"/>
      <c r="I15" s="85"/>
      <c r="J15" s="19"/>
    </row>
    <row r="17" spans="2:10" x14ac:dyDescent="0.25">
      <c r="B17" s="86" t="s">
        <v>68</v>
      </c>
      <c r="C17" s="86"/>
      <c r="D17" s="86"/>
      <c r="E17" s="86"/>
      <c r="F17" s="86"/>
      <c r="G17" s="86"/>
      <c r="H17" s="86"/>
      <c r="I17" s="86"/>
      <c r="J17" s="86"/>
    </row>
    <row r="18" spans="2:10" x14ac:dyDescent="0.25">
      <c r="B18" s="69" t="s">
        <v>57</v>
      </c>
      <c r="C18" s="69"/>
      <c r="D18" s="69"/>
      <c r="E18" s="69"/>
      <c r="F18" s="69"/>
      <c r="G18" s="69"/>
      <c r="H18" s="69"/>
      <c r="I18" s="69"/>
      <c r="J18" s="69"/>
    </row>
    <row r="19" spans="2:10" x14ac:dyDescent="0.25">
      <c r="B19" s="69" t="s">
        <v>58</v>
      </c>
      <c r="C19" s="69"/>
      <c r="D19" s="69"/>
      <c r="E19" s="69"/>
      <c r="F19" s="69"/>
      <c r="G19" s="69"/>
      <c r="H19" s="69"/>
      <c r="I19" s="69"/>
      <c r="J19" s="69"/>
    </row>
    <row r="20" spans="2:10" x14ac:dyDescent="0.25">
      <c r="B20" s="69" t="s">
        <v>67</v>
      </c>
      <c r="C20" s="69"/>
      <c r="D20" s="69"/>
      <c r="E20" s="69"/>
      <c r="F20" s="69"/>
      <c r="G20" s="69"/>
      <c r="H20" s="69"/>
      <c r="I20" s="69"/>
      <c r="J20" s="69"/>
    </row>
    <row r="21" spans="2:10" x14ac:dyDescent="0.25">
      <c r="B21" s="69" t="s">
        <v>59</v>
      </c>
      <c r="C21" s="69"/>
      <c r="D21" s="69"/>
      <c r="E21" s="69"/>
      <c r="F21" s="69"/>
      <c r="G21" s="69"/>
      <c r="H21" s="69"/>
      <c r="I21" s="69"/>
      <c r="J21" s="69"/>
    </row>
    <row r="23" spans="2:10" x14ac:dyDescent="0.25">
      <c r="B23" s="18" t="s">
        <v>77</v>
      </c>
    </row>
    <row r="24" spans="2:10" x14ac:dyDescent="0.25">
      <c r="B24" s="18" t="s">
        <v>78</v>
      </c>
    </row>
    <row r="26" spans="2:10" x14ac:dyDescent="0.25">
      <c r="B26" s="18" t="s">
        <v>60</v>
      </c>
    </row>
    <row r="28" spans="2:10" x14ac:dyDescent="0.25">
      <c r="B28" s="18" t="s">
        <v>63</v>
      </c>
      <c r="D28" s="65">
        <f>_LastUpdatedDate</f>
        <v>44835</v>
      </c>
      <c r="E28" s="65"/>
    </row>
  </sheetData>
  <sheetProtection algorithmName="SHA-512" hashValue="VjSZzYtEDwX4e+ckQjwQYjEor1+ZFccOC6GTL3ZmVPT9QoEn0FaRa3jKqcZioOYzNuyr02SvFaQ3316Tj+0/jw==" saltValue="r4NuBI99XNLUuQiipK/g+g==" spinCount="100000" sheet="1" objects="1" scenarios="1" selectLockedCells="1"/>
  <mergeCells count="15">
    <mergeCell ref="D28:E28"/>
    <mergeCell ref="B2:J2"/>
    <mergeCell ref="B19:J19"/>
    <mergeCell ref="B20:J20"/>
    <mergeCell ref="B21:J21"/>
    <mergeCell ref="B3:J3"/>
    <mergeCell ref="B9:J10"/>
    <mergeCell ref="B12:J12"/>
    <mergeCell ref="B18:J18"/>
    <mergeCell ref="B5:J7"/>
    <mergeCell ref="C14:F14"/>
    <mergeCell ref="C15:F15"/>
    <mergeCell ref="G14:I14"/>
    <mergeCell ref="G15:I15"/>
    <mergeCell ref="B17:J17"/>
  </mergeCells>
  <dataValidations count="2">
    <dataValidation type="list" allowBlank="1" showInputMessage="1" showErrorMessage="1" sqref="G15" xr:uid="{00000000-0002-0000-0000-000000000000}">
      <formula1>"Apartment,House / Duplex"</formula1>
    </dataValidation>
    <dataValidation type="list" allowBlank="1" showInputMessage="1" showErrorMessage="1" sqref="G14" xr:uid="{00000000-0002-0000-0000-000001000000}">
      <formula1>lst_ZipCodes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1"/>
    <pageSetUpPr fitToPage="1"/>
  </sheetPr>
  <dimension ref="B1:S49"/>
  <sheetViews>
    <sheetView showGridLines="0" zoomScaleNormal="10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 t="s">
        <v>2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IF(OR(i_UnitType="",i_ZipCode=""),0,INDEX(Calc!$C$11:$T$19,MATCH(Calc!$C$5,Calc!$B$11:$B$19,0),MATCH(SRO!$O$5&amp;"_"&amp;LEFT(i_UnitType,1),Calc!$C$7:$T$7,0)))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ref="N20:N26" si="1">IF(C20="y",$N$16*$K20,0)</f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1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1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1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1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1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1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ref="N27" si="2">IF(C27="y",$N$16*$K27,0)</f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3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4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5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6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7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MxfnOO9Xni+W8MD85fye4cjCq3czoAHnu1jWxl5sgTOZKZ0HuNMxaYj5XbpuLs7ANjqVJH+ekGRzaeZu4BaZ3g==" saltValue="bEzcn+wZpNP+RbF+0SvQfw==" spinCount="100000" sheet="1" selectLockedCells="1"/>
  <mergeCells count="90">
    <mergeCell ref="C5:H5"/>
    <mergeCell ref="O5:P5"/>
    <mergeCell ref="C7:P7"/>
    <mergeCell ref="C8:P8"/>
    <mergeCell ref="C9:I9"/>
    <mergeCell ref="J5:N5"/>
    <mergeCell ref="C10:I10"/>
    <mergeCell ref="J9:L9"/>
    <mergeCell ref="J10:L10"/>
    <mergeCell ref="M9:P9"/>
    <mergeCell ref="K39:L39"/>
    <mergeCell ref="N28:P28"/>
    <mergeCell ref="C25:D25"/>
    <mergeCell ref="E25:J25"/>
    <mergeCell ref="C26:D26"/>
    <mergeCell ref="E26:J26"/>
    <mergeCell ref="K26:M26"/>
    <mergeCell ref="N26:P26"/>
    <mergeCell ref="B30:F31"/>
    <mergeCell ref="G30:M30"/>
    <mergeCell ref="N30:P30"/>
    <mergeCell ref="G31:M31"/>
    <mergeCell ref="B42:P44"/>
    <mergeCell ref="C12:E12"/>
    <mergeCell ref="C13:E13"/>
    <mergeCell ref="M10:P10"/>
    <mergeCell ref="B7:B10"/>
    <mergeCell ref="C29:D29"/>
    <mergeCell ref="E29:J29"/>
    <mergeCell ref="K29:M29"/>
    <mergeCell ref="N29:P29"/>
    <mergeCell ref="C27:D27"/>
    <mergeCell ref="E27:J27"/>
    <mergeCell ref="K27:M27"/>
    <mergeCell ref="N27:P27"/>
    <mergeCell ref="C28:D28"/>
    <mergeCell ref="E28:J28"/>
    <mergeCell ref="K28:M28"/>
    <mergeCell ref="N31:P31"/>
    <mergeCell ref="C24:D24"/>
    <mergeCell ref="E24:J24"/>
    <mergeCell ref="K24:M24"/>
    <mergeCell ref="N24:P24"/>
    <mergeCell ref="K25:M25"/>
    <mergeCell ref="N25:P25"/>
    <mergeCell ref="C22:D22"/>
    <mergeCell ref="E22:J22"/>
    <mergeCell ref="K22:M22"/>
    <mergeCell ref="N22:P22"/>
    <mergeCell ref="C23:D23"/>
    <mergeCell ref="E23:J23"/>
    <mergeCell ref="K23:M23"/>
    <mergeCell ref="N23:P23"/>
    <mergeCell ref="C20:D20"/>
    <mergeCell ref="E20:J20"/>
    <mergeCell ref="K20:M20"/>
    <mergeCell ref="N20:P20"/>
    <mergeCell ref="C21:D21"/>
    <mergeCell ref="E21:J21"/>
    <mergeCell ref="K21:M21"/>
    <mergeCell ref="N21:P21"/>
    <mergeCell ref="C18:D18"/>
    <mergeCell ref="E18:J18"/>
    <mergeCell ref="K18:M18"/>
    <mergeCell ref="N18:P18"/>
    <mergeCell ref="C19:D19"/>
    <mergeCell ref="E19:J19"/>
    <mergeCell ref="K19:M19"/>
    <mergeCell ref="N19:P19"/>
    <mergeCell ref="N16:P16"/>
    <mergeCell ref="C17:D17"/>
    <mergeCell ref="E17:J17"/>
    <mergeCell ref="K17:M17"/>
    <mergeCell ref="N17:P17"/>
    <mergeCell ref="B2:P2"/>
    <mergeCell ref="B3:P3"/>
    <mergeCell ref="B33:P34"/>
    <mergeCell ref="N36:P36"/>
    <mergeCell ref="I36:M36"/>
    <mergeCell ref="N12:P12"/>
    <mergeCell ref="N13:P13"/>
    <mergeCell ref="G12:M12"/>
    <mergeCell ref="G13:M13"/>
    <mergeCell ref="C15:D15"/>
    <mergeCell ref="E15:J15"/>
    <mergeCell ref="K15:M15"/>
    <mergeCell ref="N15:P15"/>
    <mergeCell ref="C16:D16"/>
    <mergeCell ref="E16:J16"/>
    <mergeCell ref="K16:M16"/>
  </mergeCells>
  <conditionalFormatting sqref="N32:P32">
    <cfRule type="cellIs" dxfId="3" priority="4" operator="greaterThan">
      <formula>$N$30</formula>
    </cfRule>
  </conditionalFormatting>
  <conditionalFormatting sqref="E17:J17">
    <cfRule type="expression" dxfId="2" priority="3">
      <formula>$S$17="INVALID"</formula>
    </cfRule>
  </conditionalFormatting>
  <conditionalFormatting sqref="E18:J18">
    <cfRule type="expression" dxfId="1" priority="2">
      <formula>$S$18="INVALID"</formula>
    </cfRule>
  </conditionalFormatting>
  <conditionalFormatting sqref="E27:J27">
    <cfRule type="expression" dxfId="0" priority="1">
      <formula>$S$27="INVALID"</formula>
    </cfRule>
  </conditionalFormatting>
  <dataValidations count="1">
    <dataValidation type="list" allowBlank="1" showInputMessage="1" showErrorMessage="1" sqref="C17:D29" xr:uid="{00000000-0002-0000-09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2">
    <pageSetUpPr fitToPage="1"/>
  </sheetPr>
  <dimension ref="A1:T55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2.85546875" style="1" customWidth="1"/>
    <col min="2" max="2" width="24.28515625" style="1" bestFit="1" customWidth="1"/>
    <col min="3" max="20" width="10.7109375" style="1" customWidth="1"/>
    <col min="21" max="21" width="2.85546875" style="1" customWidth="1"/>
    <col min="22" max="22" width="10.140625" style="1" bestFit="1" customWidth="1"/>
    <col min="23" max="23" width="27.28515625" style="1" bestFit="1" customWidth="1"/>
    <col min="24" max="16384" width="9.140625" style="1"/>
  </cols>
  <sheetData>
    <row r="1" spans="1:20" ht="15" x14ac:dyDescent="0.25">
      <c r="A1" s="21" t="str">
        <f ca="1">MID(CELL("filename",A1),SEARCH("[",CELL("filename",A1))+1,SEARCH(".",CELL("filename",A1))-1-SEARCH("[",CELL("filename",A1)))&amp;" Rent Resonableness Calculations"</f>
        <v>Attachment 12B-STRA Rent Reasonable Worksheet 10-01-2022 Rent Resonableness Calculations</v>
      </c>
    </row>
    <row r="2" spans="1:20" ht="13.5" thickBot="1" x14ac:dyDescent="0.25"/>
    <row r="3" spans="1:20" x14ac:dyDescent="0.2">
      <c r="B3" s="24" t="s">
        <v>65</v>
      </c>
      <c r="C3" s="170" t="str">
        <f>IF(i_UnitType="","",i_UnitType)</f>
        <v/>
      </c>
      <c r="D3" s="170"/>
      <c r="E3" s="171"/>
      <c r="G3" s="176">
        <v>44835</v>
      </c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x14ac:dyDescent="0.2">
      <c r="B4" s="25" t="s">
        <v>66</v>
      </c>
      <c r="C4" s="172" t="str">
        <f>IF(i_ZipCode="","",i_ZipCode)</f>
        <v/>
      </c>
      <c r="D4" s="172"/>
      <c r="E4" s="173"/>
    </row>
    <row r="5" spans="1:20" ht="13.5" thickBot="1" x14ac:dyDescent="0.25">
      <c r="B5" s="26" t="s">
        <v>1</v>
      </c>
      <c r="C5" s="174" t="str">
        <f>IF(i_ZipCode="","",INDEX($B$22:$B$55,MATCH(i_ZipCode,lst_ZipCodes,0)))</f>
        <v/>
      </c>
      <c r="D5" s="174"/>
      <c r="E5" s="175"/>
      <c r="G5" s="177">
        <v>44835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13.5" thickBot="1" x14ac:dyDescent="0.25">
      <c r="B6" s="22"/>
      <c r="C6" s="23"/>
      <c r="D6" s="23"/>
      <c r="E6" s="23"/>
    </row>
    <row r="7" spans="1:20" ht="13.5" thickBot="1" x14ac:dyDescent="0.25">
      <c r="B7" s="34" t="s">
        <v>76</v>
      </c>
      <c r="C7" s="35" t="str">
        <f>C10&amp;"_"&amp;LEFT(C9,1)</f>
        <v>SRO_A</v>
      </c>
      <c r="D7" s="36" t="str">
        <f t="shared" ref="D7:T7" si="0">D10&amp;"_"&amp;LEFT(D9,1)</f>
        <v>SRO_H</v>
      </c>
      <c r="E7" s="35" t="str">
        <f t="shared" si="0"/>
        <v>0_A</v>
      </c>
      <c r="F7" s="36" t="str">
        <f t="shared" si="0"/>
        <v>0_H</v>
      </c>
      <c r="G7" s="35" t="str">
        <f t="shared" si="0"/>
        <v>1_A</v>
      </c>
      <c r="H7" s="36" t="str">
        <f t="shared" si="0"/>
        <v>1_H</v>
      </c>
      <c r="I7" s="35" t="str">
        <f t="shared" si="0"/>
        <v>2_A</v>
      </c>
      <c r="J7" s="36" t="str">
        <f t="shared" si="0"/>
        <v>2_H</v>
      </c>
      <c r="K7" s="35" t="str">
        <f t="shared" si="0"/>
        <v>3_A</v>
      </c>
      <c r="L7" s="36" t="str">
        <f t="shared" si="0"/>
        <v>3_H</v>
      </c>
      <c r="M7" s="35" t="str">
        <f t="shared" si="0"/>
        <v>4_A</v>
      </c>
      <c r="N7" s="36" t="str">
        <f t="shared" si="0"/>
        <v>4_H</v>
      </c>
      <c r="O7" s="35" t="str">
        <f t="shared" si="0"/>
        <v>5_A</v>
      </c>
      <c r="P7" s="36" t="str">
        <f t="shared" si="0"/>
        <v>5_H</v>
      </c>
      <c r="Q7" s="35" t="str">
        <f t="shared" si="0"/>
        <v>6_A</v>
      </c>
      <c r="R7" s="36" t="str">
        <f t="shared" si="0"/>
        <v>6_H</v>
      </c>
      <c r="S7" s="37" t="str">
        <f t="shared" si="0"/>
        <v>7_A</v>
      </c>
      <c r="T7" s="36" t="str">
        <f t="shared" si="0"/>
        <v>7_H</v>
      </c>
    </row>
    <row r="8" spans="1:20" ht="13.5" thickBot="1" x14ac:dyDescent="0.25"/>
    <row r="9" spans="1:20" ht="13.5" thickBot="1" x14ac:dyDescent="0.25">
      <c r="B9" s="38" t="s">
        <v>13</v>
      </c>
      <c r="C9" s="2" t="s">
        <v>0</v>
      </c>
      <c r="D9" s="3" t="s">
        <v>64</v>
      </c>
      <c r="E9" s="2" t="s">
        <v>0</v>
      </c>
      <c r="F9" s="3" t="s">
        <v>64</v>
      </c>
      <c r="G9" s="2" t="s">
        <v>0</v>
      </c>
      <c r="H9" s="3" t="s">
        <v>64</v>
      </c>
      <c r="I9" s="2" t="s">
        <v>0</v>
      </c>
      <c r="J9" s="3" t="s">
        <v>64</v>
      </c>
      <c r="K9" s="2" t="s">
        <v>0</v>
      </c>
      <c r="L9" s="3" t="s">
        <v>64</v>
      </c>
      <c r="M9" s="2" t="s">
        <v>0</v>
      </c>
      <c r="N9" s="3" t="s">
        <v>64</v>
      </c>
      <c r="O9" s="2" t="s">
        <v>0</v>
      </c>
      <c r="P9" s="3" t="s">
        <v>64</v>
      </c>
      <c r="Q9" s="2" t="s">
        <v>0</v>
      </c>
      <c r="R9" s="3" t="s">
        <v>64</v>
      </c>
      <c r="S9" s="2" t="s">
        <v>0</v>
      </c>
      <c r="T9" s="3" t="s">
        <v>64</v>
      </c>
    </row>
    <row r="10" spans="1:20" ht="13.5" thickBot="1" x14ac:dyDescent="0.25">
      <c r="B10" s="20" t="s">
        <v>1</v>
      </c>
      <c r="C10" s="4" t="s">
        <v>2</v>
      </c>
      <c r="D10" s="5" t="s">
        <v>2</v>
      </c>
      <c r="E10" s="4">
        <v>0</v>
      </c>
      <c r="F10" s="5">
        <v>0</v>
      </c>
      <c r="G10" s="4">
        <v>1</v>
      </c>
      <c r="H10" s="5">
        <v>1</v>
      </c>
      <c r="I10" s="4">
        <v>2</v>
      </c>
      <c r="J10" s="5">
        <v>2</v>
      </c>
      <c r="K10" s="4">
        <v>3</v>
      </c>
      <c r="L10" s="5">
        <v>3</v>
      </c>
      <c r="M10" s="4">
        <v>4</v>
      </c>
      <c r="N10" s="5">
        <v>4</v>
      </c>
      <c r="O10" s="4">
        <v>5</v>
      </c>
      <c r="P10" s="5">
        <v>5</v>
      </c>
      <c r="Q10" s="4">
        <v>6</v>
      </c>
      <c r="R10" s="5">
        <v>6</v>
      </c>
      <c r="S10" s="4">
        <v>7</v>
      </c>
      <c r="T10" s="5">
        <v>7</v>
      </c>
    </row>
    <row r="11" spans="1:20" x14ac:dyDescent="0.2">
      <c r="B11" s="6" t="s">
        <v>3</v>
      </c>
      <c r="C11" s="7">
        <v>865</v>
      </c>
      <c r="D11" s="8">
        <v>865</v>
      </c>
      <c r="E11" s="7">
        <v>1153</v>
      </c>
      <c r="F11" s="8">
        <v>1153</v>
      </c>
      <c r="G11" s="7">
        <v>1506</v>
      </c>
      <c r="H11" s="8">
        <v>1732</v>
      </c>
      <c r="I11" s="7">
        <v>1908</v>
      </c>
      <c r="J11" s="8">
        <v>2194</v>
      </c>
      <c r="K11" s="7">
        <v>2879</v>
      </c>
      <c r="L11" s="8">
        <v>2879</v>
      </c>
      <c r="M11" s="7">
        <v>3455</v>
      </c>
      <c r="N11" s="8">
        <v>3455</v>
      </c>
      <c r="O11" s="7">
        <v>3973</v>
      </c>
      <c r="P11" s="8">
        <v>3973</v>
      </c>
      <c r="Q11" s="7">
        <v>4569</v>
      </c>
      <c r="R11" s="8">
        <v>4569</v>
      </c>
      <c r="S11" s="7">
        <v>5254</v>
      </c>
      <c r="T11" s="8">
        <v>5254</v>
      </c>
    </row>
    <row r="12" spans="1:20" x14ac:dyDescent="0.2">
      <c r="B12" s="12" t="s">
        <v>4</v>
      </c>
      <c r="C12" s="13">
        <v>1013</v>
      </c>
      <c r="D12" s="14">
        <v>1013</v>
      </c>
      <c r="E12" s="13">
        <v>1350</v>
      </c>
      <c r="F12" s="14">
        <v>1350</v>
      </c>
      <c r="G12" s="13">
        <v>1645</v>
      </c>
      <c r="H12" s="14">
        <v>1892</v>
      </c>
      <c r="I12" s="13">
        <v>1778</v>
      </c>
      <c r="J12" s="14">
        <v>2133</v>
      </c>
      <c r="K12" s="13">
        <v>1983</v>
      </c>
      <c r="L12" s="14">
        <v>2815</v>
      </c>
      <c r="M12" s="13">
        <v>2380</v>
      </c>
      <c r="N12" s="14">
        <v>3296</v>
      </c>
      <c r="O12" s="13">
        <v>2737</v>
      </c>
      <c r="P12" s="14">
        <v>3922</v>
      </c>
      <c r="Q12" s="13">
        <v>3148</v>
      </c>
      <c r="R12" s="14">
        <v>4510</v>
      </c>
      <c r="S12" s="13">
        <v>3620</v>
      </c>
      <c r="T12" s="14">
        <v>5187</v>
      </c>
    </row>
    <row r="13" spans="1:20" x14ac:dyDescent="0.2">
      <c r="B13" s="9" t="s">
        <v>5</v>
      </c>
      <c r="C13" s="10">
        <v>830</v>
      </c>
      <c r="D13" s="11">
        <v>830</v>
      </c>
      <c r="E13" s="10">
        <v>1106</v>
      </c>
      <c r="F13" s="11">
        <v>1106</v>
      </c>
      <c r="G13" s="10">
        <v>1185</v>
      </c>
      <c r="H13" s="11">
        <v>1363</v>
      </c>
      <c r="I13" s="10">
        <v>1444</v>
      </c>
      <c r="J13" s="11">
        <v>1661</v>
      </c>
      <c r="K13" s="10">
        <v>1864</v>
      </c>
      <c r="L13" s="11">
        <v>2239</v>
      </c>
      <c r="M13" s="10">
        <v>2237</v>
      </c>
      <c r="N13" s="11">
        <v>2575</v>
      </c>
      <c r="O13" s="10">
        <v>2573</v>
      </c>
      <c r="P13" s="11">
        <v>2961</v>
      </c>
      <c r="Q13" s="10">
        <v>2959</v>
      </c>
      <c r="R13" s="11">
        <v>3405</v>
      </c>
      <c r="S13" s="10">
        <v>3403</v>
      </c>
      <c r="T13" s="11">
        <v>3916</v>
      </c>
    </row>
    <row r="14" spans="1:20" x14ac:dyDescent="0.2">
      <c r="B14" s="12" t="s">
        <v>6</v>
      </c>
      <c r="C14" s="13">
        <v>882</v>
      </c>
      <c r="D14" s="14">
        <v>882</v>
      </c>
      <c r="E14" s="13">
        <v>1176</v>
      </c>
      <c r="F14" s="14">
        <v>1176</v>
      </c>
      <c r="G14" s="13">
        <v>1244</v>
      </c>
      <c r="H14" s="14">
        <v>1431</v>
      </c>
      <c r="I14" s="13">
        <v>1449</v>
      </c>
      <c r="J14" s="14">
        <v>1785</v>
      </c>
      <c r="K14" s="13">
        <v>1808</v>
      </c>
      <c r="L14" s="14">
        <v>2356</v>
      </c>
      <c r="M14" s="13">
        <v>2170</v>
      </c>
      <c r="N14" s="14">
        <v>2765</v>
      </c>
      <c r="O14" s="13">
        <v>2496</v>
      </c>
      <c r="P14" s="14">
        <v>3291</v>
      </c>
      <c r="Q14" s="13">
        <v>2870</v>
      </c>
      <c r="R14" s="14">
        <v>3785</v>
      </c>
      <c r="S14" s="13">
        <v>3301</v>
      </c>
      <c r="T14" s="14">
        <v>4353</v>
      </c>
    </row>
    <row r="15" spans="1:20" x14ac:dyDescent="0.2">
      <c r="B15" s="9" t="s">
        <v>7</v>
      </c>
      <c r="C15" s="10">
        <v>874</v>
      </c>
      <c r="D15" s="11">
        <v>874</v>
      </c>
      <c r="E15" s="10">
        <v>1165</v>
      </c>
      <c r="F15" s="11">
        <v>1165</v>
      </c>
      <c r="G15" s="10">
        <v>1228</v>
      </c>
      <c r="H15" s="11">
        <v>1412</v>
      </c>
      <c r="I15" s="10">
        <v>1516</v>
      </c>
      <c r="J15" s="11">
        <v>1743</v>
      </c>
      <c r="K15" s="10">
        <v>1777</v>
      </c>
      <c r="L15" s="11">
        <v>2190</v>
      </c>
      <c r="M15" s="10">
        <v>2132</v>
      </c>
      <c r="N15" s="11">
        <v>2598</v>
      </c>
      <c r="O15" s="10">
        <v>2452</v>
      </c>
      <c r="P15" s="11">
        <v>3066</v>
      </c>
      <c r="Q15" s="10">
        <v>2820</v>
      </c>
      <c r="R15" s="11">
        <v>3526</v>
      </c>
      <c r="S15" s="10">
        <v>3243</v>
      </c>
      <c r="T15" s="11">
        <v>4055</v>
      </c>
    </row>
    <row r="16" spans="1:20" x14ac:dyDescent="0.2">
      <c r="B16" s="12" t="s">
        <v>8</v>
      </c>
      <c r="C16" s="13">
        <v>881</v>
      </c>
      <c r="D16" s="14">
        <v>881</v>
      </c>
      <c r="E16" s="13">
        <v>1175</v>
      </c>
      <c r="F16" s="14">
        <v>1175</v>
      </c>
      <c r="G16" s="13">
        <v>1348</v>
      </c>
      <c r="H16" s="14">
        <v>1550</v>
      </c>
      <c r="I16" s="13">
        <v>1428</v>
      </c>
      <c r="J16" s="14">
        <v>1767</v>
      </c>
      <c r="K16" s="13">
        <v>1648</v>
      </c>
      <c r="L16" s="14">
        <v>2332</v>
      </c>
      <c r="M16" s="13">
        <v>1978</v>
      </c>
      <c r="N16" s="14">
        <v>2682</v>
      </c>
      <c r="O16" s="13">
        <v>2275</v>
      </c>
      <c r="P16" s="14">
        <v>3165</v>
      </c>
      <c r="Q16" s="13">
        <v>2616</v>
      </c>
      <c r="R16" s="14">
        <v>3640</v>
      </c>
      <c r="S16" s="13">
        <v>3008</v>
      </c>
      <c r="T16" s="14">
        <v>4186</v>
      </c>
    </row>
    <row r="17" spans="2:20" x14ac:dyDescent="0.2">
      <c r="B17" s="9" t="s">
        <v>10</v>
      </c>
      <c r="C17" s="10">
        <v>683</v>
      </c>
      <c r="D17" s="11">
        <v>683</v>
      </c>
      <c r="E17" s="10">
        <v>911</v>
      </c>
      <c r="F17" s="11">
        <v>911</v>
      </c>
      <c r="G17" s="10">
        <v>1022</v>
      </c>
      <c r="H17" s="11">
        <v>1175</v>
      </c>
      <c r="I17" s="10">
        <v>1210</v>
      </c>
      <c r="J17" s="11">
        <v>1392</v>
      </c>
      <c r="K17" s="10">
        <v>1518</v>
      </c>
      <c r="L17" s="11">
        <v>1799</v>
      </c>
      <c r="M17" s="10">
        <v>1822</v>
      </c>
      <c r="N17" s="11">
        <v>2069</v>
      </c>
      <c r="O17" s="10">
        <v>2095</v>
      </c>
      <c r="P17" s="11">
        <v>2441</v>
      </c>
      <c r="Q17" s="10">
        <v>2409</v>
      </c>
      <c r="R17" s="11">
        <v>2807</v>
      </c>
      <c r="S17" s="10">
        <v>2770</v>
      </c>
      <c r="T17" s="11">
        <v>3228</v>
      </c>
    </row>
    <row r="18" spans="2:20" x14ac:dyDescent="0.2">
      <c r="B18" s="12" t="s">
        <v>9</v>
      </c>
      <c r="C18" s="13">
        <v>762</v>
      </c>
      <c r="D18" s="14">
        <v>762</v>
      </c>
      <c r="E18" s="13">
        <v>1016</v>
      </c>
      <c r="F18" s="14">
        <v>1016</v>
      </c>
      <c r="G18" s="13">
        <v>1035</v>
      </c>
      <c r="H18" s="14">
        <v>1190</v>
      </c>
      <c r="I18" s="13">
        <v>1111</v>
      </c>
      <c r="J18" s="14">
        <v>1333</v>
      </c>
      <c r="K18" s="13">
        <v>1366</v>
      </c>
      <c r="L18" s="14">
        <v>1760</v>
      </c>
      <c r="M18" s="13">
        <v>1639</v>
      </c>
      <c r="N18" s="14">
        <v>2024</v>
      </c>
      <c r="O18" s="13">
        <v>1885</v>
      </c>
      <c r="P18" s="14">
        <v>2388</v>
      </c>
      <c r="Q18" s="13">
        <v>2168</v>
      </c>
      <c r="R18" s="14">
        <v>2746</v>
      </c>
      <c r="S18" s="13">
        <v>2493</v>
      </c>
      <c r="T18" s="14">
        <v>3158</v>
      </c>
    </row>
    <row r="19" spans="2:20" ht="13.5" thickBot="1" x14ac:dyDescent="0.25">
      <c r="B19" s="15" t="s">
        <v>11</v>
      </c>
      <c r="C19" s="16">
        <v>965</v>
      </c>
      <c r="D19" s="17">
        <v>965</v>
      </c>
      <c r="E19" s="16">
        <v>1286</v>
      </c>
      <c r="F19" s="17">
        <v>1286</v>
      </c>
      <c r="G19" s="16">
        <v>1325</v>
      </c>
      <c r="H19" s="17">
        <v>1524</v>
      </c>
      <c r="I19" s="16">
        <v>1545</v>
      </c>
      <c r="J19" s="17">
        <v>1777</v>
      </c>
      <c r="K19" s="16">
        <v>1851</v>
      </c>
      <c r="L19" s="17">
        <v>2302</v>
      </c>
      <c r="M19" s="16">
        <v>2221</v>
      </c>
      <c r="N19" s="17">
        <v>2818</v>
      </c>
      <c r="O19" s="16">
        <v>2554</v>
      </c>
      <c r="P19" s="17">
        <v>3353</v>
      </c>
      <c r="Q19" s="16">
        <v>2937</v>
      </c>
      <c r="R19" s="17">
        <v>3856</v>
      </c>
      <c r="S19" s="16">
        <v>3378</v>
      </c>
      <c r="T19" s="17">
        <v>4434</v>
      </c>
    </row>
    <row r="20" spans="2:20" ht="13.5" thickBot="1" x14ac:dyDescent="0.25"/>
    <row r="21" spans="2:20" ht="13.5" thickBot="1" x14ac:dyDescent="0.25">
      <c r="B21" s="27" t="s">
        <v>1</v>
      </c>
      <c r="C21" s="28" t="s">
        <v>48</v>
      </c>
    </row>
    <row r="22" spans="2:20" x14ac:dyDescent="0.2">
      <c r="B22" s="29" t="s">
        <v>5</v>
      </c>
      <c r="C22" s="30">
        <v>97019</v>
      </c>
    </row>
    <row r="23" spans="2:20" x14ac:dyDescent="0.2">
      <c r="B23" s="31" t="s">
        <v>5</v>
      </c>
      <c r="C23" s="32">
        <v>97024</v>
      </c>
    </row>
    <row r="24" spans="2:20" x14ac:dyDescent="0.2">
      <c r="B24" s="31" t="s">
        <v>5</v>
      </c>
      <c r="C24" s="32">
        <v>97030</v>
      </c>
    </row>
    <row r="25" spans="2:20" x14ac:dyDescent="0.2">
      <c r="B25" s="31" t="s">
        <v>11</v>
      </c>
      <c r="C25" s="32">
        <v>97035</v>
      </c>
    </row>
    <row r="26" spans="2:20" x14ac:dyDescent="0.2">
      <c r="B26" s="31" t="s">
        <v>5</v>
      </c>
      <c r="C26" s="32">
        <v>97060</v>
      </c>
    </row>
    <row r="27" spans="2:20" x14ac:dyDescent="0.2">
      <c r="B27" s="31" t="s">
        <v>5</v>
      </c>
      <c r="C27" s="32">
        <v>97080</v>
      </c>
    </row>
    <row r="28" spans="2:20" x14ac:dyDescent="0.2">
      <c r="B28" s="31" t="s">
        <v>3</v>
      </c>
      <c r="C28" s="32">
        <v>97201</v>
      </c>
    </row>
    <row r="29" spans="2:20" x14ac:dyDescent="0.2">
      <c r="B29" s="31" t="s">
        <v>7</v>
      </c>
      <c r="C29" s="32">
        <v>97202</v>
      </c>
    </row>
    <row r="30" spans="2:20" x14ac:dyDescent="0.2">
      <c r="B30" s="31" t="s">
        <v>8</v>
      </c>
      <c r="C30" s="32">
        <v>97203</v>
      </c>
    </row>
    <row r="31" spans="2:20" x14ac:dyDescent="0.2">
      <c r="B31" s="31" t="s">
        <v>3</v>
      </c>
      <c r="C31" s="32">
        <v>97204</v>
      </c>
    </row>
    <row r="32" spans="2:20" x14ac:dyDescent="0.2">
      <c r="B32" s="31" t="s">
        <v>3</v>
      </c>
      <c r="C32" s="32">
        <v>97205</v>
      </c>
    </row>
    <row r="33" spans="2:3" x14ac:dyDescent="0.2">
      <c r="B33" s="31" t="s">
        <v>7</v>
      </c>
      <c r="C33" s="32">
        <v>97206</v>
      </c>
    </row>
    <row r="34" spans="2:3" x14ac:dyDescent="0.2">
      <c r="B34" s="31" t="s">
        <v>4</v>
      </c>
      <c r="C34" s="32">
        <v>97209</v>
      </c>
    </row>
    <row r="35" spans="2:3" x14ac:dyDescent="0.2">
      <c r="B35" s="31" t="s">
        <v>4</v>
      </c>
      <c r="C35" s="32">
        <v>97210</v>
      </c>
    </row>
    <row r="36" spans="2:3" x14ac:dyDescent="0.2">
      <c r="B36" s="31" t="s">
        <v>6</v>
      </c>
      <c r="C36" s="32">
        <v>97211</v>
      </c>
    </row>
    <row r="37" spans="2:3" x14ac:dyDescent="0.2">
      <c r="B37" s="31" t="s">
        <v>6</v>
      </c>
      <c r="C37" s="32">
        <v>97212</v>
      </c>
    </row>
    <row r="38" spans="2:3" x14ac:dyDescent="0.2">
      <c r="B38" s="31" t="s">
        <v>6</v>
      </c>
      <c r="C38" s="32">
        <v>97213</v>
      </c>
    </row>
    <row r="39" spans="2:3" x14ac:dyDescent="0.2">
      <c r="B39" s="31" t="s">
        <v>7</v>
      </c>
      <c r="C39" s="32">
        <v>97214</v>
      </c>
    </row>
    <row r="40" spans="2:3" x14ac:dyDescent="0.2">
      <c r="B40" s="31" t="s">
        <v>7</v>
      </c>
      <c r="C40" s="32">
        <v>97215</v>
      </c>
    </row>
    <row r="41" spans="2:3" x14ac:dyDescent="0.2">
      <c r="B41" s="31" t="s">
        <v>9</v>
      </c>
      <c r="C41" s="32">
        <v>97216</v>
      </c>
    </row>
    <row r="42" spans="2:3" x14ac:dyDescent="0.2">
      <c r="B42" s="31" t="s">
        <v>8</v>
      </c>
      <c r="C42" s="32">
        <v>97217</v>
      </c>
    </row>
    <row r="43" spans="2:3" x14ac:dyDescent="0.2">
      <c r="B43" s="31" t="s">
        <v>6</v>
      </c>
      <c r="C43" s="32">
        <v>97218</v>
      </c>
    </row>
    <row r="44" spans="2:3" x14ac:dyDescent="0.2">
      <c r="B44" s="31" t="s">
        <v>11</v>
      </c>
      <c r="C44" s="32">
        <v>97219</v>
      </c>
    </row>
    <row r="45" spans="2:3" x14ac:dyDescent="0.2">
      <c r="B45" s="31" t="s">
        <v>10</v>
      </c>
      <c r="C45" s="32">
        <v>97220</v>
      </c>
    </row>
    <row r="46" spans="2:3" x14ac:dyDescent="0.2">
      <c r="B46" s="31" t="s">
        <v>11</v>
      </c>
      <c r="C46" s="32">
        <v>97221</v>
      </c>
    </row>
    <row r="47" spans="2:3" x14ac:dyDescent="0.2">
      <c r="B47" s="31" t="s">
        <v>8</v>
      </c>
      <c r="C47" s="32">
        <v>97227</v>
      </c>
    </row>
    <row r="48" spans="2:3" x14ac:dyDescent="0.2">
      <c r="B48" s="31" t="s">
        <v>4</v>
      </c>
      <c r="C48" s="32">
        <v>97229</v>
      </c>
    </row>
    <row r="49" spans="2:3" x14ac:dyDescent="0.2">
      <c r="B49" s="31" t="s">
        <v>10</v>
      </c>
      <c r="C49" s="32">
        <v>97230</v>
      </c>
    </row>
    <row r="50" spans="2:3" x14ac:dyDescent="0.2">
      <c r="B50" s="31" t="s">
        <v>4</v>
      </c>
      <c r="C50" s="32">
        <v>97231</v>
      </c>
    </row>
    <row r="51" spans="2:3" x14ac:dyDescent="0.2">
      <c r="B51" s="31" t="s">
        <v>6</v>
      </c>
      <c r="C51" s="32">
        <v>97232</v>
      </c>
    </row>
    <row r="52" spans="2:3" x14ac:dyDescent="0.2">
      <c r="B52" s="31" t="s">
        <v>9</v>
      </c>
      <c r="C52" s="32">
        <v>97233</v>
      </c>
    </row>
    <row r="53" spans="2:3" x14ac:dyDescent="0.2">
      <c r="B53" s="31" t="s">
        <v>9</v>
      </c>
      <c r="C53" s="32">
        <v>97236</v>
      </c>
    </row>
    <row r="54" spans="2:3" x14ac:dyDescent="0.2">
      <c r="B54" s="31" t="s">
        <v>11</v>
      </c>
      <c r="C54" s="32">
        <v>97239</v>
      </c>
    </row>
    <row r="55" spans="2:3" ht="13.5" thickBot="1" x14ac:dyDescent="0.25">
      <c r="B55" s="33" t="s">
        <v>9</v>
      </c>
      <c r="C55" s="61">
        <v>97266</v>
      </c>
    </row>
  </sheetData>
  <sheetProtection selectLockedCells="1" selectUnlockedCells="1"/>
  <sortState xmlns:xlrd2="http://schemas.microsoft.com/office/spreadsheetml/2017/richdata2" ref="B24:C57">
    <sortCondition ref="C24"/>
  </sortState>
  <mergeCells count="5">
    <mergeCell ref="C3:E3"/>
    <mergeCell ref="C4:E4"/>
    <mergeCell ref="C5:E5"/>
    <mergeCell ref="G3:T3"/>
    <mergeCell ref="G5:T5"/>
  </mergeCells>
  <pageMargins left="0.25" right="0.25" top="0.75" bottom="0.75" header="0.3" footer="0.3"/>
  <pageSetup paperSize="5" scale="74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7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IF(OR(i_UnitType="",i_ZipCode=""),0,INDEX(Calc!$C$11:$T$19,MATCH(Calc!$C$5,Calc!$B$11:$B$19,0),MATCH('7 Bedrooms'!$O$5&amp;"_"&amp;LEFT(i_UnitType,1),Calc!$C$7:$T$7,0)))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1tklo2U/zzMuVc9dzW1U0wsNZBvzGDl5O1hG8MP4UNMh5zDd4+jF7nozGDDYV7W1ymQ6XMdcvn4i90e+3j8XOw==" saltValue="HhnE3z3oQIDRmDfQj2OEzA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35" priority="4" operator="greaterThan">
      <formula>$N$30</formula>
    </cfRule>
  </conditionalFormatting>
  <conditionalFormatting sqref="E17:J17">
    <cfRule type="expression" dxfId="34" priority="3">
      <formula>$S$17="INVALID"</formula>
    </cfRule>
  </conditionalFormatting>
  <conditionalFormatting sqref="E18:J18">
    <cfRule type="expression" dxfId="33" priority="2">
      <formula>$S$18="INVALID"</formula>
    </cfRule>
  </conditionalFormatting>
  <conditionalFormatting sqref="E27:J27">
    <cfRule type="expression" dxfId="32" priority="1">
      <formula>$S$27="INVALID"</formula>
    </cfRule>
  </conditionalFormatting>
  <dataValidations count="1">
    <dataValidation type="list" allowBlank="1" showInputMessage="1" showErrorMessage="1" sqref="C17:D29" xr:uid="{00000000-0002-0000-01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6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64">
        <f>IF(OR(i_UnitType="",i_ZipCode=""),0,INDEX(Calc!$C$11:$T$19,MATCH(Calc!$C$5,Calc!$B$11:$B$19,0),MATCH('6 Bedrooms'!$O$5&amp;"_"&amp;LEFT(i_UnitType,1),Calc!$C$7:$T$7,0)))</f>
        <v>0</v>
      </c>
      <c r="O16" s="165"/>
      <c r="P16" s="166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KXJWcZF/9ZLWSHVE8d0ifdG5ewkD+DULD9TA4XPWH73+1FJL00gTbsTWgDONUhX5by5dBo43Nn86E6+3MpJTZA==" saltValue="DjNTXpCqHvCmhUgTXCsB1A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31" priority="4" operator="greaterThan">
      <formula>$N$30</formula>
    </cfRule>
  </conditionalFormatting>
  <conditionalFormatting sqref="E17:J17">
    <cfRule type="expression" dxfId="30" priority="3">
      <formula>$S$17="INVALID"</formula>
    </cfRule>
  </conditionalFormatting>
  <conditionalFormatting sqref="E18:J18">
    <cfRule type="expression" dxfId="29" priority="2">
      <formula>$S$18="INVALID"</formula>
    </cfRule>
  </conditionalFormatting>
  <conditionalFormatting sqref="E27:J27">
    <cfRule type="expression" dxfId="28" priority="1">
      <formula>$S$27="INVALID"</formula>
    </cfRule>
  </conditionalFormatting>
  <dataValidations count="1">
    <dataValidation type="list" allowBlank="1" showInputMessage="1" showErrorMessage="1" sqref="C17:D29" xr:uid="{00000000-0002-0000-02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5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64">
        <f>IF(OR(i_UnitType="",i_ZipCode=""),0,INDEX(Calc!$C$11:$T$19,MATCH(Calc!$C$5,Calc!$B$11:$B$19,0),MATCH('5 Bedrooms'!$O$5&amp;"_"&amp;LEFT(i_UnitType,1),Calc!$C$7:$T$7,0)))</f>
        <v>0</v>
      </c>
      <c r="O16" s="165"/>
      <c r="P16" s="166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54n0UAWZk4PWlY1nEJ/pixHZOVCm855L6XcnHQyVeoyBDPAZo96ZKrgcSkE4+Ad6//cMLiU2iT85n0wBGZBa2Q==" saltValue="YLptLXce8wrY01NpgqYRRw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27" priority="4" operator="greaterThan">
      <formula>$N$30</formula>
    </cfRule>
  </conditionalFormatting>
  <conditionalFormatting sqref="E17:J17">
    <cfRule type="expression" dxfId="26" priority="3">
      <formula>$S$17="INVALID"</formula>
    </cfRule>
  </conditionalFormatting>
  <conditionalFormatting sqref="E18:J18">
    <cfRule type="expression" dxfId="25" priority="2">
      <formula>$S$18="INVALID"</formula>
    </cfRule>
  </conditionalFormatting>
  <conditionalFormatting sqref="E27:J27">
    <cfRule type="expression" dxfId="24" priority="1">
      <formula>$S$27="INVALID"</formula>
    </cfRule>
  </conditionalFormatting>
  <dataValidations count="1">
    <dataValidation type="list" allowBlank="1" showInputMessage="1" showErrorMessage="1" sqref="C17:D29" xr:uid="{00000000-0002-0000-03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67"/>
      <c r="D5" s="168"/>
      <c r="E5" s="168"/>
      <c r="F5" s="168"/>
      <c r="G5" s="168"/>
      <c r="H5" s="169"/>
      <c r="J5" s="148" t="s">
        <v>74</v>
      </c>
      <c r="K5" s="149"/>
      <c r="L5" s="149"/>
      <c r="M5" s="149"/>
      <c r="N5" s="149"/>
      <c r="O5" s="128">
        <v>4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64">
        <f>IF(OR(i_UnitType="",i_ZipCode=""),0,INDEX(Calc!$C$11:$T$19,MATCH(Calc!$C$5,Calc!$B$11:$B$19,0),MATCH('4 Bedrooms'!$O$5&amp;"_"&amp;LEFT(i_UnitType,1),Calc!$C$7:$T$7,0)))</f>
        <v>0</v>
      </c>
      <c r="O16" s="165"/>
      <c r="P16" s="166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yx6YDyHUka2IR29an2aVIoK7OX2oqOIqvaKokkWN4yy/OiWepbE61q94QugYtrWWSBTnPI2Gfw30n0b+P4xLWQ==" saltValue="+t+ujkUSkzyT/QLUzVG8dg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23" priority="4" operator="greaterThan">
      <formula>$N$30</formula>
    </cfRule>
  </conditionalFormatting>
  <conditionalFormatting sqref="E17:J17">
    <cfRule type="expression" dxfId="22" priority="3">
      <formula>$S$17="INVALID"</formula>
    </cfRule>
  </conditionalFormatting>
  <conditionalFormatting sqref="E18:J18">
    <cfRule type="expression" dxfId="21" priority="2">
      <formula>$S$18="INVALID"</formula>
    </cfRule>
  </conditionalFormatting>
  <conditionalFormatting sqref="E27:J27">
    <cfRule type="expression" dxfId="20" priority="1">
      <formula>$S$27="INVALID"</formula>
    </cfRule>
  </conditionalFormatting>
  <dataValidations count="1">
    <dataValidation type="list" allowBlank="1" showInputMessage="1" showErrorMessage="1" sqref="C17:D29" xr:uid="{00000000-0002-0000-04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3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IF(OR(i_UnitType="",i_ZipCode=""),0,INDEX(Calc!$C$11:$T$19,MATCH(Calc!$C$5,Calc!$B$11:$B$19,0),MATCH('3 Bedrooms'!$O$5&amp;"_"&amp;LEFT(i_UnitType,1),Calc!$C$7:$T$7,0)))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xMhyRNP2fhwJy2VTx5i6N60yE4aeKHcMsnX7fBu82aI3aebQpKbnp+HepWsLuBFN4uA154s1IDjGUzWgQg3nwQ==" saltValue="qW/m6ZRURTUGyKJUhYD5Tw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19" priority="4" operator="greaterThan">
      <formula>$N$30</formula>
    </cfRule>
  </conditionalFormatting>
  <conditionalFormatting sqref="E17:J17">
    <cfRule type="expression" dxfId="18" priority="3">
      <formula>$S$17="INVALID"</formula>
    </cfRule>
  </conditionalFormatting>
  <conditionalFormatting sqref="E18:J18">
    <cfRule type="expression" dxfId="17" priority="2">
      <formula>$S$18="INVALID"</formula>
    </cfRule>
  </conditionalFormatting>
  <conditionalFormatting sqref="E27:J27">
    <cfRule type="expression" dxfId="16" priority="1">
      <formula>$S$27="INVALID"</formula>
    </cfRule>
  </conditionalFormatting>
  <dataValidations count="1">
    <dataValidation type="list" allowBlank="1" showInputMessage="1" showErrorMessage="1" sqref="C17:D29" xr:uid="{00000000-0002-0000-05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2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IF(OR(i_UnitType="",i_ZipCode=""),0,INDEX(Calc!$C$11:$T$19,MATCH(Calc!$C$5,Calc!$B$11:$B$19,0),MATCH('2 Bedrooms'!$O$5&amp;"_"&amp;LEFT(i_UnitType,1),Calc!$C$7:$T$7,0)))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pvP8yUazM0VCGg62hOjHbHgdDDVUEMJiMn175ZqOUs42wLJS8YMrOhrNKyjwWHGbI5AZVMqKrg6dtf6YC5KRWw==" saltValue="t8vCHgA9BFabdcxFaMa6XA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15" priority="4" operator="greaterThan">
      <formula>$N$30</formula>
    </cfRule>
  </conditionalFormatting>
  <conditionalFormatting sqref="E17:J17">
    <cfRule type="expression" dxfId="14" priority="3">
      <formula>$S$17="INVALID"</formula>
    </cfRule>
  </conditionalFormatting>
  <conditionalFormatting sqref="E18:J18">
    <cfRule type="expression" dxfId="13" priority="2">
      <formula>$S$18="INVALID"</formula>
    </cfRule>
  </conditionalFormatting>
  <conditionalFormatting sqref="E27:J27">
    <cfRule type="expression" dxfId="12" priority="1">
      <formula>$S$27="INVALID"</formula>
    </cfRule>
  </conditionalFormatting>
  <dataValidations count="1">
    <dataValidation type="list" allowBlank="1" showInputMessage="1" showErrorMessage="1" sqref="C17:D29" xr:uid="{00000000-0002-0000-06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1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IF(OR(i_UnitType="",i_ZipCode=""),0,INDEX(Calc!$C$11:$T$19,MATCH(Calc!$C$5,Calc!$B$11:$B$19,0),MATCH('1 Bedroom'!$O$5&amp;"_"&amp;LEFT(i_UnitType,1),Calc!$C$7:$T$7,0)))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PTM+rn1dDWJBKiTVl33o1RlTGanmRCgFezVBfKBem3PGEDb2yAK/J2JFDB2Hgj7qILl+GzR9bkmHKrgoM2yhNg==" saltValue="+ove1ZSTx1tbw9KCNHyR3Q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11" priority="4" operator="greaterThan">
      <formula>$N$30</formula>
    </cfRule>
  </conditionalFormatting>
  <conditionalFormatting sqref="E17:J17">
    <cfRule type="expression" dxfId="10" priority="3">
      <formula>$S$17="INVALID"</formula>
    </cfRule>
  </conditionalFormatting>
  <conditionalFormatting sqref="E18:J18">
    <cfRule type="expression" dxfId="9" priority="2">
      <formula>$S$18="INVALID"</formula>
    </cfRule>
  </conditionalFormatting>
  <conditionalFormatting sqref="E27:J27">
    <cfRule type="expression" dxfId="8" priority="1">
      <formula>$S$27="INVALID"</formula>
    </cfRule>
  </conditionalFormatting>
  <dataValidations count="1">
    <dataValidation type="list" allowBlank="1" showInputMessage="1" showErrorMessage="1" sqref="C17:D29" xr:uid="{00000000-0002-0000-07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  <pageSetUpPr fitToPage="1"/>
  </sheetPr>
  <dimension ref="B1:S49"/>
  <sheetViews>
    <sheetView showGridLines="0" workbookViewId="0">
      <pane ySplit="3" topLeftCell="A4" activePane="bottomLeft" state="frozen"/>
      <selection activeCell="A4" sqref="A4"/>
      <selection pane="bottomLeft" activeCell="C5" sqref="C5:H5"/>
    </sheetView>
  </sheetViews>
  <sheetFormatPr defaultRowHeight="15" x14ac:dyDescent="0.25"/>
  <cols>
    <col min="1" max="1" width="2.85546875" customWidth="1"/>
    <col min="2" max="2" width="33.85546875" customWidth="1"/>
    <col min="3" max="8" width="6.85546875" customWidth="1"/>
    <col min="9" max="9" width="1.42578125" customWidth="1"/>
    <col min="10" max="16" width="4.5703125" customWidth="1"/>
    <col min="17" max="17" width="2.85546875" customWidth="1"/>
    <col min="19" max="19" width="9.140625" style="60"/>
  </cols>
  <sheetData>
    <row r="1" spans="2:16" ht="15.75" thickBot="1" x14ac:dyDescent="0.3"/>
    <row r="2" spans="2:16" ht="15.75" x14ac:dyDescent="0.25">
      <c r="B2" s="66" t="s">
        <v>80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6.5" thickBot="1" x14ac:dyDescent="0.3">
      <c r="B3" s="70" t="s">
        <v>12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2:16" ht="15.75" thickBot="1" x14ac:dyDescent="0.3"/>
    <row r="5" spans="2:16" ht="21" customHeight="1" thickBot="1" x14ac:dyDescent="0.3">
      <c r="B5" s="39" t="s">
        <v>15</v>
      </c>
      <c r="C5" s="146"/>
      <c r="D5" s="146"/>
      <c r="E5" s="146"/>
      <c r="F5" s="146"/>
      <c r="G5" s="146"/>
      <c r="H5" s="147"/>
      <c r="J5" s="148" t="s">
        <v>74</v>
      </c>
      <c r="K5" s="149"/>
      <c r="L5" s="149"/>
      <c r="M5" s="149"/>
      <c r="N5" s="149"/>
      <c r="O5" s="128">
        <v>0</v>
      </c>
      <c r="P5" s="150"/>
    </row>
    <row r="6" spans="2:16" ht="21" customHeight="1" thickBot="1" x14ac:dyDescent="0.3"/>
    <row r="7" spans="2:16" ht="21" customHeight="1" x14ac:dyDescent="0.25">
      <c r="B7" s="151" t="s">
        <v>14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16" x14ac:dyDescent="0.25">
      <c r="B8" s="152"/>
      <c r="C8" s="156" t="s">
        <v>50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7"/>
    </row>
    <row r="9" spans="2:16" ht="21" customHeight="1" x14ac:dyDescent="0.25">
      <c r="B9" s="152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tr">
        <f>IF(i_ZipCode="","",i_ZipCode)</f>
        <v/>
      </c>
      <c r="N9" s="159"/>
      <c r="O9" s="159"/>
      <c r="P9" s="160"/>
    </row>
    <row r="10" spans="2:16" ht="15.75" thickBot="1" x14ac:dyDescent="0.3">
      <c r="B10" s="153"/>
      <c r="C10" s="161" t="s">
        <v>51</v>
      </c>
      <c r="D10" s="161"/>
      <c r="E10" s="161"/>
      <c r="F10" s="161"/>
      <c r="G10" s="161"/>
      <c r="H10" s="161"/>
      <c r="I10" s="161"/>
      <c r="J10" s="162" t="s">
        <v>53</v>
      </c>
      <c r="K10" s="162"/>
      <c r="L10" s="162"/>
      <c r="M10" s="162" t="s">
        <v>52</v>
      </c>
      <c r="N10" s="162"/>
      <c r="O10" s="162"/>
      <c r="P10" s="163"/>
    </row>
    <row r="11" spans="2:16" ht="21" customHeight="1" thickBot="1" x14ac:dyDescent="0.3"/>
    <row r="12" spans="2:16" ht="21" customHeight="1" x14ac:dyDescent="0.25">
      <c r="B12" s="40" t="s">
        <v>13</v>
      </c>
      <c r="C12" s="132" t="str">
        <f>IF(i_UnitType="","",i_UnitType)</f>
        <v/>
      </c>
      <c r="D12" s="133"/>
      <c r="E12" s="134"/>
      <c r="G12" s="135" t="s">
        <v>49</v>
      </c>
      <c r="H12" s="136"/>
      <c r="I12" s="136"/>
      <c r="J12" s="136"/>
      <c r="K12" s="136"/>
      <c r="L12" s="136"/>
      <c r="M12" s="136"/>
      <c r="N12" s="137"/>
      <c r="O12" s="137"/>
      <c r="P12" s="138"/>
    </row>
    <row r="13" spans="2:16" ht="21" customHeight="1" thickBot="1" x14ac:dyDescent="0.3">
      <c r="B13" s="41" t="s">
        <v>48</v>
      </c>
      <c r="C13" s="139" t="str">
        <f>IF(i_ZipCode="","",i_ZipCode)</f>
        <v/>
      </c>
      <c r="D13" s="140"/>
      <c r="E13" s="141"/>
      <c r="G13" s="142" t="s">
        <v>75</v>
      </c>
      <c r="H13" s="143"/>
      <c r="I13" s="143"/>
      <c r="J13" s="143"/>
      <c r="K13" s="143"/>
      <c r="L13" s="143"/>
      <c r="M13" s="143"/>
      <c r="N13" s="144"/>
      <c r="O13" s="144"/>
      <c r="P13" s="145"/>
    </row>
    <row r="14" spans="2:16" ht="15.75" thickBot="1" x14ac:dyDescent="0.3"/>
    <row r="15" spans="2:16" ht="30" customHeight="1" thickBot="1" x14ac:dyDescent="0.3">
      <c r="B15" s="42" t="s">
        <v>16</v>
      </c>
      <c r="C15" s="125" t="s">
        <v>17</v>
      </c>
      <c r="D15" s="125"/>
      <c r="E15" s="126" t="s">
        <v>18</v>
      </c>
      <c r="F15" s="126"/>
      <c r="G15" s="126"/>
      <c r="H15" s="126"/>
      <c r="I15" s="126"/>
      <c r="J15" s="126"/>
      <c r="K15" s="125" t="s">
        <v>19</v>
      </c>
      <c r="L15" s="125"/>
      <c r="M15" s="125"/>
      <c r="N15" s="125" t="s">
        <v>20</v>
      </c>
      <c r="O15" s="125"/>
      <c r="P15" s="127"/>
    </row>
    <row r="16" spans="2:16" ht="21" customHeight="1" thickBot="1" x14ac:dyDescent="0.3">
      <c r="B16" s="39" t="s">
        <v>21</v>
      </c>
      <c r="C16" s="128" t="s">
        <v>22</v>
      </c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30">
        <f>IF(OR(i_UnitType="",i_ZipCode=""),0,INDEX(Calc!$C$11:$T$19,MATCH(Calc!$C$5,Calc!$B$11:$B$19,0),MATCH(Studio!$O$5&amp;"_"&amp;LEFT(i_UnitType,1),Calc!$C$7:$T$7,0)))</f>
        <v>0</v>
      </c>
      <c r="O16" s="130"/>
      <c r="P16" s="131"/>
    </row>
    <row r="17" spans="2:19" ht="21" customHeight="1" x14ac:dyDescent="0.25">
      <c r="B17" s="43" t="s">
        <v>23</v>
      </c>
      <c r="C17" s="120" t="s">
        <v>69</v>
      </c>
      <c r="D17" s="120"/>
      <c r="E17" s="121" t="s">
        <v>24</v>
      </c>
      <c r="F17" s="121"/>
      <c r="G17" s="121"/>
      <c r="H17" s="121"/>
      <c r="I17" s="121"/>
      <c r="J17" s="121"/>
      <c r="K17" s="122">
        <f>IF(i_UnitType="House / Duplex",0,0.15)</f>
        <v>0.15</v>
      </c>
      <c r="L17" s="122"/>
      <c r="M17" s="122"/>
      <c r="N17" s="123">
        <f>IF(i_UnitType="Apartment",IF($C17="y",$N$16*$K17,0),0)</f>
        <v>0</v>
      </c>
      <c r="O17" s="123"/>
      <c r="P17" s="124"/>
      <c r="S17" s="60" t="str">
        <f>IF(AND(C17="Y",i_UnitType="House / Duplex"),"INVALID","")</f>
        <v/>
      </c>
    </row>
    <row r="18" spans="2:19" ht="21" customHeight="1" x14ac:dyDescent="0.25">
      <c r="B18" s="44" t="s">
        <v>25</v>
      </c>
      <c r="C18" s="113" t="s">
        <v>69</v>
      </c>
      <c r="D18" s="113"/>
      <c r="E18" s="114" t="s">
        <v>26</v>
      </c>
      <c r="F18" s="114"/>
      <c r="G18" s="114"/>
      <c r="H18" s="114"/>
      <c r="I18" s="114"/>
      <c r="J18" s="114"/>
      <c r="K18" s="115">
        <f>IF(i_UnitType="House / Duplex",0,0.2)</f>
        <v>0.2</v>
      </c>
      <c r="L18" s="115"/>
      <c r="M18" s="115"/>
      <c r="N18" s="116">
        <f>IF(i_UnitType="Apartment",IF($C18="y",$N$16*$K18,0),0)</f>
        <v>0</v>
      </c>
      <c r="O18" s="116"/>
      <c r="P18" s="117"/>
      <c r="S18" s="60" t="str">
        <f>IF(AND(C18="Y",i_UnitType="House / Duplex"),"INVALID","")</f>
        <v/>
      </c>
    </row>
    <row r="19" spans="2:19" ht="21" customHeight="1" x14ac:dyDescent="0.25">
      <c r="B19" s="44" t="s">
        <v>27</v>
      </c>
      <c r="C19" s="113" t="s">
        <v>69</v>
      </c>
      <c r="D19" s="113"/>
      <c r="E19" s="119"/>
      <c r="F19" s="119"/>
      <c r="G19" s="119"/>
      <c r="H19" s="119"/>
      <c r="I19" s="119"/>
      <c r="J19" s="119"/>
      <c r="K19" s="115">
        <v>0.05</v>
      </c>
      <c r="L19" s="115"/>
      <c r="M19" s="115"/>
      <c r="N19" s="116">
        <f t="shared" ref="N19:N27" si="0">IF(C19="y",$N$16*$K19,0)</f>
        <v>0</v>
      </c>
      <c r="O19" s="116"/>
      <c r="P19" s="117"/>
    </row>
    <row r="20" spans="2:19" ht="21" customHeight="1" x14ac:dyDescent="0.25">
      <c r="B20" s="44" t="s">
        <v>28</v>
      </c>
      <c r="C20" s="113" t="s">
        <v>69</v>
      </c>
      <c r="D20" s="113"/>
      <c r="E20" s="119"/>
      <c r="F20" s="119"/>
      <c r="G20" s="119"/>
      <c r="H20" s="119"/>
      <c r="I20" s="119"/>
      <c r="J20" s="119"/>
      <c r="K20" s="115">
        <v>0.05</v>
      </c>
      <c r="L20" s="115"/>
      <c r="M20" s="115"/>
      <c r="N20" s="116">
        <f t="shared" si="0"/>
        <v>0</v>
      </c>
      <c r="O20" s="116"/>
      <c r="P20" s="117"/>
    </row>
    <row r="21" spans="2:19" ht="21" customHeight="1" x14ac:dyDescent="0.25">
      <c r="B21" s="44" t="s">
        <v>29</v>
      </c>
      <c r="C21" s="113" t="s">
        <v>69</v>
      </c>
      <c r="D21" s="113"/>
      <c r="E21" s="114" t="s">
        <v>79</v>
      </c>
      <c r="F21" s="114"/>
      <c r="G21" s="114"/>
      <c r="H21" s="114"/>
      <c r="I21" s="114"/>
      <c r="J21" s="114"/>
      <c r="K21" s="115">
        <v>0.1</v>
      </c>
      <c r="L21" s="115"/>
      <c r="M21" s="115"/>
      <c r="N21" s="116">
        <f t="shared" si="0"/>
        <v>0</v>
      </c>
      <c r="O21" s="116"/>
      <c r="P21" s="117"/>
    </row>
    <row r="22" spans="2:19" ht="21" customHeight="1" x14ac:dyDescent="0.25">
      <c r="B22" s="44" t="s">
        <v>30</v>
      </c>
      <c r="C22" s="113" t="s">
        <v>69</v>
      </c>
      <c r="D22" s="113"/>
      <c r="E22" s="119"/>
      <c r="F22" s="119"/>
      <c r="G22" s="119"/>
      <c r="H22" s="119"/>
      <c r="I22" s="119"/>
      <c r="J22" s="119"/>
      <c r="K22" s="115">
        <v>0.05</v>
      </c>
      <c r="L22" s="115"/>
      <c r="M22" s="115"/>
      <c r="N22" s="116">
        <f t="shared" si="0"/>
        <v>0</v>
      </c>
      <c r="O22" s="116"/>
      <c r="P22" s="117"/>
    </row>
    <row r="23" spans="2:19" ht="21" customHeight="1" x14ac:dyDescent="0.25">
      <c r="B23" s="44" t="s">
        <v>31</v>
      </c>
      <c r="C23" s="113" t="s">
        <v>69</v>
      </c>
      <c r="D23" s="113"/>
      <c r="E23" s="119"/>
      <c r="F23" s="119"/>
      <c r="G23" s="119"/>
      <c r="H23" s="119"/>
      <c r="I23" s="119"/>
      <c r="J23" s="119"/>
      <c r="K23" s="115">
        <v>0.01</v>
      </c>
      <c r="L23" s="115"/>
      <c r="M23" s="115"/>
      <c r="N23" s="116">
        <f t="shared" si="0"/>
        <v>0</v>
      </c>
      <c r="O23" s="116"/>
      <c r="P23" s="117"/>
    </row>
    <row r="24" spans="2:19" ht="21" customHeight="1" x14ac:dyDescent="0.25">
      <c r="B24" s="44" t="s">
        <v>32</v>
      </c>
      <c r="C24" s="113" t="s">
        <v>69</v>
      </c>
      <c r="D24" s="113"/>
      <c r="E24" s="119"/>
      <c r="F24" s="119"/>
      <c r="G24" s="119"/>
      <c r="H24" s="119"/>
      <c r="I24" s="119"/>
      <c r="J24" s="119"/>
      <c r="K24" s="115">
        <v>0.01</v>
      </c>
      <c r="L24" s="115"/>
      <c r="M24" s="115"/>
      <c r="N24" s="116">
        <f t="shared" si="0"/>
        <v>0</v>
      </c>
      <c r="O24" s="116"/>
      <c r="P24" s="117"/>
    </row>
    <row r="25" spans="2:19" ht="21" customHeight="1" x14ac:dyDescent="0.25">
      <c r="B25" s="44" t="s">
        <v>33</v>
      </c>
      <c r="C25" s="113" t="s">
        <v>69</v>
      </c>
      <c r="D25" s="113"/>
      <c r="E25" s="119"/>
      <c r="F25" s="119"/>
      <c r="G25" s="119"/>
      <c r="H25" s="119"/>
      <c r="I25" s="119"/>
      <c r="J25" s="119"/>
      <c r="K25" s="115">
        <v>0.05</v>
      </c>
      <c r="L25" s="115"/>
      <c r="M25" s="115"/>
      <c r="N25" s="116">
        <f t="shared" si="0"/>
        <v>0</v>
      </c>
      <c r="O25" s="116"/>
      <c r="P25" s="117"/>
    </row>
    <row r="26" spans="2:19" ht="21" customHeight="1" x14ac:dyDescent="0.25">
      <c r="B26" s="44" t="s">
        <v>34</v>
      </c>
      <c r="C26" s="113" t="s">
        <v>69</v>
      </c>
      <c r="D26" s="113"/>
      <c r="E26" s="119"/>
      <c r="F26" s="119"/>
      <c r="G26" s="119"/>
      <c r="H26" s="119"/>
      <c r="I26" s="119"/>
      <c r="J26" s="119"/>
      <c r="K26" s="115">
        <v>0.05</v>
      </c>
      <c r="L26" s="115"/>
      <c r="M26" s="115"/>
      <c r="N26" s="116">
        <f t="shared" si="0"/>
        <v>0</v>
      </c>
      <c r="O26" s="116"/>
      <c r="P26" s="117"/>
    </row>
    <row r="27" spans="2:19" ht="21" customHeight="1" x14ac:dyDescent="0.25">
      <c r="B27" s="44" t="s">
        <v>35</v>
      </c>
      <c r="C27" s="113" t="s">
        <v>69</v>
      </c>
      <c r="D27" s="113"/>
      <c r="E27" s="114" t="s">
        <v>36</v>
      </c>
      <c r="F27" s="114"/>
      <c r="G27" s="114"/>
      <c r="H27" s="114"/>
      <c r="I27" s="114"/>
      <c r="J27" s="114"/>
      <c r="K27" s="115">
        <f>IF(i_UnitType="Apartment",0,0.05)</f>
        <v>0.05</v>
      </c>
      <c r="L27" s="115"/>
      <c r="M27" s="115"/>
      <c r="N27" s="116">
        <f t="shared" si="0"/>
        <v>0</v>
      </c>
      <c r="O27" s="116"/>
      <c r="P27" s="117"/>
      <c r="S27" s="60" t="str">
        <f>IF(AND(C27="Y",i_UnitType="Apartment"),"INVALID","")</f>
        <v/>
      </c>
    </row>
    <row r="28" spans="2:19" ht="21" customHeight="1" x14ac:dyDescent="0.25">
      <c r="B28" s="44" t="s">
        <v>37</v>
      </c>
      <c r="C28" s="113" t="s">
        <v>69</v>
      </c>
      <c r="D28" s="113"/>
      <c r="E28" s="118" t="str">
        <f t="shared" ref="E28" si="1">IF(AND(C27="Y",C28="Y"),"Select Sewer/Water OR All Utilities","")</f>
        <v/>
      </c>
      <c r="F28" s="118"/>
      <c r="G28" s="118"/>
      <c r="H28" s="118"/>
      <c r="I28" s="118"/>
      <c r="J28" s="118"/>
      <c r="K28" s="115">
        <v>0.1</v>
      </c>
      <c r="L28" s="115"/>
      <c r="M28" s="115"/>
      <c r="N28" s="116">
        <f t="shared" ref="N28" si="2">IF($C27="Y",0,IF($C28="Y",$N$16*$K28,0))</f>
        <v>0</v>
      </c>
      <c r="O28" s="116"/>
      <c r="P28" s="117"/>
    </row>
    <row r="29" spans="2:19" ht="21" customHeight="1" thickBot="1" x14ac:dyDescent="0.3">
      <c r="B29" s="45" t="s">
        <v>38</v>
      </c>
      <c r="C29" s="107" t="s">
        <v>69</v>
      </c>
      <c r="D29" s="107"/>
      <c r="E29" s="108"/>
      <c r="F29" s="108"/>
      <c r="G29" s="108"/>
      <c r="H29" s="108"/>
      <c r="I29" s="108"/>
      <c r="J29" s="108"/>
      <c r="K29" s="109">
        <v>0.1</v>
      </c>
      <c r="L29" s="109"/>
      <c r="M29" s="109"/>
      <c r="N29" s="104">
        <f t="shared" ref="N29" si="3">IF(C29="y",$N$16*$K29,0)</f>
        <v>0</v>
      </c>
      <c r="O29" s="104"/>
      <c r="P29" s="105"/>
    </row>
    <row r="30" spans="2:19" ht="21" customHeight="1" x14ac:dyDescent="0.25">
      <c r="B30" s="97" t="s">
        <v>39</v>
      </c>
      <c r="C30" s="97"/>
      <c r="D30" s="97"/>
      <c r="E30" s="97"/>
      <c r="F30" s="97"/>
      <c r="G30" s="98" t="s">
        <v>40</v>
      </c>
      <c r="H30" s="99"/>
      <c r="I30" s="99"/>
      <c r="J30" s="99"/>
      <c r="K30" s="99"/>
      <c r="L30" s="99"/>
      <c r="M30" s="99"/>
      <c r="N30" s="100">
        <f t="shared" ref="N30" si="4">SUM($N$16:$P$29)</f>
        <v>0</v>
      </c>
      <c r="O30" s="100"/>
      <c r="P30" s="101"/>
    </row>
    <row r="31" spans="2:19" ht="21" customHeight="1" thickBot="1" x14ac:dyDescent="0.3">
      <c r="B31" s="97"/>
      <c r="C31" s="97"/>
      <c r="D31" s="97"/>
      <c r="E31" s="97"/>
      <c r="F31" s="97"/>
      <c r="G31" s="102" t="s">
        <v>41</v>
      </c>
      <c r="H31" s="103"/>
      <c r="I31" s="103"/>
      <c r="J31" s="103"/>
      <c r="K31" s="103"/>
      <c r="L31" s="103"/>
      <c r="M31" s="103"/>
      <c r="N31" s="104">
        <f t="shared" ref="N31" si="5">$N$30*1.02</f>
        <v>0</v>
      </c>
      <c r="O31" s="104"/>
      <c r="P31" s="105"/>
    </row>
    <row r="32" spans="2:19" x14ac:dyDescent="0.25">
      <c r="B32" s="46"/>
      <c r="C32" s="46"/>
      <c r="D32" s="47"/>
      <c r="E32" s="47"/>
      <c r="F32" s="47"/>
      <c r="G32" s="48"/>
      <c r="H32" s="48"/>
      <c r="I32" s="48"/>
      <c r="J32" s="48"/>
      <c r="K32" s="48"/>
      <c r="L32" s="48"/>
      <c r="M32" s="48"/>
      <c r="N32" s="49"/>
      <c r="O32" s="49"/>
      <c r="P32" s="49"/>
    </row>
    <row r="33" spans="2:16" x14ac:dyDescent="0.25">
      <c r="B33" s="106" t="s">
        <v>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 spans="2:16" x14ac:dyDescent="0.25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6" spans="2:16" ht="21" customHeight="1" thickBot="1" x14ac:dyDescent="0.3">
      <c r="B36" s="50" t="s">
        <v>70</v>
      </c>
      <c r="C36" s="51"/>
      <c r="D36" s="51"/>
      <c r="E36" s="51"/>
      <c r="F36" s="51"/>
      <c r="G36" s="51"/>
      <c r="H36" s="51"/>
      <c r="I36" s="110" t="s">
        <v>73</v>
      </c>
      <c r="J36" s="110"/>
      <c r="K36" s="110"/>
      <c r="L36" s="110"/>
      <c r="M36" s="110"/>
      <c r="N36" s="111"/>
      <c r="O36" s="112"/>
      <c r="P36" s="112"/>
    </row>
    <row r="37" spans="2:16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2:16" x14ac:dyDescent="0.25">
      <c r="B38" s="54" t="s">
        <v>71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2:16" ht="23.25" x14ac:dyDescent="0.35">
      <c r="B39" s="55" t="s">
        <v>42</v>
      </c>
      <c r="C39" s="56"/>
      <c r="D39" s="56"/>
      <c r="E39" s="56"/>
      <c r="F39" s="57" t="s">
        <v>43</v>
      </c>
      <c r="G39" s="58"/>
      <c r="H39" s="56"/>
      <c r="I39" s="56"/>
      <c r="J39" s="56"/>
      <c r="K39" s="87" t="s">
        <v>44</v>
      </c>
      <c r="L39" s="87"/>
      <c r="M39" s="56"/>
      <c r="N39" s="56"/>
      <c r="O39" s="56"/>
      <c r="P39" s="56"/>
    </row>
    <row r="41" spans="2:16" ht="21" customHeight="1" thickBot="1" x14ac:dyDescent="0.3">
      <c r="B41" s="46" t="s">
        <v>45</v>
      </c>
    </row>
    <row r="42" spans="2:16" x14ac:dyDescent="0.25"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  <row r="43" spans="2:16" x14ac:dyDescent="0.25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/>
    </row>
    <row r="44" spans="2:16" ht="15.75" thickBot="1" x14ac:dyDescent="0.3"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6"/>
    </row>
    <row r="45" spans="2:16" x14ac:dyDescent="0.25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7" spans="2:16" x14ac:dyDescent="0.25">
      <c r="B47" t="s">
        <v>46</v>
      </c>
      <c r="G47" t="s">
        <v>47</v>
      </c>
    </row>
    <row r="48" spans="2:16" ht="7.5" customHeight="1" x14ac:dyDescent="0.25"/>
    <row r="49" spans="16:19" s="63" customFormat="1" ht="12.75" x14ac:dyDescent="0.2">
      <c r="P49" s="62" t="str">
        <f>"Worksheet Updated: "&amp;TEXT(_LastUpdatedDate,"mm/dd/yyyy")</f>
        <v>Worksheet Updated: 10/01/2022</v>
      </c>
      <c r="S49" s="64"/>
    </row>
  </sheetData>
  <sheetProtection algorithmName="SHA-512" hashValue="lyDgE38TrFnBRcDIE9AD+QMF8et7T4Oz81ZoxTr5NgniC7Ckyou35MYGmy7Z7Aw+SDQE6xhT6Oo0DPaRPzFTOA==" saltValue="0G/T22KXbPiGE/AokSDBhA==" spinCount="100000" sheet="1" selectLockedCells="1"/>
  <mergeCells count="90">
    <mergeCell ref="B7:B10"/>
    <mergeCell ref="C7:P7"/>
    <mergeCell ref="C8:P8"/>
    <mergeCell ref="C9:I9"/>
    <mergeCell ref="J9:L9"/>
    <mergeCell ref="M9:P9"/>
    <mergeCell ref="C10:I10"/>
    <mergeCell ref="J10:L10"/>
    <mergeCell ref="M10:P10"/>
    <mergeCell ref="B2:P2"/>
    <mergeCell ref="B3:P3"/>
    <mergeCell ref="C5:H5"/>
    <mergeCell ref="J5:N5"/>
    <mergeCell ref="O5:P5"/>
    <mergeCell ref="C12:E12"/>
    <mergeCell ref="G12:M12"/>
    <mergeCell ref="N12:P12"/>
    <mergeCell ref="C13:E13"/>
    <mergeCell ref="G13:M13"/>
    <mergeCell ref="N13:P13"/>
    <mergeCell ref="C15:D15"/>
    <mergeCell ref="E15:J15"/>
    <mergeCell ref="K15:M15"/>
    <mergeCell ref="N15:P15"/>
    <mergeCell ref="C16:D16"/>
    <mergeCell ref="E16:J16"/>
    <mergeCell ref="K16:M16"/>
    <mergeCell ref="N16:P16"/>
    <mergeCell ref="C17:D17"/>
    <mergeCell ref="E17:J17"/>
    <mergeCell ref="K17:M17"/>
    <mergeCell ref="N17:P17"/>
    <mergeCell ref="C18:D18"/>
    <mergeCell ref="E18:J18"/>
    <mergeCell ref="K18:M18"/>
    <mergeCell ref="N18:P18"/>
    <mergeCell ref="C19:D19"/>
    <mergeCell ref="E19:J19"/>
    <mergeCell ref="K19:M19"/>
    <mergeCell ref="N19:P19"/>
    <mergeCell ref="C20:D20"/>
    <mergeCell ref="E20:J20"/>
    <mergeCell ref="K20:M20"/>
    <mergeCell ref="N20:P20"/>
    <mergeCell ref="C21:D21"/>
    <mergeCell ref="E21:J21"/>
    <mergeCell ref="K21:M21"/>
    <mergeCell ref="N21:P21"/>
    <mergeCell ref="C22:D22"/>
    <mergeCell ref="E22:J22"/>
    <mergeCell ref="K22:M22"/>
    <mergeCell ref="N22:P22"/>
    <mergeCell ref="C23:D23"/>
    <mergeCell ref="E23:J23"/>
    <mergeCell ref="K23:M23"/>
    <mergeCell ref="N23:P23"/>
    <mergeCell ref="C24:D24"/>
    <mergeCell ref="E24:J24"/>
    <mergeCell ref="K24:M24"/>
    <mergeCell ref="N24:P24"/>
    <mergeCell ref="C25:D25"/>
    <mergeCell ref="E25:J25"/>
    <mergeCell ref="K25:M25"/>
    <mergeCell ref="N25:P25"/>
    <mergeCell ref="C26:D26"/>
    <mergeCell ref="E26:J26"/>
    <mergeCell ref="K26:M26"/>
    <mergeCell ref="N26:P26"/>
    <mergeCell ref="C27:D27"/>
    <mergeCell ref="E27:J27"/>
    <mergeCell ref="K27:M27"/>
    <mergeCell ref="N27:P27"/>
    <mergeCell ref="C28:D28"/>
    <mergeCell ref="E28:J28"/>
    <mergeCell ref="K28:M28"/>
    <mergeCell ref="N28:P28"/>
    <mergeCell ref="C29:D29"/>
    <mergeCell ref="E29:J29"/>
    <mergeCell ref="K29:M29"/>
    <mergeCell ref="N29:P29"/>
    <mergeCell ref="I36:M36"/>
    <mergeCell ref="N36:P36"/>
    <mergeCell ref="K39:L39"/>
    <mergeCell ref="B42:P44"/>
    <mergeCell ref="B30:F31"/>
    <mergeCell ref="G30:M30"/>
    <mergeCell ref="N30:P30"/>
    <mergeCell ref="G31:M31"/>
    <mergeCell ref="N31:P31"/>
    <mergeCell ref="B33:P34"/>
  </mergeCells>
  <conditionalFormatting sqref="N32:P32">
    <cfRule type="cellIs" dxfId="7" priority="4" operator="greaterThan">
      <formula>$N$30</formula>
    </cfRule>
  </conditionalFormatting>
  <conditionalFormatting sqref="E17:J17">
    <cfRule type="expression" dxfId="6" priority="3">
      <formula>$S$17="INVALID"</formula>
    </cfRule>
  </conditionalFormatting>
  <conditionalFormatting sqref="E18:J18">
    <cfRule type="expression" dxfId="5" priority="2">
      <formula>$S$18="INVALID"</formula>
    </cfRule>
  </conditionalFormatting>
  <conditionalFormatting sqref="E27:J27">
    <cfRule type="expression" dxfId="4" priority="1">
      <formula>$S$27="INVALID"</formula>
    </cfRule>
  </conditionalFormatting>
  <dataValidations count="1">
    <dataValidation type="list" allowBlank="1" showInputMessage="1" showErrorMessage="1" sqref="C17:D29" xr:uid="{00000000-0002-0000-0800-000000000000}">
      <formula1>"y,n"</formula1>
    </dataValidation>
  </dataValidations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Instructions</vt:lpstr>
      <vt:lpstr>7 Bedrooms</vt:lpstr>
      <vt:lpstr>6 Bedrooms</vt:lpstr>
      <vt:lpstr>5 Bedrooms</vt:lpstr>
      <vt:lpstr>4 Bedrooms</vt:lpstr>
      <vt:lpstr>3 Bedrooms</vt:lpstr>
      <vt:lpstr>2 Bedrooms</vt:lpstr>
      <vt:lpstr>1 Bedroom</vt:lpstr>
      <vt:lpstr>Studio</vt:lpstr>
      <vt:lpstr>SRO</vt:lpstr>
      <vt:lpstr>Calc</vt:lpstr>
      <vt:lpstr>_LastUpdatedDate</vt:lpstr>
      <vt:lpstr>BaseRents</vt:lpstr>
      <vt:lpstr>i_UnitType</vt:lpstr>
      <vt:lpstr>i_ZipCode</vt:lpstr>
      <vt:lpstr>lk_PSArea</vt:lpstr>
      <vt:lpstr>lk_SizeAndType</vt:lpstr>
      <vt:lpstr>lst_ZipCodes</vt:lpstr>
      <vt:lpstr>PmtStdArea</vt:lpstr>
      <vt:lpstr>'1 Bedroom'!Print_Area</vt:lpstr>
      <vt:lpstr>'2 Bedrooms'!Print_Area</vt:lpstr>
      <vt:lpstr>'3 Bedrooms'!Print_Area</vt:lpstr>
      <vt:lpstr>'4 Bedrooms'!Print_Area</vt:lpstr>
      <vt:lpstr>'5 Bedrooms'!Print_Area</vt:lpstr>
      <vt:lpstr>'6 Bedrooms'!Print_Area</vt:lpstr>
      <vt:lpstr>'7 Bedrooms'!Print_Area</vt:lpstr>
      <vt:lpstr>SRO!Print_Area</vt:lpstr>
      <vt:lpstr>Studio!Print_Area</vt:lpstr>
    </vt:vector>
  </TitlesOfParts>
  <Company>Home Forward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Rutzen</dc:creator>
  <cp:lastModifiedBy>Ian Slingerland</cp:lastModifiedBy>
  <cp:lastPrinted>2023-03-02T16:29:24Z</cp:lastPrinted>
  <dcterms:created xsi:type="dcterms:W3CDTF">2017-07-13T15:48:22Z</dcterms:created>
  <dcterms:modified xsi:type="dcterms:W3CDTF">2023-04-18T17:52:25Z</dcterms:modified>
</cp:coreProperties>
</file>