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nvsekstra.au.dk\Publikationer\"/>
    </mc:Choice>
  </mc:AlternateContent>
  <xr:revisionPtr revIDLastSave="0" documentId="8_{50E6C6A5-AB3D-4141-BA4F-D9BE2F16DCFE}" xr6:coauthVersionLast="44" xr6:coauthVersionMax="44" xr10:uidLastSave="{00000000-0000-0000-0000-000000000000}"/>
  <bookViews>
    <workbookView xWindow="5184" yWindow="2988" windowWidth="17280" windowHeight="8964" tabRatio="957" xr2:uid="{00000000-000D-0000-FFFF-FFFF00000000}"/>
  </bookViews>
  <sheets>
    <sheet name="ReadMe" sheetId="50" r:id="rId1"/>
    <sheet name="Eksempel_enkelt kystvandopland" sheetId="35" r:id="rId2"/>
    <sheet name="Beregning_alle kystvandoplande" sheetId="41" r:id="rId3"/>
    <sheet name="Input data" sheetId="52" r:id="rId4"/>
    <sheet name="Resultatoverblik_beregning" sheetId="48" r:id="rId5"/>
    <sheet name="Redskab" sheetId="51" r:id="rId6"/>
    <sheet name="ID_108" sheetId="45" state="hidden" r:id="rId7"/>
    <sheet name="WQ 2021_108" sheetId="42" state="hidden" r:id="rId8"/>
    <sheet name="Kystoplande_108_liste" sheetId="43" state="hidden" r:id="rId9"/>
    <sheet name="kystopland_kystvande" sheetId="24" state="hidden" r:id="rId10"/>
  </sheets>
  <externalReferences>
    <externalReference r:id="rId11"/>
  </externalReferences>
  <definedNames>
    <definedName name="Rapportnr3" localSheetId="4">Resultatoverblik_beregning!#REF!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10" i="52" l="1"/>
  <c r="P110" i="52" s="1"/>
  <c r="I110" i="52"/>
  <c r="D110" i="52"/>
  <c r="C110" i="52"/>
  <c r="O109" i="52"/>
  <c r="P109" i="52" s="1"/>
  <c r="I109" i="52"/>
  <c r="D109" i="52"/>
  <c r="C109" i="52"/>
  <c r="O108" i="52"/>
  <c r="P108" i="52" s="1"/>
  <c r="I108" i="52"/>
  <c r="D108" i="52"/>
  <c r="C108" i="52"/>
  <c r="O107" i="52"/>
  <c r="P107" i="52" s="1"/>
  <c r="I107" i="52"/>
  <c r="D107" i="52"/>
  <c r="C107" i="52"/>
  <c r="O106" i="52"/>
  <c r="P106" i="52" s="1"/>
  <c r="I106" i="52"/>
  <c r="D106" i="52"/>
  <c r="C106" i="52"/>
  <c r="P105" i="52"/>
  <c r="O105" i="52"/>
  <c r="I105" i="52"/>
  <c r="D105" i="52"/>
  <c r="C105" i="52"/>
  <c r="O104" i="52"/>
  <c r="P104" i="52" s="1"/>
  <c r="I104" i="52"/>
  <c r="D104" i="52"/>
  <c r="C104" i="52"/>
  <c r="O103" i="52"/>
  <c r="P103" i="52" s="1"/>
  <c r="I103" i="52"/>
  <c r="D103" i="52"/>
  <c r="C103" i="52"/>
  <c r="O102" i="52"/>
  <c r="P102" i="52" s="1"/>
  <c r="I102" i="52"/>
  <c r="D102" i="52"/>
  <c r="C102" i="52"/>
  <c r="O101" i="52"/>
  <c r="P101" i="52" s="1"/>
  <c r="I101" i="52"/>
  <c r="D101" i="52"/>
  <c r="C101" i="52"/>
  <c r="O100" i="52"/>
  <c r="P100" i="52" s="1"/>
  <c r="I100" i="52"/>
  <c r="D100" i="52"/>
  <c r="C100" i="52"/>
  <c r="O99" i="52"/>
  <c r="P99" i="52" s="1"/>
  <c r="I99" i="52"/>
  <c r="D99" i="52"/>
  <c r="C99" i="52"/>
  <c r="P98" i="52"/>
  <c r="O98" i="52"/>
  <c r="I98" i="52"/>
  <c r="D98" i="52"/>
  <c r="C98" i="52"/>
  <c r="O97" i="52"/>
  <c r="P97" i="52" s="1"/>
  <c r="I97" i="52"/>
  <c r="D97" i="52"/>
  <c r="C97" i="52"/>
  <c r="O96" i="52"/>
  <c r="P96" i="52" s="1"/>
  <c r="I96" i="52"/>
  <c r="D96" i="52"/>
  <c r="C96" i="52"/>
  <c r="O95" i="52"/>
  <c r="P95" i="52" s="1"/>
  <c r="I95" i="52"/>
  <c r="D95" i="52"/>
  <c r="C95" i="52"/>
  <c r="O94" i="52"/>
  <c r="P94" i="52" s="1"/>
  <c r="I94" i="52"/>
  <c r="D94" i="52"/>
  <c r="C94" i="52"/>
  <c r="O93" i="52"/>
  <c r="P93" i="52" s="1"/>
  <c r="I93" i="52"/>
  <c r="D93" i="52"/>
  <c r="C93" i="52"/>
  <c r="O92" i="52"/>
  <c r="P92" i="52" s="1"/>
  <c r="I92" i="52"/>
  <c r="D92" i="52"/>
  <c r="C92" i="52"/>
  <c r="O91" i="52"/>
  <c r="P91" i="52" s="1"/>
  <c r="I91" i="52"/>
  <c r="D91" i="52"/>
  <c r="C91" i="52"/>
  <c r="P90" i="52"/>
  <c r="O90" i="52"/>
  <c r="I90" i="52"/>
  <c r="D90" i="52"/>
  <c r="C90" i="52"/>
  <c r="O89" i="52"/>
  <c r="P89" i="52" s="1"/>
  <c r="I89" i="52"/>
  <c r="D89" i="52"/>
  <c r="C89" i="52"/>
  <c r="O88" i="52"/>
  <c r="P88" i="52" s="1"/>
  <c r="I88" i="52"/>
  <c r="D88" i="52"/>
  <c r="C88" i="52"/>
  <c r="O87" i="52"/>
  <c r="P87" i="52" s="1"/>
  <c r="I87" i="52"/>
  <c r="D87" i="52"/>
  <c r="C87" i="52"/>
  <c r="O86" i="52"/>
  <c r="P86" i="52" s="1"/>
  <c r="I86" i="52"/>
  <c r="D86" i="52"/>
  <c r="C86" i="52"/>
  <c r="O85" i="52"/>
  <c r="P85" i="52" s="1"/>
  <c r="I85" i="52"/>
  <c r="D85" i="52"/>
  <c r="C85" i="52"/>
  <c r="O84" i="52"/>
  <c r="P84" i="52" s="1"/>
  <c r="I84" i="52"/>
  <c r="D84" i="52"/>
  <c r="C84" i="52"/>
  <c r="O83" i="52"/>
  <c r="P83" i="52" s="1"/>
  <c r="I83" i="52"/>
  <c r="D83" i="52"/>
  <c r="C83" i="52"/>
  <c r="P82" i="52"/>
  <c r="O82" i="52"/>
  <c r="I82" i="52"/>
  <c r="D82" i="52"/>
  <c r="C82" i="52"/>
  <c r="O81" i="52"/>
  <c r="P81" i="52" s="1"/>
  <c r="I81" i="52"/>
  <c r="D81" i="52"/>
  <c r="C81" i="52"/>
  <c r="O80" i="52"/>
  <c r="P80" i="52" s="1"/>
  <c r="I80" i="52"/>
  <c r="D80" i="52"/>
  <c r="C80" i="52"/>
  <c r="O79" i="52"/>
  <c r="P79" i="52" s="1"/>
  <c r="I79" i="52"/>
  <c r="D79" i="52"/>
  <c r="C79" i="52"/>
  <c r="O78" i="52"/>
  <c r="P78" i="52" s="1"/>
  <c r="I78" i="52"/>
  <c r="D78" i="52"/>
  <c r="C78" i="52"/>
  <c r="O77" i="52"/>
  <c r="P77" i="52" s="1"/>
  <c r="I77" i="52"/>
  <c r="D77" i="52"/>
  <c r="C77" i="52"/>
  <c r="O76" i="52"/>
  <c r="P76" i="52" s="1"/>
  <c r="I76" i="52"/>
  <c r="D76" i="52"/>
  <c r="C76" i="52"/>
  <c r="P75" i="52"/>
  <c r="O75" i="52"/>
  <c r="I75" i="52"/>
  <c r="D75" i="52"/>
  <c r="C75" i="52"/>
  <c r="O74" i="52"/>
  <c r="P74" i="52" s="1"/>
  <c r="I74" i="52"/>
  <c r="D74" i="52"/>
  <c r="C74" i="52"/>
  <c r="O73" i="52"/>
  <c r="P73" i="52" s="1"/>
  <c r="I73" i="52"/>
  <c r="D73" i="52"/>
  <c r="C73" i="52"/>
  <c r="O72" i="52"/>
  <c r="P72" i="52" s="1"/>
  <c r="I72" i="52"/>
  <c r="D72" i="52"/>
  <c r="C72" i="52"/>
  <c r="O71" i="52"/>
  <c r="P71" i="52" s="1"/>
  <c r="I71" i="52"/>
  <c r="D71" i="52"/>
  <c r="C71" i="52"/>
  <c r="P70" i="52"/>
  <c r="O70" i="52"/>
  <c r="I70" i="52"/>
  <c r="D70" i="52"/>
  <c r="C70" i="52"/>
  <c r="O69" i="52"/>
  <c r="P69" i="52" s="1"/>
  <c r="I69" i="52"/>
  <c r="D69" i="52"/>
  <c r="C69" i="52"/>
  <c r="O68" i="52"/>
  <c r="P68" i="52" s="1"/>
  <c r="I68" i="52"/>
  <c r="D68" i="52"/>
  <c r="C68" i="52"/>
  <c r="O67" i="52"/>
  <c r="P67" i="52" s="1"/>
  <c r="I67" i="52"/>
  <c r="D67" i="52"/>
  <c r="C67" i="52"/>
  <c r="O66" i="52"/>
  <c r="P66" i="52" s="1"/>
  <c r="I66" i="52"/>
  <c r="D66" i="52"/>
  <c r="C66" i="52"/>
  <c r="P65" i="52"/>
  <c r="O65" i="52"/>
  <c r="I65" i="52"/>
  <c r="D65" i="52"/>
  <c r="C65" i="52"/>
  <c r="O64" i="52"/>
  <c r="P64" i="52" s="1"/>
  <c r="I64" i="52"/>
  <c r="D64" i="52"/>
  <c r="C64" i="52"/>
  <c r="O63" i="52"/>
  <c r="P63" i="52" s="1"/>
  <c r="I63" i="52"/>
  <c r="D63" i="52"/>
  <c r="C63" i="52"/>
  <c r="O62" i="52"/>
  <c r="P62" i="52" s="1"/>
  <c r="I62" i="52"/>
  <c r="D62" i="52"/>
  <c r="C62" i="52"/>
  <c r="O61" i="52"/>
  <c r="P61" i="52" s="1"/>
  <c r="I61" i="52"/>
  <c r="D61" i="52"/>
  <c r="C61" i="52"/>
  <c r="O60" i="52"/>
  <c r="P60" i="52" s="1"/>
  <c r="I60" i="52"/>
  <c r="D60" i="52"/>
  <c r="C60" i="52"/>
  <c r="P59" i="52"/>
  <c r="O59" i="52"/>
  <c r="I59" i="52"/>
  <c r="D59" i="52"/>
  <c r="C59" i="52"/>
  <c r="O58" i="52"/>
  <c r="P58" i="52" s="1"/>
  <c r="I58" i="52"/>
  <c r="D58" i="52"/>
  <c r="C58" i="52"/>
  <c r="O57" i="52"/>
  <c r="P57" i="52" s="1"/>
  <c r="I57" i="52"/>
  <c r="D57" i="52"/>
  <c r="C57" i="52"/>
  <c r="O56" i="52"/>
  <c r="P56" i="52" s="1"/>
  <c r="I56" i="52"/>
  <c r="D56" i="52"/>
  <c r="C56" i="52"/>
  <c r="O55" i="52"/>
  <c r="P55" i="52" s="1"/>
  <c r="I55" i="52"/>
  <c r="D55" i="52"/>
  <c r="C55" i="52"/>
  <c r="P54" i="52"/>
  <c r="O54" i="52"/>
  <c r="I54" i="52"/>
  <c r="D54" i="52"/>
  <c r="C54" i="52"/>
  <c r="O53" i="52"/>
  <c r="P53" i="52" s="1"/>
  <c r="I53" i="52"/>
  <c r="D53" i="52"/>
  <c r="C53" i="52"/>
  <c r="O52" i="52"/>
  <c r="P52" i="52" s="1"/>
  <c r="I52" i="52"/>
  <c r="D52" i="52"/>
  <c r="C52" i="52"/>
  <c r="O51" i="52"/>
  <c r="P51" i="52" s="1"/>
  <c r="I51" i="52"/>
  <c r="D51" i="52"/>
  <c r="C51" i="52"/>
  <c r="O50" i="52"/>
  <c r="P50" i="52" s="1"/>
  <c r="I50" i="52"/>
  <c r="D50" i="52"/>
  <c r="C50" i="52"/>
  <c r="P49" i="52"/>
  <c r="O49" i="52"/>
  <c r="I49" i="52"/>
  <c r="D49" i="52"/>
  <c r="C49" i="52"/>
  <c r="O48" i="52"/>
  <c r="P48" i="52" s="1"/>
  <c r="I48" i="52"/>
  <c r="D48" i="52"/>
  <c r="C48" i="52"/>
  <c r="O47" i="52"/>
  <c r="P47" i="52" s="1"/>
  <c r="I47" i="52"/>
  <c r="D47" i="52"/>
  <c r="C47" i="52"/>
  <c r="O46" i="52"/>
  <c r="P46" i="52" s="1"/>
  <c r="I46" i="52"/>
  <c r="D46" i="52"/>
  <c r="C46" i="52"/>
  <c r="O45" i="52"/>
  <c r="P45" i="52" s="1"/>
  <c r="I45" i="52"/>
  <c r="D45" i="52"/>
  <c r="C45" i="52"/>
  <c r="O44" i="52"/>
  <c r="P44" i="52" s="1"/>
  <c r="I44" i="52"/>
  <c r="D44" i="52"/>
  <c r="C44" i="52"/>
  <c r="P43" i="52"/>
  <c r="O43" i="52"/>
  <c r="I43" i="52"/>
  <c r="D43" i="52"/>
  <c r="C43" i="52"/>
  <c r="O42" i="52"/>
  <c r="P42" i="52" s="1"/>
  <c r="I42" i="52"/>
  <c r="D42" i="52"/>
  <c r="C42" i="52"/>
  <c r="O41" i="52"/>
  <c r="P41" i="52" s="1"/>
  <c r="I41" i="52"/>
  <c r="D41" i="52"/>
  <c r="C41" i="52"/>
  <c r="O40" i="52"/>
  <c r="P40" i="52" s="1"/>
  <c r="I40" i="52"/>
  <c r="D40" i="52"/>
  <c r="C40" i="52"/>
  <c r="O39" i="52"/>
  <c r="P39" i="52" s="1"/>
  <c r="I39" i="52"/>
  <c r="D39" i="52"/>
  <c r="C39" i="52"/>
  <c r="P38" i="52"/>
  <c r="O38" i="52"/>
  <c r="I38" i="52"/>
  <c r="D38" i="52"/>
  <c r="C38" i="52"/>
  <c r="O37" i="52"/>
  <c r="P37" i="52" s="1"/>
  <c r="I37" i="52"/>
  <c r="D37" i="52"/>
  <c r="C37" i="52"/>
  <c r="O36" i="52"/>
  <c r="P36" i="52" s="1"/>
  <c r="I36" i="52"/>
  <c r="D36" i="52"/>
  <c r="C36" i="52"/>
  <c r="O35" i="52"/>
  <c r="P35" i="52" s="1"/>
  <c r="I35" i="52"/>
  <c r="D35" i="52"/>
  <c r="C35" i="52"/>
  <c r="O34" i="52"/>
  <c r="P34" i="52" s="1"/>
  <c r="I34" i="52"/>
  <c r="D34" i="52"/>
  <c r="C34" i="52"/>
  <c r="O33" i="52"/>
  <c r="P33" i="52" s="1"/>
  <c r="I33" i="52"/>
  <c r="D33" i="52"/>
  <c r="C33" i="52"/>
  <c r="P32" i="52"/>
  <c r="O32" i="52"/>
  <c r="I32" i="52"/>
  <c r="D32" i="52"/>
  <c r="C32" i="52"/>
  <c r="O31" i="52"/>
  <c r="P31" i="52" s="1"/>
  <c r="I31" i="52"/>
  <c r="D31" i="52"/>
  <c r="C31" i="52"/>
  <c r="O30" i="52"/>
  <c r="P30" i="52" s="1"/>
  <c r="I30" i="52"/>
  <c r="D30" i="52"/>
  <c r="C30" i="52"/>
  <c r="O29" i="52"/>
  <c r="P29" i="52" s="1"/>
  <c r="I29" i="52"/>
  <c r="D29" i="52"/>
  <c r="C29" i="52"/>
  <c r="O28" i="52"/>
  <c r="P28" i="52" s="1"/>
  <c r="I28" i="52"/>
  <c r="D28" i="52"/>
  <c r="C28" i="52"/>
  <c r="P27" i="52"/>
  <c r="O27" i="52"/>
  <c r="I27" i="52"/>
  <c r="D27" i="52"/>
  <c r="C27" i="52"/>
  <c r="O26" i="52"/>
  <c r="P26" i="52" s="1"/>
  <c r="I26" i="52"/>
  <c r="D26" i="52"/>
  <c r="C26" i="52"/>
  <c r="O25" i="52"/>
  <c r="P25" i="52" s="1"/>
  <c r="I25" i="52"/>
  <c r="D25" i="52"/>
  <c r="C25" i="52"/>
  <c r="O24" i="52"/>
  <c r="P24" i="52" s="1"/>
  <c r="I24" i="52"/>
  <c r="D24" i="52"/>
  <c r="C24" i="52"/>
  <c r="O23" i="52"/>
  <c r="P23" i="52" s="1"/>
  <c r="I23" i="52"/>
  <c r="D23" i="52"/>
  <c r="C23" i="52"/>
  <c r="P22" i="52"/>
  <c r="O22" i="52"/>
  <c r="I22" i="52"/>
  <c r="D22" i="52"/>
  <c r="C22" i="52"/>
  <c r="O21" i="52"/>
  <c r="P21" i="52" s="1"/>
  <c r="I21" i="52"/>
  <c r="D21" i="52"/>
  <c r="C21" i="52"/>
  <c r="O20" i="52"/>
  <c r="P20" i="52" s="1"/>
  <c r="I20" i="52"/>
  <c r="D20" i="52"/>
  <c r="C20" i="52"/>
  <c r="O19" i="52"/>
  <c r="P19" i="52" s="1"/>
  <c r="I19" i="52"/>
  <c r="D19" i="52"/>
  <c r="C19" i="52"/>
  <c r="O18" i="52"/>
  <c r="P18" i="52" s="1"/>
  <c r="I18" i="52"/>
  <c r="D18" i="52"/>
  <c r="C18" i="52"/>
  <c r="O17" i="52"/>
  <c r="P17" i="52" s="1"/>
  <c r="I17" i="52"/>
  <c r="D17" i="52"/>
  <c r="C17" i="52"/>
  <c r="P16" i="52"/>
  <c r="O16" i="52"/>
  <c r="I16" i="52"/>
  <c r="D16" i="52"/>
  <c r="C16" i="52"/>
  <c r="O15" i="52"/>
  <c r="P15" i="52" s="1"/>
  <c r="I15" i="52"/>
  <c r="D15" i="52"/>
  <c r="C15" i="52"/>
  <c r="O14" i="52"/>
  <c r="P14" i="52" s="1"/>
  <c r="I14" i="52"/>
  <c r="D14" i="52"/>
  <c r="C14" i="52"/>
  <c r="O13" i="52"/>
  <c r="P13" i="52" s="1"/>
  <c r="I13" i="52"/>
  <c r="D13" i="52"/>
  <c r="C13" i="52"/>
  <c r="O12" i="52"/>
  <c r="P12" i="52" s="1"/>
  <c r="I12" i="52"/>
  <c r="D12" i="52"/>
  <c r="C12" i="52"/>
  <c r="O11" i="52"/>
  <c r="P11" i="52" s="1"/>
  <c r="I11" i="52"/>
  <c r="D11" i="52"/>
  <c r="C11" i="52"/>
  <c r="O10" i="52"/>
  <c r="P10" i="52" s="1"/>
  <c r="I10" i="52"/>
  <c r="D10" i="52"/>
  <c r="C10" i="52"/>
  <c r="O9" i="52"/>
  <c r="P9" i="52" s="1"/>
  <c r="I9" i="52"/>
  <c r="D9" i="52"/>
  <c r="C9" i="52"/>
  <c r="O8" i="52"/>
  <c r="P8" i="52" s="1"/>
  <c r="I8" i="52"/>
  <c r="D8" i="52"/>
  <c r="C8" i="52"/>
  <c r="O7" i="52"/>
  <c r="P7" i="52" s="1"/>
  <c r="I7" i="52"/>
  <c r="D7" i="52"/>
  <c r="C7" i="52"/>
  <c r="O6" i="52"/>
  <c r="P6" i="52" s="1"/>
  <c r="I6" i="52"/>
  <c r="D6" i="52"/>
  <c r="C6" i="52"/>
  <c r="O5" i="52"/>
  <c r="P5" i="52" s="1"/>
  <c r="I5" i="52"/>
  <c r="D5" i="52"/>
  <c r="C5" i="52"/>
  <c r="O4" i="52"/>
  <c r="P4" i="52" s="1"/>
  <c r="I4" i="52"/>
  <c r="D4" i="52"/>
  <c r="C4" i="52"/>
  <c r="O3" i="52"/>
  <c r="P3" i="52" s="1"/>
  <c r="I3" i="52"/>
  <c r="D3" i="52"/>
  <c r="C3" i="52"/>
  <c r="D25" i="51"/>
  <c r="D24" i="51"/>
  <c r="D23" i="51"/>
  <c r="D22" i="51"/>
  <c r="D21" i="51"/>
  <c r="D20" i="51"/>
  <c r="D19" i="51"/>
  <c r="D18" i="51"/>
  <c r="D16" i="51"/>
  <c r="D15" i="51"/>
  <c r="D13" i="51"/>
  <c r="D12" i="51"/>
  <c r="D11" i="51"/>
  <c r="D10" i="51"/>
  <c r="D9" i="51"/>
  <c r="D8" i="51"/>
  <c r="D6" i="51"/>
  <c r="D28" i="51" l="1"/>
  <c r="D30" i="51" s="1"/>
  <c r="D32" i="51" s="1"/>
  <c r="B110" i="48" l="1"/>
  <c r="B109" i="48"/>
  <c r="B108" i="48"/>
  <c r="B107" i="48"/>
  <c r="B106" i="48"/>
  <c r="B105" i="48"/>
  <c r="B104" i="48"/>
  <c r="B103" i="48"/>
  <c r="B102" i="48"/>
  <c r="B101" i="48"/>
  <c r="B100" i="48"/>
  <c r="B99" i="48"/>
  <c r="B98" i="48"/>
  <c r="B97" i="48"/>
  <c r="B96" i="48"/>
  <c r="B95" i="48"/>
  <c r="B94" i="48"/>
  <c r="B93" i="48"/>
  <c r="B92" i="48"/>
  <c r="B91" i="48"/>
  <c r="B90" i="48"/>
  <c r="B89" i="48"/>
  <c r="B88"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B3" i="48"/>
  <c r="D23" i="35"/>
  <c r="D22" i="35"/>
  <c r="D21" i="35"/>
  <c r="D20" i="35"/>
  <c r="D19" i="35"/>
  <c r="D18" i="35"/>
  <c r="D17" i="35"/>
  <c r="D14" i="35"/>
  <c r="D9" i="35"/>
  <c r="D8" i="35"/>
  <c r="D7" i="35"/>
  <c r="D24" i="35"/>
  <c r="O110" i="41" l="1"/>
  <c r="O109" i="41"/>
  <c r="O108" i="41"/>
  <c r="O107" i="41"/>
  <c r="O106" i="41"/>
  <c r="O105" i="41"/>
  <c r="O104" i="41"/>
  <c r="O103" i="41"/>
  <c r="O102" i="41"/>
  <c r="O101" i="41"/>
  <c r="O100" i="41"/>
  <c r="O99" i="41"/>
  <c r="O98" i="41"/>
  <c r="O97" i="41"/>
  <c r="O96" i="41"/>
  <c r="O95" i="41"/>
  <c r="O94" i="41"/>
  <c r="O93" i="41"/>
  <c r="O92" i="41"/>
  <c r="O91" i="41"/>
  <c r="O90" i="41"/>
  <c r="O89" i="41"/>
  <c r="O88" i="41"/>
  <c r="O87" i="41"/>
  <c r="O86" i="41"/>
  <c r="O85" i="41"/>
  <c r="O84" i="41"/>
  <c r="O83" i="41"/>
  <c r="O82" i="41"/>
  <c r="O81" i="41"/>
  <c r="O80" i="41"/>
  <c r="O79" i="41"/>
  <c r="O78" i="41"/>
  <c r="O77" i="41"/>
  <c r="O76" i="41"/>
  <c r="O75" i="41"/>
  <c r="O74" i="41"/>
  <c r="O73" i="41"/>
  <c r="O72" i="41"/>
  <c r="O71" i="41"/>
  <c r="O70" i="41"/>
  <c r="O69" i="41"/>
  <c r="O68" i="41"/>
  <c r="O67" i="41"/>
  <c r="O66" i="41"/>
  <c r="O65" i="41"/>
  <c r="O64" i="41"/>
  <c r="O63" i="41"/>
  <c r="O62" i="41"/>
  <c r="O61" i="41"/>
  <c r="O60" i="41"/>
  <c r="O59" i="41"/>
  <c r="O58" i="41"/>
  <c r="O57" i="41"/>
  <c r="O56" i="41"/>
  <c r="O55" i="41"/>
  <c r="O54" i="41"/>
  <c r="O53" i="41"/>
  <c r="O52" i="41"/>
  <c r="O51" i="41"/>
  <c r="O50" i="41"/>
  <c r="O49" i="41"/>
  <c r="O48" i="41"/>
  <c r="O47" i="41"/>
  <c r="O46" i="41"/>
  <c r="O45" i="41"/>
  <c r="O44" i="41"/>
  <c r="O43" i="41"/>
  <c r="O42" i="41"/>
  <c r="O41" i="41"/>
  <c r="O40" i="41"/>
  <c r="O39" i="41"/>
  <c r="O38" i="41"/>
  <c r="O37" i="41"/>
  <c r="O36" i="41"/>
  <c r="O35" i="41"/>
  <c r="O34" i="41"/>
  <c r="O33" i="41"/>
  <c r="O32" i="41"/>
  <c r="O31" i="41"/>
  <c r="O30" i="41"/>
  <c r="O29" i="41"/>
  <c r="O28" i="41"/>
  <c r="O27" i="41"/>
  <c r="O26" i="41"/>
  <c r="O25" i="41"/>
  <c r="O24" i="41"/>
  <c r="O23" i="41"/>
  <c r="O22" i="41"/>
  <c r="O21" i="41"/>
  <c r="O20" i="41"/>
  <c r="O19" i="41"/>
  <c r="O18" i="41"/>
  <c r="O17" i="41"/>
  <c r="O16" i="41"/>
  <c r="O15" i="41"/>
  <c r="O14" i="41"/>
  <c r="O13" i="41"/>
  <c r="O12" i="41"/>
  <c r="O11" i="41"/>
  <c r="O10" i="41"/>
  <c r="O9" i="41"/>
  <c r="O8" i="41"/>
  <c r="O7" i="41"/>
  <c r="O6" i="41"/>
  <c r="O5" i="41"/>
  <c r="O4" i="41"/>
  <c r="O3" i="41"/>
  <c r="S3" i="41" l="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U110" i="41" l="1"/>
  <c r="U109" i="41"/>
  <c r="U108" i="41"/>
  <c r="U107" i="41"/>
  <c r="U106" i="41"/>
  <c r="U105" i="41"/>
  <c r="U104" i="41"/>
  <c r="U103" i="41"/>
  <c r="U102" i="41"/>
  <c r="U101" i="41"/>
  <c r="U100" i="41"/>
  <c r="U99" i="41"/>
  <c r="U98" i="41"/>
  <c r="U97" i="41"/>
  <c r="U96" i="41"/>
  <c r="U95" i="41"/>
  <c r="U94" i="41"/>
  <c r="U93" i="41"/>
  <c r="U92" i="41"/>
  <c r="U91" i="41"/>
  <c r="U90" i="41"/>
  <c r="U89" i="41"/>
  <c r="U88" i="41"/>
  <c r="U87" i="41"/>
  <c r="U86" i="41"/>
  <c r="U85" i="41"/>
  <c r="U84" i="41"/>
  <c r="U83" i="41"/>
  <c r="U82" i="41"/>
  <c r="U81" i="41"/>
  <c r="U80" i="41"/>
  <c r="U79" i="41"/>
  <c r="U78" i="41"/>
  <c r="U77" i="41"/>
  <c r="U76" i="41"/>
  <c r="U75" i="41"/>
  <c r="U74" i="41"/>
  <c r="U73" i="41"/>
  <c r="U72" i="41"/>
  <c r="U71" i="41"/>
  <c r="U70" i="41"/>
  <c r="U69" i="41"/>
  <c r="U68" i="41"/>
  <c r="U67" i="41"/>
  <c r="U66" i="41"/>
  <c r="U65" i="41"/>
  <c r="U64" i="41"/>
  <c r="U63" i="41"/>
  <c r="U62" i="41"/>
  <c r="U61" i="41"/>
  <c r="U60" i="41"/>
  <c r="U59" i="41"/>
  <c r="U58" i="41"/>
  <c r="U57" i="41"/>
  <c r="U56" i="41"/>
  <c r="U55" i="41"/>
  <c r="U54" i="41"/>
  <c r="U53" i="41"/>
  <c r="U52" i="41"/>
  <c r="U51" i="41"/>
  <c r="U50" i="41"/>
  <c r="U49" i="41"/>
  <c r="U48" i="41"/>
  <c r="U47" i="41"/>
  <c r="U46" i="41"/>
  <c r="U45" i="41"/>
  <c r="U44" i="41"/>
  <c r="U43" i="41"/>
  <c r="U42" i="41"/>
  <c r="U41" i="41"/>
  <c r="U40" i="41"/>
  <c r="U39" i="41"/>
  <c r="U38" i="41"/>
  <c r="U37" i="41"/>
  <c r="U36" i="41"/>
  <c r="U35" i="41"/>
  <c r="U34" i="41"/>
  <c r="U33" i="41"/>
  <c r="U32" i="41"/>
  <c r="U31" i="41"/>
  <c r="U30" i="41"/>
  <c r="U29" i="41"/>
  <c r="U28" i="41"/>
  <c r="U27" i="41"/>
  <c r="U26" i="41"/>
  <c r="U25" i="41"/>
  <c r="U24" i="41"/>
  <c r="U23" i="41"/>
  <c r="U22" i="41"/>
  <c r="U21" i="41"/>
  <c r="U20" i="41"/>
  <c r="U19" i="41"/>
  <c r="U18" i="41"/>
  <c r="U17" i="41"/>
  <c r="U16" i="41"/>
  <c r="U15" i="41"/>
  <c r="U14" i="41"/>
  <c r="U13" i="41"/>
  <c r="U12" i="41"/>
  <c r="U11" i="41"/>
  <c r="U10" i="41"/>
  <c r="U9" i="41"/>
  <c r="U8" i="41"/>
  <c r="U7" i="41"/>
  <c r="U6" i="41"/>
  <c r="U5" i="41"/>
  <c r="U4" i="41"/>
  <c r="U3" i="41"/>
  <c r="Q110" i="41"/>
  <c r="Q109" i="41"/>
  <c r="Q108" i="41"/>
  <c r="Q107" i="41"/>
  <c r="Q106" i="41"/>
  <c r="Q105" i="41"/>
  <c r="Q104" i="41"/>
  <c r="Q103" i="41"/>
  <c r="Q102" i="41"/>
  <c r="Q101" i="41"/>
  <c r="Q100" i="41"/>
  <c r="Q99" i="41"/>
  <c r="Q98" i="41"/>
  <c r="Q97" i="41"/>
  <c r="Q96" i="41"/>
  <c r="Q95" i="41"/>
  <c r="Q94" i="41"/>
  <c r="Q93" i="41"/>
  <c r="Q92" i="41"/>
  <c r="Q91" i="41"/>
  <c r="Q90" i="41"/>
  <c r="Q89" i="41"/>
  <c r="Q88" i="41"/>
  <c r="Q87" i="41"/>
  <c r="Q86" i="41"/>
  <c r="Q85" i="41"/>
  <c r="Q84" i="41"/>
  <c r="Q83" i="41"/>
  <c r="Q82" i="41"/>
  <c r="Q81" i="41"/>
  <c r="Q80" i="41"/>
  <c r="Q79" i="41"/>
  <c r="Q78" i="41"/>
  <c r="Q77" i="41"/>
  <c r="Q76" i="41"/>
  <c r="Q75" i="41"/>
  <c r="Q74" i="41"/>
  <c r="Q73" i="41"/>
  <c r="Q72" i="41"/>
  <c r="Q71" i="41"/>
  <c r="Q70" i="41"/>
  <c r="Q69" i="41"/>
  <c r="Q68" i="41"/>
  <c r="Q67" i="41"/>
  <c r="Q66" i="41"/>
  <c r="Q65" i="41"/>
  <c r="Q64" i="41"/>
  <c r="Q63" i="41"/>
  <c r="Q62" i="41"/>
  <c r="Q61" i="41"/>
  <c r="Q60" i="41"/>
  <c r="Q59" i="41"/>
  <c r="Q58" i="41"/>
  <c r="Q57" i="41"/>
  <c r="Q56" i="41"/>
  <c r="Q55" i="41"/>
  <c r="Q54" i="41"/>
  <c r="Q53" i="41"/>
  <c r="Q52" i="41"/>
  <c r="Q51" i="41"/>
  <c r="Q50" i="41"/>
  <c r="Q49" i="41"/>
  <c r="Q48" i="41"/>
  <c r="Q47" i="41"/>
  <c r="Q46" i="41"/>
  <c r="Q45" i="41"/>
  <c r="Q44" i="41"/>
  <c r="Q43" i="41"/>
  <c r="Q42" i="41"/>
  <c r="Q41" i="41"/>
  <c r="Q40" i="41"/>
  <c r="Q39" i="41"/>
  <c r="Q38" i="41"/>
  <c r="Q37" i="41"/>
  <c r="Q36" i="41"/>
  <c r="Q35" i="41"/>
  <c r="Q34" i="41"/>
  <c r="Q33" i="41"/>
  <c r="Q32" i="41"/>
  <c r="Q31" i="41"/>
  <c r="Q30" i="41"/>
  <c r="Q29" i="41"/>
  <c r="Q28" i="41"/>
  <c r="Q27" i="41"/>
  <c r="Q26" i="41"/>
  <c r="Q25" i="41"/>
  <c r="Q24" i="41"/>
  <c r="Q23" i="41"/>
  <c r="Q22" i="41"/>
  <c r="Q21" i="41"/>
  <c r="Q20" i="41"/>
  <c r="Q19" i="41"/>
  <c r="Q18" i="41"/>
  <c r="Q17" i="41"/>
  <c r="Q16" i="41"/>
  <c r="Q15" i="41"/>
  <c r="Q14" i="41"/>
  <c r="Q13" i="41"/>
  <c r="Q12" i="41"/>
  <c r="Q11" i="41"/>
  <c r="Q10" i="41"/>
  <c r="Q9" i="41"/>
  <c r="Q8" i="41"/>
  <c r="Q7" i="41"/>
  <c r="Q6" i="41"/>
  <c r="Q5" i="41"/>
  <c r="Q4" i="41"/>
  <c r="Q3" i="41"/>
  <c r="P110" i="41"/>
  <c r="P109" i="41"/>
  <c r="P108" i="41"/>
  <c r="P107" i="41"/>
  <c r="P106" i="41"/>
  <c r="P105" i="41"/>
  <c r="P104" i="41"/>
  <c r="P103" i="41"/>
  <c r="P102" i="41"/>
  <c r="P101" i="41"/>
  <c r="P100" i="41"/>
  <c r="P99" i="41"/>
  <c r="P98" i="41"/>
  <c r="P97" i="41"/>
  <c r="P96" i="41"/>
  <c r="P95" i="41"/>
  <c r="P94" i="41"/>
  <c r="P93" i="41"/>
  <c r="P92" i="41"/>
  <c r="P91" i="41"/>
  <c r="P90" i="41"/>
  <c r="P89" i="41"/>
  <c r="P88" i="41"/>
  <c r="P87" i="41"/>
  <c r="P86" i="41"/>
  <c r="P85" i="41"/>
  <c r="P84" i="41"/>
  <c r="P83" i="41"/>
  <c r="P82" i="41"/>
  <c r="P81" i="41"/>
  <c r="P80" i="41"/>
  <c r="P79" i="41"/>
  <c r="P78" i="41"/>
  <c r="P77" i="41"/>
  <c r="P76" i="41"/>
  <c r="P75" i="41"/>
  <c r="P74" i="41"/>
  <c r="P73" i="41"/>
  <c r="P72" i="41"/>
  <c r="P71" i="41"/>
  <c r="P70" i="41"/>
  <c r="P69" i="41"/>
  <c r="P68" i="41"/>
  <c r="P67" i="41"/>
  <c r="P66" i="41"/>
  <c r="P65" i="41"/>
  <c r="P64" i="41"/>
  <c r="P63" i="41"/>
  <c r="P62" i="41"/>
  <c r="P61" i="41"/>
  <c r="P60" i="41"/>
  <c r="P59" i="41"/>
  <c r="P58" i="41"/>
  <c r="P57" i="41"/>
  <c r="P56" i="41"/>
  <c r="P55" i="41"/>
  <c r="P54" i="41"/>
  <c r="P53" i="41"/>
  <c r="P52" i="41"/>
  <c r="P51" i="41"/>
  <c r="P50" i="41"/>
  <c r="P49" i="41"/>
  <c r="P48" i="41"/>
  <c r="P47" i="41"/>
  <c r="P46" i="41"/>
  <c r="P45" i="41"/>
  <c r="P44" i="41"/>
  <c r="P43" i="41"/>
  <c r="P42" i="41"/>
  <c r="P41" i="41"/>
  <c r="P40" i="41"/>
  <c r="P39" i="41"/>
  <c r="P38" i="41"/>
  <c r="P37" i="41"/>
  <c r="P36" i="41"/>
  <c r="P35" i="41"/>
  <c r="P34" i="41"/>
  <c r="P33" i="41"/>
  <c r="P32" i="41"/>
  <c r="P31" i="41"/>
  <c r="P30" i="41"/>
  <c r="P29" i="41"/>
  <c r="P28" i="41"/>
  <c r="P27" i="41"/>
  <c r="P26" i="41"/>
  <c r="P25" i="41"/>
  <c r="P24" i="41"/>
  <c r="P23" i="41"/>
  <c r="P22" i="41"/>
  <c r="P21" i="41"/>
  <c r="P20" i="41"/>
  <c r="P19" i="41"/>
  <c r="P18" i="41"/>
  <c r="P17" i="41"/>
  <c r="P16" i="41"/>
  <c r="P15" i="41"/>
  <c r="P14" i="41"/>
  <c r="P13" i="41"/>
  <c r="P12" i="41"/>
  <c r="P11" i="41"/>
  <c r="P10" i="41"/>
  <c r="P9" i="41"/>
  <c r="P8" i="41"/>
  <c r="P7" i="41"/>
  <c r="P6" i="41"/>
  <c r="P5" i="41"/>
  <c r="P4" i="41"/>
  <c r="P3" i="41"/>
  <c r="Z110" i="41" l="1"/>
  <c r="Z109" i="41"/>
  <c r="Z108" i="41"/>
  <c r="Z107" i="41"/>
  <c r="Z106" i="41"/>
  <c r="Z105" i="41"/>
  <c r="Z104" i="41"/>
  <c r="Z103" i="41"/>
  <c r="Z102" i="41"/>
  <c r="Z101" i="41"/>
  <c r="Z100" i="41"/>
  <c r="Z99" i="41"/>
  <c r="Z98" i="41"/>
  <c r="Z97" i="41"/>
  <c r="Z96" i="41"/>
  <c r="Z95" i="41"/>
  <c r="Z94" i="41"/>
  <c r="Z93" i="41"/>
  <c r="Z92" i="41"/>
  <c r="Z91" i="41"/>
  <c r="Z90" i="41"/>
  <c r="Z89" i="41"/>
  <c r="Z88" i="41"/>
  <c r="Z87" i="41"/>
  <c r="Z86" i="41"/>
  <c r="Z85" i="41"/>
  <c r="Z84" i="41"/>
  <c r="Z83" i="41"/>
  <c r="Z82" i="41"/>
  <c r="Z81" i="41"/>
  <c r="Z80" i="41"/>
  <c r="Z79" i="41"/>
  <c r="Z78" i="41"/>
  <c r="Z77" i="41"/>
  <c r="Z76" i="41"/>
  <c r="Z75" i="41"/>
  <c r="Z74" i="41"/>
  <c r="Z73" i="41"/>
  <c r="Z72" i="41"/>
  <c r="Z71" i="41"/>
  <c r="Z70" i="41"/>
  <c r="Z69" i="41"/>
  <c r="Z68" i="41"/>
  <c r="Z67" i="41"/>
  <c r="Z66" i="41"/>
  <c r="Z65" i="41"/>
  <c r="Z64" i="41"/>
  <c r="Z63" i="41"/>
  <c r="Z62" i="41"/>
  <c r="Z61" i="41"/>
  <c r="Z60" i="41"/>
  <c r="Z59" i="41"/>
  <c r="Z58" i="41"/>
  <c r="Z57" i="41"/>
  <c r="Z56" i="41"/>
  <c r="Z55" i="41"/>
  <c r="Z54" i="41"/>
  <c r="Z53" i="41"/>
  <c r="Z52" i="41"/>
  <c r="Z51" i="41"/>
  <c r="Z50" i="41"/>
  <c r="Z49" i="41"/>
  <c r="Z48" i="41"/>
  <c r="Z47" i="41"/>
  <c r="Z46" i="41"/>
  <c r="Z45" i="41"/>
  <c r="Z44" i="41"/>
  <c r="Z43" i="41"/>
  <c r="Z42" i="41"/>
  <c r="Z41" i="41"/>
  <c r="C30" i="35" s="1"/>
  <c r="Z40" i="41"/>
  <c r="Z39" i="41"/>
  <c r="Z38" i="41"/>
  <c r="Z37" i="41"/>
  <c r="Z36" i="41"/>
  <c r="Z35" i="41"/>
  <c r="Z34" i="41"/>
  <c r="Z33" i="41"/>
  <c r="Z32" i="41"/>
  <c r="Z31" i="41"/>
  <c r="Z30" i="41"/>
  <c r="Z29" i="41"/>
  <c r="Z28" i="41"/>
  <c r="Z27" i="41"/>
  <c r="Z26" i="41"/>
  <c r="Z25" i="41"/>
  <c r="Z24" i="41"/>
  <c r="Z23" i="41"/>
  <c r="Z22" i="41"/>
  <c r="Z21" i="41"/>
  <c r="Z20" i="41"/>
  <c r="Z19" i="41"/>
  <c r="Z18" i="41"/>
  <c r="Z17" i="41"/>
  <c r="Z16" i="41"/>
  <c r="Z15" i="41"/>
  <c r="Z14" i="41"/>
  <c r="Z13" i="41"/>
  <c r="Z12" i="41"/>
  <c r="Z11" i="41"/>
  <c r="Z10" i="41"/>
  <c r="Z9" i="41"/>
  <c r="Z8" i="41"/>
  <c r="Z7" i="41"/>
  <c r="Z6" i="41"/>
  <c r="Z5" i="41"/>
  <c r="Z4" i="41"/>
  <c r="Z3" i="41"/>
  <c r="C4" i="41" l="1"/>
  <c r="D4" i="41"/>
  <c r="E4" i="41"/>
  <c r="C5" i="41"/>
  <c r="D5" i="41"/>
  <c r="E5" i="41"/>
  <c r="C6" i="41"/>
  <c r="D6" i="41"/>
  <c r="E6" i="41"/>
  <c r="C7" i="41"/>
  <c r="D7" i="41"/>
  <c r="E7" i="41"/>
  <c r="C8" i="41"/>
  <c r="D8" i="41"/>
  <c r="E8" i="41"/>
  <c r="C9" i="41"/>
  <c r="D9" i="41"/>
  <c r="E9" i="41"/>
  <c r="C10" i="41"/>
  <c r="D10" i="41"/>
  <c r="E10" i="41"/>
  <c r="C11" i="41"/>
  <c r="D11" i="41"/>
  <c r="E11" i="41"/>
  <c r="C12" i="41"/>
  <c r="D12" i="41"/>
  <c r="E12" i="41"/>
  <c r="C13" i="41"/>
  <c r="D13" i="41"/>
  <c r="E13" i="41"/>
  <c r="C14" i="41"/>
  <c r="D14" i="41"/>
  <c r="E14" i="41"/>
  <c r="C15" i="41"/>
  <c r="D15" i="41"/>
  <c r="E15" i="41"/>
  <c r="C16" i="41"/>
  <c r="D16" i="41"/>
  <c r="E16" i="41"/>
  <c r="C17" i="41"/>
  <c r="D17" i="41"/>
  <c r="E17" i="41"/>
  <c r="C18" i="41"/>
  <c r="D18" i="41"/>
  <c r="E18" i="41"/>
  <c r="C19" i="41"/>
  <c r="D19" i="41"/>
  <c r="E19" i="41"/>
  <c r="C20" i="41"/>
  <c r="D20" i="41"/>
  <c r="E20" i="41"/>
  <c r="C21" i="41"/>
  <c r="D21" i="41"/>
  <c r="E21" i="41"/>
  <c r="C22" i="41"/>
  <c r="D22" i="41"/>
  <c r="E22" i="41"/>
  <c r="C23" i="41"/>
  <c r="D23" i="41"/>
  <c r="E23" i="41"/>
  <c r="C24" i="41"/>
  <c r="D24" i="41"/>
  <c r="E24" i="41"/>
  <c r="C25" i="41"/>
  <c r="D25" i="41"/>
  <c r="E25" i="41"/>
  <c r="C26" i="41"/>
  <c r="F26" i="41" s="1"/>
  <c r="D26" i="41"/>
  <c r="E26" i="41"/>
  <c r="C27" i="41"/>
  <c r="D27" i="41"/>
  <c r="E27" i="41"/>
  <c r="C28" i="41"/>
  <c r="D28" i="41"/>
  <c r="E28" i="41"/>
  <c r="C29" i="41"/>
  <c r="D29" i="41"/>
  <c r="E29" i="41"/>
  <c r="C30" i="41"/>
  <c r="D30" i="41"/>
  <c r="E30" i="41"/>
  <c r="C31" i="41"/>
  <c r="D31" i="41"/>
  <c r="E31" i="41"/>
  <c r="C32" i="41"/>
  <c r="F32" i="41" s="1"/>
  <c r="D32" i="41"/>
  <c r="E32" i="41"/>
  <c r="C33" i="41"/>
  <c r="F33" i="41" s="1"/>
  <c r="D33" i="41"/>
  <c r="E33" i="41"/>
  <c r="C34" i="41"/>
  <c r="D34" i="41"/>
  <c r="E34" i="41"/>
  <c r="C35" i="41"/>
  <c r="D35" i="41"/>
  <c r="E35" i="41"/>
  <c r="C36" i="41"/>
  <c r="D36" i="41"/>
  <c r="E36" i="41"/>
  <c r="C37" i="41"/>
  <c r="D37" i="41"/>
  <c r="E37" i="41"/>
  <c r="C38" i="41"/>
  <c r="D38" i="41"/>
  <c r="E38" i="41"/>
  <c r="C39" i="41"/>
  <c r="D39" i="41"/>
  <c r="E39" i="41"/>
  <c r="C40" i="41"/>
  <c r="D40" i="41"/>
  <c r="E40" i="41"/>
  <c r="C41" i="41"/>
  <c r="D41" i="41"/>
  <c r="E41" i="41"/>
  <c r="C42" i="41"/>
  <c r="D42" i="41"/>
  <c r="E42" i="41"/>
  <c r="C43" i="41"/>
  <c r="D43" i="41"/>
  <c r="E43" i="41"/>
  <c r="C44" i="41"/>
  <c r="F44" i="41" s="1"/>
  <c r="D44" i="41"/>
  <c r="E44" i="41"/>
  <c r="C45" i="41"/>
  <c r="D45" i="41"/>
  <c r="E45" i="41"/>
  <c r="C46" i="41"/>
  <c r="D46" i="41"/>
  <c r="E46" i="41"/>
  <c r="C47" i="41"/>
  <c r="D47" i="41"/>
  <c r="E47" i="41"/>
  <c r="C48" i="41"/>
  <c r="D48" i="41"/>
  <c r="E48" i="41"/>
  <c r="C49" i="41"/>
  <c r="F49" i="41" s="1"/>
  <c r="D49" i="41"/>
  <c r="E49" i="41"/>
  <c r="C50" i="41"/>
  <c r="D50" i="41"/>
  <c r="E50" i="41"/>
  <c r="C51" i="41"/>
  <c r="F51" i="41" s="1"/>
  <c r="D51" i="41"/>
  <c r="E51" i="41"/>
  <c r="C52" i="41"/>
  <c r="D52" i="41"/>
  <c r="E52" i="41"/>
  <c r="C53" i="41"/>
  <c r="D53" i="41"/>
  <c r="E53" i="41"/>
  <c r="C54" i="41"/>
  <c r="D54" i="41"/>
  <c r="E54" i="41"/>
  <c r="C55" i="41"/>
  <c r="F55" i="41" s="1"/>
  <c r="D55" i="41"/>
  <c r="E55" i="41"/>
  <c r="C56" i="41"/>
  <c r="D56" i="41"/>
  <c r="E56" i="41"/>
  <c r="C57" i="41"/>
  <c r="D57" i="41"/>
  <c r="E57" i="41"/>
  <c r="C58" i="41"/>
  <c r="D58" i="41"/>
  <c r="E58" i="41"/>
  <c r="C59" i="41"/>
  <c r="D59" i="41"/>
  <c r="E59" i="41"/>
  <c r="C60" i="41"/>
  <c r="D60" i="41"/>
  <c r="E60" i="41"/>
  <c r="C61" i="41"/>
  <c r="D61" i="41"/>
  <c r="E61" i="41"/>
  <c r="C62" i="41"/>
  <c r="F62" i="41" s="1"/>
  <c r="D62" i="41"/>
  <c r="E62" i="41"/>
  <c r="C63" i="41"/>
  <c r="F63" i="41" s="1"/>
  <c r="AB63" i="41" s="1"/>
  <c r="D63" i="41"/>
  <c r="E63" i="41"/>
  <c r="C64" i="41"/>
  <c r="F64" i="41" s="1"/>
  <c r="D64" i="41"/>
  <c r="E64" i="41"/>
  <c r="C65" i="41"/>
  <c r="F65" i="41" s="1"/>
  <c r="D65" i="41"/>
  <c r="E65" i="41"/>
  <c r="C66" i="41"/>
  <c r="F66" i="41" s="1"/>
  <c r="D66" i="41"/>
  <c r="E66" i="41"/>
  <c r="C67" i="41"/>
  <c r="F67" i="41" s="1"/>
  <c r="D67" i="41"/>
  <c r="E67" i="41"/>
  <c r="C68" i="41"/>
  <c r="F68" i="41" s="1"/>
  <c r="D68" i="41"/>
  <c r="E68" i="41"/>
  <c r="C69" i="41"/>
  <c r="D69" i="41"/>
  <c r="E69" i="41"/>
  <c r="C70" i="41"/>
  <c r="D70" i="41"/>
  <c r="E70" i="41"/>
  <c r="C71" i="41"/>
  <c r="D71" i="41"/>
  <c r="E71" i="41"/>
  <c r="C72" i="41"/>
  <c r="F72" i="41" s="1"/>
  <c r="D72" i="41"/>
  <c r="E72" i="41"/>
  <c r="C73" i="41"/>
  <c r="D73" i="41"/>
  <c r="E73" i="41"/>
  <c r="C74" i="41"/>
  <c r="D74" i="41"/>
  <c r="E74" i="41"/>
  <c r="C75" i="41"/>
  <c r="D75" i="41"/>
  <c r="E75" i="41"/>
  <c r="C76" i="41"/>
  <c r="D76" i="41"/>
  <c r="E76" i="41"/>
  <c r="C77" i="41"/>
  <c r="F77" i="41" s="1"/>
  <c r="D77" i="41"/>
  <c r="E77" i="41"/>
  <c r="C78" i="41"/>
  <c r="F78" i="41" s="1"/>
  <c r="D78" i="41"/>
  <c r="E78" i="41"/>
  <c r="C79" i="41"/>
  <c r="D79" i="41"/>
  <c r="E79" i="41"/>
  <c r="C80" i="41"/>
  <c r="F80" i="41" s="1"/>
  <c r="D80" i="41"/>
  <c r="E80" i="41"/>
  <c r="C81" i="41"/>
  <c r="D81" i="41"/>
  <c r="E81" i="41"/>
  <c r="C82" i="41"/>
  <c r="D82" i="41"/>
  <c r="E82" i="41"/>
  <c r="C83" i="41"/>
  <c r="F83" i="41" s="1"/>
  <c r="D83" i="41"/>
  <c r="E83" i="41"/>
  <c r="C84" i="41"/>
  <c r="F84" i="41" s="1"/>
  <c r="D84" i="41"/>
  <c r="E84" i="41"/>
  <c r="C85" i="41"/>
  <c r="F85" i="41" s="1"/>
  <c r="D85" i="41"/>
  <c r="E85" i="41"/>
  <c r="C86" i="41"/>
  <c r="D86" i="41"/>
  <c r="E86" i="41"/>
  <c r="C87" i="41"/>
  <c r="D87" i="41"/>
  <c r="E87" i="41"/>
  <c r="C88" i="41"/>
  <c r="D88" i="41"/>
  <c r="E88" i="41"/>
  <c r="C89" i="41"/>
  <c r="D89" i="41"/>
  <c r="E89" i="41"/>
  <c r="C90" i="41"/>
  <c r="D90" i="41"/>
  <c r="E90" i="41"/>
  <c r="C91" i="41"/>
  <c r="D91" i="41"/>
  <c r="E91" i="41"/>
  <c r="C92" i="41"/>
  <c r="D92" i="41"/>
  <c r="E92" i="41"/>
  <c r="C93" i="41"/>
  <c r="D93" i="41"/>
  <c r="E93" i="41"/>
  <c r="C94" i="41"/>
  <c r="D94" i="41"/>
  <c r="E94" i="41"/>
  <c r="C95" i="41"/>
  <c r="D95" i="41"/>
  <c r="E95" i="41"/>
  <c r="C96" i="41"/>
  <c r="D96" i="41"/>
  <c r="E96" i="41"/>
  <c r="C97" i="41"/>
  <c r="D97" i="41"/>
  <c r="E97" i="41"/>
  <c r="C98" i="41"/>
  <c r="D98" i="41"/>
  <c r="E98" i="41"/>
  <c r="C99" i="41"/>
  <c r="D99" i="41"/>
  <c r="E99" i="41"/>
  <c r="C100" i="41"/>
  <c r="D100" i="41"/>
  <c r="E100" i="41"/>
  <c r="C101" i="41"/>
  <c r="F101" i="41" s="1"/>
  <c r="D101" i="41"/>
  <c r="E101" i="41"/>
  <c r="C102" i="41"/>
  <c r="D102" i="41"/>
  <c r="E102" i="41"/>
  <c r="C103" i="41"/>
  <c r="D103" i="41"/>
  <c r="E103" i="41"/>
  <c r="C104" i="41"/>
  <c r="D104" i="41"/>
  <c r="E104" i="41"/>
  <c r="C105" i="41"/>
  <c r="D105" i="41"/>
  <c r="E105" i="41"/>
  <c r="C106" i="41"/>
  <c r="D106" i="41"/>
  <c r="E106" i="41"/>
  <c r="C107" i="41"/>
  <c r="F107" i="41" s="1"/>
  <c r="D107" i="41"/>
  <c r="E107" i="41"/>
  <c r="C108" i="41"/>
  <c r="D108" i="41"/>
  <c r="E108" i="41"/>
  <c r="C109" i="41"/>
  <c r="F109" i="41" s="1"/>
  <c r="D109" i="41"/>
  <c r="E109" i="41"/>
  <c r="C110" i="41"/>
  <c r="F110" i="41" s="1"/>
  <c r="D110" i="41"/>
  <c r="E110" i="41"/>
  <c r="E3" i="41"/>
  <c r="D3" i="41"/>
  <c r="C3" i="41"/>
  <c r="N9" i="41"/>
  <c r="N10" i="41"/>
  <c r="N11" i="41"/>
  <c r="N12" i="41"/>
  <c r="N13" i="41"/>
  <c r="N14" i="41"/>
  <c r="N15" i="41"/>
  <c r="N16" i="41"/>
  <c r="N17" i="41"/>
  <c r="N18" i="41"/>
  <c r="N19" i="41"/>
  <c r="N20" i="41"/>
  <c r="N21" i="41"/>
  <c r="N22" i="41"/>
  <c r="N23" i="41"/>
  <c r="N24" i="41"/>
  <c r="N25" i="41"/>
  <c r="N26" i="41"/>
  <c r="N27" i="41"/>
  <c r="N28" i="41"/>
  <c r="N29" i="41"/>
  <c r="N30" i="41"/>
  <c r="N31" i="41"/>
  <c r="N32" i="41"/>
  <c r="N33" i="41"/>
  <c r="N34" i="41"/>
  <c r="N35" i="41"/>
  <c r="N36" i="41"/>
  <c r="N37" i="41"/>
  <c r="N38" i="41"/>
  <c r="N39" i="41"/>
  <c r="N40" i="41"/>
  <c r="N41" i="41"/>
  <c r="C15" i="35" s="1"/>
  <c r="D15" i="35" s="1"/>
  <c r="N42" i="41"/>
  <c r="N43" i="41"/>
  <c r="N44" i="41"/>
  <c r="N45" i="41"/>
  <c r="N46" i="41"/>
  <c r="N47" i="41"/>
  <c r="N48" i="41"/>
  <c r="N49" i="41"/>
  <c r="N50" i="41"/>
  <c r="N51" i="41"/>
  <c r="N52" i="41"/>
  <c r="N53" i="41"/>
  <c r="N54" i="41"/>
  <c r="N55" i="41"/>
  <c r="N56" i="41"/>
  <c r="N57" i="41"/>
  <c r="N58" i="41"/>
  <c r="N59" i="41"/>
  <c r="N60" i="41"/>
  <c r="N61" i="41"/>
  <c r="N62" i="41"/>
  <c r="N63" i="41"/>
  <c r="N64" i="41"/>
  <c r="N65" i="41"/>
  <c r="N66" i="41"/>
  <c r="N67" i="41"/>
  <c r="N68" i="41"/>
  <c r="N69" i="41"/>
  <c r="N70" i="41"/>
  <c r="N71" i="41"/>
  <c r="N72" i="41"/>
  <c r="N73" i="41"/>
  <c r="N74" i="41"/>
  <c r="N75" i="41"/>
  <c r="N76" i="41"/>
  <c r="N77" i="41"/>
  <c r="N78" i="41"/>
  <c r="N79" i="41"/>
  <c r="N80" i="41"/>
  <c r="N81" i="41"/>
  <c r="N82" i="41"/>
  <c r="N83" i="41"/>
  <c r="N84" i="41"/>
  <c r="N85" i="41"/>
  <c r="N86" i="41"/>
  <c r="N87" i="41"/>
  <c r="N88" i="41"/>
  <c r="N89" i="41"/>
  <c r="N90" i="41"/>
  <c r="N91" i="41"/>
  <c r="N92" i="41"/>
  <c r="N93" i="41"/>
  <c r="N94" i="41"/>
  <c r="N95" i="41"/>
  <c r="N96" i="41"/>
  <c r="N97" i="41"/>
  <c r="N98" i="41"/>
  <c r="N99" i="41"/>
  <c r="N100" i="41"/>
  <c r="N101" i="41"/>
  <c r="N102" i="41"/>
  <c r="N103" i="41"/>
  <c r="N104" i="41"/>
  <c r="N105" i="41"/>
  <c r="N106" i="41"/>
  <c r="N107" i="41"/>
  <c r="N108" i="41"/>
  <c r="N109" i="41"/>
  <c r="N110" i="41"/>
  <c r="N6" i="41"/>
  <c r="N7" i="41"/>
  <c r="N8" i="41"/>
  <c r="N4" i="41"/>
  <c r="N5" i="41"/>
  <c r="N3" i="41"/>
  <c r="K4" i="41"/>
  <c r="K5" i="41"/>
  <c r="K6" i="41"/>
  <c r="K7" i="41"/>
  <c r="K8" i="41"/>
  <c r="K9" i="41"/>
  <c r="K10" i="41"/>
  <c r="K11" i="41"/>
  <c r="K12" i="41"/>
  <c r="K13" i="41"/>
  <c r="K14" i="41"/>
  <c r="K15" i="41"/>
  <c r="K16" i="41"/>
  <c r="K17" i="41"/>
  <c r="K18" i="41"/>
  <c r="K19" i="41"/>
  <c r="K20" i="41"/>
  <c r="K21" i="41"/>
  <c r="K22" i="41"/>
  <c r="K23" i="41"/>
  <c r="K24" i="41"/>
  <c r="K25" i="41"/>
  <c r="K26" i="41"/>
  <c r="K27" i="41"/>
  <c r="K28" i="41"/>
  <c r="K29" i="41"/>
  <c r="K30" i="41"/>
  <c r="K31" i="41"/>
  <c r="K32" i="41"/>
  <c r="K33" i="41"/>
  <c r="K34" i="41"/>
  <c r="K35" i="41"/>
  <c r="K36" i="41"/>
  <c r="K37" i="41"/>
  <c r="K38" i="41"/>
  <c r="K39" i="41"/>
  <c r="K40" i="41"/>
  <c r="K41" i="41"/>
  <c r="C10" i="35" s="1"/>
  <c r="D10" i="35" s="1"/>
  <c r="K42" i="41"/>
  <c r="K43" i="41"/>
  <c r="K44" i="41"/>
  <c r="K45" i="41"/>
  <c r="K46" i="41"/>
  <c r="K47" i="41"/>
  <c r="K48" i="41"/>
  <c r="K49" i="41"/>
  <c r="K50" i="41"/>
  <c r="K51" i="41"/>
  <c r="K52" i="41"/>
  <c r="K53" i="41"/>
  <c r="K54" i="41"/>
  <c r="K55" i="41"/>
  <c r="K56" i="41"/>
  <c r="K57" i="41"/>
  <c r="K58" i="41"/>
  <c r="K59" i="41"/>
  <c r="K60" i="41"/>
  <c r="K61" i="41"/>
  <c r="K62" i="41"/>
  <c r="K63" i="41"/>
  <c r="K64" i="41"/>
  <c r="K65" i="41"/>
  <c r="K66" i="41"/>
  <c r="K67" i="41"/>
  <c r="K68" i="41"/>
  <c r="K69" i="41"/>
  <c r="K70" i="41"/>
  <c r="K71" i="41"/>
  <c r="K72" i="41"/>
  <c r="K73" i="41"/>
  <c r="K74" i="41"/>
  <c r="K75" i="41"/>
  <c r="K76" i="41"/>
  <c r="K77" i="41"/>
  <c r="K78" i="41"/>
  <c r="K79" i="41"/>
  <c r="K80" i="41"/>
  <c r="K81" i="41"/>
  <c r="K82" i="41"/>
  <c r="K83" i="41"/>
  <c r="K84" i="41"/>
  <c r="K85" i="41"/>
  <c r="K86" i="41"/>
  <c r="K87" i="41"/>
  <c r="K88" i="41"/>
  <c r="K89" i="41"/>
  <c r="K90" i="41"/>
  <c r="K91" i="41"/>
  <c r="K92" i="41"/>
  <c r="K93" i="41"/>
  <c r="K94" i="41"/>
  <c r="K95" i="41"/>
  <c r="K96" i="41"/>
  <c r="K97" i="41"/>
  <c r="K98" i="41"/>
  <c r="K99" i="41"/>
  <c r="K100" i="41"/>
  <c r="K101" i="41"/>
  <c r="K102" i="41"/>
  <c r="K103" i="41"/>
  <c r="K104" i="41"/>
  <c r="K105" i="41"/>
  <c r="K106" i="41"/>
  <c r="K107" i="41"/>
  <c r="K108" i="41"/>
  <c r="K109" i="41"/>
  <c r="K110" i="41"/>
  <c r="K3" i="41"/>
  <c r="P3" i="45"/>
  <c r="P4" i="45"/>
  <c r="P5" i="45"/>
  <c r="P6" i="45"/>
  <c r="P7" i="45"/>
  <c r="P8" i="45"/>
  <c r="P9" i="45"/>
  <c r="P10" i="45"/>
  <c r="P11" i="45"/>
  <c r="P12" i="45"/>
  <c r="P13" i="45"/>
  <c r="P14" i="45"/>
  <c r="P15" i="45"/>
  <c r="P16" i="45"/>
  <c r="P17" i="45"/>
  <c r="P18" i="45"/>
  <c r="P19" i="45"/>
  <c r="P20" i="45"/>
  <c r="P21" i="45"/>
  <c r="P22" i="45"/>
  <c r="P23" i="45"/>
  <c r="P24" i="45"/>
  <c r="P25" i="45"/>
  <c r="P26" i="45"/>
  <c r="P27" i="45"/>
  <c r="P28" i="45"/>
  <c r="P29" i="45"/>
  <c r="P30" i="45"/>
  <c r="P31" i="45"/>
  <c r="P32" i="45"/>
  <c r="P33" i="45"/>
  <c r="P34" i="45"/>
  <c r="P35" i="45"/>
  <c r="P36" i="45"/>
  <c r="P37" i="45"/>
  <c r="P38" i="45"/>
  <c r="P39" i="45"/>
  <c r="P40" i="45"/>
  <c r="Q40" i="45" s="1"/>
  <c r="M41" i="41" s="1"/>
  <c r="C12" i="35" s="1"/>
  <c r="D12" i="35" s="1"/>
  <c r="P41" i="45"/>
  <c r="P42" i="45"/>
  <c r="P43" i="45"/>
  <c r="P44" i="45"/>
  <c r="P45" i="45"/>
  <c r="P46" i="45"/>
  <c r="P47" i="45"/>
  <c r="P48" i="45"/>
  <c r="P49" i="45"/>
  <c r="P50" i="45"/>
  <c r="P51" i="45"/>
  <c r="P52" i="45"/>
  <c r="P53" i="45"/>
  <c r="P54" i="45"/>
  <c r="P55" i="45"/>
  <c r="P56" i="45"/>
  <c r="P57" i="45"/>
  <c r="P58" i="45"/>
  <c r="P59" i="45"/>
  <c r="P60" i="45"/>
  <c r="P61" i="45"/>
  <c r="P62" i="45"/>
  <c r="P63" i="45"/>
  <c r="P64" i="45"/>
  <c r="P65" i="45"/>
  <c r="P66" i="45"/>
  <c r="P67" i="45"/>
  <c r="P68" i="45"/>
  <c r="P69" i="45"/>
  <c r="P70" i="45"/>
  <c r="P71" i="45"/>
  <c r="P72" i="45"/>
  <c r="P73" i="45"/>
  <c r="P74" i="45"/>
  <c r="P75" i="45"/>
  <c r="P76" i="45"/>
  <c r="P77" i="45"/>
  <c r="P78" i="45"/>
  <c r="P79" i="45"/>
  <c r="P80" i="45"/>
  <c r="P81" i="45"/>
  <c r="P82" i="45"/>
  <c r="P83" i="45"/>
  <c r="P84" i="45"/>
  <c r="P85" i="45"/>
  <c r="P86" i="45"/>
  <c r="P87" i="45"/>
  <c r="P88" i="45"/>
  <c r="P89" i="45"/>
  <c r="P90" i="45"/>
  <c r="P91" i="45"/>
  <c r="P92" i="45"/>
  <c r="P93" i="45"/>
  <c r="P94" i="45"/>
  <c r="P95" i="45"/>
  <c r="P96" i="45"/>
  <c r="P97" i="45"/>
  <c r="P98" i="45"/>
  <c r="P99" i="45"/>
  <c r="P100" i="45"/>
  <c r="P101" i="45"/>
  <c r="P102" i="45"/>
  <c r="P103" i="45"/>
  <c r="P104" i="45"/>
  <c r="P105" i="45"/>
  <c r="P106" i="45"/>
  <c r="P107" i="45"/>
  <c r="P108" i="45"/>
  <c r="P109" i="45"/>
  <c r="P2" i="45"/>
  <c r="A110" i="41"/>
  <c r="B110" i="41"/>
  <c r="A4" i="41"/>
  <c r="B4" i="41"/>
  <c r="A5" i="41"/>
  <c r="B5" i="41"/>
  <c r="A6" i="41"/>
  <c r="B6" i="41"/>
  <c r="A7" i="41"/>
  <c r="B7" i="41"/>
  <c r="A8" i="41"/>
  <c r="B8" i="41"/>
  <c r="A9" i="41"/>
  <c r="B9" i="41"/>
  <c r="A10" i="41"/>
  <c r="B10" i="41"/>
  <c r="A11" i="41"/>
  <c r="B11" i="41"/>
  <c r="A12" i="41"/>
  <c r="B12" i="41"/>
  <c r="A13" i="41"/>
  <c r="B13" i="41"/>
  <c r="A14" i="41"/>
  <c r="B14" i="41"/>
  <c r="A15" i="41"/>
  <c r="B15" i="41"/>
  <c r="A16" i="41"/>
  <c r="B16" i="41"/>
  <c r="A17" i="41"/>
  <c r="B17" i="41"/>
  <c r="A18" i="41"/>
  <c r="B18" i="41"/>
  <c r="A19" i="41"/>
  <c r="B19" i="41"/>
  <c r="A20" i="41"/>
  <c r="B20" i="41"/>
  <c r="A21" i="41"/>
  <c r="B21" i="41"/>
  <c r="A22" i="41"/>
  <c r="B22" i="41"/>
  <c r="A23" i="41"/>
  <c r="B23" i="41"/>
  <c r="A24" i="41"/>
  <c r="B24" i="41"/>
  <c r="A25" i="41"/>
  <c r="B25" i="41"/>
  <c r="A26" i="41"/>
  <c r="B26" i="41"/>
  <c r="A27" i="41"/>
  <c r="B27" i="41"/>
  <c r="A28" i="41"/>
  <c r="B28" i="41"/>
  <c r="A29" i="41"/>
  <c r="B29" i="41"/>
  <c r="A30" i="41"/>
  <c r="B30" i="41"/>
  <c r="A31" i="41"/>
  <c r="B31" i="41"/>
  <c r="A32" i="41"/>
  <c r="B32" i="41"/>
  <c r="A33" i="41"/>
  <c r="B33" i="41"/>
  <c r="A34" i="41"/>
  <c r="B34" i="41"/>
  <c r="A35" i="41"/>
  <c r="B35" i="41"/>
  <c r="A36" i="41"/>
  <c r="B36" i="41"/>
  <c r="A37" i="41"/>
  <c r="B37" i="41"/>
  <c r="A38" i="41"/>
  <c r="B38" i="41"/>
  <c r="A39" i="41"/>
  <c r="B39" i="41"/>
  <c r="A40" i="41"/>
  <c r="B40" i="41"/>
  <c r="A41" i="41"/>
  <c r="B41" i="41"/>
  <c r="A42" i="41"/>
  <c r="B42" i="41"/>
  <c r="A43" i="41"/>
  <c r="B43" i="41"/>
  <c r="A44" i="41"/>
  <c r="B44" i="41"/>
  <c r="A45" i="41"/>
  <c r="B45" i="41"/>
  <c r="A46" i="41"/>
  <c r="B46" i="41"/>
  <c r="A47" i="41"/>
  <c r="B47" i="41"/>
  <c r="A48" i="41"/>
  <c r="B48" i="41"/>
  <c r="A49" i="41"/>
  <c r="B49" i="41"/>
  <c r="A50" i="41"/>
  <c r="B50" i="41"/>
  <c r="A51" i="41"/>
  <c r="B51" i="41"/>
  <c r="A52" i="41"/>
  <c r="B52" i="41"/>
  <c r="A53" i="41"/>
  <c r="B53" i="41"/>
  <c r="A54" i="41"/>
  <c r="B54" i="41"/>
  <c r="A55" i="41"/>
  <c r="B55" i="41"/>
  <c r="A56" i="41"/>
  <c r="B56" i="41"/>
  <c r="A57" i="41"/>
  <c r="B57" i="41"/>
  <c r="A58" i="41"/>
  <c r="B58" i="41"/>
  <c r="A59" i="41"/>
  <c r="B59" i="41"/>
  <c r="A60" i="41"/>
  <c r="B60" i="41"/>
  <c r="A61" i="41"/>
  <c r="B61" i="41"/>
  <c r="A62" i="41"/>
  <c r="B62" i="41"/>
  <c r="A63" i="41"/>
  <c r="B63" i="41"/>
  <c r="A64" i="41"/>
  <c r="B64" i="41"/>
  <c r="A65" i="41"/>
  <c r="B65" i="41"/>
  <c r="A66" i="41"/>
  <c r="B66" i="41"/>
  <c r="A67" i="41"/>
  <c r="B67" i="41"/>
  <c r="A68" i="41"/>
  <c r="B68" i="41"/>
  <c r="A69" i="41"/>
  <c r="B69" i="41"/>
  <c r="A70" i="41"/>
  <c r="B70" i="41"/>
  <c r="A71" i="41"/>
  <c r="B71" i="41"/>
  <c r="A72" i="41"/>
  <c r="B72" i="41"/>
  <c r="A73" i="41"/>
  <c r="B73" i="41"/>
  <c r="A74" i="41"/>
  <c r="B74" i="41"/>
  <c r="A75" i="41"/>
  <c r="B75" i="41"/>
  <c r="A76" i="41"/>
  <c r="B76" i="41"/>
  <c r="A77" i="41"/>
  <c r="B77" i="41"/>
  <c r="A78" i="41"/>
  <c r="B78" i="41"/>
  <c r="A79" i="41"/>
  <c r="B79" i="41"/>
  <c r="A80" i="41"/>
  <c r="B80" i="41"/>
  <c r="A81" i="41"/>
  <c r="B81" i="41"/>
  <c r="A82" i="41"/>
  <c r="B82" i="41"/>
  <c r="A83" i="41"/>
  <c r="B83" i="41"/>
  <c r="A84" i="41"/>
  <c r="B84" i="41"/>
  <c r="A85" i="41"/>
  <c r="B85" i="41"/>
  <c r="A86" i="41"/>
  <c r="B86" i="41"/>
  <c r="A87" i="41"/>
  <c r="B87" i="41"/>
  <c r="A88" i="41"/>
  <c r="B88" i="41"/>
  <c r="A89" i="41"/>
  <c r="B89" i="41"/>
  <c r="A90" i="41"/>
  <c r="B90" i="41"/>
  <c r="A91" i="41"/>
  <c r="B91" i="41"/>
  <c r="A92" i="41"/>
  <c r="B92" i="41"/>
  <c r="A93" i="41"/>
  <c r="B93" i="41"/>
  <c r="A94" i="41"/>
  <c r="B94" i="41"/>
  <c r="A95" i="41"/>
  <c r="B95" i="41"/>
  <c r="A96" i="41"/>
  <c r="B96" i="41"/>
  <c r="A97" i="41"/>
  <c r="B97" i="41"/>
  <c r="A98" i="41"/>
  <c r="B98" i="41"/>
  <c r="A99" i="41"/>
  <c r="B99" i="41"/>
  <c r="A100" i="41"/>
  <c r="B100" i="41"/>
  <c r="A101" i="41"/>
  <c r="B101" i="41"/>
  <c r="A102" i="41"/>
  <c r="B102" i="41"/>
  <c r="A103" i="41"/>
  <c r="B103" i="41"/>
  <c r="A104" i="41"/>
  <c r="B104" i="41"/>
  <c r="A105" i="41"/>
  <c r="B105" i="41"/>
  <c r="A106" i="41"/>
  <c r="B106" i="41"/>
  <c r="A107" i="41"/>
  <c r="B107" i="41"/>
  <c r="A108" i="41"/>
  <c r="B108" i="41"/>
  <c r="A109" i="41"/>
  <c r="B109" i="41"/>
  <c r="B3" i="41"/>
  <c r="A3" i="41"/>
  <c r="J109" i="45"/>
  <c r="L110" i="41" s="1"/>
  <c r="J108" i="45"/>
  <c r="L109" i="41" s="1"/>
  <c r="J107" i="45"/>
  <c r="L108" i="41" s="1"/>
  <c r="J106" i="45"/>
  <c r="L107" i="41" s="1"/>
  <c r="J105" i="45"/>
  <c r="L106" i="41" s="1"/>
  <c r="J104" i="45"/>
  <c r="L105" i="41" s="1"/>
  <c r="J103" i="45"/>
  <c r="L104" i="41" s="1"/>
  <c r="J102" i="45"/>
  <c r="L103" i="41" s="1"/>
  <c r="J101" i="45"/>
  <c r="L102" i="41" s="1"/>
  <c r="J100" i="45"/>
  <c r="L101" i="41" s="1"/>
  <c r="J99" i="45"/>
  <c r="L100" i="41" s="1"/>
  <c r="J98" i="45"/>
  <c r="L99" i="41" s="1"/>
  <c r="J97" i="45"/>
  <c r="L98" i="41" s="1"/>
  <c r="J96" i="45"/>
  <c r="L97" i="41" s="1"/>
  <c r="J95" i="45"/>
  <c r="L96" i="41" s="1"/>
  <c r="J94" i="45"/>
  <c r="L95" i="41" s="1"/>
  <c r="J93" i="45"/>
  <c r="L94" i="41" s="1"/>
  <c r="J92" i="45"/>
  <c r="L93" i="41" s="1"/>
  <c r="J91" i="45"/>
  <c r="L92" i="41" s="1"/>
  <c r="J90" i="45"/>
  <c r="L91" i="41" s="1"/>
  <c r="J89" i="45"/>
  <c r="L90" i="41" s="1"/>
  <c r="J88" i="45"/>
  <c r="L89" i="41" s="1"/>
  <c r="J87" i="45"/>
  <c r="L88" i="41" s="1"/>
  <c r="J86" i="45"/>
  <c r="L87" i="41" s="1"/>
  <c r="J85" i="45"/>
  <c r="L86" i="41" s="1"/>
  <c r="J84" i="45"/>
  <c r="L85" i="41" s="1"/>
  <c r="J83" i="45"/>
  <c r="L84" i="41" s="1"/>
  <c r="J82" i="45"/>
  <c r="L83" i="41" s="1"/>
  <c r="J81" i="45"/>
  <c r="L82" i="41" s="1"/>
  <c r="J80" i="45"/>
  <c r="L81" i="41" s="1"/>
  <c r="J79" i="45"/>
  <c r="L80" i="41" s="1"/>
  <c r="J78" i="45"/>
  <c r="L79" i="41" s="1"/>
  <c r="J77" i="45"/>
  <c r="L78" i="41" s="1"/>
  <c r="J76" i="45"/>
  <c r="L77" i="41" s="1"/>
  <c r="J75" i="45"/>
  <c r="L76" i="41" s="1"/>
  <c r="J74" i="45"/>
  <c r="L75" i="41" s="1"/>
  <c r="J73" i="45"/>
  <c r="L74" i="41" s="1"/>
  <c r="J72" i="45"/>
  <c r="L73" i="41" s="1"/>
  <c r="J71" i="45"/>
  <c r="L72" i="41" s="1"/>
  <c r="J70" i="45"/>
  <c r="L71" i="41" s="1"/>
  <c r="J69" i="45"/>
  <c r="L70" i="41" s="1"/>
  <c r="J68" i="45"/>
  <c r="L69" i="41" s="1"/>
  <c r="J67" i="45"/>
  <c r="L68" i="41" s="1"/>
  <c r="J66" i="45"/>
  <c r="L67" i="41" s="1"/>
  <c r="J65" i="45"/>
  <c r="L66" i="41" s="1"/>
  <c r="J64" i="45"/>
  <c r="L65" i="41" s="1"/>
  <c r="J63" i="45"/>
  <c r="L64" i="41" s="1"/>
  <c r="J62" i="45"/>
  <c r="L63" i="41" s="1"/>
  <c r="J61" i="45"/>
  <c r="L62" i="41" s="1"/>
  <c r="J60" i="45"/>
  <c r="L61" i="41" s="1"/>
  <c r="J59" i="45"/>
  <c r="L60" i="41" s="1"/>
  <c r="J58" i="45"/>
  <c r="L59" i="41" s="1"/>
  <c r="J57" i="45"/>
  <c r="L58" i="41" s="1"/>
  <c r="J56" i="45"/>
  <c r="L57" i="41" s="1"/>
  <c r="J55" i="45"/>
  <c r="L56" i="41" s="1"/>
  <c r="J54" i="45"/>
  <c r="L55" i="41" s="1"/>
  <c r="J53" i="45"/>
  <c r="L54" i="41" s="1"/>
  <c r="J52" i="45"/>
  <c r="L53" i="41" s="1"/>
  <c r="J51" i="45"/>
  <c r="L52" i="41" s="1"/>
  <c r="J50" i="45"/>
  <c r="L51" i="41" s="1"/>
  <c r="J49" i="45"/>
  <c r="L50" i="41" s="1"/>
  <c r="J48" i="45"/>
  <c r="L49" i="41" s="1"/>
  <c r="J47" i="45"/>
  <c r="L48" i="41" s="1"/>
  <c r="J46" i="45"/>
  <c r="L47" i="41" s="1"/>
  <c r="J45" i="45"/>
  <c r="L46" i="41" s="1"/>
  <c r="J44" i="45"/>
  <c r="L45" i="41" s="1"/>
  <c r="J43" i="45"/>
  <c r="L44" i="41" s="1"/>
  <c r="J42" i="45"/>
  <c r="L43" i="41" s="1"/>
  <c r="J41" i="45"/>
  <c r="L42" i="41" s="1"/>
  <c r="J40" i="45"/>
  <c r="L41" i="41" s="1"/>
  <c r="C11" i="35" s="1"/>
  <c r="D11" i="35" s="1"/>
  <c r="J39" i="45"/>
  <c r="L40" i="41" s="1"/>
  <c r="J38" i="45"/>
  <c r="L39" i="41" s="1"/>
  <c r="J37" i="45"/>
  <c r="L38" i="41" s="1"/>
  <c r="J36" i="45"/>
  <c r="L37" i="41" s="1"/>
  <c r="J35" i="45"/>
  <c r="L36" i="41" s="1"/>
  <c r="J34" i="45"/>
  <c r="L35" i="41" s="1"/>
  <c r="J33" i="45"/>
  <c r="L34" i="41" s="1"/>
  <c r="J32" i="45"/>
  <c r="L33" i="41" s="1"/>
  <c r="J31" i="45"/>
  <c r="L32" i="41" s="1"/>
  <c r="J30" i="45"/>
  <c r="L31" i="41" s="1"/>
  <c r="J29" i="45"/>
  <c r="L30" i="41" s="1"/>
  <c r="J28" i="45"/>
  <c r="L29" i="41" s="1"/>
  <c r="J27" i="45"/>
  <c r="L28" i="41" s="1"/>
  <c r="J26" i="45"/>
  <c r="L27" i="41" s="1"/>
  <c r="J25" i="45"/>
  <c r="L26" i="41" s="1"/>
  <c r="J24" i="45"/>
  <c r="L25" i="41" s="1"/>
  <c r="J23" i="45"/>
  <c r="L24" i="41" s="1"/>
  <c r="J22" i="45"/>
  <c r="L23" i="41" s="1"/>
  <c r="J21" i="45"/>
  <c r="L22" i="41" s="1"/>
  <c r="J20" i="45"/>
  <c r="L21" i="41" s="1"/>
  <c r="J19" i="45"/>
  <c r="L20" i="41" s="1"/>
  <c r="J18" i="45"/>
  <c r="L19" i="41" s="1"/>
  <c r="J17" i="45"/>
  <c r="L18" i="41" s="1"/>
  <c r="J16" i="45"/>
  <c r="L17" i="41" s="1"/>
  <c r="J15" i="45"/>
  <c r="L16" i="41" s="1"/>
  <c r="J14" i="45"/>
  <c r="L15" i="41" s="1"/>
  <c r="J13" i="45"/>
  <c r="L14" i="41" s="1"/>
  <c r="J12" i="45"/>
  <c r="L13" i="41" s="1"/>
  <c r="J11" i="45"/>
  <c r="L12" i="41" s="1"/>
  <c r="J10" i="45"/>
  <c r="L11" i="41" s="1"/>
  <c r="J9" i="45"/>
  <c r="L10" i="41" s="1"/>
  <c r="J8" i="45"/>
  <c r="L9" i="41" s="1"/>
  <c r="J7" i="45"/>
  <c r="L8" i="41" s="1"/>
  <c r="J6" i="45"/>
  <c r="L7" i="41" s="1"/>
  <c r="J5" i="45"/>
  <c r="L6" i="41" s="1"/>
  <c r="J4" i="45"/>
  <c r="L5" i="41" s="1"/>
  <c r="J3" i="45"/>
  <c r="L4" i="41" s="1"/>
  <c r="J2" i="45"/>
  <c r="L3" i="41" s="1"/>
  <c r="C3" i="45"/>
  <c r="D3" i="45"/>
  <c r="C4" i="45"/>
  <c r="D4" i="45"/>
  <c r="C5" i="45"/>
  <c r="D5" i="45"/>
  <c r="C6" i="45"/>
  <c r="D6" i="45"/>
  <c r="C7" i="45"/>
  <c r="D7" i="45"/>
  <c r="C8" i="45"/>
  <c r="D8" i="45"/>
  <c r="C9" i="45"/>
  <c r="D9" i="45"/>
  <c r="C10" i="45"/>
  <c r="D10" i="45"/>
  <c r="C11" i="45"/>
  <c r="D11" i="45"/>
  <c r="C12" i="45"/>
  <c r="D12" i="45"/>
  <c r="C13" i="45"/>
  <c r="D13" i="45"/>
  <c r="C14" i="45"/>
  <c r="D14" i="45"/>
  <c r="C15" i="45"/>
  <c r="D15" i="45"/>
  <c r="C16" i="45"/>
  <c r="D16" i="45"/>
  <c r="C17" i="45"/>
  <c r="D17" i="45"/>
  <c r="C18" i="45"/>
  <c r="D18" i="45"/>
  <c r="C19" i="45"/>
  <c r="D19" i="45"/>
  <c r="C20" i="45"/>
  <c r="D20" i="45"/>
  <c r="C21" i="45"/>
  <c r="D21" i="45"/>
  <c r="C22" i="45"/>
  <c r="D22" i="45"/>
  <c r="C23" i="45"/>
  <c r="D23" i="45"/>
  <c r="C24" i="45"/>
  <c r="D24" i="45"/>
  <c r="C25" i="45"/>
  <c r="D25" i="45"/>
  <c r="C26" i="45"/>
  <c r="D26" i="45"/>
  <c r="C27" i="45"/>
  <c r="D27" i="45"/>
  <c r="C28" i="45"/>
  <c r="D28" i="45"/>
  <c r="C29" i="45"/>
  <c r="D29" i="45"/>
  <c r="C30" i="45"/>
  <c r="D30" i="45"/>
  <c r="C31" i="45"/>
  <c r="D31" i="45"/>
  <c r="C32" i="45"/>
  <c r="D32" i="45"/>
  <c r="C33" i="45"/>
  <c r="D33" i="45"/>
  <c r="C34" i="45"/>
  <c r="D34" i="45"/>
  <c r="C35" i="45"/>
  <c r="D35" i="45"/>
  <c r="C36" i="45"/>
  <c r="D36" i="45"/>
  <c r="C37" i="45"/>
  <c r="D37" i="45"/>
  <c r="C38" i="45"/>
  <c r="D38" i="45"/>
  <c r="C39" i="45"/>
  <c r="D39" i="45"/>
  <c r="C40" i="45"/>
  <c r="D40" i="45"/>
  <c r="C41" i="45"/>
  <c r="D41" i="45"/>
  <c r="C42" i="45"/>
  <c r="D42" i="45"/>
  <c r="C43" i="45"/>
  <c r="D43" i="45"/>
  <c r="C44" i="45"/>
  <c r="D44" i="45"/>
  <c r="C45" i="45"/>
  <c r="D45" i="45"/>
  <c r="C46" i="45"/>
  <c r="D46" i="45"/>
  <c r="C47" i="45"/>
  <c r="D47" i="45"/>
  <c r="C48" i="45"/>
  <c r="D48" i="45"/>
  <c r="C49" i="45"/>
  <c r="D49" i="45"/>
  <c r="C50" i="45"/>
  <c r="D50" i="45"/>
  <c r="C51" i="45"/>
  <c r="D51" i="45"/>
  <c r="C52" i="45"/>
  <c r="D52" i="45"/>
  <c r="C53" i="45"/>
  <c r="D53" i="45"/>
  <c r="C54" i="45"/>
  <c r="D54" i="45"/>
  <c r="C55" i="45"/>
  <c r="D55" i="45"/>
  <c r="C56" i="45"/>
  <c r="D56" i="45"/>
  <c r="C57" i="45"/>
  <c r="D57" i="45"/>
  <c r="C58" i="45"/>
  <c r="D58" i="45"/>
  <c r="C59" i="45"/>
  <c r="D59" i="45"/>
  <c r="C60" i="45"/>
  <c r="D60" i="45"/>
  <c r="C61" i="45"/>
  <c r="D61" i="45"/>
  <c r="C62" i="45"/>
  <c r="D62" i="45"/>
  <c r="C63" i="45"/>
  <c r="D63" i="45"/>
  <c r="C64" i="45"/>
  <c r="D64" i="45"/>
  <c r="C65" i="45"/>
  <c r="D65" i="45"/>
  <c r="C66" i="45"/>
  <c r="D66" i="45"/>
  <c r="C67" i="45"/>
  <c r="D67" i="45"/>
  <c r="C68" i="45"/>
  <c r="D68" i="45"/>
  <c r="C69" i="45"/>
  <c r="D69" i="45"/>
  <c r="C70" i="45"/>
  <c r="D70" i="45"/>
  <c r="C71" i="45"/>
  <c r="D71" i="45"/>
  <c r="C72" i="45"/>
  <c r="D72" i="45"/>
  <c r="C73" i="45"/>
  <c r="D73" i="45"/>
  <c r="C74" i="45"/>
  <c r="D74" i="45"/>
  <c r="C75" i="45"/>
  <c r="D75" i="45"/>
  <c r="C76" i="45"/>
  <c r="D76" i="45"/>
  <c r="C77" i="45"/>
  <c r="D77" i="45"/>
  <c r="C78" i="45"/>
  <c r="D78" i="45"/>
  <c r="C79" i="45"/>
  <c r="D79" i="45"/>
  <c r="C80" i="45"/>
  <c r="D80" i="45"/>
  <c r="C81" i="45"/>
  <c r="D81" i="45"/>
  <c r="C82" i="45"/>
  <c r="D82" i="45"/>
  <c r="C83" i="45"/>
  <c r="D83" i="45"/>
  <c r="C84" i="45"/>
  <c r="D84" i="45"/>
  <c r="C85" i="45"/>
  <c r="D85" i="45"/>
  <c r="C86" i="45"/>
  <c r="D86" i="45"/>
  <c r="C87" i="45"/>
  <c r="D87" i="45"/>
  <c r="C88" i="45"/>
  <c r="D88" i="45"/>
  <c r="C89" i="45"/>
  <c r="D89" i="45"/>
  <c r="C90" i="45"/>
  <c r="D90" i="45"/>
  <c r="C91" i="45"/>
  <c r="D91" i="45"/>
  <c r="C92" i="45"/>
  <c r="D92" i="45"/>
  <c r="C93" i="45"/>
  <c r="D93" i="45"/>
  <c r="C94" i="45"/>
  <c r="D94" i="45"/>
  <c r="C95" i="45"/>
  <c r="D95" i="45"/>
  <c r="C96" i="45"/>
  <c r="D96" i="45"/>
  <c r="C97" i="45"/>
  <c r="D97" i="45"/>
  <c r="C98" i="45"/>
  <c r="D98" i="45"/>
  <c r="C99" i="45"/>
  <c r="D99" i="45"/>
  <c r="C100" i="45"/>
  <c r="D100" i="45"/>
  <c r="C101" i="45"/>
  <c r="D101" i="45"/>
  <c r="C102" i="45"/>
  <c r="D102" i="45"/>
  <c r="C103" i="45"/>
  <c r="D103" i="45"/>
  <c r="C104" i="45"/>
  <c r="D104" i="45"/>
  <c r="C105" i="45"/>
  <c r="D105" i="45"/>
  <c r="C106" i="45"/>
  <c r="D106" i="45"/>
  <c r="C107" i="45"/>
  <c r="D107" i="45"/>
  <c r="C108" i="45"/>
  <c r="D108" i="45"/>
  <c r="C109" i="45"/>
  <c r="D109" i="45"/>
  <c r="D2" i="45"/>
  <c r="C2" i="45"/>
  <c r="T110" i="41"/>
  <c r="R110" i="41"/>
  <c r="T109" i="41"/>
  <c r="R109" i="41"/>
  <c r="T108" i="41"/>
  <c r="R108" i="41"/>
  <c r="T107" i="41"/>
  <c r="R107" i="41"/>
  <c r="T106" i="41"/>
  <c r="R106" i="41"/>
  <c r="T105" i="41"/>
  <c r="R105" i="41"/>
  <c r="T104" i="41"/>
  <c r="R104" i="41"/>
  <c r="T103" i="41"/>
  <c r="R103" i="41"/>
  <c r="T102" i="41"/>
  <c r="R102" i="41"/>
  <c r="T101" i="41"/>
  <c r="R101" i="41"/>
  <c r="T100" i="41"/>
  <c r="R100" i="41"/>
  <c r="T99" i="41"/>
  <c r="R99" i="41"/>
  <c r="T98" i="41"/>
  <c r="R98" i="41"/>
  <c r="T97" i="41"/>
  <c r="R97" i="41"/>
  <c r="T96" i="41"/>
  <c r="R96" i="41"/>
  <c r="T95" i="41"/>
  <c r="R95" i="41"/>
  <c r="T94" i="41"/>
  <c r="R94" i="41"/>
  <c r="T93" i="41"/>
  <c r="R93" i="41"/>
  <c r="T92" i="41"/>
  <c r="R92" i="41"/>
  <c r="T91" i="41"/>
  <c r="R91" i="41"/>
  <c r="T90" i="41"/>
  <c r="R90" i="41"/>
  <c r="T89" i="41"/>
  <c r="R89" i="41"/>
  <c r="T88" i="41"/>
  <c r="R88" i="41"/>
  <c r="T87" i="41"/>
  <c r="R87" i="41"/>
  <c r="T86" i="41"/>
  <c r="R86" i="41"/>
  <c r="T85" i="41"/>
  <c r="R85" i="41"/>
  <c r="T84" i="41"/>
  <c r="R84" i="41"/>
  <c r="T83" i="41"/>
  <c r="R83" i="41"/>
  <c r="T82" i="41"/>
  <c r="R82" i="41"/>
  <c r="T81" i="41"/>
  <c r="R81" i="41"/>
  <c r="T80" i="41"/>
  <c r="R80" i="41"/>
  <c r="T79" i="41"/>
  <c r="R79" i="41"/>
  <c r="T78" i="41"/>
  <c r="R78" i="41"/>
  <c r="T77" i="41"/>
  <c r="R77" i="41"/>
  <c r="T76" i="41"/>
  <c r="R76" i="41"/>
  <c r="T75" i="41"/>
  <c r="R75" i="41"/>
  <c r="T74" i="41"/>
  <c r="R74" i="41"/>
  <c r="T73" i="41"/>
  <c r="R73" i="41"/>
  <c r="T72" i="41"/>
  <c r="R72" i="41"/>
  <c r="T71" i="41"/>
  <c r="R71" i="41"/>
  <c r="T70" i="41"/>
  <c r="R70" i="41"/>
  <c r="T69" i="41"/>
  <c r="R69" i="41"/>
  <c r="T68" i="41"/>
  <c r="R68" i="41"/>
  <c r="T67" i="41"/>
  <c r="R67" i="41"/>
  <c r="T66" i="41"/>
  <c r="R66" i="41"/>
  <c r="T65" i="41"/>
  <c r="R65" i="41"/>
  <c r="T64" i="41"/>
  <c r="R64" i="41"/>
  <c r="T63" i="41"/>
  <c r="R63" i="41"/>
  <c r="T62" i="41"/>
  <c r="R62" i="41"/>
  <c r="T61" i="41"/>
  <c r="R61" i="41"/>
  <c r="T60" i="41"/>
  <c r="R60" i="41"/>
  <c r="T59" i="41"/>
  <c r="R59" i="41"/>
  <c r="T58" i="41"/>
  <c r="R58" i="41"/>
  <c r="T57" i="41"/>
  <c r="R57" i="41"/>
  <c r="T56" i="41"/>
  <c r="R56" i="41"/>
  <c r="T55" i="41"/>
  <c r="R55" i="41"/>
  <c r="T54" i="41"/>
  <c r="R54" i="41"/>
  <c r="T53" i="41"/>
  <c r="R53" i="41"/>
  <c r="T52" i="41"/>
  <c r="R52" i="41"/>
  <c r="T51" i="41"/>
  <c r="R51" i="41"/>
  <c r="T50" i="41"/>
  <c r="R50" i="41"/>
  <c r="T49" i="41"/>
  <c r="R49" i="41"/>
  <c r="T48" i="41"/>
  <c r="R48" i="41"/>
  <c r="T47" i="41"/>
  <c r="R47" i="41"/>
  <c r="T46" i="41"/>
  <c r="R46" i="41"/>
  <c r="T45" i="41"/>
  <c r="R45" i="41"/>
  <c r="T44" i="41"/>
  <c r="R44" i="41"/>
  <c r="T43" i="41"/>
  <c r="R43" i="41"/>
  <c r="T42" i="41"/>
  <c r="R42" i="41"/>
  <c r="T41" i="41"/>
  <c r="R41" i="41"/>
  <c r="T40" i="41"/>
  <c r="R40" i="41"/>
  <c r="T39" i="41"/>
  <c r="R39" i="41"/>
  <c r="T38" i="41"/>
  <c r="R38" i="41"/>
  <c r="T37" i="41"/>
  <c r="R37" i="41"/>
  <c r="T36" i="41"/>
  <c r="R36" i="41"/>
  <c r="T35" i="41"/>
  <c r="R35" i="41"/>
  <c r="T34" i="41"/>
  <c r="R34" i="41"/>
  <c r="T33" i="41"/>
  <c r="R33" i="41"/>
  <c r="T32" i="41"/>
  <c r="R32" i="41"/>
  <c r="T31" i="41"/>
  <c r="R31" i="41"/>
  <c r="T30" i="41"/>
  <c r="R30" i="41"/>
  <c r="T29" i="41"/>
  <c r="R29" i="41"/>
  <c r="T28" i="41"/>
  <c r="R28" i="41"/>
  <c r="T27" i="41"/>
  <c r="R27" i="41"/>
  <c r="T26" i="41"/>
  <c r="R26" i="41"/>
  <c r="T25" i="41"/>
  <c r="R25" i="41"/>
  <c r="T24" i="41"/>
  <c r="R24" i="41"/>
  <c r="T23" i="41"/>
  <c r="R23" i="41"/>
  <c r="T22" i="41"/>
  <c r="R22" i="41"/>
  <c r="T21" i="41"/>
  <c r="R21" i="41"/>
  <c r="T20" i="41"/>
  <c r="R20" i="41"/>
  <c r="T19" i="41"/>
  <c r="R19" i="41"/>
  <c r="T18" i="41"/>
  <c r="R18" i="41"/>
  <c r="T17" i="41"/>
  <c r="R17" i="41"/>
  <c r="T16" i="41"/>
  <c r="R16" i="41"/>
  <c r="T15" i="41"/>
  <c r="R15" i="41"/>
  <c r="T14" i="41"/>
  <c r="R14" i="41"/>
  <c r="T13" i="41"/>
  <c r="R13" i="41"/>
  <c r="T12" i="41"/>
  <c r="R12" i="41"/>
  <c r="T11" i="41"/>
  <c r="R11" i="41"/>
  <c r="T10" i="41"/>
  <c r="R10" i="41"/>
  <c r="T9" i="41"/>
  <c r="R9" i="41"/>
  <c r="T8" i="41"/>
  <c r="R8" i="41"/>
  <c r="T7" i="41"/>
  <c r="R7" i="41"/>
  <c r="T6" i="41"/>
  <c r="R6" i="41"/>
  <c r="T5" i="41"/>
  <c r="R5" i="41"/>
  <c r="T4" i="41"/>
  <c r="R4" i="41"/>
  <c r="T3" i="41"/>
  <c r="R3" i="41"/>
  <c r="F41" i="41" l="1"/>
  <c r="G41" i="41" s="1"/>
  <c r="X41" i="41" s="1"/>
  <c r="Y41" i="41" s="1"/>
  <c r="F6" i="41"/>
  <c r="AB6" i="41" s="1"/>
  <c r="F3" i="41"/>
  <c r="F98" i="41"/>
  <c r="F86" i="41"/>
  <c r="F58" i="41"/>
  <c r="F103" i="41"/>
  <c r="F99" i="41"/>
  <c r="F95" i="41"/>
  <c r="F91" i="41"/>
  <c r="F87" i="41"/>
  <c r="F79" i="41"/>
  <c r="F59" i="41"/>
  <c r="F47" i="41"/>
  <c r="F39" i="41"/>
  <c r="F35" i="41"/>
  <c r="F31" i="41"/>
  <c r="F27" i="41"/>
  <c r="F23" i="41"/>
  <c r="F19" i="41"/>
  <c r="F15" i="41"/>
  <c r="F11" i="41"/>
  <c r="F75" i="41"/>
  <c r="F71" i="41"/>
  <c r="F7" i="41"/>
  <c r="F108" i="41"/>
  <c r="F104" i="41"/>
  <c r="F100" i="41"/>
  <c r="F96" i="41"/>
  <c r="F92" i="41"/>
  <c r="F88" i="41"/>
  <c r="F76" i="41"/>
  <c r="F60" i="41"/>
  <c r="F56" i="41"/>
  <c r="F52" i="41"/>
  <c r="F48" i="41"/>
  <c r="F40" i="41"/>
  <c r="F36" i="41"/>
  <c r="F28" i="41"/>
  <c r="F24" i="41"/>
  <c r="F20" i="41"/>
  <c r="F16" i="41"/>
  <c r="F12" i="41"/>
  <c r="F8" i="41"/>
  <c r="F4" i="41"/>
  <c r="F43" i="41"/>
  <c r="F106" i="41"/>
  <c r="F105" i="41"/>
  <c r="F102" i="41"/>
  <c r="F97" i="41"/>
  <c r="F93" i="41"/>
  <c r="F89" i="41"/>
  <c r="F81" i="41"/>
  <c r="F73" i="41"/>
  <c r="F69" i="41"/>
  <c r="F61" i="41"/>
  <c r="F57" i="41"/>
  <c r="F53" i="41"/>
  <c r="F45" i="41"/>
  <c r="F37" i="41"/>
  <c r="F29" i="41"/>
  <c r="F25" i="41"/>
  <c r="F21" i="41"/>
  <c r="F17" i="41"/>
  <c r="F14" i="41"/>
  <c r="F13" i="41"/>
  <c r="AB13" i="41" s="1"/>
  <c r="F9" i="41"/>
  <c r="F5" i="41"/>
  <c r="F50" i="41"/>
  <c r="F38" i="41"/>
  <c r="F94" i="41"/>
  <c r="F90" i="41"/>
  <c r="F82" i="41"/>
  <c r="F74" i="41"/>
  <c r="F70" i="41"/>
  <c r="F54" i="41"/>
  <c r="F46" i="41"/>
  <c r="F42" i="41"/>
  <c r="F34" i="41"/>
  <c r="F30" i="41"/>
  <c r="F22" i="41"/>
  <c r="F18" i="41"/>
  <c r="F10" i="41"/>
  <c r="Q9" i="45"/>
  <c r="M10" i="41" s="1"/>
  <c r="Q42" i="45"/>
  <c r="M43" i="41" s="1"/>
  <c r="Q2" i="45"/>
  <c r="M3" i="41" s="1"/>
  <c r="Q62" i="45"/>
  <c r="M63" i="41" s="1"/>
  <c r="Q24" i="45"/>
  <c r="Q22" i="45"/>
  <c r="M23" i="41" s="1"/>
  <c r="Q12" i="45"/>
  <c r="M13" i="41" s="1"/>
  <c r="Q7" i="45"/>
  <c r="M8" i="41" s="1"/>
  <c r="Q27" i="45"/>
  <c r="M28" i="41" s="1"/>
  <c r="Q14" i="45"/>
  <c r="M15" i="41" s="1"/>
  <c r="Q30" i="45"/>
  <c r="M31" i="41" s="1"/>
  <c r="Q109" i="45"/>
  <c r="M110" i="41" s="1"/>
  <c r="Q10" i="45"/>
  <c r="M11" i="41" s="1"/>
  <c r="Q17" i="45"/>
  <c r="M18" i="41" s="1"/>
  <c r="Q18" i="45"/>
  <c r="M19" i="41" s="1"/>
  <c r="Q21" i="45"/>
  <c r="M22" i="41" s="1"/>
  <c r="Q26" i="45"/>
  <c r="M27" i="41" s="1"/>
  <c r="Q33" i="45"/>
  <c r="M34" i="41" s="1"/>
  <c r="Q34" i="45"/>
  <c r="M35" i="41" s="1"/>
  <c r="Q41" i="45"/>
  <c r="M42" i="41" s="1"/>
  <c r="Q43" i="45"/>
  <c r="M44" i="41" s="1"/>
  <c r="Q45" i="45"/>
  <c r="M46" i="41" s="1"/>
  <c r="Q48" i="45"/>
  <c r="M49" i="41" s="1"/>
  <c r="Q50" i="45"/>
  <c r="M51" i="41" s="1"/>
  <c r="Q51" i="45"/>
  <c r="M52" i="41" s="1"/>
  <c r="Q53" i="45"/>
  <c r="M54" i="41" s="1"/>
  <c r="Q55" i="45"/>
  <c r="M56" i="41" s="1"/>
  <c r="Q57" i="45"/>
  <c r="M58" i="41" s="1"/>
  <c r="Q61" i="45"/>
  <c r="M62" i="41" s="1"/>
  <c r="Q63" i="45"/>
  <c r="M64" i="41" s="1"/>
  <c r="Q65" i="45"/>
  <c r="M66" i="41" s="1"/>
  <c r="Q86" i="45"/>
  <c r="M87" i="41" s="1"/>
  <c r="Q88" i="45"/>
  <c r="M89" i="41" s="1"/>
  <c r="Q90" i="45"/>
  <c r="M91" i="41" s="1"/>
  <c r="Q92" i="45"/>
  <c r="M93" i="41" s="1"/>
  <c r="Q94" i="45"/>
  <c r="M95" i="41" s="1"/>
  <c r="Q96" i="45"/>
  <c r="M97" i="41" s="1"/>
  <c r="Q98" i="45"/>
  <c r="M99" i="41" s="1"/>
  <c r="Q35" i="45"/>
  <c r="M36" i="41" s="1"/>
  <c r="Q36" i="45"/>
  <c r="M37" i="41" s="1"/>
  <c r="Q39" i="45"/>
  <c r="M40" i="41" s="1"/>
  <c r="Q47" i="45"/>
  <c r="M48" i="41" s="1"/>
  <c r="Q49" i="45"/>
  <c r="M50" i="41" s="1"/>
  <c r="Q73" i="45"/>
  <c r="Q75" i="45"/>
  <c r="M76" i="41" s="1"/>
  <c r="Q81" i="45"/>
  <c r="M82" i="41" s="1"/>
  <c r="Q87" i="45"/>
  <c r="M88" i="41" s="1"/>
  <c r="Q89" i="45"/>
  <c r="M90" i="41" s="1"/>
  <c r="Q91" i="45"/>
  <c r="M92" i="41" s="1"/>
  <c r="Q93" i="45"/>
  <c r="M94" i="41" s="1"/>
  <c r="Q95" i="45"/>
  <c r="M96" i="41" s="1"/>
  <c r="Q97" i="45"/>
  <c r="M98" i="41" s="1"/>
  <c r="Q38" i="45"/>
  <c r="M39" i="41" s="1"/>
  <c r="Q46" i="45"/>
  <c r="M47" i="41" s="1"/>
  <c r="Q56" i="45"/>
  <c r="M57" i="41" s="1"/>
  <c r="Q66" i="45"/>
  <c r="M67" i="41" s="1"/>
  <c r="Q67" i="45"/>
  <c r="M68" i="41" s="1"/>
  <c r="Q70" i="45"/>
  <c r="M71" i="41" s="1"/>
  <c r="Q72" i="45"/>
  <c r="M73" i="41" s="1"/>
  <c r="Q74" i="45"/>
  <c r="M75" i="41" s="1"/>
  <c r="Q76" i="45"/>
  <c r="M77" i="41" s="1"/>
  <c r="Q78" i="45"/>
  <c r="M79" i="41" s="1"/>
  <c r="Q80" i="45"/>
  <c r="M81" i="41" s="1"/>
  <c r="Q82" i="45"/>
  <c r="M83" i="41" s="1"/>
  <c r="Q84" i="45"/>
  <c r="M85" i="41" s="1"/>
  <c r="Q106" i="45"/>
  <c r="M107" i="41" s="1"/>
  <c r="Q4" i="45"/>
  <c r="M5" i="41" s="1"/>
  <c r="Q8" i="45"/>
  <c r="M9" i="41" s="1"/>
  <c r="Q15" i="45"/>
  <c r="M16" i="41" s="1"/>
  <c r="Q28" i="45"/>
  <c r="M29" i="41" s="1"/>
  <c r="Q31" i="45"/>
  <c r="M32" i="41" s="1"/>
  <c r="Q79" i="45"/>
  <c r="M80" i="41" s="1"/>
  <c r="Q108" i="45"/>
  <c r="M109" i="41" s="1"/>
  <c r="Q25" i="45"/>
  <c r="M26" i="41" s="1"/>
  <c r="Q44" i="45"/>
  <c r="M45" i="41" s="1"/>
  <c r="Q20" i="45"/>
  <c r="M21" i="41" s="1"/>
  <c r="Q23" i="45"/>
  <c r="M24" i="41" s="1"/>
  <c r="Q54" i="45"/>
  <c r="M55" i="41" s="1"/>
  <c r="Q58" i="45"/>
  <c r="M59" i="41" s="1"/>
  <c r="Q3" i="45"/>
  <c r="M4" i="41" s="1"/>
  <c r="Q5" i="45"/>
  <c r="M6" i="41" s="1"/>
  <c r="Q6" i="45"/>
  <c r="M7" i="41" s="1"/>
  <c r="Q13" i="45"/>
  <c r="M14" i="41" s="1"/>
  <c r="Q16" i="45"/>
  <c r="M17" i="41" s="1"/>
  <c r="Q19" i="45"/>
  <c r="M20" i="41" s="1"/>
  <c r="Q29" i="45"/>
  <c r="M30" i="41" s="1"/>
  <c r="Q32" i="45"/>
  <c r="M33" i="41" s="1"/>
  <c r="Q83" i="45"/>
  <c r="M84" i="41" s="1"/>
  <c r="Q105" i="45"/>
  <c r="M106" i="41" s="1"/>
  <c r="Q11" i="45"/>
  <c r="M12" i="41" s="1"/>
  <c r="Q99" i="45"/>
  <c r="M100" i="41" s="1"/>
  <c r="Q52" i="45"/>
  <c r="M53" i="41" s="1"/>
  <c r="Q59" i="45"/>
  <c r="M60" i="41" s="1"/>
  <c r="Q60" i="45"/>
  <c r="M61" i="41" s="1"/>
  <c r="Q64" i="45"/>
  <c r="M65" i="41" s="1"/>
  <c r="Q69" i="45"/>
  <c r="M70" i="41" s="1"/>
  <c r="Q71" i="45"/>
  <c r="M72" i="41" s="1"/>
  <c r="Q77" i="45"/>
  <c r="M78" i="41" s="1"/>
  <c r="Q104" i="45"/>
  <c r="M105" i="41" s="1"/>
  <c r="Q102" i="45"/>
  <c r="M103" i="41" s="1"/>
  <c r="Q37" i="45" l="1"/>
  <c r="M38" i="41" s="1"/>
  <c r="Q107" i="45"/>
  <c r="M108" i="41" s="1"/>
  <c r="Q103" i="45"/>
  <c r="M104" i="41" s="1"/>
  <c r="Q100" i="45"/>
  <c r="M101" i="41" s="1"/>
  <c r="Q68" i="45"/>
  <c r="M69" i="41" s="1"/>
  <c r="Q101" i="45"/>
  <c r="M102" i="41" s="1"/>
  <c r="Q85" i="45"/>
  <c r="M86" i="41" s="1"/>
  <c r="G101" i="41" l="1"/>
  <c r="X101" i="41" l="1"/>
  <c r="Y101" i="41" s="1"/>
  <c r="AA101" i="41" s="1"/>
  <c r="G102" i="41"/>
  <c r="G85" i="41"/>
  <c r="AB103" i="41"/>
  <c r="G104" i="41"/>
  <c r="G86" i="41"/>
  <c r="AB85" i="41"/>
  <c r="G68" i="41"/>
  <c r="X85" i="41" l="1"/>
  <c r="Y85" i="41" s="1"/>
  <c r="AA85" i="41" s="1"/>
  <c r="X86" i="41"/>
  <c r="Y86" i="41" s="1"/>
  <c r="AA86" i="41" s="1"/>
  <c r="X102" i="41"/>
  <c r="Y102" i="41" s="1"/>
  <c r="AA102" i="41" s="1"/>
  <c r="X104" i="41"/>
  <c r="Y104" i="41" s="1"/>
  <c r="AA104" i="41" s="1"/>
  <c r="X68" i="41"/>
  <c r="Y68" i="41" s="1"/>
  <c r="AA68" i="41" s="1"/>
  <c r="AB101" i="41"/>
  <c r="G103" i="41"/>
  <c r="AB102" i="41"/>
  <c r="G105" i="41"/>
  <c r="AB104" i="41"/>
  <c r="X103" i="41" l="1"/>
  <c r="Y103" i="41" s="1"/>
  <c r="AA103" i="41" s="1"/>
  <c r="X105" i="41"/>
  <c r="Y105" i="41" s="1"/>
  <c r="AA105" i="41" s="1"/>
  <c r="AB3" i="41"/>
  <c r="G3" i="41"/>
  <c r="X3" i="41" s="1"/>
  <c r="Y3" i="41" s="1"/>
  <c r="AA3" i="41" l="1"/>
  <c r="G78" i="41" l="1"/>
  <c r="X78" i="41" s="1"/>
  <c r="Y78" i="41" s="1"/>
  <c r="AB78" i="41"/>
  <c r="AB36" i="41"/>
  <c r="G36" i="41"/>
  <c r="X36" i="41" s="1"/>
  <c r="Y36" i="41" s="1"/>
  <c r="G62" i="41"/>
  <c r="X62" i="41" s="1"/>
  <c r="Y62" i="41" s="1"/>
  <c r="AB62" i="41"/>
  <c r="AB76" i="41"/>
  <c r="G76" i="41"/>
  <c r="X76" i="41" s="1"/>
  <c r="Y76" i="41" s="1"/>
  <c r="AB73" i="41"/>
  <c r="G73" i="41"/>
  <c r="X73" i="41" s="1"/>
  <c r="Y73" i="41" s="1"/>
  <c r="AB80" i="41"/>
  <c r="G80" i="41"/>
  <c r="X80" i="41" s="1"/>
  <c r="Y80" i="41" s="1"/>
  <c r="G40" i="41"/>
  <c r="X40" i="41" s="1"/>
  <c r="Y40" i="41" s="1"/>
  <c r="AB40" i="41"/>
  <c r="G14" i="41"/>
  <c r="X14" i="41" s="1"/>
  <c r="Y14" i="41" s="1"/>
  <c r="AB14" i="41"/>
  <c r="AB95" i="41"/>
  <c r="G95" i="41"/>
  <c r="X95" i="41" s="1"/>
  <c r="Y95" i="41" s="1"/>
  <c r="G89" i="41"/>
  <c r="X89" i="41" s="1"/>
  <c r="Y89" i="41" s="1"/>
  <c r="AB89" i="41"/>
  <c r="AB109" i="41"/>
  <c r="G109" i="41"/>
  <c r="X109" i="41" s="1"/>
  <c r="Y109" i="41" s="1"/>
  <c r="AB105" i="41"/>
  <c r="G106" i="41"/>
  <c r="X106" i="41" s="1"/>
  <c r="Y106" i="41" s="1"/>
  <c r="G32" i="41"/>
  <c r="X32" i="41" s="1"/>
  <c r="Y32" i="41" s="1"/>
  <c r="AB32" i="41"/>
  <c r="G58" i="41"/>
  <c r="X58" i="41" s="1"/>
  <c r="Y58" i="41" s="1"/>
  <c r="AB58" i="41"/>
  <c r="AB45" i="41"/>
  <c r="G45" i="41"/>
  <c r="X45" i="41" s="1"/>
  <c r="Y45" i="41" s="1"/>
  <c r="AB29" i="41"/>
  <c r="G29" i="41"/>
  <c r="X29" i="41" s="1"/>
  <c r="Y29" i="41" s="1"/>
  <c r="AB10" i="41"/>
  <c r="G10" i="41"/>
  <c r="X10" i="41" s="1"/>
  <c r="Y10" i="41" s="1"/>
  <c r="G92" i="41"/>
  <c r="X92" i="41" s="1"/>
  <c r="Y92" i="41" s="1"/>
  <c r="AB92" i="41"/>
  <c r="G23" i="41"/>
  <c r="X23" i="41" s="1"/>
  <c r="Y23" i="41" s="1"/>
  <c r="AB23" i="41"/>
  <c r="AB98" i="41"/>
  <c r="G98" i="41"/>
  <c r="X98" i="41" s="1"/>
  <c r="Y98" i="41" s="1"/>
  <c r="G99" i="41"/>
  <c r="X99" i="41" s="1"/>
  <c r="Y99" i="41" s="1"/>
  <c r="AB99" i="41"/>
  <c r="AB41" i="41"/>
  <c r="AB28" i="41"/>
  <c r="G28" i="41"/>
  <c r="X28" i="41" s="1"/>
  <c r="Y28" i="41" s="1"/>
  <c r="G54" i="41"/>
  <c r="X54" i="41" s="1"/>
  <c r="Y54" i="41" s="1"/>
  <c r="AB54" i="41"/>
  <c r="AB5" i="41"/>
  <c r="G5" i="41"/>
  <c r="X5" i="41" s="1"/>
  <c r="Y5" i="41" s="1"/>
  <c r="AB20" i="41"/>
  <c r="G20" i="41"/>
  <c r="X20" i="41" s="1"/>
  <c r="Y20" i="41" s="1"/>
  <c r="G64" i="41"/>
  <c r="X64" i="41" s="1"/>
  <c r="Y64" i="41" s="1"/>
  <c r="AB64" i="41"/>
  <c r="G34" i="41"/>
  <c r="X34" i="41" s="1"/>
  <c r="Y34" i="41" s="1"/>
  <c r="AB34" i="41"/>
  <c r="G42" i="41"/>
  <c r="X42" i="41" s="1"/>
  <c r="Y42" i="41" s="1"/>
  <c r="AB42" i="41"/>
  <c r="AB52" i="41"/>
  <c r="G52" i="41"/>
  <c r="X52" i="41" s="1"/>
  <c r="Y52" i="41" s="1"/>
  <c r="AB53" i="41"/>
  <c r="G53" i="41"/>
  <c r="X53" i="41" s="1"/>
  <c r="Y53" i="41" s="1"/>
  <c r="G63" i="41"/>
  <c r="X63" i="41" s="1"/>
  <c r="Y63" i="41" s="1"/>
  <c r="G71" i="41"/>
  <c r="X71" i="41" s="1"/>
  <c r="Y71" i="41" s="1"/>
  <c r="AB71" i="41"/>
  <c r="G22" i="41"/>
  <c r="X22" i="41" s="1"/>
  <c r="Y22" i="41" s="1"/>
  <c r="AB22" i="41"/>
  <c r="AB68" i="41"/>
  <c r="G69" i="41"/>
  <c r="X69" i="41" s="1"/>
  <c r="Y69" i="41" s="1"/>
  <c r="AB65" i="41"/>
  <c r="G65" i="41"/>
  <c r="X65" i="41" s="1"/>
  <c r="Y65" i="41" s="1"/>
  <c r="G110" i="41"/>
  <c r="X110" i="41" s="1"/>
  <c r="Y110" i="41" s="1"/>
  <c r="AB110" i="41"/>
  <c r="AB72" i="41"/>
  <c r="G72" i="41"/>
  <c r="X72" i="41" s="1"/>
  <c r="Y72" i="41" s="1"/>
  <c r="AB90" i="41"/>
  <c r="G90" i="41"/>
  <c r="X90" i="41" s="1"/>
  <c r="Y90" i="41" s="1"/>
  <c r="G97" i="41"/>
  <c r="X97" i="41" s="1"/>
  <c r="Y97" i="41" s="1"/>
  <c r="AB97" i="41"/>
  <c r="AB70" i="41"/>
  <c r="AB69" i="41"/>
  <c r="G70" i="41"/>
  <c r="X70" i="41" s="1"/>
  <c r="Y70" i="41" s="1"/>
  <c r="G26" i="41"/>
  <c r="X26" i="41" s="1"/>
  <c r="Y26" i="41" s="1"/>
  <c r="AB26" i="41"/>
  <c r="AB47" i="41"/>
  <c r="G47" i="41"/>
  <c r="X47" i="41" s="1"/>
  <c r="Y47" i="41" s="1"/>
  <c r="G46" i="41"/>
  <c r="X46" i="41" s="1"/>
  <c r="Y46" i="41" s="1"/>
  <c r="AB46" i="41"/>
  <c r="AB75" i="41"/>
  <c r="G75" i="41"/>
  <c r="X75" i="41" s="1"/>
  <c r="Y75" i="41" s="1"/>
  <c r="AB82" i="41"/>
  <c r="G82" i="41"/>
  <c r="X82" i="41" s="1"/>
  <c r="Y82" i="41" s="1"/>
  <c r="G43" i="41"/>
  <c r="X43" i="41" s="1"/>
  <c r="Y43" i="41" s="1"/>
  <c r="AB43" i="41"/>
  <c r="AB66" i="41"/>
  <c r="G66" i="41"/>
  <c r="X66" i="41" s="1"/>
  <c r="Y66" i="41" s="1"/>
  <c r="AB108" i="41"/>
  <c r="G108" i="41"/>
  <c r="X108" i="41" s="1"/>
  <c r="Y108" i="41" s="1"/>
  <c r="G37" i="41"/>
  <c r="X37" i="41" s="1"/>
  <c r="Y37" i="41" s="1"/>
  <c r="AB37" i="41"/>
  <c r="C5" i="35" l="1"/>
  <c r="AA46" i="41"/>
  <c r="AA80" i="41"/>
  <c r="AA78" i="41"/>
  <c r="AA99" i="41"/>
  <c r="AB39" i="41"/>
  <c r="G39" i="41"/>
  <c r="X39" i="41" s="1"/>
  <c r="Y39" i="41" s="1"/>
  <c r="AB94" i="41"/>
  <c r="G94" i="41"/>
  <c r="X94" i="41" s="1"/>
  <c r="Y94" i="41" s="1"/>
  <c r="G81" i="41"/>
  <c r="X81" i="41" s="1"/>
  <c r="Y81" i="41" s="1"/>
  <c r="AB81" i="41"/>
  <c r="G38" i="41"/>
  <c r="X38" i="41" s="1"/>
  <c r="Y38" i="41" s="1"/>
  <c r="AB38" i="41"/>
  <c r="AB74" i="41"/>
  <c r="G74" i="41"/>
  <c r="AB61" i="41"/>
  <c r="G61" i="41"/>
  <c r="X61" i="41" s="1"/>
  <c r="Y61" i="41" s="1"/>
  <c r="G9" i="41"/>
  <c r="X9" i="41" s="1"/>
  <c r="Y9" i="41" s="1"/>
  <c r="AB9" i="41"/>
  <c r="AB49" i="41"/>
  <c r="G49" i="41"/>
  <c r="X49" i="41" s="1"/>
  <c r="Y49" i="41" s="1"/>
  <c r="G44" i="41"/>
  <c r="X44" i="41" s="1"/>
  <c r="Y44" i="41" s="1"/>
  <c r="AB44" i="41"/>
  <c r="G56" i="41"/>
  <c r="X56" i="41" s="1"/>
  <c r="Y56" i="41" s="1"/>
  <c r="AB56" i="41"/>
  <c r="G60" i="41"/>
  <c r="X60" i="41" s="1"/>
  <c r="Y60" i="41" s="1"/>
  <c r="AB60" i="41"/>
  <c r="AB87" i="41"/>
  <c r="G88" i="41"/>
  <c r="X88" i="41" s="1"/>
  <c r="Y88" i="41" s="1"/>
  <c r="AB88" i="41"/>
  <c r="G48" i="41"/>
  <c r="X48" i="41" s="1"/>
  <c r="Y48" i="41" s="1"/>
  <c r="AB48" i="41"/>
  <c r="G79" i="41"/>
  <c r="X79" i="41" s="1"/>
  <c r="Y79" i="41" s="1"/>
  <c r="AB79" i="41"/>
  <c r="G7" i="41"/>
  <c r="X7" i="41" s="1"/>
  <c r="Y7" i="41" s="1"/>
  <c r="AB7" i="41"/>
  <c r="AB55" i="41"/>
  <c r="G55" i="41"/>
  <c r="X55" i="41" s="1"/>
  <c r="Y55" i="41" s="1"/>
  <c r="G35" i="41"/>
  <c r="X35" i="41" s="1"/>
  <c r="Y35" i="41" s="1"/>
  <c r="AB35" i="41"/>
  <c r="G93" i="41"/>
  <c r="X93" i="41" s="1"/>
  <c r="Y93" i="41" s="1"/>
  <c r="AB93" i="41"/>
  <c r="G30" i="41"/>
  <c r="X30" i="41" s="1"/>
  <c r="Y30" i="41" s="1"/>
  <c r="AB30" i="41"/>
  <c r="AB91" i="41"/>
  <c r="G91" i="41"/>
  <c r="X91" i="41" s="1"/>
  <c r="Y91" i="41" s="1"/>
  <c r="AB100" i="41"/>
  <c r="G100" i="41"/>
  <c r="AB67" i="41"/>
  <c r="G67" i="41"/>
  <c r="X67" i="41" s="1"/>
  <c r="Y67" i="41" s="1"/>
  <c r="G83" i="41"/>
  <c r="X83" i="41" s="1"/>
  <c r="Y83" i="41" s="1"/>
  <c r="AB83" i="41"/>
  <c r="G16" i="41"/>
  <c r="AB16" i="41"/>
  <c r="G21" i="41"/>
  <c r="X21" i="41" s="1"/>
  <c r="Y21" i="41" s="1"/>
  <c r="AB21" i="41"/>
  <c r="AB50" i="41"/>
  <c r="G50" i="41"/>
  <c r="X50" i="41" s="1"/>
  <c r="Y50" i="41" s="1"/>
  <c r="AB57" i="41"/>
  <c r="G57" i="41"/>
  <c r="X57" i="41" s="1"/>
  <c r="Y57" i="41" s="1"/>
  <c r="G11" i="41"/>
  <c r="X11" i="41" s="1"/>
  <c r="Y11" i="41" s="1"/>
  <c r="AB11" i="41"/>
  <c r="AB17" i="41"/>
  <c r="G17" i="41"/>
  <c r="X17" i="41" s="1"/>
  <c r="Y17" i="41" s="1"/>
  <c r="AB31" i="41"/>
  <c r="G31" i="41"/>
  <c r="X31" i="41" s="1"/>
  <c r="Y31" i="41" s="1"/>
  <c r="AB27" i="41"/>
  <c r="G27" i="41"/>
  <c r="X27" i="41" s="1"/>
  <c r="Y27" i="41" s="1"/>
  <c r="G84" i="41"/>
  <c r="X84" i="41" s="1"/>
  <c r="Y84" i="41" s="1"/>
  <c r="AB84" i="41"/>
  <c r="G33" i="41"/>
  <c r="X33" i="41" s="1"/>
  <c r="Y33" i="41" s="1"/>
  <c r="AB33" i="41"/>
  <c r="AB96" i="41"/>
  <c r="G96" i="41"/>
  <c r="X96" i="41" s="1"/>
  <c r="Y96" i="41" s="1"/>
  <c r="AB19" i="41"/>
  <c r="G19" i="41"/>
  <c r="X19" i="41" s="1"/>
  <c r="Y19" i="41" s="1"/>
  <c r="G87" i="41"/>
  <c r="X87" i="41" s="1"/>
  <c r="Y87" i="41" s="1"/>
  <c r="AB86" i="41"/>
  <c r="G24" i="41"/>
  <c r="X24" i="41" s="1"/>
  <c r="Y24" i="41" s="1"/>
  <c r="AB24" i="41"/>
  <c r="G8" i="41"/>
  <c r="X8" i="41" s="1"/>
  <c r="Y8" i="41" s="1"/>
  <c r="AB8" i="41"/>
  <c r="G12" i="41"/>
  <c r="X12" i="41" s="1"/>
  <c r="Y12" i="41" s="1"/>
  <c r="AB12" i="41"/>
  <c r="AB59" i="41"/>
  <c r="G59" i="41"/>
  <c r="X59" i="41" s="1"/>
  <c r="Y59" i="41" s="1"/>
  <c r="AB51" i="41"/>
  <c r="G51" i="41"/>
  <c r="X51" i="41" s="1"/>
  <c r="Y51" i="41" s="1"/>
  <c r="AB107" i="41"/>
  <c r="AB106" i="41"/>
  <c r="G107" i="41"/>
  <c r="X107" i="41" s="1"/>
  <c r="Y107" i="41" s="1"/>
  <c r="AB18" i="41"/>
  <c r="G18" i="41"/>
  <c r="X18" i="41" s="1"/>
  <c r="Y18" i="41" s="1"/>
  <c r="G15" i="41"/>
  <c r="X15" i="41" s="1"/>
  <c r="Y15" i="41" s="1"/>
  <c r="AB15" i="41"/>
  <c r="G13" i="41"/>
  <c r="G4" i="41"/>
  <c r="X4" i="41" s="1"/>
  <c r="Y4" i="41" s="1"/>
  <c r="AB4" i="41"/>
  <c r="G25" i="41"/>
  <c r="X25" i="41" s="1"/>
  <c r="Y25" i="41" s="1"/>
  <c r="AB25" i="41"/>
  <c r="G6" i="41"/>
  <c r="X6" i="41" s="1"/>
  <c r="Y6" i="41" s="1"/>
  <c r="AB77" i="41"/>
  <c r="G77" i="41"/>
  <c r="X77" i="41" s="1"/>
  <c r="Y77" i="41" s="1"/>
  <c r="D5" i="35" l="1"/>
  <c r="D27" i="35" s="1"/>
  <c r="AA65" i="41"/>
  <c r="AA53" i="41"/>
  <c r="AA92" i="41"/>
  <c r="AA62" i="41"/>
  <c r="AA64" i="41"/>
  <c r="AA70" i="41"/>
  <c r="AA28" i="41"/>
  <c r="AA26" i="41"/>
  <c r="AA41" i="41"/>
  <c r="AA71" i="41"/>
  <c r="AA47" i="41"/>
  <c r="AA76" i="41"/>
  <c r="AA98" i="41"/>
  <c r="AA73" i="41"/>
  <c r="AA10" i="41"/>
  <c r="AA42" i="41"/>
  <c r="AA109" i="41"/>
  <c r="AA34" i="41"/>
  <c r="AA90" i="41"/>
  <c r="AA32" i="41"/>
  <c r="AA54" i="41"/>
  <c r="AA69" i="41"/>
  <c r="AA82" i="41"/>
  <c r="AA89" i="41"/>
  <c r="AA75" i="41"/>
  <c r="AA40" i="41"/>
  <c r="AA23" i="41"/>
  <c r="AA72" i="41"/>
  <c r="AA58" i="41"/>
  <c r="AA52" i="41"/>
  <c r="AA14" i="41"/>
  <c r="AA108" i="41"/>
  <c r="AA106" i="41"/>
  <c r="AA37" i="41"/>
  <c r="AA22" i="41"/>
  <c r="AA36" i="41"/>
  <c r="AA20" i="41"/>
  <c r="AA110" i="41"/>
  <c r="AA66" i="41"/>
  <c r="AA45" i="41"/>
  <c r="AA43" i="41"/>
  <c r="AA95" i="41"/>
  <c r="AA5" i="41"/>
  <c r="AA97" i="41"/>
  <c r="AA29" i="41"/>
  <c r="AA63" i="41"/>
  <c r="D29" i="35" l="1"/>
  <c r="D31" i="35" s="1"/>
  <c r="AA44" i="41"/>
  <c r="AA93" i="41"/>
  <c r="AA96" i="41"/>
  <c r="AA59" i="41"/>
  <c r="AA27" i="41"/>
  <c r="AA39" i="41"/>
  <c r="AA91" i="41"/>
  <c r="AA6" i="41"/>
  <c r="AA8" i="41"/>
  <c r="AA94" i="41"/>
  <c r="AA21" i="41"/>
  <c r="AA19" i="41"/>
  <c r="AA87" i="41"/>
  <c r="AA77" i="41"/>
  <c r="AA107" i="41"/>
  <c r="AA84" i="41"/>
  <c r="AA56" i="41"/>
  <c r="AA60" i="41"/>
  <c r="AA55" i="41"/>
  <c r="AA51" i="41"/>
  <c r="AA48" i="41"/>
  <c r="AA12" i="41"/>
  <c r="AA9" i="41"/>
  <c r="AA83" i="41"/>
  <c r="AA61" i="41"/>
  <c r="AA11" i="41"/>
  <c r="AA38" i="41"/>
  <c r="AA57" i="41"/>
  <c r="AA24" i="41"/>
  <c r="AA49" i="41"/>
  <c r="AA67" i="41"/>
  <c r="AA30" i="41"/>
  <c r="AA7" i="41"/>
  <c r="AA17" i="41"/>
  <c r="AA18" i="41"/>
  <c r="AA79" i="41"/>
  <c r="AA15" i="41"/>
  <c r="AA88" i="41"/>
  <c r="AA50" i="41"/>
  <c r="AA35" i="41"/>
  <c r="AA81" i="41"/>
  <c r="AA31" i="41"/>
  <c r="AA33" i="41"/>
  <c r="AA25" i="41"/>
  <c r="AA4" i="41" l="1"/>
  <c r="AA111" i="41" l="1"/>
  <c r="AA114" i="41"/>
  <c r="AA115" i="41"/>
  <c r="AA113" i="41"/>
  <c r="AA112" i="41"/>
</calcChain>
</file>

<file path=xl/sharedStrings.xml><?xml version="1.0" encoding="utf-8"?>
<sst xmlns="http://schemas.openxmlformats.org/spreadsheetml/2006/main" count="1007" uniqueCount="320">
  <si>
    <t>Guldborgsund</t>
  </si>
  <si>
    <t>M</t>
  </si>
  <si>
    <t>Odense Fjord, Seden Strand</t>
  </si>
  <si>
    <t>Odense Fjord, ydre</t>
  </si>
  <si>
    <t>R</t>
  </si>
  <si>
    <t>Vandkvalitetsvariable</t>
  </si>
  <si>
    <t>Områdespecifikke variable</t>
  </si>
  <si>
    <t>Metodespecifikke variable</t>
  </si>
  <si>
    <t>Variabel</t>
  </si>
  <si>
    <t>Constant</t>
  </si>
  <si>
    <t>Forklaring</t>
  </si>
  <si>
    <t>Model koefficienter</t>
  </si>
  <si>
    <t>(A)</t>
  </si>
  <si>
    <t>(A) * (B)</t>
  </si>
  <si>
    <t>Dummy=1 hvis vandområdet er sø, ellers 0</t>
  </si>
  <si>
    <t>ln(WTP)</t>
  </si>
  <si>
    <t>D</t>
  </si>
  <si>
    <t>G</t>
  </si>
  <si>
    <t>Skagerrak</t>
  </si>
  <si>
    <t>Kattegat, Aalborg Bugt</t>
  </si>
  <si>
    <t>Kattegat, Læsø</t>
  </si>
  <si>
    <t>Anholt</t>
  </si>
  <si>
    <t>Bjørnholms Bugt, Riisgårde Bredning, Skive Fjord og Lovns Bredning</t>
  </si>
  <si>
    <t>Djursland Øst</t>
  </si>
  <si>
    <t>Gamborg Fjord</t>
  </si>
  <si>
    <t>Kerteminde Fjord</t>
  </si>
  <si>
    <t>Kertinge Nor</t>
  </si>
  <si>
    <t>Østersøen, Bornholm</t>
  </si>
  <si>
    <t>Hevring Bugt</t>
  </si>
  <si>
    <t>Mariager Fjord, ydre</t>
  </si>
  <si>
    <t>Vesterhavet, nord</t>
  </si>
  <si>
    <t>Mariager Fjord, indre</t>
  </si>
  <si>
    <t>Nissum Fjord, ydre</t>
  </si>
  <si>
    <t>Randers Fjord, ydre</t>
  </si>
  <si>
    <t>Hjarbæk Fjord</t>
  </si>
  <si>
    <t>Nissum Fjord, mellem</t>
  </si>
  <si>
    <t>Nissum Fjord, Felsted Kog</t>
  </si>
  <si>
    <t>Østersøen, Christiansø</t>
  </si>
  <si>
    <t>Kolding Fjord, ydre</t>
  </si>
  <si>
    <t>Lillebælt, syd</t>
  </si>
  <si>
    <t>Norsminde Fjord</t>
  </si>
  <si>
    <t>Isefjord, ydre</t>
  </si>
  <si>
    <t>Roskilde Fjord, ydre</t>
  </si>
  <si>
    <t>Stavns Fjord</t>
  </si>
  <si>
    <t>Horsens Fjord, indre</t>
  </si>
  <si>
    <t>Horsens Fjord, ydre</t>
  </si>
  <si>
    <t>Knebel Vig</t>
  </si>
  <si>
    <t>Roskilde Fjord, indre</t>
  </si>
  <si>
    <t>Kalundborg Fjord</t>
  </si>
  <si>
    <t>Vesterhavet, syd</t>
  </si>
  <si>
    <t>Vejle Fjord, indre</t>
  </si>
  <si>
    <t>Vejle Fjord, ydre</t>
  </si>
  <si>
    <t>Køge Bugt</t>
  </si>
  <si>
    <t>Storebælt, NV</t>
  </si>
  <si>
    <t>Nærå Strand</t>
  </si>
  <si>
    <t>Kolding Fjord, indre</t>
  </si>
  <si>
    <t>Lillebælt, Bredningen</t>
  </si>
  <si>
    <t>Ebeltoft Vig</t>
  </si>
  <si>
    <t>Kattegat, Nordsjælland</t>
  </si>
  <si>
    <t>Århus Bugt syd, Samsø og Nordlige Bælthav</t>
  </si>
  <si>
    <t>Nordlige Øresund</t>
  </si>
  <si>
    <t>Hejlsminde Nor</t>
  </si>
  <si>
    <t>Korsør Nor</t>
  </si>
  <si>
    <t>Bredningen</t>
  </si>
  <si>
    <t>Avnø Vig</t>
  </si>
  <si>
    <t>Storebælt, SV</t>
  </si>
  <si>
    <t>Fakse Bugt</t>
  </si>
  <si>
    <t>Dybsø Fjord</t>
  </si>
  <si>
    <t>Avnø Fjord</t>
  </si>
  <si>
    <t>Stege Bugt</t>
  </si>
  <si>
    <t>Aborg Minde Nor</t>
  </si>
  <si>
    <t>Nyborg Fjord</t>
  </si>
  <si>
    <t>Lister Dyb</t>
  </si>
  <si>
    <t>Holckenhavn Fjord</t>
  </si>
  <si>
    <t>Skælskør Fjord og Nor</t>
  </si>
  <si>
    <t>Haderslev Fjord</t>
  </si>
  <si>
    <t>Karrebæk Fjord</t>
  </si>
  <si>
    <t>Det sydfynske Øhav, åbne del</t>
  </si>
  <si>
    <t>Langelandssund</t>
  </si>
  <si>
    <t>Smålandsfarvandet, åbne del</t>
  </si>
  <si>
    <t>Præstø Fjord</t>
  </si>
  <si>
    <t>Helnæs Bugt</t>
  </si>
  <si>
    <t>Genner Bugt</t>
  </si>
  <si>
    <t>Faaborg Fjord</t>
  </si>
  <si>
    <t>Åbenrå Fjord</t>
  </si>
  <si>
    <t>Flensborg Fjord, ydre</t>
  </si>
  <si>
    <t>Nakskov Fjord</t>
  </si>
  <si>
    <t>Als Fjord</t>
  </si>
  <si>
    <t>Grønsund</t>
  </si>
  <si>
    <t>Lunkebugten</t>
  </si>
  <si>
    <t>Stege Nor</t>
  </si>
  <si>
    <t>Hjelm Bugt</t>
  </si>
  <si>
    <t>Smålandsfarvandet, syd</t>
  </si>
  <si>
    <t>Augustenborg Fjord</t>
  </si>
  <si>
    <t>Als Sund</t>
  </si>
  <si>
    <t>Nybøl Nor</t>
  </si>
  <si>
    <t>Lindelse Nor</t>
  </si>
  <si>
    <t>Kløven</t>
  </si>
  <si>
    <t>Flensborg Fjord, indre</t>
  </si>
  <si>
    <t>Femerbælt</t>
  </si>
  <si>
    <t>Ringkøbing Fjord</t>
  </si>
  <si>
    <t>Nordlige Lillebælt</t>
  </si>
  <si>
    <t>Isefjord, indre</t>
  </si>
  <si>
    <t>Nordlige Kattegat, Ålbæk Bugt</t>
  </si>
  <si>
    <t>Basnæs Nor</t>
  </si>
  <si>
    <t>Holsteinborg Nor</t>
  </si>
  <si>
    <t>Lillestrand</t>
  </si>
  <si>
    <t>WTP/husholdning/år</t>
  </si>
  <si>
    <t>LN_WQ_CHANGE </t>
  </si>
  <si>
    <t>LAKE                  </t>
  </si>
  <si>
    <t>LN_MEAN_HHINC_POP_DKKPPP</t>
  </si>
  <si>
    <t>DICH_CHOICE     </t>
  </si>
  <si>
    <t>PARAMETRIC      </t>
  </si>
  <si>
    <t>LUMP_SUM        </t>
  </si>
  <si>
    <t>DENMARK                 </t>
  </si>
  <si>
    <t>SIZE_LENGTH_scaled    </t>
  </si>
  <si>
    <t>Beregning</t>
  </si>
  <si>
    <t>Data</t>
  </si>
  <si>
    <t>DENMARK</t>
  </si>
  <si>
    <t>LN_C_prop_change_total</t>
  </si>
  <si>
    <t>Socio-demografiske variable</t>
  </si>
  <si>
    <t>CVM </t>
  </si>
  <si>
    <t>EUTRO</t>
  </si>
  <si>
    <t>Kilde: DST kvadratnet 2018, egne beregninger til kystvandoplande</t>
  </si>
  <si>
    <t>Kilde: MST</t>
  </si>
  <si>
    <t>Trin skift -&gt;fra dårlig til ringe: 1trin; dårlig til moderat: 2 trin; dårlig til god: 3 trin; dårlig til høj: 4 trin</t>
  </si>
  <si>
    <t>Denne variabel er låst, da anvendelsen er for Danmark.</t>
  </si>
  <si>
    <t>WQ_CHANGE</t>
  </si>
  <si>
    <t>LAKE</t>
  </si>
  <si>
    <t>DICH_CHOICE</t>
  </si>
  <si>
    <t>FOCUS_USE</t>
  </si>
  <si>
    <t>Løgstør Bredning</t>
  </si>
  <si>
    <t>Nissum Bredning</t>
  </si>
  <si>
    <t>Thisted Bredning</t>
  </si>
  <si>
    <t>Vesterhavet Nord</t>
  </si>
  <si>
    <t>Nissum Fjord, ydre, mellem, Felsted Kog</t>
  </si>
  <si>
    <t>Randers Fjord, ydre og indre</t>
  </si>
  <si>
    <t>Horsens Fjord, ydre og indre</t>
  </si>
  <si>
    <t>Jammerland Bugt og Musholm Bugt</t>
  </si>
  <si>
    <t>Sejerø Bugt</t>
  </si>
  <si>
    <t>Rødsand og Bredningen</t>
  </si>
  <si>
    <t>Lister Dyb, delen af Vidå-Kruså</t>
  </si>
  <si>
    <t>Als Fjord, Als Sund, Augustenborg Fjord</t>
  </si>
  <si>
    <t>Nybøl Nord, Flensborg Fjord, ydre og indre</t>
  </si>
  <si>
    <t>Vejle Fjord, ydre og indre</t>
  </si>
  <si>
    <t>Kolding Fjord, indre og ydre</t>
  </si>
  <si>
    <t>Odense Fjord, ydre, Seden Strand</t>
  </si>
  <si>
    <t>Holckenhavn Fjord, Nyborg Fjord</t>
  </si>
  <si>
    <t>Kerteminde Fjord, Kertinge Nor</t>
  </si>
  <si>
    <t>Kilde: DST kvadratnet 2018, egne beregninger til kyst-vandoplande</t>
  </si>
  <si>
    <t>ID kystvand</t>
  </si>
  <si>
    <r>
      <rPr>
        <i/>
        <sz val="11"/>
        <color rgb="FF000000"/>
        <rFont val="Times New Roman"/>
        <family val="1"/>
      </rPr>
      <t xml:space="preserve">Åbne vandomr. Gr. VI </t>
    </r>
    <r>
      <rPr>
        <sz val="11"/>
        <color rgb="FF000000"/>
        <rFont val="Times New Roman"/>
        <family val="1"/>
      </rPr>
      <t xml:space="preserve">– Øresund og Køge Bugt og Østersøen </t>
    </r>
  </si>
  <si>
    <t>154, 222, 225</t>
  </si>
  <si>
    <r>
      <rPr>
        <i/>
        <sz val="11"/>
        <color theme="1"/>
        <rFont val="Times New Roman"/>
        <family val="1"/>
      </rPr>
      <t>Åbne vandomr. Gr. II</t>
    </r>
    <r>
      <rPr>
        <sz val="11"/>
        <color theme="1"/>
        <rFont val="Times New Roman"/>
        <family val="1"/>
      </rPr>
      <t xml:space="preserve"> – Kattegat</t>
    </r>
  </si>
  <si>
    <r>
      <rPr>
        <i/>
        <sz val="11"/>
        <color theme="1"/>
        <rFont val="Times New Roman"/>
        <family val="1"/>
      </rPr>
      <t>Åbne vandomr. Gr. I</t>
    </r>
    <r>
      <rPr>
        <sz val="11"/>
        <color theme="1"/>
        <rFont val="Times New Roman"/>
        <family val="1"/>
      </rPr>
      <t xml:space="preserve"> – Skagerak og Vesterhavet</t>
    </r>
  </si>
  <si>
    <t>Kås Bredning og Venø Bugt</t>
  </si>
  <si>
    <t>Halkær Bredning</t>
  </si>
  <si>
    <t>Nibe Bredning og Langerak</t>
  </si>
  <si>
    <t>159, 160</t>
  </si>
  <si>
    <t>Mariager Fjord, ydre og indre</t>
  </si>
  <si>
    <t>129,130,131</t>
  </si>
  <si>
    <t>136, 137</t>
  </si>
  <si>
    <t>138, 139, 140</t>
  </si>
  <si>
    <t>144, 145, 147</t>
  </si>
  <si>
    <t>Knebel Vig, Kalø Vig, indre, Århus Bugt, Kalø og Begtrup Vig</t>
  </si>
  <si>
    <r>
      <rPr>
        <i/>
        <sz val="11"/>
        <color rgb="FF000000"/>
        <rFont val="Times New Roman"/>
        <family val="1"/>
      </rPr>
      <t>Åbne vandomr. Gr. III</t>
    </r>
    <r>
      <rPr>
        <sz val="11"/>
        <color rgb="FF000000"/>
        <rFont val="Times New Roman"/>
        <family val="1"/>
      </rPr>
      <t xml:space="preserve"> – Århus Bugt syd, Samsø og Nordlige Bælthav</t>
    </r>
  </si>
  <si>
    <r>
      <rPr>
        <i/>
        <sz val="11"/>
        <color rgb="FF000000"/>
        <rFont val="Times New Roman"/>
        <family val="1"/>
      </rPr>
      <t xml:space="preserve">Åbne vandomr. Gr. I </t>
    </r>
    <r>
      <rPr>
        <sz val="11"/>
        <color rgb="FF000000"/>
        <rFont val="Times New Roman"/>
        <family val="1"/>
      </rPr>
      <t>– Skagerak og Vesterhavet</t>
    </r>
  </si>
  <si>
    <t>127, 128</t>
  </si>
  <si>
    <r>
      <rPr>
        <i/>
        <sz val="11"/>
        <color theme="1"/>
        <rFont val="Times New Roman"/>
        <family val="1"/>
      </rPr>
      <t>Åbne vandomr. Gr. III</t>
    </r>
    <r>
      <rPr>
        <sz val="11"/>
        <color theme="1"/>
        <rFont val="Times New Roman"/>
        <family val="1"/>
      </rPr>
      <t xml:space="preserve"> – Århus Bugt syd, Samsø og Nordlige Bælthav</t>
    </r>
  </si>
  <si>
    <r>
      <rPr>
        <i/>
        <sz val="11"/>
        <color rgb="FF000000"/>
        <rFont val="Times New Roman"/>
        <family val="1"/>
      </rPr>
      <t>Åbne vandomr. Gr. V</t>
    </r>
    <r>
      <rPr>
        <sz val="11"/>
        <color rgb="FF000000"/>
        <rFont val="Times New Roman"/>
        <family val="1"/>
      </rPr>
      <t xml:space="preserve"> –  Kattegat</t>
    </r>
  </si>
  <si>
    <t>200, 205</t>
  </si>
  <si>
    <r>
      <rPr>
        <i/>
        <sz val="11"/>
        <color rgb="FF000000"/>
        <rFont val="Times New Roman"/>
        <family val="1"/>
      </rPr>
      <t>Åbne vandomr. Gr. V</t>
    </r>
    <r>
      <rPr>
        <sz val="11"/>
        <color rgb="FF000000"/>
        <rFont val="Times New Roman"/>
        <family val="1"/>
      </rPr>
      <t xml:space="preserve"> –  Smålandsfarvandet</t>
    </r>
  </si>
  <si>
    <t>44, 208</t>
  </si>
  <si>
    <r>
      <rPr>
        <i/>
        <sz val="11"/>
        <color rgb="FF000000"/>
        <rFont val="Times New Roman"/>
        <family val="1"/>
      </rPr>
      <t>Åbne vandomr. Gr. VII</t>
    </r>
    <r>
      <rPr>
        <sz val="11"/>
        <color rgb="FF000000"/>
        <rFont val="Times New Roman"/>
        <family val="1"/>
      </rPr>
      <t xml:space="preserve"> – Østersøen </t>
    </r>
  </si>
  <si>
    <t>56, 57</t>
  </si>
  <si>
    <r>
      <rPr>
        <i/>
        <sz val="11"/>
        <color rgb="FF000000"/>
        <rFont val="Times New Roman"/>
        <family val="1"/>
      </rPr>
      <t>Åbne vandomr. Gr. VIII</t>
    </r>
    <r>
      <rPr>
        <sz val="11"/>
        <color rgb="FF000000"/>
        <rFont val="Times New Roman"/>
        <family val="1"/>
      </rPr>
      <t xml:space="preserve"> – Østersøen, Bornholm</t>
    </r>
  </si>
  <si>
    <t>107, 120, 121</t>
  </si>
  <si>
    <t>Juvre Dyb, Knudedyb, Grådyb</t>
  </si>
  <si>
    <r>
      <rPr>
        <i/>
        <sz val="11"/>
        <color rgb="FF000000"/>
        <rFont val="Times New Roman"/>
        <family val="1"/>
      </rPr>
      <t>Åbne vandomr. Gr. I</t>
    </r>
    <r>
      <rPr>
        <sz val="11"/>
        <color rgb="FF000000"/>
        <rFont val="Times New Roman"/>
        <family val="1"/>
      </rPr>
      <t xml:space="preserve"> – Skagerak og Vesterhavet</t>
    </r>
  </si>
  <si>
    <t>103, 104, 105</t>
  </si>
  <si>
    <t>110, 113, 114</t>
  </si>
  <si>
    <t>122, 123</t>
  </si>
  <si>
    <t>124, 125</t>
  </si>
  <si>
    <t>216, 217, 231, 224</t>
  </si>
  <si>
    <r>
      <rPr>
        <i/>
        <sz val="11"/>
        <color rgb="FF000000"/>
        <rFont val="Times New Roman"/>
        <family val="1"/>
      </rPr>
      <t>Åbne vandomr. Gr. IV</t>
    </r>
    <r>
      <rPr>
        <sz val="11"/>
        <color rgb="FF000000"/>
        <rFont val="Times New Roman"/>
        <family val="1"/>
      </rPr>
      <t xml:space="preserve"> – Lillebælt</t>
    </r>
  </si>
  <si>
    <t>92, 93</t>
  </si>
  <si>
    <t>83, 86</t>
  </si>
  <si>
    <t>84, 85</t>
  </si>
  <si>
    <t>95, 96</t>
  </si>
  <si>
    <r>
      <rPr>
        <i/>
        <sz val="11"/>
        <color rgb="FF000000"/>
        <rFont val="Times New Roman"/>
        <family val="1"/>
      </rPr>
      <t>Åbne vandomr. Gr. V</t>
    </r>
    <r>
      <rPr>
        <sz val="11"/>
        <color rgb="FF000000"/>
        <rFont val="Times New Roman"/>
        <family val="1"/>
      </rPr>
      <t xml:space="preserve"> –  Storebælt og Smålandsfarvandet</t>
    </r>
  </si>
  <si>
    <t>LUMP_SUM</t>
  </si>
  <si>
    <t>Naturlig logaritme af gennemsnitlig husstandsindkomst i kystvandopland</t>
  </si>
  <si>
    <t>LN_C_prop_ change_total</t>
  </si>
  <si>
    <t/>
  </si>
  <si>
    <t>SQ_POOR [2021] </t>
  </si>
  <si>
    <t>SQ_MODERATE [2021]</t>
  </si>
  <si>
    <t>SQ_BAD [2021]</t>
  </si>
  <si>
    <t>Logaritmen af landbrugsjord i omdrift som andel af kystvandopland (km2)</t>
  </si>
  <si>
    <t>LN(andel landbrugsjord)</t>
  </si>
  <si>
    <t>NAVN</t>
  </si>
  <si>
    <t>Antagelser &amp; Scenarier:</t>
  </si>
  <si>
    <t>WTP/vandopland (kr/år)</t>
  </si>
  <si>
    <t>Kilde: Corine, Egne beregninger</t>
  </si>
  <si>
    <t>Variable</t>
  </si>
  <si>
    <t>SIZE_LENGTH_scaled (i 1000km)</t>
  </si>
  <si>
    <t>Kystvands nr</t>
  </si>
  <si>
    <t>Navn</t>
  </si>
  <si>
    <t>Juvre Dyb</t>
  </si>
  <si>
    <t>Knudedyb</t>
  </si>
  <si>
    <t>Grådyb</t>
  </si>
  <si>
    <t>Randers Fjord, indre</t>
  </si>
  <si>
    <t>Kalø Vig</t>
  </si>
  <si>
    <t>Århus Bugt og Begtrup Vig</t>
  </si>
  <si>
    <t>Det sydfynske Øhav</t>
  </si>
  <si>
    <t>Lillebælt, Snævringen</t>
  </si>
  <si>
    <t>Kystvands_nr</t>
  </si>
  <si>
    <t>Samlet økologisk tilstand 2021</t>
  </si>
  <si>
    <t>na_kun_stm</t>
  </si>
  <si>
    <t>Ringe økologisk tilstand</t>
  </si>
  <si>
    <t>Naturlig</t>
  </si>
  <si>
    <t>Moderat økologisk tilstand</t>
  </si>
  <si>
    <t>God økologisk tilstand</t>
  </si>
  <si>
    <t>Dårlig økologisk tilstand</t>
  </si>
  <si>
    <t>Dårligt økologisk potentiale</t>
  </si>
  <si>
    <t>Ringe økologisk potentiale</t>
  </si>
  <si>
    <t>WQ 2021</t>
  </si>
  <si>
    <t xml:space="preserve">Dårligt økologisk potentiale antages at være lig med dårlig økologisk tilstand </t>
  </si>
  <si>
    <t>Ringe økologisk potentiale antages at være lig med ringe økologisk tilstand</t>
  </si>
  <si>
    <t>Stærkt modificeret</t>
  </si>
  <si>
    <t>Gennemsnit WTP per vandopland</t>
  </si>
  <si>
    <t>Mimimum WTP per vandopland</t>
  </si>
  <si>
    <t>Median WTP per vandopland</t>
  </si>
  <si>
    <t>NB: Kønsfordeling mangler for ID57 (Christiansø); fordeling fra ID56 (Bornholm anvendet i stedet).</t>
  </si>
  <si>
    <t>Logaritmen af km af den forbedrede bred relativt til den totale bredstrækning i kystvandoplandet for alle søer, åer, fjorde og kyster.</t>
  </si>
  <si>
    <t>antal husstande</t>
  </si>
  <si>
    <t>Antal Husholdninger</t>
  </si>
  <si>
    <t># husholdninger</t>
  </si>
  <si>
    <t xml:space="preserve">Værdi </t>
  </si>
  <si>
    <t>(B)</t>
  </si>
  <si>
    <t xml:space="preserve">(C) </t>
  </si>
  <si>
    <t>Udvalgte Værdier</t>
  </si>
  <si>
    <t>WTP per husholdning per år</t>
  </si>
  <si>
    <t>Sum af kolonne (C)</t>
  </si>
  <si>
    <t>SUM</t>
  </si>
  <si>
    <t>Husholdninger</t>
  </si>
  <si>
    <t>Samlet WTP  = WTP per husholdning * # husholdninger</t>
  </si>
  <si>
    <t>Samlet WTP per år ved opnåelse af god økologisk tilstand</t>
  </si>
  <si>
    <t>Note:</t>
  </si>
  <si>
    <t>NOTE</t>
  </si>
  <si>
    <t>-Værdisætningen er baseret på en årlig betaling og for både brugere og ikke-brugere af kyststrækningerne</t>
  </si>
  <si>
    <t xml:space="preserve">- Scenariet er for alle vandlande som endnu ikke har opnået god økologisk tilstand. </t>
  </si>
  <si>
    <t>- Værdisætningen er udelukkende for kyststrækninger langs med fjorde og langs med havet.</t>
  </si>
  <si>
    <t>Gnm husstandsindkomst</t>
  </si>
  <si>
    <t>Sø-kyst (km)</t>
  </si>
  <si>
    <t>kystlinje total (km)</t>
  </si>
  <si>
    <t>Å-kyst x 2 (km)</t>
  </si>
  <si>
    <t>landbrugsjord i omdrift (km2)</t>
  </si>
  <si>
    <t>Areal vandopland (km2)</t>
  </si>
  <si>
    <t>Andel landbrugsjord (km2)</t>
  </si>
  <si>
    <t>Antal husstande</t>
  </si>
  <si>
    <t>Pct. hankøn</t>
  </si>
  <si>
    <t>Kystlinje v. hav og fjord (km)</t>
  </si>
  <si>
    <t>FINLAND</t>
  </si>
  <si>
    <t>LN_S_Arable_ land_prop </t>
  </si>
  <si>
    <t>LN_S_Arable_land_prop </t>
  </si>
  <si>
    <t>MEAN_AGE_ABOVE_45_POP</t>
  </si>
  <si>
    <t>STUDYAGE2</t>
  </si>
  <si>
    <t>Dummy=1 hvis gennemsnitsalderen i undersøgelsesområdet er over 45 år</t>
  </si>
  <si>
    <t>Gennemsnit fra meta-analyse studierne. Disse variable er låst</t>
  </si>
  <si>
    <t>Antal husholdninger i oplandet Odense Fjord, Seden Strand</t>
  </si>
  <si>
    <t>Scenarie: Studiet er 1 år gammelt. 1^2=1*</t>
  </si>
  <si>
    <t>Scenarie: årlig betaling**</t>
  </si>
  <si>
    <t>**Værdierne er udvalgte for scenarie at a) det er en årlig betaling (LUMP_SUM=0), b) vi er interesserede i værdien for brugere og ikke-brugere (FOCUS=0)</t>
  </si>
  <si>
    <t>Scenarie: fokus på både brugere og ikke brugeres præferencer**</t>
  </si>
  <si>
    <t xml:space="preserve">* Vi vælger 1 år og ikke 0 år for at have en værdi der er omfattet af datagrundlaget bag meta-regressionen. </t>
  </si>
  <si>
    <t>Maksimum WTP per vandopland</t>
  </si>
  <si>
    <t>Værdisætning af opnåelse af god økologisk tilstand - Odense Fjord, Seden Strand - eksempel på anvendelse af meta-regression</t>
  </si>
  <si>
    <t>Redskab til beregning af den samfundsøkonomiske værdi af vandkvalitetsforbedringer</t>
  </si>
  <si>
    <t>Redskab udviklet på basis af en metaanalysefunktion til benefit transfer.</t>
  </si>
  <si>
    <t xml:space="preserve">Funding: Rammekontrakt mellem Miljø- og Fødevareministeriene og Københanvs Universitet og Aarhus Universitet. Udarbejdet i løbet af 2019-2021. Dette er version 01 januar 2022.
</t>
  </si>
  <si>
    <t>Scenarie beregning af samfundsøkonomisk værdi af målopfyldelse for kyststrækninger (fjorde, kyst ved hav)</t>
  </si>
  <si>
    <t>Beregner WTP per husholdning per år</t>
  </si>
  <si>
    <t>Indtast Dummy=1 hvis vandområdet der ønskes værdisat er sø, ellers 0</t>
  </si>
  <si>
    <t>Indtast Dummy=1 hvis landet hvor vandkvalitetsforbedringen ønskes værdisat er Finland ellers 0</t>
  </si>
  <si>
    <t>Indtast Dummy=1 hvis landet hvor vandkvalitetsforbedringen ønskes værdisat er Danmark, ellers 0</t>
  </si>
  <si>
    <t>Indtast naturlige logaritme af km af den forbedrede bred relativt til den totale bredstrækning i kystvandoplandet for alle søer, åer, fjorde og kyster.</t>
  </si>
  <si>
    <t>indtast naturlige logaritme af landbrugsjord i omdrift som andel af kystvandopland (km2)</t>
  </si>
  <si>
    <t>indtast Dummy=1 hvis gennemsnitsalderen i undersøgelsesområdet er over 45 år</t>
  </si>
  <si>
    <t>Indtast naturlig logaritme af gennemsnitlig husstandsindkomst i det given kystvandopland</t>
  </si>
  <si>
    <t xml:space="preserve">Indtast Dummy =0 hvis fokus er på en årlig betaling for vandkvalitetsforbedringer. Hvis fokus er på en engangs-betaling, indtast da Dummy =1 </t>
  </si>
  <si>
    <t>Parametre</t>
  </si>
  <si>
    <t>Indtast i grønne felter</t>
  </si>
  <si>
    <t>Det anbefales at antage studiet er 1 år gammelt</t>
  </si>
  <si>
    <t>Beregner samlet WTP per år ved opnåelse af forbedret vandkvalitet</t>
  </si>
  <si>
    <t>Indtast naturlige logaritme af antal trin fra baseline vandkvalitet til ønsket vandkvalitetsniveau. Trin skift -&gt;fra dårlig til ringe: 1 trin; dårlig til moderat: 2 trin; dårlig til god: 3 trin; dårlig til høj: 4 trin</t>
  </si>
  <si>
    <r>
      <t>WTP/hush./år = exp(ln(WTP + ((σ studies</t>
    </r>
    <r>
      <rPr>
        <vertAlign val="superscript"/>
        <sz val="9"/>
        <color theme="1"/>
        <rFont val="Book Antiqua"/>
        <family val="1"/>
      </rPr>
      <t>2</t>
    </r>
    <r>
      <rPr>
        <sz val="9"/>
        <color theme="1"/>
        <rFont val="Book Antiqua"/>
        <family val="1"/>
      </rPr>
      <t xml:space="preserve"> + σ residual</t>
    </r>
    <r>
      <rPr>
        <vertAlign val="superscript"/>
        <sz val="9"/>
        <color theme="1"/>
        <rFont val="Book Antiqua"/>
        <family val="1"/>
      </rPr>
      <t>2</t>
    </r>
    <r>
      <rPr>
        <sz val="9"/>
        <color theme="1"/>
        <rFont val="Book Antiqua"/>
        <family val="1"/>
      </rPr>
      <t>)/2)))</t>
    </r>
  </si>
  <si>
    <r>
      <t xml:space="preserve">σ </t>
    </r>
    <r>
      <rPr>
        <vertAlign val="subscript"/>
        <sz val="9"/>
        <color theme="1"/>
        <rFont val="Book Antiqua"/>
        <family val="1"/>
      </rPr>
      <t>studies</t>
    </r>
  </si>
  <si>
    <r>
      <t xml:space="preserve">σ </t>
    </r>
    <r>
      <rPr>
        <vertAlign val="subscript"/>
        <sz val="9"/>
        <color theme="1"/>
        <rFont val="Book Antiqua"/>
        <family val="1"/>
      </rPr>
      <t>residual</t>
    </r>
  </si>
  <si>
    <t>Input data til beregning af scenarie beregning af samfundsøkonomisk værdi af målopfyldelse for kyststrækninger (fjorde, kyst ved hav)</t>
  </si>
  <si>
    <t>Overblik over resultatberegninger af samfundsøkonomiske værdi af opnåelse af god økologisk tilstande i alle kystvandoplande (fjorde og kyst ved hav)</t>
  </si>
  <si>
    <r>
      <t>Indtast bred-strækni</t>
    </r>
    <r>
      <rPr>
        <sz val="9"/>
        <rFont val="Book Antiqua"/>
        <family val="1"/>
      </rPr>
      <t>ng i km som der ønskes værdisat vandkvalitetsforbedring for [NB - ved åer og fjorde skal begge breder medregnes] og divider med 1000 km</t>
    </r>
  </si>
  <si>
    <t>Redskab til beregning af egne scenarier for samfundsøkonomisk gevinst ved forbedring af vandkvalitet</t>
  </si>
  <si>
    <t xml:space="preserve">Redskabet indeholder følgende :
1. Eksempel beregning af den samfundsøkonomiske værdi i et enkelt kystvandopland - Odense Fjord, Seden Strand i forhold til opnåelse af god økologisk tilstand. 
2. Beregning af den samfundsøkonomiske værdi i alle kystvandoplande for opnåelse af god økologisk tilstand i fjorde og kyst ved hav. 
3. Input data til brug beregning_alle kystvandoplande.
4. Overblik over resultatberegninger af samfundsøkonomiske værdi af opnåelse af god økologisk tilstande i alle kystvandoplande (fjorde og kyst ved hav).
5. Redskab til beregning af brugers egne scenarier.
</t>
  </si>
  <si>
    <t>PARAMETRIC   </t>
  </si>
  <si>
    <t>Samlet WTP/år for målopfyldelse i kystvandoplande der ikke har opnået GØT</t>
  </si>
  <si>
    <t xml:space="preserve">Hvad kan dette redskab bruges til?
</t>
  </si>
  <si>
    <t xml:space="preserve">Hvad indeholder dette redskab?
</t>
  </si>
  <si>
    <t xml:space="preserve">Væsentlige forbehold
</t>
  </si>
  <si>
    <t xml:space="preserve">Indtast antal husholdninger i det relevante målområde </t>
  </si>
  <si>
    <t>Værdisætningen går fra nuværende ringe niveau til god økologisk tilstand (HER: ln(2))</t>
  </si>
  <si>
    <t>WTP</t>
  </si>
  <si>
    <t xml:space="preserve">Dette redskab kan bruges til at beregne en approksimering af den samfundsøkonomiske værdi af vandkvalitetsforbedringer i åer, søer, fjorde og kystvande. Du kan bruge dette redskab, hvis du har f.eks. har brug for at: 
1) prioritere indsatsen i vandplanerne
2) vurdere om gevinster opvejer omkostninger, eksempelvis i forhold til Vandrammedirektivets undtagelsesbestemmelser
3) bidrage til mere fyldestgørende samfundsøkonomiske analyser ved nye projekter som påvirker vandkvaliteten 
Du kan selv vælge skala og type vandområde (sø, å, fjord, hav) samt om beregningen gælder for Danmark, Finland, Norge, eller Sverige. Du kan foretage din egen beregning under arket 'Redskab'
</t>
  </si>
  <si>
    <t>1. Fordelingsaspekter belyses ikke direkte, dvs. hvilke effekter et givet offentligt tiltag kan have på indkomstfordelingen mellem husholdninger.
2. Metaanalysefunktionen er baseret udelukkende på værdisætningsstudier, der anvender erklærede præference-metoder, dvs. betinget værdisætning og valgeksperiment, hvor der kan være risiko for hypotetisk bias. Hypotetisk bias kan bunde i at metoderne potentielt overestimerer folks faktiske betalingsvilje, da interviewpersonerne kan have svært ved at forholde sig realistisk til de hypotetiske betalingsviljespørgsmål. 
3. Anvendelse af metaanalysefunktionen til benefit transfer kan dermed medføre overestimering i et uvist omfang, svarende til den gennemsnitlige mulige overestimering i de bagvedliggende studier. Sammenlignet med anvendelse af enkelt estimat benefit transfer vil benefit transfer baseret på metanalyse som i dette redskab forventeligt reducere risikoen for en meget høj grad af overestimering. Derudover er det fastslået at veludførte erklærede præference-metoder som oftest ikke vil være mere udsat for hypotetisk bias end at de er anvendelige i samfundsøkonomiske konsekvensanalyser. Ved beregning af effekten ved negative påvirkninger må redskabet forventes i nogen grad at underestimere værditabet.</t>
  </si>
  <si>
    <t>Sø-bred (km)</t>
  </si>
  <si>
    <r>
      <t>Bredstrækni</t>
    </r>
    <r>
      <rPr>
        <sz val="9"/>
        <rFont val="Book Antiqua"/>
        <family val="1"/>
      </rPr>
      <t>ng i km [NB - ved åer og fjorde skal begge breder medregnes] (HER: Odense Fjord, Seden Strand 30,7 km begge retninger divideret med 1000km)</t>
    </r>
  </si>
  <si>
    <t>Bredstrækning total (km)</t>
  </si>
  <si>
    <t>Bredstrækning v. hav og fjord (km)</t>
  </si>
  <si>
    <t>Å-bred x 2 (km)</t>
  </si>
  <si>
    <t>Indtast Dummy =0 hvis fokus på både brugere og ikke brugeres præferencer, hvis kun brugeres præferencer indtastes Dummy =1**</t>
  </si>
  <si>
    <t>Kilde: Zandersen M., Olsen S.B., Martinsen L., Panduro T.E., Zemo K.H., Hasler B. 2022. Samfundsøkonomiske gevinster ved forbedret vandkvalitet. Udvikling og anvendelse af metaanalysefunktion til benefit transfer. Aarhus Universitet, DCE – Nationalt Center for Miljø og Energi, 60 s. - Videnskabelig rapport nr. 486. http://dce2.au.dk/pub/SR486.pdf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</si>
</sst>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_);_(* \(#,##0\);_(* &quot;-&quot;??_);_(@_)"/>
    <numFmt numFmtId="166" formatCode="_(* #,##0.0_);_(* \(#,##0.0\);_(* &quot;-&quot;??_);_(@_)"/>
    <numFmt numFmtId="167" formatCode="0.000"/>
    <numFmt numFmtId="168" formatCode="0.0"/>
    <numFmt numFmtId="169" formatCode="_(* #,##0.000_);_(* \(#,##0.000\);_(* &quot;-&quot;??_);_(@_)"/>
    <numFmt numFmtId="170" formatCode="0.0000"/>
    <numFmt numFmtId="171" formatCode="0.00000"/>
    <numFmt numFmtId="172" formatCode="0.000000"/>
  </numFmts>
  <fonts count="57" x14ac:knownFonts="1">
    <font>
      <sz val="11"/>
      <color theme="1"/>
      <name val="Calibri"/>
      <family val="2"/>
      <scheme val="minor"/>
    </font>
    <font>
      <sz val="11"/>
      <color theme="1"/>
      <name val="Calibri"/>
      <family val="2"/>
      <scheme val="minor"/>
    </font>
    <font>
      <sz val="10"/>
      <color theme="1"/>
      <name val="Book Antiqua"/>
      <family val="1"/>
    </font>
    <font>
      <b/>
      <sz val="10"/>
      <color theme="1"/>
      <name val="Book Antiqua"/>
      <family val="1"/>
    </font>
    <font>
      <sz val="11"/>
      <color rgb="FF000000"/>
      <name val="Calibri"/>
      <family val="2"/>
    </font>
    <font>
      <sz val="11"/>
      <color rgb="FF006100"/>
      <name val="Calibri"/>
      <family val="2"/>
      <scheme val="minor"/>
    </font>
    <font>
      <b/>
      <sz val="11"/>
      <color theme="1"/>
      <name val="Calibri"/>
      <family val="2"/>
      <scheme val="minor"/>
    </font>
    <font>
      <sz val="10"/>
      <name val="Book Antiqua"/>
      <family val="1"/>
    </font>
    <font>
      <sz val="10"/>
      <color rgb="FF000000"/>
      <name val="Book Antiqua"/>
      <family val="1"/>
    </font>
    <font>
      <sz val="11"/>
      <color theme="1"/>
      <name val="Book Antiqua"/>
      <family val="1"/>
    </font>
    <font>
      <sz val="11"/>
      <color theme="1"/>
      <name val="Times New Roman"/>
      <family val="1"/>
    </font>
    <font>
      <sz val="11"/>
      <color rgb="FF000000"/>
      <name val="Times New Roman"/>
      <family val="1"/>
    </font>
    <font>
      <i/>
      <sz val="11"/>
      <color rgb="FF000000"/>
      <name val="Times New Roman"/>
      <family val="1"/>
    </font>
    <font>
      <i/>
      <sz val="11"/>
      <color theme="1"/>
      <name val="Times New Roman"/>
      <family val="1"/>
    </font>
    <font>
      <sz val="10"/>
      <color theme="1"/>
      <name val="Times New Roman"/>
      <family val="1"/>
    </font>
    <font>
      <sz val="10"/>
      <color theme="1"/>
      <name val="Calibri"/>
      <family val="2"/>
      <scheme val="minor"/>
    </font>
    <font>
      <b/>
      <sz val="11"/>
      <color theme="1"/>
      <name val="Book Antiqua"/>
      <family val="1"/>
    </font>
    <font>
      <sz val="11"/>
      <name val="Book Antiqua"/>
      <family val="1"/>
    </font>
    <font>
      <b/>
      <sz val="11"/>
      <name val="Book Antiqua"/>
      <family val="1"/>
    </font>
    <font>
      <sz val="16"/>
      <color theme="1"/>
      <name val="Book Antiqua"/>
      <family val="1"/>
    </font>
    <font>
      <i/>
      <sz val="16"/>
      <color theme="1"/>
      <name val="Book Antiqua"/>
      <family val="1"/>
    </font>
    <font>
      <sz val="16"/>
      <color rgb="FF006100"/>
      <name val="Book Antiqua"/>
      <family val="1"/>
    </font>
    <font>
      <b/>
      <sz val="16"/>
      <color theme="1"/>
      <name val="Book Antiqua"/>
      <family val="1"/>
    </font>
    <font>
      <u/>
      <sz val="11"/>
      <color theme="1"/>
      <name val="Book Antiqua"/>
      <family val="1"/>
    </font>
    <font>
      <sz val="16"/>
      <name val="Book Antiqua"/>
      <family val="1"/>
    </font>
    <font>
      <i/>
      <sz val="10"/>
      <color theme="1"/>
      <name val="Book Antiqua"/>
      <family val="1"/>
    </font>
    <font>
      <i/>
      <sz val="10"/>
      <color theme="1"/>
      <name val="Calibri"/>
      <family val="2"/>
      <scheme val="minor"/>
    </font>
    <font>
      <sz val="11"/>
      <color rgb="FF000000"/>
      <name val="Book Antiqua"/>
      <family val="1"/>
    </font>
    <font>
      <i/>
      <sz val="14"/>
      <color rgb="FF000000"/>
      <name val="Book Antiqua"/>
      <family val="1"/>
    </font>
    <font>
      <i/>
      <sz val="25"/>
      <color rgb="FF000000"/>
      <name val="Book Antiqua"/>
      <family val="1"/>
    </font>
    <font>
      <sz val="16"/>
      <color rgb="FF000000"/>
      <name val="Book Antiqua"/>
      <family val="1"/>
    </font>
    <font>
      <sz val="14"/>
      <color rgb="FF000000"/>
      <name val="Book Antiqua"/>
      <family val="1"/>
    </font>
    <font>
      <b/>
      <sz val="11"/>
      <color theme="0"/>
      <name val="Book Antiqua"/>
      <family val="1"/>
    </font>
    <font>
      <b/>
      <sz val="10"/>
      <color theme="0"/>
      <name val="Book Antiqua"/>
      <family val="1"/>
    </font>
    <font>
      <b/>
      <i/>
      <sz val="12"/>
      <color theme="1"/>
      <name val="Book Antiqua"/>
      <family val="1"/>
    </font>
    <font>
      <sz val="9"/>
      <color theme="1"/>
      <name val="Book Antiqua"/>
      <family val="1"/>
    </font>
    <font>
      <b/>
      <sz val="12"/>
      <color theme="1"/>
      <name val="Book Antiqua"/>
      <family val="1"/>
    </font>
    <font>
      <b/>
      <sz val="9"/>
      <color theme="1"/>
      <name val="Book Antiqua"/>
      <family val="1"/>
    </font>
    <font>
      <sz val="9"/>
      <color rgb="FF000000"/>
      <name val="Book Antiqua"/>
      <family val="1"/>
    </font>
    <font>
      <sz val="9"/>
      <name val="Book Antiqua"/>
      <family val="1"/>
    </font>
    <font>
      <i/>
      <sz val="9"/>
      <color theme="1"/>
      <name val="Book Antiqua"/>
      <family val="1"/>
    </font>
    <font>
      <vertAlign val="superscript"/>
      <sz val="9"/>
      <color theme="1"/>
      <name val="Book Antiqua"/>
      <family val="1"/>
    </font>
    <font>
      <vertAlign val="subscript"/>
      <sz val="9"/>
      <color theme="1"/>
      <name val="Book Antiqua"/>
      <family val="1"/>
    </font>
    <font>
      <b/>
      <i/>
      <sz val="16"/>
      <color theme="1"/>
      <name val="Book Antiqua"/>
      <family val="1"/>
    </font>
    <font>
      <sz val="9"/>
      <color theme="0" tint="-0.34998626667073579"/>
      <name val="Book Antiqua"/>
      <family val="1"/>
    </font>
    <font>
      <sz val="9"/>
      <color theme="0"/>
      <name val="Book Antiqua"/>
      <family val="1"/>
    </font>
    <font>
      <b/>
      <sz val="9"/>
      <color theme="0"/>
      <name val="Book Antiqua"/>
      <family val="1"/>
    </font>
    <font>
      <sz val="16"/>
      <color theme="0"/>
      <name val="Book Antiqua"/>
      <family val="1"/>
    </font>
    <font>
      <sz val="10"/>
      <color theme="0"/>
      <name val="Book Antiqua"/>
      <family val="1"/>
    </font>
    <font>
      <b/>
      <i/>
      <sz val="12"/>
      <color theme="0"/>
      <name val="Book Antiqua"/>
      <family val="1"/>
    </font>
    <font>
      <sz val="12"/>
      <color theme="1"/>
      <name val="Book Antiqua"/>
      <family val="1"/>
    </font>
    <font>
      <sz val="12"/>
      <color rgb="FF000000"/>
      <name val="Book Antiqua"/>
      <family val="1"/>
    </font>
    <font>
      <u/>
      <sz val="11"/>
      <color theme="0"/>
      <name val="Book Antiqua"/>
      <family val="1"/>
    </font>
    <font>
      <sz val="11"/>
      <color theme="0"/>
      <name val="Book Antiqua"/>
      <family val="1"/>
    </font>
    <font>
      <b/>
      <u val="doubleAccounting"/>
      <sz val="11"/>
      <color theme="0"/>
      <name val="Book Antiqua"/>
      <family val="1"/>
    </font>
    <font>
      <i/>
      <u/>
      <sz val="25"/>
      <color theme="0"/>
      <name val="Book Antiqua"/>
      <family val="1"/>
    </font>
    <font>
      <sz val="28"/>
      <color rgb="FF000000"/>
      <name val="Book Antiqua"/>
      <family val="1"/>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C6EFCE"/>
      </patternFill>
    </fill>
    <fill>
      <patternFill patternType="solid">
        <fgColor theme="2"/>
        <bgColor indexed="64"/>
      </patternFill>
    </fill>
    <fill>
      <patternFill patternType="solid">
        <fgColor rgb="FFFFFFFF"/>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003D7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164" fontId="1" fillId="0" borderId="0" applyFont="0" applyFill="0" applyBorder="0" applyAlignment="0" applyProtection="0"/>
    <xf numFmtId="0" fontId="4" fillId="0" borderId="0" applyNumberFormat="0" applyBorder="0" applyAlignment="0"/>
    <xf numFmtId="0" fontId="5" fillId="5" borderId="0" applyNumberFormat="0" applyBorder="0" applyAlignment="0" applyProtection="0"/>
  </cellStyleXfs>
  <cellXfs count="353">
    <xf numFmtId="0" fontId="0" fillId="0" borderId="0" xfId="0"/>
    <xf numFmtId="0" fontId="10" fillId="0" borderId="0" xfId="0" applyFont="1" applyBorder="1"/>
    <xf numFmtId="0" fontId="10" fillId="0" borderId="0" xfId="0" applyFont="1" applyFill="1" applyBorder="1" applyAlignment="1">
      <alignment horizontal="right" vertical="top" wrapText="1"/>
    </xf>
    <xf numFmtId="0" fontId="10" fillId="0" borderId="0" xfId="0" applyFont="1" applyBorder="1" applyAlignment="1">
      <alignment vertical="top"/>
    </xf>
    <xf numFmtId="0" fontId="10" fillId="0" borderId="0" xfId="0" applyFont="1" applyBorder="1" applyAlignment="1">
      <alignment horizontal="right" vertical="top" wrapText="1"/>
    </xf>
    <xf numFmtId="0" fontId="10" fillId="6" borderId="0" xfId="0" applyFont="1" applyFill="1" applyBorder="1" applyAlignment="1">
      <alignment vertical="top"/>
    </xf>
    <xf numFmtId="0" fontId="11" fillId="0" borderId="0" xfId="0" applyFont="1" applyFill="1" applyBorder="1" applyAlignment="1">
      <alignment horizontal="right" vertical="center" wrapText="1"/>
    </xf>
    <xf numFmtId="0" fontId="11" fillId="0" borderId="0" xfId="0" applyFont="1" applyBorder="1" applyAlignment="1">
      <alignment vertical="top" wrapText="1"/>
    </xf>
    <xf numFmtId="0" fontId="10" fillId="7" borderId="0" xfId="0" applyFont="1" applyFill="1" applyBorder="1" applyAlignment="1">
      <alignment horizontal="right" vertical="top" wrapText="1"/>
    </xf>
    <xf numFmtId="0" fontId="10" fillId="7" borderId="0" xfId="0" applyFont="1" applyFill="1" applyBorder="1" applyAlignment="1">
      <alignment vertical="top"/>
    </xf>
    <xf numFmtId="0" fontId="10" fillId="0" borderId="0" xfId="0" applyFont="1" applyBorder="1" applyAlignment="1">
      <alignment horizontal="right" vertical="center" wrapText="1"/>
    </xf>
    <xf numFmtId="0" fontId="10" fillId="0" borderId="0" xfId="0" applyFont="1" applyBorder="1" applyAlignment="1">
      <alignment vertical="top" wrapText="1"/>
    </xf>
    <xf numFmtId="0" fontId="10" fillId="0" borderId="0" xfId="0" applyFont="1" applyFill="1" applyBorder="1" applyAlignment="1">
      <alignment horizontal="right" vertical="center" wrapText="1"/>
    </xf>
    <xf numFmtId="0" fontId="10" fillId="6" borderId="0" xfId="0" applyFont="1" applyFill="1" applyBorder="1" applyAlignment="1">
      <alignment horizontal="right" vertical="center" wrapText="1"/>
    </xf>
    <xf numFmtId="0" fontId="10" fillId="6" borderId="0" xfId="0" applyFont="1" applyFill="1" applyBorder="1" applyAlignment="1">
      <alignment vertical="top" wrapText="1"/>
    </xf>
    <xf numFmtId="0" fontId="10" fillId="0" borderId="0" xfId="0" quotePrefix="1" applyFont="1" applyBorder="1" applyAlignment="1">
      <alignment horizontal="right" vertical="top" wrapText="1"/>
    </xf>
    <xf numFmtId="0" fontId="14" fillId="0" borderId="0" xfId="0" applyFont="1" applyBorder="1" applyAlignment="1">
      <alignment vertical="center"/>
    </xf>
    <xf numFmtId="0" fontId="11" fillId="0" borderId="0" xfId="0" applyFont="1" applyBorder="1" applyAlignment="1">
      <alignment horizontal="right" vertical="top" wrapText="1"/>
    </xf>
    <xf numFmtId="0" fontId="11" fillId="0" borderId="0" xfId="0" applyFont="1" applyBorder="1" applyAlignment="1">
      <alignment vertical="top"/>
    </xf>
    <xf numFmtId="0" fontId="11" fillId="0" borderId="0" xfId="0" applyFont="1" applyFill="1" applyBorder="1" applyAlignment="1">
      <alignment horizontal="right" vertical="top" wrapText="1"/>
    </xf>
    <xf numFmtId="0" fontId="11" fillId="0" borderId="0" xfId="0" applyFont="1" applyBorder="1" applyAlignment="1">
      <alignment horizontal="right" vertical="center" wrapText="1"/>
    </xf>
    <xf numFmtId="0" fontId="10" fillId="0" borderId="0" xfId="0" applyFont="1" applyFill="1" applyBorder="1" applyAlignment="1">
      <alignment vertical="top"/>
    </xf>
    <xf numFmtId="0" fontId="11" fillId="0" borderId="0" xfId="0" applyFont="1" applyFill="1" applyBorder="1" applyAlignment="1">
      <alignment vertical="top" wrapText="1"/>
    </xf>
    <xf numFmtId="0" fontId="11" fillId="0" borderId="0" xfId="0" applyFont="1" applyFill="1" applyBorder="1" applyAlignment="1">
      <alignment vertical="top"/>
    </xf>
    <xf numFmtId="0" fontId="10" fillId="2" borderId="0" xfId="0" applyFont="1" applyFill="1" applyBorder="1" applyAlignment="1">
      <alignment horizontal="right" vertical="top" wrapText="1"/>
    </xf>
    <xf numFmtId="1" fontId="10" fillId="0" borderId="0" xfId="0" applyNumberFormat="1" applyFont="1" applyBorder="1" applyAlignment="1">
      <alignment horizontal="right" vertical="top" wrapText="1"/>
    </xf>
    <xf numFmtId="2" fontId="10" fillId="0" borderId="0" xfId="0" applyNumberFormat="1" applyFont="1" applyBorder="1" applyAlignment="1">
      <alignment vertical="top"/>
    </xf>
    <xf numFmtId="0" fontId="10" fillId="0" borderId="0" xfId="0" applyFont="1" applyBorder="1" applyAlignment="1">
      <alignment vertical="center"/>
    </xf>
    <xf numFmtId="0" fontId="10" fillId="0" borderId="0" xfId="0" applyFont="1"/>
    <xf numFmtId="0" fontId="9" fillId="0" borderId="0" xfId="0" applyFont="1"/>
    <xf numFmtId="0" fontId="9" fillId="0" borderId="1" xfId="0" applyFont="1" applyBorder="1"/>
    <xf numFmtId="0" fontId="9" fillId="0" borderId="1" xfId="0" applyFont="1" applyFill="1" applyBorder="1"/>
    <xf numFmtId="0" fontId="9" fillId="0" borderId="0" xfId="0" applyFont="1" applyFill="1"/>
    <xf numFmtId="2" fontId="9" fillId="0" borderId="0" xfId="0" applyNumberFormat="1" applyFont="1" applyFill="1"/>
    <xf numFmtId="0" fontId="20" fillId="2" borderId="0" xfId="0" applyFont="1" applyFill="1"/>
    <xf numFmtId="0" fontId="19" fillId="0" borderId="0" xfId="0" applyFont="1"/>
    <xf numFmtId="0" fontId="21" fillId="2" borderId="0" xfId="3" applyFont="1" applyFill="1"/>
    <xf numFmtId="0" fontId="19" fillId="2" borderId="0" xfId="0" applyFont="1" applyFill="1"/>
    <xf numFmtId="165" fontId="22" fillId="0" borderId="0" xfId="1" applyNumberFormat="1" applyFont="1"/>
    <xf numFmtId="0" fontId="0" fillId="0" borderId="1" xfId="0" applyBorder="1"/>
    <xf numFmtId="0" fontId="9" fillId="0" borderId="0" xfId="0" applyFont="1" applyFill="1" applyBorder="1"/>
    <xf numFmtId="0" fontId="9" fillId="8" borderId="0" xfId="0" applyFont="1" applyFill="1"/>
    <xf numFmtId="0" fontId="9" fillId="8" borderId="0" xfId="0" applyFont="1" applyFill="1" applyAlignment="1">
      <alignment wrapText="1"/>
    </xf>
    <xf numFmtId="2" fontId="9" fillId="0" borderId="0" xfId="0" applyNumberFormat="1" applyFont="1" applyFill="1" applyBorder="1"/>
    <xf numFmtId="167" fontId="9" fillId="0" borderId="0" xfId="0" applyNumberFormat="1" applyFont="1" applyFill="1" applyBorder="1"/>
    <xf numFmtId="0" fontId="23" fillId="8" borderId="0" xfId="0" applyFont="1" applyFill="1" applyBorder="1"/>
    <xf numFmtId="0" fontId="2" fillId="0" borderId="0" xfId="0" applyFont="1" applyFill="1"/>
    <xf numFmtId="0" fontId="2" fillId="8" borderId="0" xfId="0" applyFont="1" applyFill="1" applyBorder="1"/>
    <xf numFmtId="0" fontId="16" fillId="0" borderId="1" xfId="0" applyFont="1" applyBorder="1" applyAlignment="1">
      <alignment horizontal="center"/>
    </xf>
    <xf numFmtId="0" fontId="16" fillId="0" borderId="1" xfId="0" applyFont="1" applyBorder="1"/>
    <xf numFmtId="169" fontId="19" fillId="2" borderId="0" xfId="1" applyNumberFormat="1" applyFont="1" applyFill="1"/>
    <xf numFmtId="165" fontId="17" fillId="0" borderId="0" xfId="1" applyNumberFormat="1" applyFont="1" applyFill="1"/>
    <xf numFmtId="0" fontId="19" fillId="0" borderId="0" xfId="0" applyFont="1" applyFill="1"/>
    <xf numFmtId="0" fontId="2" fillId="0" borderId="0" xfId="0" applyFont="1" applyFill="1" applyAlignment="1">
      <alignment wrapText="1"/>
    </xf>
    <xf numFmtId="164" fontId="9" fillId="0" borderId="0" xfId="0" applyNumberFormat="1" applyFont="1" applyFill="1"/>
    <xf numFmtId="0" fontId="17" fillId="0" borderId="0" xfId="0" applyFont="1" applyFill="1"/>
    <xf numFmtId="170" fontId="9" fillId="0" borderId="0" xfId="0" applyNumberFormat="1" applyFont="1" applyFill="1"/>
    <xf numFmtId="0" fontId="16" fillId="0" borderId="0" xfId="0" applyFont="1" applyFill="1" applyAlignment="1"/>
    <xf numFmtId="0" fontId="16" fillId="0" borderId="0" xfId="0" applyFont="1" applyFill="1" applyBorder="1" applyAlignment="1"/>
    <xf numFmtId="165" fontId="17" fillId="0" borderId="0" xfId="0" applyNumberFormat="1" applyFont="1" applyFill="1"/>
    <xf numFmtId="0" fontId="6" fillId="0" borderId="1" xfId="0" applyFont="1" applyBorder="1" applyAlignment="1">
      <alignment horizontal="center"/>
    </xf>
    <xf numFmtId="165" fontId="24" fillId="2" borderId="0" xfId="1" applyNumberFormat="1" applyFont="1" applyFill="1"/>
    <xf numFmtId="0" fontId="15" fillId="0" borderId="0" xfId="0" applyFont="1" applyFill="1" applyBorder="1"/>
    <xf numFmtId="0" fontId="15" fillId="0" borderId="1" xfId="0" applyFont="1" applyFill="1" applyBorder="1"/>
    <xf numFmtId="165" fontId="15" fillId="0" borderId="1" xfId="1" applyNumberFormat="1" applyFont="1" applyBorder="1"/>
    <xf numFmtId="167" fontId="15" fillId="0" borderId="1" xfId="0" applyNumberFormat="1" applyFont="1" applyBorder="1"/>
    <xf numFmtId="164" fontId="15" fillId="0" borderId="1" xfId="1" applyNumberFormat="1" applyFont="1" applyFill="1" applyBorder="1"/>
    <xf numFmtId="166" fontId="15" fillId="0" borderId="1" xfId="1" applyNumberFormat="1" applyFont="1" applyFill="1" applyBorder="1"/>
    <xf numFmtId="165" fontId="15" fillId="0" borderId="1" xfId="1" applyNumberFormat="1" applyFont="1" applyFill="1" applyBorder="1"/>
    <xf numFmtId="1" fontId="15" fillId="0" borderId="1" xfId="1" applyNumberFormat="1" applyFont="1" applyFill="1" applyBorder="1"/>
    <xf numFmtId="164" fontId="15" fillId="0" borderId="1" xfId="0" applyNumberFormat="1" applyFont="1" applyFill="1" applyBorder="1"/>
    <xf numFmtId="0" fontId="15" fillId="0" borderId="0" xfId="0" applyFont="1" applyFill="1"/>
    <xf numFmtId="172" fontId="15" fillId="0" borderId="0" xfId="0" applyNumberFormat="1" applyFont="1" applyFill="1"/>
    <xf numFmtId="0" fontId="25" fillId="0" borderId="0" xfId="1" applyNumberFormat="1" applyFont="1" applyBorder="1"/>
    <xf numFmtId="0" fontId="25" fillId="0" borderId="1" xfId="1" applyNumberFormat="1" applyFont="1" applyBorder="1"/>
    <xf numFmtId="0" fontId="25" fillId="0" borderId="1" xfId="1" applyNumberFormat="1" applyFont="1" applyFill="1" applyBorder="1" applyAlignment="1">
      <alignment wrapText="1"/>
    </xf>
    <xf numFmtId="166" fontId="25" fillId="0" borderId="1" xfId="1" applyNumberFormat="1" applyFont="1" applyFill="1" applyBorder="1" applyAlignment="1">
      <alignment wrapText="1"/>
    </xf>
    <xf numFmtId="165" fontId="15" fillId="0" borderId="0" xfId="1" applyNumberFormat="1" applyFont="1" applyFill="1"/>
    <xf numFmtId="0" fontId="15" fillId="0" borderId="0" xfId="0" applyFont="1"/>
    <xf numFmtId="169" fontId="15" fillId="0" borderId="0" xfId="1" applyNumberFormat="1" applyFont="1" applyFill="1"/>
    <xf numFmtId="166" fontId="15" fillId="0" borderId="0" xfId="1" applyNumberFormat="1" applyFont="1" applyFill="1"/>
    <xf numFmtId="0" fontId="26" fillId="0" borderId="0" xfId="0" applyFont="1" applyFill="1" applyBorder="1"/>
    <xf numFmtId="1" fontId="15" fillId="0" borderId="0" xfId="1" applyNumberFormat="1" applyFont="1" applyFill="1"/>
    <xf numFmtId="164" fontId="15" fillId="0" borderId="0" xfId="1" applyNumberFormat="1" applyFont="1" applyFill="1"/>
    <xf numFmtId="2" fontId="15" fillId="0" borderId="0" xfId="0" applyNumberFormat="1" applyFont="1" applyFill="1"/>
    <xf numFmtId="0" fontId="15" fillId="0" borderId="0" xfId="0" applyFont="1" applyFill="1" applyBorder="1" applyAlignment="1">
      <alignment vertical="center" wrapText="1"/>
    </xf>
    <xf numFmtId="0" fontId="15" fillId="0" borderId="0" xfId="0" applyFont="1" applyFill="1" applyAlignment="1">
      <alignment vertical="center" wrapText="1"/>
    </xf>
    <xf numFmtId="0" fontId="7" fillId="4" borderId="1" xfId="0" applyFont="1" applyFill="1" applyBorder="1" applyAlignment="1">
      <alignment vertical="center" wrapText="1"/>
    </xf>
    <xf numFmtId="0" fontId="15" fillId="4" borderId="1" xfId="0" applyFont="1" applyFill="1" applyBorder="1" applyAlignment="1">
      <alignment vertical="center" wrapText="1"/>
    </xf>
    <xf numFmtId="166" fontId="15" fillId="4" borderId="1" xfId="1" applyNumberFormat="1" applyFont="1" applyFill="1" applyBorder="1" applyAlignment="1">
      <alignment vertical="center" wrapText="1"/>
    </xf>
    <xf numFmtId="1" fontId="15" fillId="4" borderId="1" xfId="1" applyNumberFormat="1" applyFont="1" applyFill="1" applyBorder="1" applyAlignment="1">
      <alignment vertical="center" wrapText="1"/>
    </xf>
    <xf numFmtId="165" fontId="15" fillId="4" borderId="1" xfId="1" applyNumberFormat="1" applyFont="1" applyFill="1" applyBorder="1" applyAlignment="1">
      <alignment vertical="center" wrapText="1"/>
    </xf>
    <xf numFmtId="164" fontId="15" fillId="4" borderId="1" xfId="1" applyNumberFormat="1" applyFont="1" applyFill="1" applyBorder="1" applyAlignment="1">
      <alignment vertical="center" wrapText="1"/>
    </xf>
    <xf numFmtId="0" fontId="15" fillId="4" borderId="1" xfId="0" applyFont="1" applyFill="1" applyBorder="1" applyAlignment="1">
      <alignment wrapText="1"/>
    </xf>
    <xf numFmtId="0" fontId="15" fillId="0" borderId="1" xfId="0" applyFont="1" applyBorder="1"/>
    <xf numFmtId="0" fontId="15" fillId="0" borderId="1" xfId="0" applyFont="1" applyBorder="1" applyAlignment="1">
      <alignment horizontal="left"/>
    </xf>
    <xf numFmtId="164" fontId="9" fillId="0" borderId="0" xfId="1" applyFont="1" applyFill="1"/>
    <xf numFmtId="4" fontId="9" fillId="0" borderId="0" xfId="1" applyNumberFormat="1" applyFont="1" applyFill="1"/>
    <xf numFmtId="0" fontId="0" fillId="0" borderId="0" xfId="0" applyFill="1"/>
    <xf numFmtId="169" fontId="9" fillId="0" borderId="0" xfId="1" applyNumberFormat="1" applyFont="1" applyFill="1"/>
    <xf numFmtId="0" fontId="27" fillId="9" borderId="0" xfId="0" applyFont="1" applyFill="1" applyProtection="1"/>
    <xf numFmtId="165" fontId="27" fillId="9" borderId="0" xfId="1" applyNumberFormat="1" applyFont="1" applyFill="1" applyProtection="1"/>
    <xf numFmtId="0" fontId="28" fillId="9" borderId="0" xfId="0" applyFont="1" applyFill="1" applyProtection="1"/>
    <xf numFmtId="0" fontId="28" fillId="9" borderId="0" xfId="0" applyFont="1" applyFill="1" applyAlignment="1" applyProtection="1">
      <alignment vertical="center"/>
    </xf>
    <xf numFmtId="0" fontId="28" fillId="9" borderId="0" xfId="0" applyFont="1" applyFill="1" applyAlignment="1" applyProtection="1">
      <alignment horizontal="left" wrapText="1"/>
    </xf>
    <xf numFmtId="0" fontId="28" fillId="9" borderId="0" xfId="0" applyFont="1" applyFill="1" applyAlignment="1" applyProtection="1">
      <alignment horizontal="left" vertical="center" wrapText="1"/>
    </xf>
    <xf numFmtId="0" fontId="29" fillId="9" borderId="0" xfId="0" applyFont="1" applyFill="1" applyAlignment="1" applyProtection="1">
      <alignment horizontal="center"/>
    </xf>
    <xf numFmtId="0" fontId="29" fillId="9" borderId="0" xfId="0" applyFont="1" applyFill="1" applyAlignment="1" applyProtection="1"/>
    <xf numFmtId="0" fontId="29" fillId="10" borderId="0" xfId="0" applyFont="1" applyFill="1" applyAlignment="1" applyProtection="1"/>
    <xf numFmtId="0" fontId="30" fillId="9" borderId="0" xfId="0" applyFont="1" applyFill="1" applyAlignment="1" applyProtection="1">
      <alignment horizontal="left" vertical="center" wrapText="1"/>
    </xf>
    <xf numFmtId="0" fontId="27" fillId="10" borderId="0" xfId="0" applyFont="1" applyFill="1" applyProtection="1"/>
    <xf numFmtId="2" fontId="19" fillId="2" borderId="0" xfId="1" applyNumberFormat="1" applyFont="1" applyFill="1"/>
    <xf numFmtId="164" fontId="19" fillId="2" borderId="0" xfId="1" applyFont="1" applyFill="1"/>
    <xf numFmtId="4" fontId="19" fillId="2" borderId="0" xfId="1" applyNumberFormat="1" applyFont="1" applyFill="1"/>
    <xf numFmtId="2" fontId="19" fillId="2" borderId="0" xfId="0" applyNumberFormat="1" applyFont="1" applyFill="1"/>
    <xf numFmtId="165" fontId="32" fillId="0" borderId="0" xfId="1" applyNumberFormat="1" applyFont="1" applyFill="1" applyAlignment="1">
      <alignment vertical="center"/>
    </xf>
    <xf numFmtId="0" fontId="33" fillId="0" borderId="0" xfId="0" applyFont="1" applyFill="1" applyAlignment="1">
      <alignment wrapText="1"/>
    </xf>
    <xf numFmtId="0" fontId="30" fillId="9" borderId="0" xfId="0" applyFont="1" applyFill="1" applyAlignment="1" applyProtection="1">
      <alignment wrapText="1"/>
    </xf>
    <xf numFmtId="0" fontId="35" fillId="2" borderId="0" xfId="0" applyFont="1" applyFill="1" applyAlignment="1" applyProtection="1">
      <alignment wrapText="1"/>
      <protection locked="0"/>
    </xf>
    <xf numFmtId="0" fontId="35" fillId="2" borderId="0" xfId="0" applyFont="1" applyFill="1" applyProtection="1">
      <protection locked="0"/>
    </xf>
    <xf numFmtId="0" fontId="37" fillId="2" borderId="6" xfId="0" applyFont="1" applyFill="1" applyBorder="1" applyAlignment="1" applyProtection="1">
      <alignment horizontal="center" vertical="center"/>
    </xf>
    <xf numFmtId="167" fontId="37" fillId="2" borderId="6" xfId="1" applyNumberFormat="1" applyFont="1" applyFill="1" applyBorder="1" applyAlignment="1" applyProtection="1">
      <alignment horizontal="center" vertical="center"/>
    </xf>
    <xf numFmtId="0" fontId="37" fillId="2" borderId="1" xfId="0" applyFont="1" applyFill="1" applyBorder="1" applyAlignment="1" applyProtection="1">
      <alignment horizontal="center" vertical="center" wrapText="1"/>
    </xf>
    <xf numFmtId="0" fontId="37" fillId="2" borderId="1" xfId="0" applyFont="1" applyFill="1" applyBorder="1" applyAlignment="1" applyProtection="1">
      <alignment horizontal="center" wrapText="1"/>
    </xf>
    <xf numFmtId="167" fontId="37" fillId="2" borderId="1" xfId="1" applyNumberFormat="1" applyFont="1" applyFill="1" applyBorder="1" applyAlignment="1" applyProtection="1">
      <alignment horizontal="center" wrapText="1"/>
    </xf>
    <xf numFmtId="0" fontId="38" fillId="2" borderId="0" xfId="0" applyFont="1" applyFill="1" applyAlignment="1" applyProtection="1">
      <alignment vertical="center" wrapText="1"/>
      <protection locked="0"/>
    </xf>
    <xf numFmtId="0" fontId="37" fillId="2" borderId="0" xfId="0" applyFont="1" applyFill="1" applyProtection="1">
      <protection locked="0"/>
    </xf>
    <xf numFmtId="0" fontId="35" fillId="2" borderId="9" xfId="0" applyFont="1" applyFill="1" applyBorder="1" applyAlignment="1" applyProtection="1">
      <alignment vertical="center" wrapText="1"/>
    </xf>
    <xf numFmtId="0" fontId="35" fillId="2" borderId="0" xfId="0" applyFont="1" applyFill="1" applyBorder="1" applyAlignment="1" applyProtection="1">
      <alignment vertical="center"/>
    </xf>
    <xf numFmtId="167" fontId="35" fillId="2" borderId="1" xfId="0" applyNumberFormat="1" applyFont="1" applyFill="1" applyBorder="1" applyAlignment="1" applyProtection="1">
      <alignment vertical="center"/>
      <protection locked="0"/>
    </xf>
    <xf numFmtId="167" fontId="35" fillId="2" borderId="1" xfId="1" applyNumberFormat="1" applyFont="1" applyFill="1" applyBorder="1" applyAlignment="1" applyProtection="1">
      <alignment vertical="center"/>
    </xf>
    <xf numFmtId="0" fontId="39" fillId="2" borderId="10" xfId="0" applyFont="1" applyFill="1" applyBorder="1" applyAlignment="1" applyProtection="1">
      <alignment vertical="center" wrapText="1"/>
    </xf>
    <xf numFmtId="0" fontId="39" fillId="2" borderId="0" xfId="0" applyFont="1" applyFill="1" applyAlignment="1" applyProtection="1">
      <alignment vertical="center" wrapText="1"/>
      <protection locked="0"/>
    </xf>
    <xf numFmtId="167" fontId="38" fillId="2" borderId="0" xfId="0" applyNumberFormat="1" applyFont="1" applyFill="1" applyAlignment="1" applyProtection="1">
      <alignment vertical="center" wrapText="1"/>
      <protection locked="0"/>
    </xf>
    <xf numFmtId="0" fontId="35" fillId="2" borderId="1" xfId="0" applyFont="1" applyFill="1" applyBorder="1" applyProtection="1"/>
    <xf numFmtId="0" fontId="35" fillId="2" borderId="1" xfId="0" applyFont="1" applyFill="1" applyBorder="1" applyAlignment="1" applyProtection="1">
      <alignment vertical="center"/>
      <protection locked="0"/>
    </xf>
    <xf numFmtId="0" fontId="35" fillId="2" borderId="10" xfId="0" applyFont="1" applyFill="1" applyBorder="1" applyAlignment="1" applyProtection="1">
      <alignment vertical="center"/>
    </xf>
    <xf numFmtId="171" fontId="35" fillId="2" borderId="1" xfId="1" applyNumberFormat="1" applyFont="1" applyFill="1" applyBorder="1" applyAlignment="1" applyProtection="1">
      <alignment vertical="center"/>
    </xf>
    <xf numFmtId="0" fontId="35" fillId="2" borderId="10" xfId="0" applyFont="1" applyFill="1" applyBorder="1" applyAlignment="1" applyProtection="1">
      <alignment vertical="center" wrapText="1"/>
    </xf>
    <xf numFmtId="0" fontId="39" fillId="2" borderId="9" xfId="0" applyFont="1" applyFill="1" applyBorder="1" applyAlignment="1" applyProtection="1">
      <alignment vertical="center"/>
    </xf>
    <xf numFmtId="0" fontId="38" fillId="2" borderId="9" xfId="0" applyFont="1" applyFill="1" applyBorder="1" applyAlignment="1" applyProtection="1">
      <alignment vertical="center"/>
    </xf>
    <xf numFmtId="167" fontId="35" fillId="2" borderId="0" xfId="0" applyNumberFormat="1" applyFont="1" applyFill="1" applyAlignment="1" applyProtection="1">
      <alignment vertical="center" wrapText="1"/>
      <protection locked="0"/>
    </xf>
    <xf numFmtId="167" fontId="35" fillId="2" borderId="0" xfId="0" applyNumberFormat="1" applyFont="1" applyFill="1" applyProtection="1">
      <protection locked="0"/>
    </xf>
    <xf numFmtId="0" fontId="35" fillId="2" borderId="12" xfId="0" applyFont="1" applyFill="1" applyBorder="1" applyProtection="1"/>
    <xf numFmtId="0" fontId="38" fillId="0" borderId="1" xfId="0" applyFont="1" applyFill="1" applyBorder="1" applyProtection="1">
      <protection locked="0"/>
    </xf>
    <xf numFmtId="0" fontId="35" fillId="2" borderId="7" xfId="0" applyFont="1" applyFill="1" applyBorder="1" applyAlignment="1" applyProtection="1">
      <alignment vertical="center" wrapText="1"/>
    </xf>
    <xf numFmtId="164" fontId="35" fillId="2" borderId="1" xfId="1" applyNumberFormat="1" applyFont="1" applyFill="1" applyBorder="1" applyAlignment="1" applyProtection="1">
      <alignment vertical="center"/>
      <protection locked="0"/>
    </xf>
    <xf numFmtId="167" fontId="35" fillId="2" borderId="1" xfId="0" applyNumberFormat="1" applyFont="1" applyFill="1" applyBorder="1" applyAlignment="1" applyProtection="1">
      <alignment vertical="center"/>
    </xf>
    <xf numFmtId="0" fontId="38" fillId="2" borderId="12" xfId="0" applyFont="1" applyFill="1" applyBorder="1" applyAlignment="1" applyProtection="1">
      <alignment vertical="center"/>
    </xf>
    <xf numFmtId="0" fontId="39" fillId="2" borderId="7" xfId="0" applyFont="1" applyFill="1" applyBorder="1" applyAlignment="1" applyProtection="1">
      <alignment vertical="center" wrapText="1"/>
    </xf>
    <xf numFmtId="1" fontId="35" fillId="2" borderId="1" xfId="1" applyNumberFormat="1" applyFont="1" applyFill="1" applyBorder="1" applyAlignment="1" applyProtection="1">
      <alignment vertical="center"/>
    </xf>
    <xf numFmtId="0" fontId="35" fillId="2" borderId="1" xfId="0" applyFont="1" applyFill="1" applyBorder="1" applyAlignment="1" applyProtection="1">
      <alignment vertical="center"/>
    </xf>
    <xf numFmtId="0" fontId="40" fillId="2" borderId="10" xfId="0" applyFont="1" applyFill="1" applyBorder="1" applyAlignment="1" applyProtection="1">
      <alignment vertical="center"/>
    </xf>
    <xf numFmtId="0" fontId="35" fillId="2" borderId="12" xfId="0" applyFont="1" applyFill="1" applyBorder="1" applyProtection="1">
      <protection locked="0"/>
    </xf>
    <xf numFmtId="0" fontId="35" fillId="2" borderId="0" xfId="0" applyFont="1" applyFill="1" applyBorder="1" applyAlignment="1" applyProtection="1">
      <alignment horizontal="right"/>
      <protection locked="0"/>
    </xf>
    <xf numFmtId="0" fontId="35" fillId="2" borderId="0" xfId="0" applyFont="1" applyFill="1" applyBorder="1" applyProtection="1">
      <protection locked="0"/>
    </xf>
    <xf numFmtId="167" fontId="35" fillId="2" borderId="0" xfId="1" applyNumberFormat="1" applyFont="1" applyFill="1" applyBorder="1" applyProtection="1">
      <protection locked="0"/>
    </xf>
    <xf numFmtId="0" fontId="35" fillId="2" borderId="13" xfId="0" applyFont="1" applyFill="1" applyBorder="1" applyProtection="1">
      <protection locked="0"/>
    </xf>
    <xf numFmtId="167" fontId="38" fillId="2" borderId="0" xfId="0" applyNumberFormat="1" applyFont="1" applyFill="1" applyBorder="1" applyAlignment="1" applyProtection="1">
      <alignment vertical="center" wrapText="1"/>
      <protection locked="0"/>
    </xf>
    <xf numFmtId="0" fontId="35" fillId="2" borderId="7" xfId="0" applyFont="1" applyFill="1" applyBorder="1" applyProtection="1"/>
    <xf numFmtId="0" fontId="35" fillId="2" borderId="18" xfId="0" applyFont="1" applyFill="1" applyBorder="1" applyProtection="1"/>
    <xf numFmtId="0" fontId="35" fillId="2" borderId="5" xfId="0" applyFont="1" applyFill="1" applyBorder="1" applyProtection="1">
      <protection locked="0"/>
    </xf>
    <xf numFmtId="167" fontId="35" fillId="2" borderId="19" xfId="1" applyNumberFormat="1" applyFont="1" applyFill="1" applyBorder="1" applyProtection="1"/>
    <xf numFmtId="0" fontId="35" fillId="2" borderId="10" xfId="0" applyFont="1" applyFill="1" applyBorder="1" applyProtection="1"/>
    <xf numFmtId="167" fontId="35" fillId="2" borderId="19" xfId="1" applyNumberFormat="1" applyFont="1" applyFill="1" applyBorder="1" applyProtection="1">
      <protection locked="0"/>
    </xf>
    <xf numFmtId="0" fontId="35" fillId="2" borderId="13" xfId="0" applyFont="1" applyFill="1" applyBorder="1" applyProtection="1"/>
    <xf numFmtId="0" fontId="38" fillId="0" borderId="1" xfId="0" applyFont="1" applyBorder="1" applyProtection="1"/>
    <xf numFmtId="168" fontId="37" fillId="2" borderId="19" xfId="1" applyNumberFormat="1" applyFont="1" applyFill="1" applyBorder="1" applyProtection="1"/>
    <xf numFmtId="0" fontId="35" fillId="2" borderId="20" xfId="0" applyFont="1" applyFill="1" applyBorder="1" applyAlignment="1" applyProtection="1">
      <alignment horizontal="left" vertical="center"/>
    </xf>
    <xf numFmtId="0" fontId="35" fillId="2" borderId="18" xfId="0" applyFont="1" applyFill="1" applyBorder="1" applyAlignment="1" applyProtection="1">
      <alignment vertical="center"/>
    </xf>
    <xf numFmtId="165" fontId="37" fillId="2" borderId="5" xfId="1" applyNumberFormat="1" applyFont="1" applyFill="1" applyBorder="1" applyAlignment="1" applyProtection="1">
      <alignment horizontal="center" vertical="center"/>
      <protection locked="0"/>
    </xf>
    <xf numFmtId="167" fontId="35" fillId="2" borderId="19" xfId="1" applyNumberFormat="1" applyFont="1" applyFill="1" applyBorder="1" applyAlignment="1" applyProtection="1">
      <alignment vertical="center"/>
      <protection locked="0"/>
    </xf>
    <xf numFmtId="0" fontId="35" fillId="2" borderId="21" xfId="0" applyFont="1" applyFill="1" applyBorder="1" applyAlignment="1" applyProtection="1">
      <alignment vertical="center" wrapText="1"/>
    </xf>
    <xf numFmtId="0" fontId="35" fillId="2" borderId="24" xfId="0" applyFont="1" applyFill="1" applyBorder="1" applyAlignment="1" applyProtection="1">
      <alignment vertical="center" wrapText="1"/>
    </xf>
    <xf numFmtId="0" fontId="35" fillId="2" borderId="25" xfId="0" applyFont="1" applyFill="1" applyBorder="1" applyProtection="1">
      <protection locked="0"/>
    </xf>
    <xf numFmtId="165" fontId="37" fillId="2" borderId="26" xfId="1" applyNumberFormat="1" applyFont="1" applyFill="1" applyBorder="1" applyAlignment="1" applyProtection="1">
      <alignment horizontal="center" vertical="center"/>
      <protection locked="0"/>
    </xf>
    <xf numFmtId="0" fontId="35" fillId="2" borderId="14" xfId="0" applyFont="1" applyFill="1" applyBorder="1" applyAlignment="1" applyProtection="1">
      <alignment vertical="center"/>
    </xf>
    <xf numFmtId="0" fontId="35" fillId="0" borderId="0" xfId="0" applyFont="1" applyFill="1" applyBorder="1" applyAlignment="1" applyProtection="1">
      <alignment vertical="center" wrapText="1"/>
      <protection locked="0"/>
    </xf>
    <xf numFmtId="0" fontId="35" fillId="2" borderId="0" xfId="0" applyFont="1" applyFill="1" applyAlignment="1" applyProtection="1">
      <alignment horizontal="right"/>
      <protection locked="0"/>
    </xf>
    <xf numFmtId="167" fontId="35" fillId="2" borderId="0" xfId="1" applyNumberFormat="1" applyFont="1" applyFill="1" applyProtection="1">
      <protection locked="0"/>
    </xf>
    <xf numFmtId="164" fontId="35" fillId="2" borderId="0" xfId="1" applyFont="1" applyFill="1" applyProtection="1">
      <protection locked="0"/>
    </xf>
    <xf numFmtId="0" fontId="43" fillId="0" borderId="0" xfId="0" applyFont="1" applyFill="1" applyProtection="1">
      <protection locked="0"/>
    </xf>
    <xf numFmtId="0" fontId="35" fillId="0" borderId="0" xfId="0" applyFont="1" applyFill="1" applyAlignment="1" applyProtection="1">
      <alignment horizontal="right"/>
      <protection locked="0"/>
    </xf>
    <xf numFmtId="0" fontId="35" fillId="0" borderId="0" xfId="0" applyFont="1" applyFill="1" applyAlignment="1" applyProtection="1">
      <alignment horizontal="center"/>
      <protection locked="0"/>
    </xf>
    <xf numFmtId="167" fontId="35" fillId="0" borderId="0" xfId="1" applyNumberFormat="1" applyFont="1" applyFill="1" applyProtection="1">
      <protection locked="0"/>
    </xf>
    <xf numFmtId="0" fontId="35" fillId="0" borderId="0" xfId="0" applyFont="1" applyFill="1" applyProtection="1">
      <protection locked="0"/>
    </xf>
    <xf numFmtId="0" fontId="35" fillId="0" borderId="0" xfId="0" applyFont="1" applyFill="1" applyAlignment="1" applyProtection="1">
      <alignment wrapText="1"/>
      <protection locked="0"/>
    </xf>
    <xf numFmtId="0" fontId="2" fillId="0" borderId="0" xfId="0" applyFont="1" applyFill="1" applyBorder="1"/>
    <xf numFmtId="166" fontId="2" fillId="0" borderId="0" xfId="1" applyNumberFormat="1" applyFont="1" applyFill="1"/>
    <xf numFmtId="1" fontId="2" fillId="0" borderId="0" xfId="1" applyNumberFormat="1" applyFont="1" applyFill="1"/>
    <xf numFmtId="165" fontId="2" fillId="0" borderId="0" xfId="1" applyNumberFormat="1" applyFont="1" applyFill="1"/>
    <xf numFmtId="164" fontId="2" fillId="0" borderId="0" xfId="1" applyNumberFormat="1" applyFont="1" applyFill="1"/>
    <xf numFmtId="0" fontId="2" fillId="0" borderId="0"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xf numFmtId="165" fontId="2" fillId="0" borderId="1" xfId="1" applyNumberFormat="1" applyFont="1" applyBorder="1"/>
    <xf numFmtId="167" fontId="2" fillId="0" borderId="1" xfId="0" applyNumberFormat="1" applyFont="1" applyBorder="1"/>
    <xf numFmtId="164" fontId="2" fillId="0" borderId="1" xfId="1" applyNumberFormat="1" applyFont="1" applyFill="1" applyBorder="1"/>
    <xf numFmtId="166" fontId="2" fillId="0" borderId="1" xfId="1" applyNumberFormat="1" applyFont="1" applyFill="1" applyBorder="1"/>
    <xf numFmtId="165" fontId="2" fillId="0" borderId="1" xfId="1" applyNumberFormat="1" applyFont="1" applyFill="1" applyBorder="1"/>
    <xf numFmtId="1" fontId="2" fillId="0" borderId="1" xfId="1" applyNumberFormat="1" applyFont="1" applyFill="1" applyBorder="1"/>
    <xf numFmtId="164" fontId="2" fillId="0" borderId="1" xfId="0" applyNumberFormat="1" applyFont="1" applyFill="1" applyBorder="1"/>
    <xf numFmtId="172" fontId="2" fillId="0" borderId="0" xfId="0" applyNumberFormat="1" applyFont="1" applyFill="1"/>
    <xf numFmtId="0" fontId="2" fillId="0" borderId="0" xfId="0" applyFont="1"/>
    <xf numFmtId="169" fontId="2" fillId="0" borderId="0" xfId="1" applyNumberFormat="1" applyFont="1" applyFill="1"/>
    <xf numFmtId="0" fontId="25" fillId="0" borderId="0" xfId="0" applyFont="1" applyFill="1" applyBorder="1"/>
    <xf numFmtId="2" fontId="2" fillId="0" borderId="0" xfId="0" applyNumberFormat="1" applyFont="1" applyFill="1"/>
    <xf numFmtId="0" fontId="20" fillId="0" borderId="0" xfId="0" applyFont="1" applyFill="1" applyBorder="1"/>
    <xf numFmtId="0" fontId="20" fillId="0" borderId="0" xfId="0" applyFont="1" applyFill="1"/>
    <xf numFmtId="166" fontId="20" fillId="0" borderId="0" xfId="1" applyNumberFormat="1" applyFont="1" applyFill="1"/>
    <xf numFmtId="1" fontId="20" fillId="0" borderId="0" xfId="1" applyNumberFormat="1" applyFont="1" applyFill="1"/>
    <xf numFmtId="165" fontId="20" fillId="0" borderId="0" xfId="1" applyNumberFormat="1" applyFont="1" applyFill="1"/>
    <xf numFmtId="164" fontId="20" fillId="0" borderId="0" xfId="1" applyNumberFormat="1" applyFont="1" applyFill="1"/>
    <xf numFmtId="0" fontId="35" fillId="0" borderId="0" xfId="0" applyFont="1" applyFill="1"/>
    <xf numFmtId="0" fontId="35" fillId="0" borderId="0" xfId="0" applyFont="1" applyFill="1" applyAlignment="1">
      <alignment horizontal="center" vertical="center"/>
    </xf>
    <xf numFmtId="0" fontId="35" fillId="0" borderId="0" xfId="0" applyFont="1" applyFill="1" applyAlignment="1">
      <alignment vertical="center"/>
    </xf>
    <xf numFmtId="0" fontId="35" fillId="0" borderId="1" xfId="0" applyFont="1" applyFill="1" applyBorder="1" applyAlignment="1">
      <alignment vertical="center"/>
    </xf>
    <xf numFmtId="0" fontId="39" fillId="0" borderId="3" xfId="0" applyFont="1" applyFill="1" applyBorder="1"/>
    <xf numFmtId="0" fontId="35" fillId="0" borderId="1" xfId="0" applyFont="1" applyFill="1" applyBorder="1" applyAlignment="1">
      <alignment horizontal="center" vertical="center"/>
    </xf>
    <xf numFmtId="165" fontId="35" fillId="0" borderId="1" xfId="1" applyNumberFormat="1" applyFont="1" applyFill="1" applyBorder="1" applyAlignment="1">
      <alignment vertical="center"/>
    </xf>
    <xf numFmtId="165" fontId="39" fillId="0" borderId="1" xfId="1" applyNumberFormat="1" applyFont="1" applyFill="1" applyBorder="1"/>
    <xf numFmtId="165" fontId="35" fillId="0" borderId="1" xfId="1" applyNumberFormat="1" applyFont="1" applyFill="1" applyBorder="1"/>
    <xf numFmtId="0" fontId="35" fillId="0" borderId="0" xfId="0" applyFont="1" applyFill="1" applyBorder="1" applyAlignment="1">
      <alignment horizontal="center" vertical="center"/>
    </xf>
    <xf numFmtId="165" fontId="35" fillId="0" borderId="0" xfId="0" applyNumberFormat="1" applyFont="1" applyFill="1" applyAlignment="1">
      <alignment vertical="center"/>
    </xf>
    <xf numFmtId="165" fontId="35" fillId="0" borderId="0" xfId="0" applyNumberFormat="1" applyFont="1" applyFill="1"/>
    <xf numFmtId="165" fontId="35" fillId="0" borderId="0" xfId="1" applyNumberFormat="1" applyFont="1" applyFill="1"/>
    <xf numFmtId="0" fontId="37" fillId="2" borderId="7" xfId="0" applyFont="1" applyFill="1" applyBorder="1" applyAlignment="1" applyProtection="1">
      <alignment horizontal="left" vertical="center" wrapText="1"/>
    </xf>
    <xf numFmtId="0" fontId="37" fillId="2" borderId="2" xfId="0" applyFont="1" applyFill="1" applyBorder="1" applyAlignment="1" applyProtection="1">
      <alignment horizontal="center" vertical="center" wrapText="1"/>
    </xf>
    <xf numFmtId="0" fontId="34" fillId="2" borderId="2" xfId="0" applyFont="1" applyFill="1" applyBorder="1" applyAlignment="1" applyProtection="1">
      <alignment horizontal="center" wrapText="1"/>
    </xf>
    <xf numFmtId="167" fontId="37" fillId="2" borderId="2" xfId="1" applyNumberFormat="1" applyFont="1" applyFill="1" applyBorder="1" applyAlignment="1" applyProtection="1">
      <alignment horizontal="center" wrapText="1"/>
    </xf>
    <xf numFmtId="0" fontId="36" fillId="2" borderId="8" xfId="0" applyFont="1" applyFill="1" applyBorder="1" applyAlignment="1" applyProtection="1">
      <alignment horizontal="center" vertical="center"/>
    </xf>
    <xf numFmtId="0" fontId="44" fillId="2" borderId="0" xfId="0" applyFont="1" applyFill="1" applyBorder="1" applyAlignment="1" applyProtection="1">
      <alignment vertical="center"/>
    </xf>
    <xf numFmtId="167" fontId="45" fillId="11" borderId="1" xfId="0" applyNumberFormat="1" applyFont="1" applyFill="1" applyBorder="1" applyAlignment="1" applyProtection="1">
      <alignment vertical="center"/>
      <protection locked="0"/>
    </xf>
    <xf numFmtId="0" fontId="44" fillId="2" borderId="1" xfId="0" applyFont="1" applyFill="1" applyBorder="1" applyProtection="1"/>
    <xf numFmtId="0" fontId="45" fillId="11" borderId="1" xfId="0" applyFont="1" applyFill="1" applyBorder="1" applyAlignment="1" applyProtection="1">
      <alignment vertical="center"/>
      <protection locked="0"/>
    </xf>
    <xf numFmtId="0" fontId="45" fillId="11" borderId="1" xfId="0" applyFont="1" applyFill="1" applyBorder="1" applyProtection="1">
      <protection locked="0"/>
    </xf>
    <xf numFmtId="164" fontId="45" fillId="11" borderId="1" xfId="1" applyNumberFormat="1" applyFont="1" applyFill="1" applyBorder="1" applyAlignment="1" applyProtection="1">
      <alignment vertical="center"/>
      <protection locked="0"/>
    </xf>
    <xf numFmtId="167" fontId="44" fillId="2" borderId="1" xfId="0" applyNumberFormat="1" applyFont="1" applyFill="1" applyBorder="1" applyAlignment="1" applyProtection="1">
      <alignment vertical="center"/>
    </xf>
    <xf numFmtId="0" fontId="35" fillId="11" borderId="1" xfId="0" applyFont="1" applyFill="1" applyBorder="1" applyAlignment="1" applyProtection="1">
      <alignment vertical="center"/>
      <protection locked="0"/>
    </xf>
    <xf numFmtId="0" fontId="44" fillId="0" borderId="1" xfId="0" applyFont="1" applyFill="1" applyBorder="1" applyAlignment="1" applyProtection="1">
      <alignment vertical="center"/>
    </xf>
    <xf numFmtId="0" fontId="44" fillId="0" borderId="1" xfId="0" applyFont="1" applyBorder="1" applyProtection="1"/>
    <xf numFmtId="165" fontId="46" fillId="11" borderId="5" xfId="1" applyNumberFormat="1" applyFont="1" applyFill="1" applyBorder="1" applyAlignment="1" applyProtection="1">
      <alignment horizontal="center" vertical="center"/>
      <protection locked="0"/>
    </xf>
    <xf numFmtId="165" fontId="37" fillId="2" borderId="0" xfId="1" applyNumberFormat="1" applyFont="1" applyFill="1" applyBorder="1" applyProtection="1"/>
    <xf numFmtId="0" fontId="35" fillId="2" borderId="0" xfId="0" applyFont="1" applyFill="1" applyBorder="1" applyAlignment="1" applyProtection="1">
      <alignment wrapText="1"/>
      <protection locked="0"/>
    </xf>
    <xf numFmtId="0" fontId="35" fillId="2" borderId="0" xfId="0" applyFont="1" applyFill="1" applyBorder="1" applyAlignment="1" applyProtection="1">
      <alignment vertical="center" wrapText="1"/>
      <protection locked="0"/>
    </xf>
    <xf numFmtId="165" fontId="35" fillId="2" borderId="0" xfId="1" applyNumberFormat="1" applyFont="1" applyFill="1" applyBorder="1" applyAlignment="1" applyProtection="1">
      <alignment horizontal="center"/>
      <protection locked="0"/>
    </xf>
    <xf numFmtId="165" fontId="35" fillId="2" borderId="0" xfId="1" applyNumberFormat="1" applyFont="1" applyFill="1" applyBorder="1" applyProtection="1">
      <protection locked="0"/>
    </xf>
    <xf numFmtId="0" fontId="48" fillId="12" borderId="1" xfId="0" applyFont="1" applyFill="1" applyBorder="1" applyAlignment="1">
      <alignment vertical="center" wrapText="1"/>
    </xf>
    <xf numFmtId="166" fontId="48" fillId="12" borderId="1" xfId="1" applyNumberFormat="1" applyFont="1" applyFill="1" applyBorder="1" applyAlignment="1">
      <alignment vertical="center" wrapText="1"/>
    </xf>
    <xf numFmtId="1" fontId="48" fillId="12" borderId="1" xfId="1" applyNumberFormat="1" applyFont="1" applyFill="1" applyBorder="1" applyAlignment="1">
      <alignment vertical="center" wrapText="1"/>
    </xf>
    <xf numFmtId="165" fontId="48" fillId="12" borderId="1" xfId="1" applyNumberFormat="1" applyFont="1" applyFill="1" applyBorder="1" applyAlignment="1">
      <alignment vertical="center" wrapText="1"/>
    </xf>
    <xf numFmtId="164" fontId="48" fillId="12" borderId="1" xfId="1" applyNumberFormat="1" applyFont="1" applyFill="1" applyBorder="1" applyAlignment="1">
      <alignment vertical="center" wrapText="1"/>
    </xf>
    <xf numFmtId="0" fontId="45" fillId="12" borderId="1" xfId="0" applyFont="1" applyFill="1" applyBorder="1" applyAlignment="1">
      <alignment vertical="center"/>
    </xf>
    <xf numFmtId="0" fontId="45" fillId="12" borderId="1" xfId="0" applyFont="1" applyFill="1" applyBorder="1" applyAlignment="1">
      <alignment vertical="center" wrapText="1"/>
    </xf>
    <xf numFmtId="0" fontId="45" fillId="12" borderId="1" xfId="0" applyFont="1" applyFill="1" applyBorder="1" applyAlignment="1">
      <alignment horizontal="center" vertical="center"/>
    </xf>
    <xf numFmtId="165" fontId="45" fillId="12" borderId="1" xfId="1" applyNumberFormat="1" applyFont="1" applyFill="1" applyBorder="1" applyAlignment="1">
      <alignment vertical="center" wrapText="1"/>
    </xf>
    <xf numFmtId="0" fontId="49" fillId="12" borderId="9" xfId="0" applyFont="1" applyFill="1" applyBorder="1" applyAlignment="1" applyProtection="1">
      <alignment vertical="center" wrapText="1"/>
      <protection locked="0"/>
    </xf>
    <xf numFmtId="0" fontId="49" fillId="12" borderId="4" xfId="0" applyFont="1" applyFill="1" applyBorder="1" applyAlignment="1" applyProtection="1">
      <alignment horizontal="center" vertical="center"/>
      <protection locked="0"/>
    </xf>
    <xf numFmtId="167" fontId="49" fillId="12" borderId="4" xfId="1" applyNumberFormat="1" applyFont="1" applyFill="1" applyBorder="1" applyAlignment="1" applyProtection="1">
      <alignment horizontal="center" vertical="center" wrapText="1"/>
      <protection locked="0"/>
    </xf>
    <xf numFmtId="0" fontId="49" fillId="12" borderId="10" xfId="0" applyFont="1" applyFill="1" applyBorder="1" applyAlignment="1" applyProtection="1">
      <alignment horizontal="center" vertical="center"/>
      <protection locked="0"/>
    </xf>
    <xf numFmtId="0" fontId="50" fillId="2" borderId="0" xfId="0" applyFont="1" applyFill="1" applyAlignment="1" applyProtection="1">
      <alignment wrapText="1"/>
      <protection locked="0"/>
    </xf>
    <xf numFmtId="0" fontId="50" fillId="2" borderId="0" xfId="0" applyFont="1" applyFill="1" applyProtection="1">
      <protection locked="0"/>
    </xf>
    <xf numFmtId="0" fontId="51" fillId="2" borderId="0" xfId="0" applyFont="1" applyFill="1" applyAlignment="1" applyProtection="1">
      <alignment vertical="center" wrapText="1"/>
      <protection locked="0"/>
    </xf>
    <xf numFmtId="0" fontId="17" fillId="0" borderId="3" xfId="0" applyFont="1" applyFill="1" applyBorder="1"/>
    <xf numFmtId="2" fontId="9" fillId="0" borderId="1" xfId="1" applyNumberFormat="1" applyFont="1" applyFill="1" applyBorder="1"/>
    <xf numFmtId="164" fontId="9" fillId="0" borderId="1" xfId="1" applyFont="1" applyFill="1" applyBorder="1"/>
    <xf numFmtId="4" fontId="9" fillId="0" borderId="1" xfId="1" applyNumberFormat="1" applyFont="1" applyFill="1" applyBorder="1"/>
    <xf numFmtId="2" fontId="9" fillId="0" borderId="1" xfId="0" applyNumberFormat="1" applyFont="1" applyFill="1" applyBorder="1"/>
    <xf numFmtId="2" fontId="2" fillId="0" borderId="1" xfId="0" applyNumberFormat="1" applyFont="1" applyFill="1" applyBorder="1"/>
    <xf numFmtId="1" fontId="9" fillId="0" borderId="1" xfId="0" applyNumberFormat="1" applyFont="1" applyFill="1" applyBorder="1"/>
    <xf numFmtId="0" fontId="8" fillId="0" borderId="1" xfId="0" applyFont="1" applyFill="1" applyBorder="1"/>
    <xf numFmtId="169" fontId="9" fillId="0" borderId="1" xfId="1" applyNumberFormat="1" applyFont="1" applyFill="1" applyBorder="1"/>
    <xf numFmtId="165" fontId="17" fillId="0" borderId="1" xfId="1" applyNumberFormat="1" applyFont="1" applyFill="1" applyBorder="1"/>
    <xf numFmtId="165" fontId="9" fillId="0" borderId="1" xfId="1" applyNumberFormat="1" applyFont="1" applyFill="1" applyBorder="1"/>
    <xf numFmtId="165" fontId="16" fillId="0" borderId="1" xfId="1" applyNumberFormat="1" applyFont="1" applyFill="1" applyBorder="1"/>
    <xf numFmtId="0" fontId="17" fillId="0" borderId="1" xfId="0" applyFont="1" applyFill="1" applyBorder="1"/>
    <xf numFmtId="2" fontId="17" fillId="0" borderId="1" xfId="1" applyNumberFormat="1" applyFont="1" applyFill="1" applyBorder="1"/>
    <xf numFmtId="164" fontId="17" fillId="0" borderId="1" xfId="1" applyFont="1" applyFill="1" applyBorder="1"/>
    <xf numFmtId="4" fontId="17" fillId="0" borderId="1" xfId="1" applyNumberFormat="1" applyFont="1" applyFill="1" applyBorder="1"/>
    <xf numFmtId="2" fontId="17" fillId="0" borderId="1" xfId="0" applyNumberFormat="1" applyFont="1" applyFill="1" applyBorder="1"/>
    <xf numFmtId="2" fontId="7" fillId="0" borderId="1" xfId="0" applyNumberFormat="1" applyFont="1" applyFill="1" applyBorder="1"/>
    <xf numFmtId="0" fontId="7" fillId="0" borderId="1" xfId="0" applyFont="1" applyFill="1" applyBorder="1"/>
    <xf numFmtId="165" fontId="18" fillId="0" borderId="1" xfId="1" applyNumberFormat="1" applyFont="1" applyFill="1" applyBorder="1"/>
    <xf numFmtId="170" fontId="9" fillId="0" borderId="1" xfId="0" applyNumberFormat="1" applyFont="1" applyFill="1" applyBorder="1"/>
    <xf numFmtId="1" fontId="2" fillId="0" borderId="1" xfId="0" applyNumberFormat="1" applyFont="1" applyFill="1" applyBorder="1"/>
    <xf numFmtId="0" fontId="18" fillId="0" borderId="0" xfId="0" applyFont="1" applyFill="1" applyBorder="1"/>
    <xf numFmtId="2" fontId="9" fillId="0" borderId="0" xfId="1" applyNumberFormat="1" applyFont="1" applyFill="1" applyBorder="1"/>
    <xf numFmtId="164" fontId="9" fillId="0" borderId="0" xfId="1" applyFont="1" applyFill="1" applyBorder="1"/>
    <xf numFmtId="4" fontId="9" fillId="0" borderId="0" xfId="1" applyNumberFormat="1" applyFont="1" applyFill="1" applyBorder="1"/>
    <xf numFmtId="2" fontId="2" fillId="0" borderId="0" xfId="0" applyNumberFormat="1" applyFont="1" applyFill="1" applyBorder="1"/>
    <xf numFmtId="169" fontId="9" fillId="0" borderId="0" xfId="1" applyNumberFormat="1" applyFont="1" applyFill="1" applyBorder="1"/>
    <xf numFmtId="165" fontId="16" fillId="0" borderId="0" xfId="1" applyNumberFormat="1" applyFont="1" applyFill="1" applyBorder="1" applyAlignment="1">
      <alignment vertical="center"/>
    </xf>
    <xf numFmtId="165" fontId="3" fillId="0" borderId="0" xfId="1" applyNumberFormat="1" applyFont="1" applyFill="1" applyBorder="1"/>
    <xf numFmtId="2" fontId="9" fillId="0" borderId="0" xfId="1" applyNumberFormat="1" applyFont="1" applyFill="1"/>
    <xf numFmtId="165" fontId="16" fillId="0" borderId="0" xfId="1" applyNumberFormat="1" applyFont="1" applyFill="1" applyAlignment="1">
      <alignment vertical="center"/>
    </xf>
    <xf numFmtId="165" fontId="3" fillId="0" borderId="0" xfId="1" applyNumberFormat="1" applyFont="1" applyFill="1"/>
    <xf numFmtId="165" fontId="16" fillId="0" borderId="0" xfId="1" applyNumberFormat="1" applyFont="1" applyFill="1"/>
    <xf numFmtId="165" fontId="3" fillId="0" borderId="0" xfId="0" applyNumberFormat="1" applyFont="1" applyFill="1"/>
    <xf numFmtId="0" fontId="3" fillId="0" borderId="0" xfId="0" applyFont="1" applyFill="1" applyAlignment="1">
      <alignment wrapText="1"/>
    </xf>
    <xf numFmtId="165" fontId="33" fillId="12" borderId="1" xfId="1" applyNumberFormat="1" applyFont="1" applyFill="1" applyBorder="1" applyAlignment="1">
      <alignment vertical="center" wrapText="1"/>
    </xf>
    <xf numFmtId="0" fontId="33" fillId="12" borderId="1" xfId="0" applyFont="1" applyFill="1" applyBorder="1" applyAlignment="1">
      <alignment vertical="center" wrapText="1"/>
    </xf>
    <xf numFmtId="2" fontId="33" fillId="12" borderId="1" xfId="1" applyNumberFormat="1" applyFont="1" applyFill="1" applyBorder="1" applyAlignment="1">
      <alignment vertical="center" wrapText="1"/>
    </xf>
    <xf numFmtId="164" fontId="33" fillId="12" borderId="1" xfId="1" applyFont="1" applyFill="1" applyBorder="1" applyAlignment="1">
      <alignment vertical="center" wrapText="1"/>
    </xf>
    <xf numFmtId="4" fontId="33" fillId="12" borderId="1" xfId="1" applyNumberFormat="1" applyFont="1" applyFill="1" applyBorder="1" applyAlignment="1">
      <alignment vertical="center" wrapText="1"/>
    </xf>
    <xf numFmtId="2" fontId="33" fillId="12" borderId="1" xfId="0" applyNumberFormat="1" applyFont="1" applyFill="1" applyBorder="1" applyAlignment="1">
      <alignment vertical="center" wrapText="1"/>
    </xf>
    <xf numFmtId="169" fontId="33" fillId="12" borderId="1" xfId="1" applyNumberFormat="1" applyFont="1" applyFill="1" applyBorder="1" applyAlignment="1">
      <alignment vertical="center" wrapText="1"/>
    </xf>
    <xf numFmtId="165" fontId="32" fillId="12" borderId="0" xfId="1" applyNumberFormat="1" applyFont="1" applyFill="1" applyBorder="1" applyAlignment="1">
      <alignment vertical="center"/>
    </xf>
    <xf numFmtId="0" fontId="33" fillId="12" borderId="5" xfId="0" applyFont="1" applyFill="1" applyBorder="1" applyAlignment="1"/>
    <xf numFmtId="165" fontId="32" fillId="12" borderId="0" xfId="1" applyNumberFormat="1" applyFont="1" applyFill="1" applyAlignment="1">
      <alignment vertical="center"/>
    </xf>
    <xf numFmtId="0" fontId="33" fillId="12" borderId="0" xfId="0" applyFont="1" applyFill="1" applyAlignment="1"/>
    <xf numFmtId="165" fontId="32" fillId="12" borderId="0" xfId="1" applyNumberFormat="1" applyFont="1" applyFill="1"/>
    <xf numFmtId="0" fontId="32" fillId="12" borderId="0" xfId="0" applyFont="1" applyFill="1"/>
    <xf numFmtId="0" fontId="33" fillId="12" borderId="0" xfId="0" applyFont="1" applyFill="1" applyAlignment="1">
      <alignment wrapText="1"/>
    </xf>
    <xf numFmtId="165" fontId="54" fillId="12" borderId="0" xfId="1" applyNumberFormat="1" applyFont="1" applyFill="1" applyAlignment="1">
      <alignment vertical="center"/>
    </xf>
    <xf numFmtId="0" fontId="56" fillId="9" borderId="0" xfId="0" applyFont="1" applyFill="1" applyAlignment="1" applyProtection="1">
      <alignment vertical="center"/>
    </xf>
    <xf numFmtId="0" fontId="43" fillId="2" borderId="0" xfId="0" applyFont="1" applyFill="1"/>
    <xf numFmtId="0" fontId="43" fillId="0" borderId="0" xfId="0" applyFont="1" applyFill="1"/>
    <xf numFmtId="0" fontId="43" fillId="0" borderId="0" xfId="0" applyFont="1" applyFill="1" applyAlignment="1">
      <alignment vertical="center"/>
    </xf>
    <xf numFmtId="0" fontId="55" fillId="12" borderId="0" xfId="0" applyFont="1" applyFill="1" applyAlignment="1" applyProtection="1">
      <alignment horizontal="center" wrapText="1"/>
    </xf>
    <xf numFmtId="0" fontId="55" fillId="12" borderId="0" xfId="0" applyFont="1" applyFill="1" applyAlignment="1" applyProtection="1">
      <alignment horizontal="center"/>
    </xf>
    <xf numFmtId="0" fontId="47" fillId="12" borderId="0" xfId="0" applyFont="1" applyFill="1" applyAlignment="1" applyProtection="1">
      <alignment horizontal="left" vertical="center" wrapText="1"/>
    </xf>
    <xf numFmtId="0" fontId="29" fillId="9" borderId="0" xfId="0" applyFont="1" applyFill="1" applyAlignment="1" applyProtection="1">
      <alignment horizontal="center"/>
    </xf>
    <xf numFmtId="0" fontId="28" fillId="3" borderId="0" xfId="0" applyFont="1" applyFill="1" applyAlignment="1" applyProtection="1">
      <alignment horizontal="left" vertical="center" wrapText="1"/>
    </xf>
    <xf numFmtId="0" fontId="31" fillId="9" borderId="0" xfId="0" applyFont="1" applyFill="1" applyAlignment="1" applyProtection="1">
      <alignment horizontal="left" wrapText="1"/>
    </xf>
    <xf numFmtId="0" fontId="31" fillId="9" borderId="0" xfId="0" applyFont="1" applyFill="1" applyAlignment="1" applyProtection="1">
      <alignment horizontal="left"/>
    </xf>
    <xf numFmtId="2" fontId="47" fillId="12" borderId="0" xfId="0" applyNumberFormat="1" applyFont="1" applyFill="1" applyAlignment="1" applyProtection="1">
      <alignment horizontal="left" vertical="top" wrapText="1"/>
    </xf>
    <xf numFmtId="0" fontId="55" fillId="12" borderId="0" xfId="0" applyFont="1" applyFill="1" applyAlignment="1" applyProtection="1">
      <alignment horizontal="center" vertical="center" wrapText="1"/>
    </xf>
    <xf numFmtId="0" fontId="55" fillId="12" borderId="0" xfId="0" applyFont="1" applyFill="1" applyAlignment="1" applyProtection="1">
      <alignment horizontal="center" vertical="center"/>
    </xf>
    <xf numFmtId="0" fontId="35" fillId="2" borderId="0" xfId="0" applyFont="1" applyFill="1" applyAlignment="1" applyProtection="1">
      <alignment horizontal="left" wrapText="1"/>
      <protection locked="0"/>
    </xf>
    <xf numFmtId="0" fontId="36" fillId="2" borderId="22" xfId="0" applyFont="1" applyFill="1" applyBorder="1" applyAlignment="1" applyProtection="1">
      <alignment horizontal="left" vertical="center" wrapText="1"/>
    </xf>
    <xf numFmtId="0" fontId="37" fillId="2" borderId="9" xfId="0" applyFont="1" applyFill="1" applyBorder="1" applyAlignment="1" applyProtection="1">
      <alignment horizontal="left" vertical="center" wrapText="1"/>
    </xf>
    <xf numFmtId="0" fontId="35" fillId="2" borderId="17" xfId="0" applyFont="1" applyFill="1" applyBorder="1" applyAlignment="1" applyProtection="1">
      <alignment horizontal="left" vertical="center" wrapText="1"/>
    </xf>
    <xf numFmtId="0" fontId="35" fillId="2" borderId="20" xfId="0" applyFont="1" applyFill="1" applyBorder="1" applyAlignment="1" applyProtection="1">
      <alignment horizontal="left" vertical="center" wrapText="1"/>
    </xf>
    <xf numFmtId="0" fontId="49" fillId="12" borderId="7" xfId="0" applyFont="1" applyFill="1" applyBorder="1" applyAlignment="1" applyProtection="1">
      <alignment horizontal="left" vertical="center"/>
      <protection locked="0"/>
    </xf>
    <xf numFmtId="0" fontId="49" fillId="12" borderId="2" xfId="0" applyFont="1" applyFill="1" applyBorder="1" applyAlignment="1" applyProtection="1">
      <alignment horizontal="left" vertical="center"/>
      <protection locked="0"/>
    </xf>
    <xf numFmtId="0" fontId="49" fillId="12" borderId="8" xfId="0" applyFont="1" applyFill="1" applyBorder="1" applyAlignment="1" applyProtection="1">
      <alignment horizontal="left" vertical="center"/>
      <protection locked="0"/>
    </xf>
    <xf numFmtId="0" fontId="49" fillId="12" borderId="9" xfId="0" applyFont="1" applyFill="1" applyBorder="1" applyAlignment="1" applyProtection="1">
      <alignment horizontal="left" vertical="center"/>
      <protection locked="0"/>
    </xf>
    <xf numFmtId="0" fontId="49" fillId="12" borderId="1" xfId="0" applyFont="1" applyFill="1" applyBorder="1" applyAlignment="1" applyProtection="1">
      <alignment horizontal="left" vertical="center"/>
      <protection locked="0"/>
    </xf>
    <xf numFmtId="0" fontId="49" fillId="12" borderId="10" xfId="0" applyFont="1" applyFill="1" applyBorder="1" applyAlignment="1" applyProtection="1">
      <alignment horizontal="left" vertical="center"/>
      <protection locked="0"/>
    </xf>
    <xf numFmtId="0" fontId="49" fillId="12" borderId="11" xfId="0" applyFont="1" applyFill="1" applyBorder="1" applyAlignment="1" applyProtection="1">
      <alignment horizontal="left" vertical="center"/>
      <protection locked="0"/>
    </xf>
    <xf numFmtId="0" fontId="36" fillId="2" borderId="23" xfId="0" applyFont="1" applyFill="1" applyBorder="1" applyAlignment="1" applyProtection="1">
      <alignment horizontal="center" vertical="center"/>
    </xf>
    <xf numFmtId="0" fontId="36" fillId="2" borderId="10" xfId="0" applyFont="1" applyFill="1" applyBorder="1" applyAlignment="1" applyProtection="1">
      <alignment horizontal="center" vertical="center"/>
    </xf>
    <xf numFmtId="0" fontId="35" fillId="2" borderId="15" xfId="0" applyFont="1" applyFill="1" applyBorder="1" applyAlignment="1" applyProtection="1">
      <alignment horizontal="left" vertical="center"/>
      <protection locked="0"/>
    </xf>
    <xf numFmtId="0" fontId="35" fillId="2" borderId="16" xfId="0" applyFont="1" applyFill="1" applyBorder="1" applyAlignment="1" applyProtection="1">
      <alignment horizontal="left" vertical="center"/>
      <protection locked="0"/>
    </xf>
    <xf numFmtId="0" fontId="9" fillId="0" borderId="0" xfId="0" quotePrefix="1" applyFont="1" applyFill="1" applyAlignment="1">
      <alignment horizontal="left" wrapText="1"/>
    </xf>
    <xf numFmtId="0" fontId="9" fillId="0" borderId="0" xfId="0" applyFont="1" applyFill="1" applyAlignment="1">
      <alignment horizontal="left" wrapText="1"/>
    </xf>
    <xf numFmtId="0" fontId="53" fillId="12" borderId="0" xfId="0" quotePrefix="1" applyFont="1" applyFill="1" applyBorder="1" applyAlignment="1">
      <alignment horizontal="left"/>
    </xf>
    <xf numFmtId="0" fontId="52" fillId="12" borderId="0" xfId="0" applyFont="1" applyFill="1" applyBorder="1" applyAlignment="1">
      <alignment horizontal="left"/>
    </xf>
    <xf numFmtId="0" fontId="35" fillId="2" borderId="0" xfId="0" applyFont="1" applyFill="1" applyBorder="1" applyAlignment="1" applyProtection="1">
      <alignment horizontal="left" vertical="center" wrapText="1"/>
    </xf>
    <xf numFmtId="0" fontId="37" fillId="2" borderId="27" xfId="0" applyFont="1" applyFill="1" applyBorder="1" applyAlignment="1" applyProtection="1">
      <alignment horizontal="center" vertical="center"/>
    </xf>
    <xf numFmtId="0" fontId="37" fillId="2" borderId="3" xfId="0" applyFont="1" applyFill="1" applyBorder="1" applyAlignment="1" applyProtection="1">
      <alignment horizontal="center" vertical="center"/>
    </xf>
    <xf numFmtId="167" fontId="37" fillId="2" borderId="27" xfId="1" applyNumberFormat="1" applyFont="1" applyFill="1" applyBorder="1" applyAlignment="1" applyProtection="1">
      <alignment horizontal="center" vertical="center" wrapText="1"/>
    </xf>
    <xf numFmtId="167" fontId="37" fillId="2" borderId="3" xfId="1" applyNumberFormat="1" applyFont="1" applyFill="1" applyBorder="1" applyAlignment="1" applyProtection="1">
      <alignment horizontal="center" vertical="center" wrapText="1"/>
    </xf>
  </cellXfs>
  <cellStyles count="4">
    <cellStyle name="Comma" xfId="1" builtinId="3"/>
    <cellStyle name="Good" xfId="3" builtinId="26"/>
    <cellStyle name="Normal" xfId="0" builtinId="0"/>
    <cellStyle name="Normal 2" xfId="2" xr:uid="{00000000-0005-0000-0000-000003000000}"/>
  </cellStyles>
  <dxfs count="0"/>
  <tableStyles count="0" defaultTableStyle="TableStyleMedium2" defaultPivotStyle="PivotStyleLight16"/>
  <colors>
    <mruColors>
      <color rgb="FF003D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Tech_ENVS-SAMI-Afdelingsdrev\Projekter\26285_21204_MFVM_N&#248;gletal\2020_n&#248;gletalsprojekt\f%20Rapport\OLD\Metaanalyse_Vandkvalitet_Anvendels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ksempel beregning"/>
      <sheetName val="BT alle vandoplande_108"/>
      <sheetName val="Annex 4"/>
      <sheetName val="ID_108"/>
      <sheetName val="For GIS_108"/>
      <sheetName val="WQ 2021_108"/>
      <sheetName val="Doubles"/>
      <sheetName val="stata_1"/>
      <sheetName val="stata_2"/>
      <sheetName val="Kystoplande_108_liste"/>
      <sheetName val="kystopland_kystvande"/>
      <sheetName val="Overgang_90_88"/>
      <sheetName val="tilstande_overblik"/>
      <sheetName val="WQ 2015"/>
      <sheetName val="Model_210105"/>
    </sheetNames>
    <sheetDataSet>
      <sheetData sheetId="0"/>
      <sheetData sheetId="1"/>
      <sheetData sheetId="2"/>
      <sheetData sheetId="3"/>
      <sheetData sheetId="4"/>
      <sheetData sheetId="5"/>
      <sheetData sheetId="6"/>
      <sheetData sheetId="7"/>
      <sheetData sheetId="8"/>
      <sheetData sheetId="9">
        <row r="2">
          <cell r="A2">
            <v>1</v>
          </cell>
          <cell r="B2" t="str">
            <v>Roskilde Fjord, ydre</v>
          </cell>
        </row>
        <row r="3">
          <cell r="A3">
            <v>2</v>
          </cell>
          <cell r="B3" t="str">
            <v>Roskilde Fjord, indre</v>
          </cell>
        </row>
        <row r="4">
          <cell r="A4">
            <v>6</v>
          </cell>
          <cell r="B4" t="str">
            <v>Nordlige Øresund</v>
          </cell>
        </row>
        <row r="5">
          <cell r="A5">
            <v>16</v>
          </cell>
          <cell r="B5" t="str">
            <v>Korsør Nor</v>
          </cell>
        </row>
        <row r="6">
          <cell r="A6">
            <v>17</v>
          </cell>
          <cell r="B6" t="str">
            <v>Basnæs Nor</v>
          </cell>
        </row>
        <row r="7">
          <cell r="A7">
            <v>18</v>
          </cell>
          <cell r="B7" t="str">
            <v>Holsteinborg Nor</v>
          </cell>
        </row>
        <row r="8">
          <cell r="A8">
            <v>24</v>
          </cell>
          <cell r="B8" t="str">
            <v>Isefjord, ydre</v>
          </cell>
        </row>
        <row r="9">
          <cell r="A9">
            <v>25</v>
          </cell>
          <cell r="B9" t="str">
            <v>Skælskør Fjord og Nor</v>
          </cell>
        </row>
        <row r="10">
          <cell r="A10">
            <v>28</v>
          </cell>
          <cell r="B10" t="str">
            <v>Sejerø Bugt</v>
          </cell>
        </row>
        <row r="11">
          <cell r="A11">
            <v>29</v>
          </cell>
          <cell r="B11" t="str">
            <v>Kalundborg Fjord</v>
          </cell>
        </row>
        <row r="12">
          <cell r="A12">
            <v>34</v>
          </cell>
          <cell r="B12" t="str">
            <v>Smålandsfarvandet, syd</v>
          </cell>
        </row>
        <row r="13">
          <cell r="A13">
            <v>35</v>
          </cell>
          <cell r="B13" t="str">
            <v>Karrebæk Fjord</v>
          </cell>
        </row>
        <row r="14">
          <cell r="A14">
            <v>36</v>
          </cell>
          <cell r="B14" t="str">
            <v>Dybsø Fjord</v>
          </cell>
        </row>
        <row r="15">
          <cell r="A15">
            <v>37</v>
          </cell>
          <cell r="B15" t="str">
            <v>Avnø Fjord</v>
          </cell>
        </row>
        <row r="16">
          <cell r="A16">
            <v>38</v>
          </cell>
          <cell r="B16" t="str">
            <v>Guldborgsund</v>
          </cell>
        </row>
        <row r="17">
          <cell r="A17">
            <v>44</v>
          </cell>
          <cell r="B17" t="str">
            <v>Hjelm Bugt</v>
          </cell>
        </row>
        <row r="18">
          <cell r="A18">
            <v>45</v>
          </cell>
          <cell r="B18" t="str">
            <v>Grønsund</v>
          </cell>
        </row>
        <row r="19">
          <cell r="A19">
            <v>46</v>
          </cell>
          <cell r="B19" t="str">
            <v>Fakse Bugt</v>
          </cell>
        </row>
        <row r="20">
          <cell r="A20">
            <v>47</v>
          </cell>
          <cell r="B20" t="str">
            <v>Præstø Fjord</v>
          </cell>
        </row>
        <row r="21">
          <cell r="A21">
            <v>48</v>
          </cell>
          <cell r="B21" t="str">
            <v>Stege Bugt</v>
          </cell>
        </row>
        <row r="22">
          <cell r="A22">
            <v>49</v>
          </cell>
          <cell r="B22" t="str">
            <v>Stege Nor</v>
          </cell>
        </row>
        <row r="23">
          <cell r="A23">
            <v>56</v>
          </cell>
          <cell r="B23" t="str">
            <v>Østersøen, Bornholm</v>
          </cell>
        </row>
        <row r="24">
          <cell r="A24">
            <v>57</v>
          </cell>
          <cell r="B24" t="str">
            <v>Østersøen, Christiansø</v>
          </cell>
        </row>
        <row r="25">
          <cell r="A25">
            <v>59</v>
          </cell>
          <cell r="B25" t="str">
            <v>Nærå Strand</v>
          </cell>
        </row>
        <row r="26">
          <cell r="A26">
            <v>62</v>
          </cell>
          <cell r="B26" t="str">
            <v>Lillestrand</v>
          </cell>
        </row>
        <row r="27">
          <cell r="A27">
            <v>68</v>
          </cell>
          <cell r="B27" t="str">
            <v>Lindelse Nor</v>
          </cell>
        </row>
        <row r="28">
          <cell r="A28">
            <v>72</v>
          </cell>
          <cell r="B28" t="str">
            <v>Kløven</v>
          </cell>
        </row>
        <row r="29">
          <cell r="A29">
            <v>74</v>
          </cell>
          <cell r="B29" t="str">
            <v>Bredningen</v>
          </cell>
        </row>
        <row r="30">
          <cell r="A30">
            <v>80</v>
          </cell>
          <cell r="B30" t="str">
            <v>Gamborg Fjord</v>
          </cell>
        </row>
        <row r="31">
          <cell r="A31">
            <v>82</v>
          </cell>
          <cell r="B31" t="str">
            <v>Aborg Minde Nor</v>
          </cell>
        </row>
        <row r="32">
          <cell r="A32">
            <v>83</v>
          </cell>
          <cell r="B32" t="str">
            <v>Holckenhavn Fjord</v>
          </cell>
        </row>
        <row r="33">
          <cell r="A33">
            <v>84</v>
          </cell>
          <cell r="B33" t="str">
            <v>Kerteminde Fjord</v>
          </cell>
        </row>
        <row r="34">
          <cell r="A34">
            <v>85</v>
          </cell>
          <cell r="B34" t="str">
            <v>Kertinge Nor</v>
          </cell>
        </row>
        <row r="35">
          <cell r="A35">
            <v>86</v>
          </cell>
          <cell r="B35" t="str">
            <v>Nyborg Fjord</v>
          </cell>
        </row>
        <row r="36">
          <cell r="A36">
            <v>87</v>
          </cell>
          <cell r="B36" t="str">
            <v>Helnæs Bugt</v>
          </cell>
        </row>
        <row r="37">
          <cell r="A37">
            <v>89</v>
          </cell>
          <cell r="B37" t="str">
            <v>Lunkebugten</v>
          </cell>
        </row>
        <row r="38">
          <cell r="A38">
            <v>90</v>
          </cell>
          <cell r="B38" t="str">
            <v>Langelandssund</v>
          </cell>
        </row>
        <row r="39">
          <cell r="A39">
            <v>92</v>
          </cell>
          <cell r="B39" t="str">
            <v>Odense Fjord, ydre</v>
          </cell>
        </row>
        <row r="40">
          <cell r="A40">
            <v>93</v>
          </cell>
          <cell r="B40" t="str">
            <v>Odense Fjord, Seden Strand</v>
          </cell>
        </row>
        <row r="41">
          <cell r="A41">
            <v>95</v>
          </cell>
          <cell r="B41" t="str">
            <v>Storebælt, SV</v>
          </cell>
        </row>
        <row r="42">
          <cell r="A42">
            <v>96</v>
          </cell>
          <cell r="B42" t="str">
            <v>Storebælt, NV</v>
          </cell>
        </row>
        <row r="43">
          <cell r="A43">
            <v>101</v>
          </cell>
          <cell r="B43" t="str">
            <v>Genner Bugt</v>
          </cell>
        </row>
        <row r="44">
          <cell r="A44">
            <v>102</v>
          </cell>
          <cell r="B44" t="str">
            <v>Åbenrå Fjord</v>
          </cell>
        </row>
        <row r="45">
          <cell r="A45">
            <v>103</v>
          </cell>
          <cell r="B45" t="str">
            <v>Als Fjord</v>
          </cell>
        </row>
        <row r="46">
          <cell r="A46">
            <v>104</v>
          </cell>
          <cell r="B46" t="str">
            <v>Als Sund</v>
          </cell>
        </row>
        <row r="47">
          <cell r="A47">
            <v>105</v>
          </cell>
          <cell r="B47" t="str">
            <v>Augustenborg Fjord</v>
          </cell>
        </row>
        <row r="48">
          <cell r="A48">
            <v>106</v>
          </cell>
          <cell r="B48" t="str">
            <v>Haderslev Fjord</v>
          </cell>
        </row>
        <row r="49">
          <cell r="A49">
            <v>107</v>
          </cell>
          <cell r="B49" t="str">
            <v>Juvre Dyb</v>
          </cell>
        </row>
        <row r="50">
          <cell r="A50">
            <v>108</v>
          </cell>
          <cell r="B50" t="str">
            <v>Avnø Vig</v>
          </cell>
        </row>
        <row r="51">
          <cell r="A51">
            <v>109</v>
          </cell>
          <cell r="B51" t="str">
            <v>Hejlsminde Nor</v>
          </cell>
        </row>
        <row r="52">
          <cell r="A52">
            <v>110</v>
          </cell>
          <cell r="B52" t="str">
            <v>Nybøl Nor</v>
          </cell>
        </row>
        <row r="53">
          <cell r="A53">
            <v>111</v>
          </cell>
          <cell r="B53" t="str">
            <v>Lister Dyb</v>
          </cell>
        </row>
        <row r="54">
          <cell r="A54">
            <v>113</v>
          </cell>
          <cell r="B54" t="str">
            <v>Flensborg Fjord, indre</v>
          </cell>
        </row>
        <row r="55">
          <cell r="A55">
            <v>114</v>
          </cell>
          <cell r="B55" t="str">
            <v>Flensborg Fjord, ydre</v>
          </cell>
        </row>
        <row r="56">
          <cell r="A56">
            <v>119</v>
          </cell>
          <cell r="B56" t="str">
            <v>Vesterhavet, syd</v>
          </cell>
        </row>
        <row r="57">
          <cell r="A57">
            <v>120</v>
          </cell>
          <cell r="B57" t="str">
            <v>Knudedyb</v>
          </cell>
        </row>
        <row r="58">
          <cell r="A58">
            <v>121</v>
          </cell>
          <cell r="B58" t="str">
            <v>Grådyb</v>
          </cell>
        </row>
        <row r="59">
          <cell r="A59">
            <v>122</v>
          </cell>
          <cell r="B59" t="str">
            <v>Vejle Fjord, ydre</v>
          </cell>
        </row>
        <row r="60">
          <cell r="A60">
            <v>123</v>
          </cell>
          <cell r="B60" t="str">
            <v>Vejle Fjord, indre</v>
          </cell>
        </row>
        <row r="61">
          <cell r="A61">
            <v>124</v>
          </cell>
          <cell r="B61" t="str">
            <v>Kolding Fjord, indre</v>
          </cell>
        </row>
        <row r="62">
          <cell r="A62">
            <v>125</v>
          </cell>
          <cell r="B62" t="str">
            <v>Kolding Fjord, ydre</v>
          </cell>
        </row>
        <row r="63">
          <cell r="A63">
            <v>127</v>
          </cell>
          <cell r="B63" t="str">
            <v>Horsens Fjord, ydre</v>
          </cell>
        </row>
        <row r="64">
          <cell r="A64">
            <v>128</v>
          </cell>
          <cell r="B64" t="str">
            <v>Horsens Fjord, indre</v>
          </cell>
        </row>
        <row r="65">
          <cell r="A65">
            <v>129</v>
          </cell>
          <cell r="B65" t="str">
            <v>Nissum Fjord, ydre</v>
          </cell>
        </row>
        <row r="66">
          <cell r="A66">
            <v>130</v>
          </cell>
          <cell r="B66" t="str">
            <v>Nissum Fjord, mellem</v>
          </cell>
        </row>
        <row r="67">
          <cell r="A67">
            <v>131</v>
          </cell>
          <cell r="B67" t="str">
            <v>Nissum Fjord, Felsted Kog</v>
          </cell>
        </row>
        <row r="68">
          <cell r="A68">
            <v>132</v>
          </cell>
          <cell r="B68" t="str">
            <v>Ringkøbing Fjord</v>
          </cell>
        </row>
        <row r="69">
          <cell r="A69">
            <v>133</v>
          </cell>
          <cell r="B69" t="str">
            <v>Vesterhavet, nord</v>
          </cell>
        </row>
        <row r="70">
          <cell r="A70">
            <v>136</v>
          </cell>
          <cell r="B70" t="str">
            <v>Randers Fjord, indre</v>
          </cell>
        </row>
        <row r="71">
          <cell r="A71">
            <v>137</v>
          </cell>
          <cell r="B71" t="str">
            <v>Randers Fjord, ydre</v>
          </cell>
        </row>
        <row r="72">
          <cell r="A72">
            <v>138</v>
          </cell>
          <cell r="B72" t="str">
            <v>Hevring Bugt</v>
          </cell>
        </row>
        <row r="73">
          <cell r="A73">
            <v>139</v>
          </cell>
          <cell r="B73" t="str">
            <v>Anholt</v>
          </cell>
        </row>
        <row r="74">
          <cell r="A74">
            <v>140</v>
          </cell>
          <cell r="B74" t="str">
            <v>Djursland Øst</v>
          </cell>
        </row>
        <row r="75">
          <cell r="A75">
            <v>141</v>
          </cell>
          <cell r="B75" t="str">
            <v>Ebeltoft Vig</v>
          </cell>
        </row>
        <row r="76">
          <cell r="A76">
            <v>142</v>
          </cell>
          <cell r="B76" t="str">
            <v>Stavns Fjord</v>
          </cell>
        </row>
        <row r="77">
          <cell r="A77">
            <v>144</v>
          </cell>
          <cell r="B77" t="str">
            <v>Knebel Vig</v>
          </cell>
        </row>
        <row r="78">
          <cell r="A78">
            <v>145</v>
          </cell>
          <cell r="B78" t="str">
            <v>Kalø Vig</v>
          </cell>
        </row>
        <row r="79">
          <cell r="A79">
            <v>146</v>
          </cell>
          <cell r="B79" t="str">
            <v>Norsminde Fjord</v>
          </cell>
        </row>
        <row r="80">
          <cell r="A80">
            <v>147</v>
          </cell>
          <cell r="B80" t="str">
            <v>Århus Bugt og Begtrup Vig</v>
          </cell>
        </row>
        <row r="81">
          <cell r="A81">
            <v>154</v>
          </cell>
          <cell r="B81" t="str">
            <v>Kattegat, Læsø</v>
          </cell>
        </row>
        <row r="82">
          <cell r="A82">
            <v>157</v>
          </cell>
          <cell r="B82" t="str">
            <v>Bjørnholms Bugt, Riisgårde Bredning, Skive Fjord og Lovns Bredning</v>
          </cell>
        </row>
        <row r="83">
          <cell r="A83">
            <v>158</v>
          </cell>
          <cell r="B83" t="str">
            <v>Hjarbæk Fjord</v>
          </cell>
        </row>
        <row r="84">
          <cell r="A84">
            <v>159</v>
          </cell>
          <cell r="B84" t="str">
            <v>Mariager Fjord, indre</v>
          </cell>
        </row>
        <row r="85">
          <cell r="A85">
            <v>160</v>
          </cell>
          <cell r="B85" t="str">
            <v>Mariager Fjord, ydre</v>
          </cell>
        </row>
        <row r="86">
          <cell r="A86">
            <v>165</v>
          </cell>
          <cell r="B86" t="str">
            <v>Isefjord, indre</v>
          </cell>
        </row>
        <row r="87">
          <cell r="A87">
            <v>200</v>
          </cell>
          <cell r="B87" t="str">
            <v>Kattegat, Nordsjælland</v>
          </cell>
        </row>
        <row r="88">
          <cell r="A88">
            <v>201</v>
          </cell>
          <cell r="B88" t="str">
            <v>Køge Bugt</v>
          </cell>
        </row>
        <row r="89">
          <cell r="A89">
            <v>204</v>
          </cell>
          <cell r="B89" t="str">
            <v>Jammerland Bugt og Musholm Bugt</v>
          </cell>
        </row>
        <row r="90">
          <cell r="A90">
            <v>206</v>
          </cell>
          <cell r="B90" t="str">
            <v>Smålandsfarvandet, åbne del</v>
          </cell>
        </row>
        <row r="91">
          <cell r="A91">
            <v>207</v>
          </cell>
          <cell r="B91" t="str">
            <v>Nakskov Fjord</v>
          </cell>
        </row>
        <row r="92">
          <cell r="A92">
            <v>208</v>
          </cell>
          <cell r="B92" t="str">
            <v>Femerbælt</v>
          </cell>
        </row>
        <row r="93">
          <cell r="A93">
            <v>209</v>
          </cell>
          <cell r="B93" t="str">
            <v>Rødsand og Bredningen</v>
          </cell>
        </row>
        <row r="94">
          <cell r="A94">
            <v>212</v>
          </cell>
          <cell r="B94" t="str">
            <v>Faaborg Fjord</v>
          </cell>
        </row>
        <row r="95">
          <cell r="A95">
            <v>214</v>
          </cell>
          <cell r="B95" t="str">
            <v>Det sydfynske Øhav</v>
          </cell>
        </row>
        <row r="96">
          <cell r="A96">
            <v>216</v>
          </cell>
          <cell r="B96" t="str">
            <v>Lillebælt, syd</v>
          </cell>
        </row>
        <row r="97">
          <cell r="A97">
            <v>217</v>
          </cell>
          <cell r="B97" t="str">
            <v>Lillebælt, Bredningen</v>
          </cell>
        </row>
        <row r="98">
          <cell r="A98">
            <v>219</v>
          </cell>
          <cell r="B98" t="str">
            <v>Århus Bugt syd, Samsø og Nordlige Bælthav</v>
          </cell>
        </row>
        <row r="99">
          <cell r="A99">
            <v>221</v>
          </cell>
          <cell r="B99" t="str">
            <v>Skagerrak</v>
          </cell>
        </row>
        <row r="100">
          <cell r="A100">
            <v>222</v>
          </cell>
          <cell r="B100" t="str">
            <v>Kattegat, Aalborg Bugt</v>
          </cell>
        </row>
        <row r="101">
          <cell r="A101">
            <v>224</v>
          </cell>
          <cell r="B101" t="str">
            <v>Nordlige Lillebælt</v>
          </cell>
        </row>
        <row r="102">
          <cell r="A102">
            <v>225</v>
          </cell>
          <cell r="B102" t="str">
            <v>Nordlige Kattegat, Ålbæk Bugt</v>
          </cell>
        </row>
        <row r="103">
          <cell r="A103">
            <v>231</v>
          </cell>
          <cell r="B103" t="str">
            <v>Lillebælt, Snævringen</v>
          </cell>
        </row>
        <row r="104">
          <cell r="A104">
            <v>232</v>
          </cell>
          <cell r="B104" t="str">
            <v>Nissum Bredning</v>
          </cell>
        </row>
        <row r="105">
          <cell r="A105">
            <v>233</v>
          </cell>
          <cell r="B105" t="str">
            <v>Kås Bredning og Venø Bugt</v>
          </cell>
        </row>
        <row r="106">
          <cell r="A106">
            <v>234</v>
          </cell>
          <cell r="B106" t="str">
            <v>Løgstør Bredning</v>
          </cell>
        </row>
        <row r="107">
          <cell r="A107">
            <v>235</v>
          </cell>
          <cell r="B107" t="str">
            <v>Nibe Bredning og Langerak</v>
          </cell>
        </row>
        <row r="108">
          <cell r="A108">
            <v>236</v>
          </cell>
          <cell r="B108" t="str">
            <v>Thisted Bredning</v>
          </cell>
        </row>
        <row r="109">
          <cell r="A109">
            <v>238</v>
          </cell>
          <cell r="B109" t="str">
            <v>Halkær Bredning</v>
          </cell>
        </row>
      </sheetData>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
  <sheetViews>
    <sheetView tabSelected="1" zoomScale="58" zoomScaleNormal="58" workbookViewId="0">
      <selection activeCell="O9" sqref="O9:P9"/>
    </sheetView>
  </sheetViews>
  <sheetFormatPr defaultColWidth="9.33203125" defaultRowHeight="14.4" x14ac:dyDescent="0.3"/>
  <cols>
    <col min="1" max="6" width="9.33203125" style="100"/>
    <col min="7" max="7" width="9.33203125" style="101"/>
    <col min="8" max="13" width="9.33203125" style="100"/>
    <col min="14" max="14" width="4.33203125" style="100" customWidth="1"/>
    <col min="15" max="15" width="126.6640625" style="100" customWidth="1"/>
    <col min="16" max="19" width="9.33203125" style="100"/>
    <col min="20" max="20" width="1.33203125" style="100" customWidth="1"/>
    <col min="21" max="27" width="9.33203125" style="100" hidden="1" customWidth="1"/>
    <col min="28" max="16384" width="9.33203125" style="100"/>
  </cols>
  <sheetData>
    <row r="1" spans="1:27" ht="8.6999999999999993" customHeight="1" x14ac:dyDescent="0.3"/>
    <row r="2" spans="1:27" ht="36.6" x14ac:dyDescent="0.3">
      <c r="A2" s="314" t="s">
        <v>277</v>
      </c>
    </row>
    <row r="3" spans="1:27" ht="18" x14ac:dyDescent="0.35">
      <c r="A3" s="102" t="s">
        <v>278</v>
      </c>
    </row>
    <row r="4" spans="1:27" ht="18" x14ac:dyDescent="0.35">
      <c r="A4" s="103" t="s">
        <v>279</v>
      </c>
      <c r="B4" s="104"/>
      <c r="C4" s="104"/>
      <c r="D4" s="104"/>
      <c r="E4" s="104"/>
      <c r="F4" s="104"/>
      <c r="G4" s="104"/>
      <c r="H4" s="104"/>
      <c r="I4" s="104"/>
      <c r="J4" s="104"/>
      <c r="K4" s="104"/>
      <c r="L4" s="104"/>
      <c r="M4" s="104"/>
      <c r="N4" s="104"/>
      <c r="O4" s="104"/>
    </row>
    <row r="5" spans="1:27" ht="44.7" customHeight="1" x14ac:dyDescent="0.3">
      <c r="A5" s="322" t="s">
        <v>319</v>
      </c>
      <c r="B5" s="322"/>
      <c r="C5" s="322"/>
      <c r="D5" s="322"/>
      <c r="E5" s="322"/>
      <c r="F5" s="322"/>
      <c r="G5" s="322"/>
      <c r="H5" s="322"/>
      <c r="I5" s="322"/>
      <c r="J5" s="322"/>
      <c r="K5" s="322"/>
      <c r="L5" s="322"/>
      <c r="M5" s="322"/>
      <c r="N5" s="322"/>
      <c r="O5" s="322"/>
    </row>
    <row r="6" spans="1:27" ht="18.75" x14ac:dyDescent="0.3">
      <c r="A6" s="105"/>
      <c r="B6" s="105"/>
      <c r="C6" s="105"/>
      <c r="D6" s="105"/>
      <c r="E6" s="105"/>
      <c r="F6" s="105"/>
      <c r="G6" s="105"/>
      <c r="H6" s="105"/>
      <c r="I6" s="105"/>
      <c r="J6" s="105"/>
      <c r="K6" s="105"/>
      <c r="L6" s="105"/>
      <c r="M6" s="105"/>
      <c r="N6" s="105"/>
      <c r="O6" s="105"/>
    </row>
    <row r="8" spans="1:27" ht="72" customHeight="1" x14ac:dyDescent="0.5">
      <c r="A8" s="318" t="s">
        <v>305</v>
      </c>
      <c r="B8" s="319"/>
      <c r="C8" s="319"/>
      <c r="D8" s="319"/>
      <c r="E8" s="319"/>
      <c r="F8" s="319"/>
      <c r="G8" s="319"/>
      <c r="H8" s="319"/>
      <c r="I8" s="319"/>
      <c r="J8" s="319"/>
      <c r="K8" s="319"/>
      <c r="L8" s="319"/>
      <c r="M8" s="319"/>
      <c r="N8" s="106"/>
      <c r="O8" s="318" t="s">
        <v>306</v>
      </c>
      <c r="P8" s="319"/>
      <c r="Q8" s="107"/>
      <c r="R8" s="107"/>
      <c r="S8" s="107"/>
      <c r="T8" s="107"/>
      <c r="U8" s="108"/>
      <c r="V8" s="108"/>
      <c r="W8" s="108"/>
      <c r="X8" s="108"/>
      <c r="Y8" s="108"/>
      <c r="Z8" s="108"/>
      <c r="AA8" s="108"/>
    </row>
    <row r="9" spans="1:27" ht="292.2" customHeight="1" x14ac:dyDescent="0.3">
      <c r="A9" s="320" t="s">
        <v>311</v>
      </c>
      <c r="B9" s="320"/>
      <c r="C9" s="320"/>
      <c r="D9" s="320"/>
      <c r="E9" s="320"/>
      <c r="F9" s="320"/>
      <c r="G9" s="320"/>
      <c r="H9" s="320"/>
      <c r="I9" s="320"/>
      <c r="J9" s="320"/>
      <c r="K9" s="320"/>
      <c r="L9" s="320"/>
      <c r="M9" s="320"/>
      <c r="N9" s="109"/>
      <c r="O9" s="325" t="s">
        <v>302</v>
      </c>
      <c r="P9" s="325"/>
      <c r="U9" s="110"/>
      <c r="V9" s="110"/>
      <c r="W9" s="110"/>
      <c r="X9" s="110"/>
      <c r="Y9" s="110"/>
      <c r="Z9" s="110"/>
      <c r="AA9" s="110"/>
    </row>
    <row r="10" spans="1:27" ht="33" x14ac:dyDescent="0.65">
      <c r="A10" s="321"/>
      <c r="B10" s="321"/>
      <c r="C10" s="321"/>
      <c r="D10" s="321"/>
      <c r="E10" s="321"/>
      <c r="F10" s="321"/>
      <c r="G10" s="321"/>
      <c r="H10" s="321"/>
      <c r="I10" s="321"/>
      <c r="J10" s="321"/>
      <c r="K10" s="321"/>
      <c r="L10" s="321"/>
      <c r="O10" s="109"/>
    </row>
    <row r="11" spans="1:27" ht="63.45" customHeight="1" x14ac:dyDescent="0.4">
      <c r="A11" s="326" t="s">
        <v>307</v>
      </c>
      <c r="B11" s="327"/>
      <c r="C11" s="327"/>
      <c r="D11" s="327"/>
      <c r="E11" s="327"/>
      <c r="F11" s="327"/>
      <c r="G11" s="327"/>
      <c r="H11" s="327"/>
      <c r="I11" s="327"/>
      <c r="J11" s="327"/>
      <c r="K11" s="327"/>
      <c r="L11" s="327"/>
      <c r="M11" s="327"/>
      <c r="N11" s="327"/>
      <c r="O11" s="327"/>
      <c r="P11" s="327"/>
      <c r="Q11" s="117"/>
    </row>
    <row r="12" spans="1:27" ht="218.7" customHeight="1" x14ac:dyDescent="0.3">
      <c r="A12" s="325" t="s">
        <v>312</v>
      </c>
      <c r="B12" s="325"/>
      <c r="C12" s="325"/>
      <c r="D12" s="325"/>
      <c r="E12" s="325"/>
      <c r="F12" s="325"/>
      <c r="G12" s="325"/>
      <c r="H12" s="325"/>
      <c r="I12" s="325"/>
      <c r="J12" s="325"/>
      <c r="K12" s="325"/>
      <c r="L12" s="325"/>
      <c r="M12" s="325"/>
      <c r="N12" s="325"/>
      <c r="O12" s="325"/>
      <c r="P12" s="325"/>
    </row>
    <row r="13" spans="1:27" ht="33" x14ac:dyDescent="0.65">
      <c r="A13" s="321"/>
      <c r="B13" s="321"/>
      <c r="C13" s="321"/>
      <c r="D13" s="321"/>
      <c r="E13" s="321"/>
      <c r="F13" s="321"/>
      <c r="G13" s="321"/>
      <c r="H13" s="321"/>
      <c r="I13" s="321"/>
      <c r="J13" s="321"/>
      <c r="K13" s="321"/>
      <c r="L13" s="321"/>
    </row>
    <row r="14" spans="1:27" ht="18" x14ac:dyDescent="0.35">
      <c r="A14" s="323"/>
      <c r="B14" s="324"/>
      <c r="C14" s="324"/>
      <c r="D14" s="324"/>
      <c r="E14" s="324"/>
      <c r="F14" s="324"/>
      <c r="G14" s="324"/>
      <c r="H14" s="324"/>
      <c r="I14" s="324"/>
      <c r="J14" s="324"/>
      <c r="K14" s="324"/>
      <c r="L14" s="324"/>
    </row>
    <row r="15" spans="1:27" ht="134.25" customHeight="1" x14ac:dyDescent="0.3"/>
  </sheetData>
  <mergeCells count="10">
    <mergeCell ref="A13:L13"/>
    <mergeCell ref="A14:L14"/>
    <mergeCell ref="O9:P9"/>
    <mergeCell ref="A11:P11"/>
    <mergeCell ref="A12:P12"/>
    <mergeCell ref="A8:M8"/>
    <mergeCell ref="O8:P8"/>
    <mergeCell ref="A9:M9"/>
    <mergeCell ref="A10:L10"/>
    <mergeCell ref="A5:O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89"/>
  <sheetViews>
    <sheetView topLeftCell="A4" workbookViewId="0">
      <selection activeCell="B1" sqref="B1"/>
    </sheetView>
  </sheetViews>
  <sheetFormatPr defaultRowHeight="14.4" x14ac:dyDescent="0.3"/>
  <cols>
    <col min="1" max="1" width="15.5546875" style="28" bestFit="1" customWidth="1"/>
    <col min="2" max="2" width="57.44140625" style="28" bestFit="1" customWidth="1"/>
  </cols>
  <sheetData>
    <row r="1" spans="1:2" x14ac:dyDescent="0.3">
      <c r="A1" s="1" t="s">
        <v>150</v>
      </c>
      <c r="B1" s="1"/>
    </row>
    <row r="2" spans="1:2" x14ac:dyDescent="0.3">
      <c r="A2" s="2">
        <v>1</v>
      </c>
      <c r="B2" s="3" t="s">
        <v>42</v>
      </c>
    </row>
    <row r="3" spans="1:2" x14ac:dyDescent="0.3">
      <c r="A3" s="2">
        <v>2</v>
      </c>
      <c r="B3" s="3" t="s">
        <v>47</v>
      </c>
    </row>
    <row r="4" spans="1:2" x14ac:dyDescent="0.3">
      <c r="A4" s="4">
        <v>165</v>
      </c>
      <c r="B4" s="3" t="s">
        <v>102</v>
      </c>
    </row>
    <row r="5" spans="1:2" x14ac:dyDescent="0.3">
      <c r="A5" s="2">
        <v>24</v>
      </c>
      <c r="B5" s="5" t="s">
        <v>41</v>
      </c>
    </row>
    <row r="6" spans="1:2" x14ac:dyDescent="0.3">
      <c r="A6" s="6">
        <v>6</v>
      </c>
      <c r="B6" s="7" t="s">
        <v>151</v>
      </c>
    </row>
    <row r="7" spans="1:2" x14ac:dyDescent="0.3">
      <c r="A7" s="8">
        <v>16</v>
      </c>
      <c r="B7" s="9" t="s">
        <v>62</v>
      </c>
    </row>
    <row r="8" spans="1:2" x14ac:dyDescent="0.3">
      <c r="A8" s="8">
        <v>17</v>
      </c>
      <c r="B8" s="9" t="s">
        <v>104</v>
      </c>
    </row>
    <row r="9" spans="1:2" x14ac:dyDescent="0.3">
      <c r="A9" s="8">
        <v>18</v>
      </c>
      <c r="B9" s="9" t="s">
        <v>105</v>
      </c>
    </row>
    <row r="10" spans="1:2" x14ac:dyDescent="0.3">
      <c r="A10" s="8">
        <v>25</v>
      </c>
      <c r="B10" s="9" t="s">
        <v>74</v>
      </c>
    </row>
    <row r="11" spans="1:2" x14ac:dyDescent="0.3">
      <c r="A11" s="2" t="s">
        <v>152</v>
      </c>
      <c r="B11" s="3" t="s">
        <v>153</v>
      </c>
    </row>
    <row r="12" spans="1:2" x14ac:dyDescent="0.3">
      <c r="A12" s="10">
        <v>221</v>
      </c>
      <c r="B12" s="11" t="s">
        <v>154</v>
      </c>
    </row>
    <row r="13" spans="1:2" ht="27.6" x14ac:dyDescent="0.3">
      <c r="A13" s="12">
        <v>157</v>
      </c>
      <c r="B13" s="11" t="s">
        <v>22</v>
      </c>
    </row>
    <row r="14" spans="1:2" x14ac:dyDescent="0.3">
      <c r="A14" s="4">
        <v>158</v>
      </c>
      <c r="B14" s="3" t="s">
        <v>34</v>
      </c>
    </row>
    <row r="15" spans="1:2" x14ac:dyDescent="0.3">
      <c r="A15" s="13">
        <v>233</v>
      </c>
      <c r="B15" s="14" t="s">
        <v>155</v>
      </c>
    </row>
    <row r="16" spans="1:2" x14ac:dyDescent="0.3">
      <c r="A16" s="13">
        <v>234</v>
      </c>
      <c r="B16" s="14" t="s">
        <v>131</v>
      </c>
    </row>
    <row r="17" spans="1:2" x14ac:dyDescent="0.3">
      <c r="A17" s="12">
        <v>238</v>
      </c>
      <c r="B17" s="11" t="s">
        <v>156</v>
      </c>
    </row>
    <row r="18" spans="1:2" x14ac:dyDescent="0.3">
      <c r="A18" s="13">
        <v>235</v>
      </c>
      <c r="B18" s="14" t="s">
        <v>157</v>
      </c>
    </row>
    <row r="19" spans="1:2" x14ac:dyDescent="0.3">
      <c r="A19" s="13">
        <v>232</v>
      </c>
      <c r="B19" s="14" t="s">
        <v>132</v>
      </c>
    </row>
    <row r="20" spans="1:2" x14ac:dyDescent="0.3">
      <c r="A20" s="13">
        <v>236</v>
      </c>
      <c r="B20" s="14" t="s">
        <v>133</v>
      </c>
    </row>
    <row r="21" spans="1:2" x14ac:dyDescent="0.3">
      <c r="A21" s="15">
        <v>133</v>
      </c>
      <c r="B21" s="16" t="s">
        <v>134</v>
      </c>
    </row>
    <row r="22" spans="1:2" x14ac:dyDescent="0.3">
      <c r="A22" s="4" t="s">
        <v>158</v>
      </c>
      <c r="B22" s="3" t="s">
        <v>159</v>
      </c>
    </row>
    <row r="23" spans="1:2" x14ac:dyDescent="0.3">
      <c r="A23" s="4" t="s">
        <v>160</v>
      </c>
      <c r="B23" s="3" t="s">
        <v>135</v>
      </c>
    </row>
    <row r="24" spans="1:2" x14ac:dyDescent="0.3">
      <c r="A24" s="12">
        <v>133</v>
      </c>
      <c r="B24" s="11" t="s">
        <v>154</v>
      </c>
    </row>
    <row r="25" spans="1:2" x14ac:dyDescent="0.3">
      <c r="A25" s="4" t="s">
        <v>161</v>
      </c>
      <c r="B25" s="3" t="s">
        <v>136</v>
      </c>
    </row>
    <row r="26" spans="1:2" x14ac:dyDescent="0.3">
      <c r="A26" s="2" t="s">
        <v>162</v>
      </c>
      <c r="B26" s="3" t="s">
        <v>153</v>
      </c>
    </row>
    <row r="27" spans="1:2" x14ac:dyDescent="0.3">
      <c r="A27" s="17">
        <v>141</v>
      </c>
      <c r="B27" s="18" t="s">
        <v>57</v>
      </c>
    </row>
    <row r="28" spans="1:2" x14ac:dyDescent="0.3">
      <c r="A28" s="4">
        <v>142</v>
      </c>
      <c r="B28" s="3" t="s">
        <v>43</v>
      </c>
    </row>
    <row r="29" spans="1:2" x14ac:dyDescent="0.3">
      <c r="A29" s="4" t="s">
        <v>163</v>
      </c>
      <c r="B29" s="3" t="s">
        <v>164</v>
      </c>
    </row>
    <row r="30" spans="1:2" ht="27.6" x14ac:dyDescent="0.3">
      <c r="A30" s="6">
        <v>219</v>
      </c>
      <c r="B30" s="7" t="s">
        <v>165</v>
      </c>
    </row>
    <row r="31" spans="1:2" x14ac:dyDescent="0.3">
      <c r="A31" s="17">
        <v>132</v>
      </c>
      <c r="B31" s="18" t="s">
        <v>100</v>
      </c>
    </row>
    <row r="32" spans="1:2" x14ac:dyDescent="0.3">
      <c r="A32" s="6">
        <v>133</v>
      </c>
      <c r="B32" s="7" t="s">
        <v>166</v>
      </c>
    </row>
    <row r="33" spans="1:2" x14ac:dyDescent="0.3">
      <c r="A33" s="4" t="s">
        <v>167</v>
      </c>
      <c r="B33" s="3" t="s">
        <v>137</v>
      </c>
    </row>
    <row r="34" spans="1:2" x14ac:dyDescent="0.3">
      <c r="A34" s="4">
        <v>146</v>
      </c>
      <c r="B34" s="3" t="s">
        <v>40</v>
      </c>
    </row>
    <row r="35" spans="1:2" ht="27.6" x14ac:dyDescent="0.3">
      <c r="A35" s="6">
        <v>219</v>
      </c>
      <c r="B35" s="11" t="s">
        <v>168</v>
      </c>
    </row>
    <row r="36" spans="1:2" x14ac:dyDescent="0.3">
      <c r="A36" s="17">
        <v>29</v>
      </c>
      <c r="B36" s="18" t="s">
        <v>48</v>
      </c>
    </row>
    <row r="37" spans="1:2" x14ac:dyDescent="0.3">
      <c r="A37" s="6">
        <v>204</v>
      </c>
      <c r="B37" s="7" t="s">
        <v>138</v>
      </c>
    </row>
    <row r="38" spans="1:2" x14ac:dyDescent="0.3">
      <c r="A38" s="6">
        <v>28</v>
      </c>
      <c r="B38" s="7" t="s">
        <v>139</v>
      </c>
    </row>
    <row r="39" spans="1:2" x14ac:dyDescent="0.3">
      <c r="A39" s="17">
        <v>200</v>
      </c>
      <c r="B39" s="7" t="s">
        <v>169</v>
      </c>
    </row>
    <row r="40" spans="1:2" x14ac:dyDescent="0.3">
      <c r="A40" s="19" t="s">
        <v>170</v>
      </c>
      <c r="B40" s="3" t="s">
        <v>153</v>
      </c>
    </row>
    <row r="41" spans="1:2" x14ac:dyDescent="0.3">
      <c r="A41" s="20">
        <v>201</v>
      </c>
      <c r="B41" s="7" t="s">
        <v>151</v>
      </c>
    </row>
    <row r="42" spans="1:2" x14ac:dyDescent="0.3">
      <c r="A42" s="8">
        <v>204</v>
      </c>
      <c r="B42" s="21" t="s">
        <v>138</v>
      </c>
    </row>
    <row r="43" spans="1:2" x14ac:dyDescent="0.3">
      <c r="A43" s="8">
        <v>34</v>
      </c>
      <c r="B43" s="9" t="s">
        <v>92</v>
      </c>
    </row>
    <row r="44" spans="1:2" x14ac:dyDescent="0.3">
      <c r="A44" s="8">
        <v>35</v>
      </c>
      <c r="B44" s="9" t="s">
        <v>76</v>
      </c>
    </row>
    <row r="45" spans="1:2" x14ac:dyDescent="0.3">
      <c r="A45" s="8">
        <v>36</v>
      </c>
      <c r="B45" s="9" t="s">
        <v>67</v>
      </c>
    </row>
    <row r="46" spans="1:2" x14ac:dyDescent="0.3">
      <c r="A46" s="8">
        <v>37</v>
      </c>
      <c r="B46" s="9" t="s">
        <v>68</v>
      </c>
    </row>
    <row r="47" spans="1:2" x14ac:dyDescent="0.3">
      <c r="A47" s="8">
        <v>38</v>
      </c>
      <c r="B47" s="9" t="s">
        <v>0</v>
      </c>
    </row>
    <row r="48" spans="1:2" x14ac:dyDescent="0.3">
      <c r="A48" s="8">
        <v>45</v>
      </c>
      <c r="B48" s="22" t="s">
        <v>171</v>
      </c>
    </row>
    <row r="49" spans="1:2" x14ac:dyDescent="0.3">
      <c r="A49" s="8">
        <v>208</v>
      </c>
      <c r="B49" s="22" t="s">
        <v>99</v>
      </c>
    </row>
    <row r="50" spans="1:2" x14ac:dyDescent="0.3">
      <c r="A50" s="2">
        <v>206</v>
      </c>
      <c r="B50" s="9" t="s">
        <v>79</v>
      </c>
    </row>
    <row r="51" spans="1:2" x14ac:dyDescent="0.3">
      <c r="A51" s="8">
        <v>207</v>
      </c>
      <c r="B51" s="9" t="s">
        <v>86</v>
      </c>
    </row>
    <row r="52" spans="1:2" x14ac:dyDescent="0.3">
      <c r="A52" s="19" t="s">
        <v>172</v>
      </c>
      <c r="B52" s="23" t="s">
        <v>173</v>
      </c>
    </row>
    <row r="53" spans="1:2" x14ac:dyDescent="0.3">
      <c r="A53" s="12">
        <v>46</v>
      </c>
      <c r="B53" s="7" t="s">
        <v>151</v>
      </c>
    </row>
    <row r="54" spans="1:2" x14ac:dyDescent="0.3">
      <c r="A54" s="4">
        <v>47</v>
      </c>
      <c r="B54" s="3" t="s">
        <v>80</v>
      </c>
    </row>
    <row r="55" spans="1:2" x14ac:dyDescent="0.3">
      <c r="A55" s="2">
        <v>48</v>
      </c>
      <c r="B55" s="3" t="s">
        <v>69</v>
      </c>
    </row>
    <row r="56" spans="1:2" x14ac:dyDescent="0.3">
      <c r="A56" s="4">
        <v>49</v>
      </c>
      <c r="B56" s="3" t="s">
        <v>90</v>
      </c>
    </row>
    <row r="57" spans="1:2" x14ac:dyDescent="0.3">
      <c r="A57" s="17">
        <v>209</v>
      </c>
      <c r="B57" s="18" t="s">
        <v>140</v>
      </c>
    </row>
    <row r="58" spans="1:2" x14ac:dyDescent="0.3">
      <c r="A58" s="6" t="s">
        <v>174</v>
      </c>
      <c r="B58" s="7" t="s">
        <v>175</v>
      </c>
    </row>
    <row r="59" spans="1:2" x14ac:dyDescent="0.3">
      <c r="A59" s="19">
        <v>111</v>
      </c>
      <c r="B59" s="18" t="s">
        <v>141</v>
      </c>
    </row>
    <row r="60" spans="1:2" x14ac:dyDescent="0.3">
      <c r="A60" s="24" t="s">
        <v>176</v>
      </c>
      <c r="B60" s="3" t="s">
        <v>177</v>
      </c>
    </row>
    <row r="61" spans="1:2" x14ac:dyDescent="0.3">
      <c r="A61" s="20">
        <v>119</v>
      </c>
      <c r="B61" s="7" t="s">
        <v>178</v>
      </c>
    </row>
    <row r="62" spans="1:2" x14ac:dyDescent="0.3">
      <c r="A62" s="4">
        <v>101</v>
      </c>
      <c r="B62" s="3" t="s">
        <v>82</v>
      </c>
    </row>
    <row r="63" spans="1:2" x14ac:dyDescent="0.3">
      <c r="A63" s="4">
        <v>102</v>
      </c>
      <c r="B63" s="3" t="s">
        <v>84</v>
      </c>
    </row>
    <row r="64" spans="1:2" x14ac:dyDescent="0.3">
      <c r="A64" s="4" t="s">
        <v>179</v>
      </c>
      <c r="B64" s="3" t="s">
        <v>142</v>
      </c>
    </row>
    <row r="65" spans="1:2" x14ac:dyDescent="0.3">
      <c r="A65" s="4">
        <v>106</v>
      </c>
      <c r="B65" s="3" t="s">
        <v>75</v>
      </c>
    </row>
    <row r="66" spans="1:2" x14ac:dyDescent="0.3">
      <c r="A66" s="4">
        <v>108</v>
      </c>
      <c r="B66" s="3" t="s">
        <v>64</v>
      </c>
    </row>
    <row r="67" spans="1:2" x14ac:dyDescent="0.3">
      <c r="A67" s="4">
        <v>109</v>
      </c>
      <c r="B67" s="3" t="s">
        <v>61</v>
      </c>
    </row>
    <row r="68" spans="1:2" x14ac:dyDescent="0.3">
      <c r="A68" s="4" t="s">
        <v>180</v>
      </c>
      <c r="B68" s="3" t="s">
        <v>143</v>
      </c>
    </row>
    <row r="69" spans="1:2" x14ac:dyDescent="0.3">
      <c r="A69" s="4" t="s">
        <v>181</v>
      </c>
      <c r="B69" s="3" t="s">
        <v>144</v>
      </c>
    </row>
    <row r="70" spans="1:2" x14ac:dyDescent="0.3">
      <c r="A70" s="4" t="s">
        <v>182</v>
      </c>
      <c r="B70" s="3" t="s">
        <v>145</v>
      </c>
    </row>
    <row r="71" spans="1:2" ht="27.6" x14ac:dyDescent="0.3">
      <c r="A71" s="19" t="s">
        <v>183</v>
      </c>
      <c r="B71" s="18" t="s">
        <v>184</v>
      </c>
    </row>
    <row r="72" spans="1:2" x14ac:dyDescent="0.3">
      <c r="A72" s="25">
        <v>74</v>
      </c>
      <c r="B72" s="26" t="s">
        <v>63</v>
      </c>
    </row>
    <row r="73" spans="1:2" x14ac:dyDescent="0.3">
      <c r="A73" s="25">
        <v>80</v>
      </c>
      <c r="B73" s="26" t="s">
        <v>24</v>
      </c>
    </row>
    <row r="74" spans="1:2" x14ac:dyDescent="0.3">
      <c r="A74" s="25">
        <v>82</v>
      </c>
      <c r="B74" s="26" t="s">
        <v>70</v>
      </c>
    </row>
    <row r="75" spans="1:2" x14ac:dyDescent="0.3">
      <c r="A75" s="25">
        <v>87</v>
      </c>
      <c r="B75" s="26" t="s">
        <v>81</v>
      </c>
    </row>
    <row r="76" spans="1:2" ht="27.6" x14ac:dyDescent="0.3">
      <c r="A76" s="19" t="s">
        <v>183</v>
      </c>
      <c r="B76" s="18" t="s">
        <v>184</v>
      </c>
    </row>
    <row r="77" spans="1:2" x14ac:dyDescent="0.3">
      <c r="A77" s="2">
        <v>59</v>
      </c>
      <c r="B77" s="3" t="s">
        <v>54</v>
      </c>
    </row>
    <row r="78" spans="1:2" x14ac:dyDescent="0.3">
      <c r="A78" s="4">
        <v>62</v>
      </c>
      <c r="B78" s="3" t="s">
        <v>106</v>
      </c>
    </row>
    <row r="79" spans="1:2" x14ac:dyDescent="0.3">
      <c r="A79" s="4" t="s">
        <v>185</v>
      </c>
      <c r="B79" s="3" t="s">
        <v>146</v>
      </c>
    </row>
    <row r="80" spans="1:2" ht="27.6" x14ac:dyDescent="0.3">
      <c r="A80" s="6">
        <v>219</v>
      </c>
      <c r="B80" s="7" t="s">
        <v>165</v>
      </c>
    </row>
    <row r="81" spans="1:2" x14ac:dyDescent="0.3">
      <c r="A81" s="4" t="s">
        <v>186</v>
      </c>
      <c r="B81" s="3" t="s">
        <v>147</v>
      </c>
    </row>
    <row r="82" spans="1:2" x14ac:dyDescent="0.3">
      <c r="A82" s="4" t="s">
        <v>187</v>
      </c>
      <c r="B82" s="3" t="s">
        <v>148</v>
      </c>
    </row>
    <row r="83" spans="1:2" x14ac:dyDescent="0.3">
      <c r="A83" s="6" t="s">
        <v>188</v>
      </c>
      <c r="B83" s="7" t="s">
        <v>189</v>
      </c>
    </row>
    <row r="84" spans="1:2" x14ac:dyDescent="0.3">
      <c r="A84" s="4">
        <v>68</v>
      </c>
      <c r="B84" s="3" t="s">
        <v>96</v>
      </c>
    </row>
    <row r="85" spans="1:2" x14ac:dyDescent="0.3">
      <c r="A85" s="4">
        <v>72</v>
      </c>
      <c r="B85" s="3" t="s">
        <v>97</v>
      </c>
    </row>
    <row r="86" spans="1:2" x14ac:dyDescent="0.3">
      <c r="A86" s="4">
        <v>89</v>
      </c>
      <c r="B86" s="27" t="s">
        <v>89</v>
      </c>
    </row>
    <row r="87" spans="1:2" x14ac:dyDescent="0.3">
      <c r="A87" s="2">
        <v>90</v>
      </c>
      <c r="B87" s="27" t="s">
        <v>78</v>
      </c>
    </row>
    <row r="88" spans="1:2" x14ac:dyDescent="0.3">
      <c r="A88" s="4">
        <v>212</v>
      </c>
      <c r="B88" s="27" t="s">
        <v>83</v>
      </c>
    </row>
    <row r="89" spans="1:2" x14ac:dyDescent="0.3">
      <c r="A89" s="2">
        <v>214</v>
      </c>
      <c r="B89" s="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7"/>
  <sheetViews>
    <sheetView showGridLines="0" zoomScaleNormal="100" workbookViewId="0">
      <selection activeCell="E10" sqref="E10"/>
    </sheetView>
  </sheetViews>
  <sheetFormatPr defaultColWidth="8.6640625" defaultRowHeight="13.2" x14ac:dyDescent="0.3"/>
  <cols>
    <col min="1" max="1" width="35.6640625" style="119" customWidth="1"/>
    <col min="2" max="2" width="19.6640625" style="178" customWidth="1"/>
    <col min="3" max="3" width="15.6640625" style="119" customWidth="1"/>
    <col min="4" max="4" width="18.33203125" style="179" bestFit="1" customWidth="1"/>
    <col min="5" max="5" width="65.6640625" style="119" customWidth="1"/>
    <col min="6" max="6" width="11" style="118" hidden="1" customWidth="1"/>
    <col min="7" max="7" width="6.6640625" style="119" customWidth="1"/>
    <col min="8" max="16384" width="8.6640625" style="119"/>
  </cols>
  <sheetData>
    <row r="1" spans="1:7" s="185" customFormat="1" ht="21.6" thickBot="1" x14ac:dyDescent="0.45">
      <c r="A1" s="181" t="s">
        <v>276</v>
      </c>
      <c r="B1" s="182"/>
      <c r="C1" s="183"/>
      <c r="D1" s="184"/>
      <c r="F1" s="186"/>
    </row>
    <row r="2" spans="1:7" ht="24.75" customHeight="1" x14ac:dyDescent="0.3">
      <c r="A2" s="329" t="s">
        <v>203</v>
      </c>
      <c r="B2" s="120" t="s">
        <v>12</v>
      </c>
      <c r="C2" s="120" t="s">
        <v>238</v>
      </c>
      <c r="D2" s="121" t="s">
        <v>239</v>
      </c>
      <c r="E2" s="340" t="s">
        <v>10</v>
      </c>
    </row>
    <row r="3" spans="1:7" s="126" customFormat="1" x14ac:dyDescent="0.25">
      <c r="A3" s="330"/>
      <c r="B3" s="122" t="s">
        <v>11</v>
      </c>
      <c r="C3" s="123" t="s">
        <v>240</v>
      </c>
      <c r="D3" s="124" t="s">
        <v>13</v>
      </c>
      <c r="E3" s="341"/>
      <c r="F3" s="125"/>
    </row>
    <row r="4" spans="1:7" ht="18.75" customHeight="1" x14ac:dyDescent="0.3">
      <c r="A4" s="333" t="s">
        <v>5</v>
      </c>
      <c r="B4" s="334"/>
      <c r="C4" s="334"/>
      <c r="D4" s="334"/>
      <c r="E4" s="335"/>
      <c r="F4" s="125"/>
    </row>
    <row r="5" spans="1:7" ht="28.2" customHeight="1" x14ac:dyDescent="0.3">
      <c r="A5" s="127" t="s">
        <v>108</v>
      </c>
      <c r="B5" s="128">
        <v>0.55095669999999997</v>
      </c>
      <c r="C5" s="129">
        <f>'Beregning_alle kystvandoplande'!G41</f>
        <v>0.69314718055994529</v>
      </c>
      <c r="D5" s="130">
        <f>B5*C5</f>
        <v>0.38189408321561158</v>
      </c>
      <c r="E5" s="131" t="s">
        <v>309</v>
      </c>
      <c r="F5" s="132" t="s">
        <v>125</v>
      </c>
    </row>
    <row r="6" spans="1:7" ht="18" customHeight="1" x14ac:dyDescent="0.3">
      <c r="A6" s="336" t="s">
        <v>6</v>
      </c>
      <c r="B6" s="337"/>
      <c r="C6" s="337"/>
      <c r="D6" s="337"/>
      <c r="E6" s="338"/>
      <c r="F6" s="133"/>
    </row>
    <row r="7" spans="1:7" x14ac:dyDescent="0.3">
      <c r="A7" s="127" t="s">
        <v>109</v>
      </c>
      <c r="B7" s="134">
        <v>-0.37798310000000002</v>
      </c>
      <c r="C7" s="135">
        <v>0</v>
      </c>
      <c r="D7" s="130">
        <f t="shared" ref="D7:D12" si="0">B7*C7</f>
        <v>0</v>
      </c>
      <c r="E7" s="136" t="s">
        <v>14</v>
      </c>
      <c r="F7" s="125"/>
    </row>
    <row r="8" spans="1:7" x14ac:dyDescent="0.3">
      <c r="A8" s="127" t="s">
        <v>114</v>
      </c>
      <c r="B8" s="134">
        <v>-0.94911769999999995</v>
      </c>
      <c r="C8" s="135">
        <v>1</v>
      </c>
      <c r="D8" s="130">
        <f t="shared" si="0"/>
        <v>-0.94911769999999995</v>
      </c>
      <c r="E8" s="136" t="s">
        <v>126</v>
      </c>
      <c r="F8" s="125"/>
    </row>
    <row r="9" spans="1:7" x14ac:dyDescent="0.3">
      <c r="A9" s="127" t="s">
        <v>262</v>
      </c>
      <c r="B9" s="134">
        <v>-0.55763980000000002</v>
      </c>
      <c r="C9" s="135">
        <v>0</v>
      </c>
      <c r="D9" s="130">
        <f t="shared" si="0"/>
        <v>0</v>
      </c>
      <c r="E9" s="136" t="s">
        <v>126</v>
      </c>
      <c r="F9" s="125"/>
    </row>
    <row r="10" spans="1:7" ht="26.4" x14ac:dyDescent="0.3">
      <c r="A10" s="127" t="s">
        <v>204</v>
      </c>
      <c r="B10" s="134">
        <v>-5.3511000000000001E-3</v>
      </c>
      <c r="C10" s="129">
        <f>'Beregning_alle kystvandoplande'!$K$41</f>
        <v>3.0729033085067501E-2</v>
      </c>
      <c r="D10" s="137">
        <f t="shared" si="0"/>
        <v>-1.644341289415047E-4</v>
      </c>
      <c r="E10" s="138" t="s">
        <v>314</v>
      </c>
      <c r="F10" s="125"/>
    </row>
    <row r="11" spans="1:7" ht="26.4" x14ac:dyDescent="0.3">
      <c r="A11" s="139" t="s">
        <v>119</v>
      </c>
      <c r="B11" s="134">
        <v>0.12143619999999999</v>
      </c>
      <c r="C11" s="129">
        <f>'Beregning_alle kystvandoplande'!L41</f>
        <v>-3.8019499102785814</v>
      </c>
      <c r="D11" s="130">
        <f t="shared" si="0"/>
        <v>-0.46169434969457185</v>
      </c>
      <c r="E11" s="131" t="s">
        <v>233</v>
      </c>
      <c r="F11" s="125"/>
    </row>
    <row r="12" spans="1:7" x14ac:dyDescent="0.3">
      <c r="A12" s="140" t="s">
        <v>264</v>
      </c>
      <c r="B12" s="134">
        <v>-7.2067099999999995E-2</v>
      </c>
      <c r="C12" s="129">
        <f>'Beregning_alle kystvandoplande'!M41</f>
        <v>-0.45781753560050525</v>
      </c>
      <c r="D12" s="130">
        <f t="shared" si="0"/>
        <v>3.2993582119875173E-2</v>
      </c>
      <c r="E12" s="138" t="s">
        <v>197</v>
      </c>
      <c r="F12" s="125"/>
    </row>
    <row r="13" spans="1:7" ht="18.75" customHeight="1" x14ac:dyDescent="0.3">
      <c r="A13" s="336" t="s">
        <v>120</v>
      </c>
      <c r="B13" s="337"/>
      <c r="C13" s="337"/>
      <c r="D13" s="337"/>
      <c r="E13" s="338"/>
      <c r="F13" s="141"/>
      <c r="G13" s="142"/>
    </row>
    <row r="14" spans="1:7" x14ac:dyDescent="0.3">
      <c r="A14" s="143" t="s">
        <v>265</v>
      </c>
      <c r="B14" s="134">
        <v>0.49625920000000001</v>
      </c>
      <c r="C14" s="144">
        <v>0</v>
      </c>
      <c r="D14" s="130">
        <f t="shared" ref="D14:D15" si="1">B14*C14</f>
        <v>0</v>
      </c>
      <c r="E14" s="136" t="s">
        <v>267</v>
      </c>
      <c r="F14" s="125"/>
    </row>
    <row r="15" spans="1:7" x14ac:dyDescent="0.3">
      <c r="A15" s="145" t="s">
        <v>110</v>
      </c>
      <c r="B15" s="134">
        <v>1.4532259999999999</v>
      </c>
      <c r="C15" s="146">
        <f>'Beregning_alle kystvandoplande'!N41</f>
        <v>1.8103917456386478</v>
      </c>
      <c r="D15" s="130">
        <f t="shared" si="1"/>
        <v>2.6309083549474694</v>
      </c>
      <c r="E15" s="138" t="s">
        <v>191</v>
      </c>
      <c r="F15" s="133"/>
      <c r="G15" s="142"/>
    </row>
    <row r="16" spans="1:7" ht="17.25" customHeight="1" x14ac:dyDescent="0.3">
      <c r="A16" s="333" t="s">
        <v>7</v>
      </c>
      <c r="B16" s="334"/>
      <c r="C16" s="334"/>
      <c r="D16" s="334"/>
      <c r="E16" s="339"/>
      <c r="F16" s="125"/>
    </row>
    <row r="17" spans="1:7" x14ac:dyDescent="0.3">
      <c r="A17" s="145" t="s">
        <v>122</v>
      </c>
      <c r="B17" s="134">
        <v>0.50192420000000004</v>
      </c>
      <c r="C17" s="147">
        <v>0.4677</v>
      </c>
      <c r="D17" s="130">
        <f>B17*C17</f>
        <v>0.23474994834000001</v>
      </c>
      <c r="E17" s="342" t="s">
        <v>268</v>
      </c>
      <c r="F17" s="133"/>
    </row>
    <row r="18" spans="1:7" x14ac:dyDescent="0.3">
      <c r="A18" s="148" t="s">
        <v>121</v>
      </c>
      <c r="B18" s="134">
        <v>-0.98303750000000001</v>
      </c>
      <c r="C18" s="147">
        <v>0.56000000000000005</v>
      </c>
      <c r="D18" s="130">
        <f t="shared" ref="D18:D23" si="2">B18*C18</f>
        <v>-0.55050100000000002</v>
      </c>
      <c r="E18" s="343"/>
      <c r="F18" s="133"/>
    </row>
    <row r="19" spans="1:7" x14ac:dyDescent="0.3">
      <c r="A19" s="145" t="s">
        <v>111</v>
      </c>
      <c r="B19" s="134">
        <v>1.0029026999999999</v>
      </c>
      <c r="C19" s="147">
        <v>0.06</v>
      </c>
      <c r="D19" s="130">
        <f t="shared" si="2"/>
        <v>6.0174161999999996E-2</v>
      </c>
      <c r="E19" s="343"/>
      <c r="F19" s="133"/>
    </row>
    <row r="20" spans="1:7" x14ac:dyDescent="0.3">
      <c r="A20" s="145" t="s">
        <v>112</v>
      </c>
      <c r="B20" s="134">
        <v>-0.18632660000000001</v>
      </c>
      <c r="C20" s="147">
        <v>0.74</v>
      </c>
      <c r="D20" s="130">
        <f t="shared" si="2"/>
        <v>-0.137881684</v>
      </c>
      <c r="E20" s="343"/>
      <c r="F20" s="133"/>
    </row>
    <row r="21" spans="1:7" x14ac:dyDescent="0.3">
      <c r="A21" s="145" t="s">
        <v>266</v>
      </c>
      <c r="B21" s="134">
        <v>1.0521E-3</v>
      </c>
      <c r="C21" s="135">
        <v>1</v>
      </c>
      <c r="D21" s="130">
        <f t="shared" si="2"/>
        <v>1.0521E-3</v>
      </c>
      <c r="E21" s="136" t="s">
        <v>270</v>
      </c>
      <c r="F21" s="133"/>
      <c r="G21" s="142"/>
    </row>
    <row r="22" spans="1:7" x14ac:dyDescent="0.3">
      <c r="A22" s="149" t="s">
        <v>130</v>
      </c>
      <c r="B22" s="134">
        <v>-0.81592100000000001</v>
      </c>
      <c r="C22" s="135">
        <v>0</v>
      </c>
      <c r="D22" s="150">
        <f t="shared" si="2"/>
        <v>0</v>
      </c>
      <c r="E22" s="136" t="s">
        <v>273</v>
      </c>
      <c r="F22" s="133"/>
    </row>
    <row r="23" spans="1:7" x14ac:dyDescent="0.3">
      <c r="A23" s="145" t="s">
        <v>113</v>
      </c>
      <c r="B23" s="134">
        <v>-3.2548349000000001</v>
      </c>
      <c r="C23" s="135">
        <v>0</v>
      </c>
      <c r="D23" s="150">
        <f t="shared" si="2"/>
        <v>0</v>
      </c>
      <c r="E23" s="136" t="s">
        <v>271</v>
      </c>
      <c r="F23" s="133"/>
    </row>
    <row r="24" spans="1:7" x14ac:dyDescent="0.3">
      <c r="A24" s="145" t="s">
        <v>9</v>
      </c>
      <c r="B24" s="134">
        <v>5.4830915999999998</v>
      </c>
      <c r="C24" s="151">
        <v>1</v>
      </c>
      <c r="D24" s="130">
        <f>B24*C24</f>
        <v>5.4830915999999998</v>
      </c>
      <c r="E24" s="152"/>
      <c r="F24" s="133"/>
    </row>
    <row r="25" spans="1:7" x14ac:dyDescent="0.3">
      <c r="A25" s="153"/>
      <c r="B25" s="154"/>
      <c r="C25" s="155"/>
      <c r="D25" s="156"/>
      <c r="E25" s="157"/>
      <c r="F25" s="158"/>
      <c r="G25" s="155"/>
    </row>
    <row r="26" spans="1:7" ht="18" customHeight="1" x14ac:dyDescent="0.3">
      <c r="A26" s="256" t="s">
        <v>116</v>
      </c>
      <c r="B26" s="257" t="s">
        <v>8</v>
      </c>
      <c r="C26" s="257" t="s">
        <v>117</v>
      </c>
      <c r="D26" s="258" t="s">
        <v>237</v>
      </c>
      <c r="E26" s="259" t="s">
        <v>10</v>
      </c>
    </row>
    <row r="27" spans="1:7" x14ac:dyDescent="0.3">
      <c r="A27" s="159" t="s">
        <v>243</v>
      </c>
      <c r="B27" s="160"/>
      <c r="C27" s="161"/>
      <c r="D27" s="162">
        <f>(SUM(D4:D24))</f>
        <v>6.7255046627994428</v>
      </c>
      <c r="E27" s="163" t="s">
        <v>242</v>
      </c>
    </row>
    <row r="28" spans="1:7" ht="14.7" customHeight="1" x14ac:dyDescent="0.35">
      <c r="A28" s="331" t="s">
        <v>295</v>
      </c>
      <c r="B28" s="160" t="s">
        <v>296</v>
      </c>
      <c r="C28" s="134">
        <v>0.13600000000000001</v>
      </c>
      <c r="D28" s="164"/>
      <c r="E28" s="165"/>
    </row>
    <row r="29" spans="1:7" ht="14.4" x14ac:dyDescent="0.35">
      <c r="A29" s="332"/>
      <c r="B29" s="160" t="s">
        <v>297</v>
      </c>
      <c r="C29" s="166">
        <v>9.8000000000000004E-2</v>
      </c>
      <c r="D29" s="167">
        <f>EXP(D27+((C29^2)+(C28^2))/2)</f>
        <v>845.18426003559659</v>
      </c>
      <c r="E29" s="163" t="s">
        <v>241</v>
      </c>
    </row>
    <row r="30" spans="1:7" x14ac:dyDescent="0.3">
      <c r="A30" s="168" t="s">
        <v>244</v>
      </c>
      <c r="B30" s="169" t="s">
        <v>236</v>
      </c>
      <c r="C30" s="170">
        <f>'Beregning_alle kystvandoplande'!Z41</f>
        <v>123747.981431562</v>
      </c>
      <c r="D30" s="171"/>
      <c r="E30" s="163" t="s">
        <v>269</v>
      </c>
    </row>
    <row r="31" spans="1:7" ht="27" thickBot="1" x14ac:dyDescent="0.35">
      <c r="A31" s="172" t="s">
        <v>245</v>
      </c>
      <c r="B31" s="173" t="s">
        <v>310</v>
      </c>
      <c r="C31" s="174"/>
      <c r="D31" s="175">
        <f>D29*C30</f>
        <v>104589846.11713348</v>
      </c>
      <c r="E31" s="176" t="s">
        <v>246</v>
      </c>
    </row>
    <row r="32" spans="1:7" x14ac:dyDescent="0.3">
      <c r="A32" s="177" t="s">
        <v>247</v>
      </c>
      <c r="B32" s="154"/>
      <c r="C32" s="155"/>
      <c r="D32" s="156"/>
    </row>
    <row r="33" spans="1:5" x14ac:dyDescent="0.3">
      <c r="A33" s="119" t="s">
        <v>274</v>
      </c>
    </row>
    <row r="34" spans="1:5" x14ac:dyDescent="0.3">
      <c r="A34" s="328" t="s">
        <v>272</v>
      </c>
      <c r="B34" s="328"/>
      <c r="C34" s="328"/>
      <c r="D34" s="328"/>
      <c r="E34" s="328"/>
    </row>
    <row r="36" spans="1:5" x14ac:dyDescent="0.3">
      <c r="B36" s="180"/>
    </row>
    <row r="37" spans="1:5" x14ac:dyDescent="0.3">
      <c r="B37" s="180"/>
    </row>
  </sheetData>
  <sheetProtection algorithmName="SHA-512" hashValue="KalYFA0IbGeWAjhJu8/npMNMWo1o0lo+HWfy1XK+fzRo/Ja+vnGsKq+5xJYjGICgnQdP3dzDwaah7jOzQ4IdVQ==" saltValue="B91I0jwUcK/L1RT3Wy1dXw==" spinCount="100000" sheet="1" objects="1" scenarios="1"/>
  <mergeCells count="9">
    <mergeCell ref="A34:E34"/>
    <mergeCell ref="A2:A3"/>
    <mergeCell ref="A28:A29"/>
    <mergeCell ref="A4:E4"/>
    <mergeCell ref="A6:E6"/>
    <mergeCell ref="A13:E13"/>
    <mergeCell ref="A16:E16"/>
    <mergeCell ref="E2:E3"/>
    <mergeCell ref="E17:E20"/>
  </mergeCells>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16"/>
  <sheetViews>
    <sheetView showGridLines="0" workbookViewId="0">
      <pane xSplit="2" ySplit="2" topLeftCell="Y3" activePane="bottomRight" state="frozen"/>
      <selection pane="topRight" activeCell="C1" sqref="C1"/>
      <selection pane="bottomLeft" activeCell="A3" sqref="A3"/>
      <selection pane="bottomRight"/>
    </sheetView>
  </sheetViews>
  <sheetFormatPr defaultColWidth="8.5546875" defaultRowHeight="14.4" x14ac:dyDescent="0.3"/>
  <cols>
    <col min="1" max="1" width="10.33203125" style="32" bestFit="1" customWidth="1"/>
    <col min="2" max="2" width="27" style="32" customWidth="1"/>
    <col min="3" max="3" width="14.88671875" style="32" customWidth="1"/>
    <col min="4" max="4" width="15.6640625" style="32" customWidth="1"/>
    <col min="5" max="5" width="20.88671875" style="32" customWidth="1"/>
    <col min="6" max="6" width="16.5546875" style="32" customWidth="1"/>
    <col min="7" max="7" width="17.6640625" style="293" customWidth="1"/>
    <col min="8" max="8" width="11.6640625" style="32" customWidth="1"/>
    <col min="9" max="9" width="11.5546875" style="32" customWidth="1"/>
    <col min="10" max="10" width="10.33203125" style="32" customWidth="1"/>
    <col min="11" max="11" width="21.33203125" style="96" customWidth="1"/>
    <col min="12" max="12" width="22.33203125" style="97" customWidth="1"/>
    <col min="13" max="13" width="22.6640625" style="33" customWidth="1"/>
    <col min="14" max="14" width="31.88671875" style="32" customWidth="1"/>
    <col min="15" max="15" width="27.6640625" style="32" customWidth="1"/>
    <col min="16" max="16" width="8.5546875" style="32"/>
    <col min="17" max="17" width="14.6640625" style="32" customWidth="1"/>
    <col min="18" max="18" width="13.88671875" style="32" customWidth="1"/>
    <col min="19" max="19" width="8.5546875" style="32"/>
    <col min="20" max="20" width="12.6640625" style="32" customWidth="1"/>
    <col min="21" max="21" width="15.109375" style="32" customWidth="1"/>
    <col min="22" max="22" width="12.5546875" style="98" customWidth="1"/>
    <col min="23" max="23" width="8.5546875" style="32"/>
    <col min="24" max="24" width="16.6640625" style="99" customWidth="1"/>
    <col min="25" max="25" width="20.6640625" style="51" customWidth="1"/>
    <col min="26" max="26" width="22.5546875" style="32" customWidth="1"/>
    <col min="27" max="27" width="18.6640625" style="296" bestFit="1" customWidth="1"/>
    <col min="28" max="28" width="35.33203125" style="32" bestFit="1" customWidth="1"/>
    <col min="29" max="29" width="14.5546875" style="32" bestFit="1" customWidth="1"/>
    <col min="30" max="16384" width="8.5546875" style="32"/>
  </cols>
  <sheetData>
    <row r="1" spans="1:29" s="52" customFormat="1" ht="21.6" x14ac:dyDescent="0.45">
      <c r="A1" s="315" t="s">
        <v>280</v>
      </c>
      <c r="B1" s="37"/>
      <c r="C1" s="37"/>
      <c r="D1" s="37"/>
      <c r="E1" s="37"/>
      <c r="F1" s="37"/>
      <c r="G1" s="111"/>
      <c r="H1" s="37"/>
      <c r="I1" s="37"/>
      <c r="J1" s="37"/>
      <c r="K1" s="112"/>
      <c r="L1" s="113"/>
      <c r="M1" s="114"/>
      <c r="N1" s="37"/>
      <c r="O1" s="37"/>
      <c r="P1" s="37"/>
      <c r="Q1" s="34"/>
      <c r="R1" s="37"/>
      <c r="S1" s="37"/>
      <c r="T1" s="36"/>
      <c r="U1" s="36"/>
      <c r="W1" s="37"/>
      <c r="X1" s="50"/>
      <c r="Y1" s="61"/>
      <c r="Z1" s="35"/>
      <c r="AA1" s="38"/>
    </row>
    <row r="2" spans="1:29" s="298" customFormat="1" ht="65.099999999999994" customHeight="1" x14ac:dyDescent="0.3">
      <c r="A2" s="300" t="s">
        <v>205</v>
      </c>
      <c r="B2" s="300" t="s">
        <v>199</v>
      </c>
      <c r="C2" s="300" t="s">
        <v>196</v>
      </c>
      <c r="D2" s="300" t="s">
        <v>194</v>
      </c>
      <c r="E2" s="300" t="s">
        <v>195</v>
      </c>
      <c r="F2" s="300" t="s">
        <v>127</v>
      </c>
      <c r="G2" s="301" t="s">
        <v>108</v>
      </c>
      <c r="H2" s="300" t="s">
        <v>128</v>
      </c>
      <c r="I2" s="300" t="s">
        <v>118</v>
      </c>
      <c r="J2" s="300" t="s">
        <v>262</v>
      </c>
      <c r="K2" s="302" t="s">
        <v>115</v>
      </c>
      <c r="L2" s="303" t="s">
        <v>192</v>
      </c>
      <c r="M2" s="304" t="s">
        <v>263</v>
      </c>
      <c r="N2" s="300" t="s">
        <v>110</v>
      </c>
      <c r="O2" s="300" t="s">
        <v>265</v>
      </c>
      <c r="P2" s="300" t="s">
        <v>121</v>
      </c>
      <c r="Q2" s="300" t="s">
        <v>129</v>
      </c>
      <c r="R2" s="300" t="s">
        <v>130</v>
      </c>
      <c r="S2" s="300" t="s">
        <v>122</v>
      </c>
      <c r="T2" s="300" t="s">
        <v>190</v>
      </c>
      <c r="U2" s="300" t="s">
        <v>303</v>
      </c>
      <c r="V2" s="300" t="s">
        <v>266</v>
      </c>
      <c r="W2" s="300" t="s">
        <v>9</v>
      </c>
      <c r="X2" s="305" t="s">
        <v>15</v>
      </c>
      <c r="Y2" s="299" t="s">
        <v>107</v>
      </c>
      <c r="Z2" s="300" t="s">
        <v>235</v>
      </c>
      <c r="AA2" s="299" t="s">
        <v>201</v>
      </c>
      <c r="AB2" s="300" t="s">
        <v>248</v>
      </c>
    </row>
    <row r="3" spans="1:29" s="53" customFormat="1" x14ac:dyDescent="0.3">
      <c r="A3" s="263">
        <f>Kystoplande_108_liste!A2</f>
        <v>1</v>
      </c>
      <c r="B3" s="263" t="str">
        <f>Kystoplande_108_liste!B2</f>
        <v>Roskilde Fjord, ydre</v>
      </c>
      <c r="C3" s="31">
        <f>IF('WQ 2021_108'!$E2="D",1,0)</f>
        <v>0</v>
      </c>
      <c r="D3" s="31">
        <f>IF('WQ 2021_108'!$E2="R",1,0)</f>
        <v>1</v>
      </c>
      <c r="E3" s="31">
        <f>IF('WQ 2021_108'!$E2="M",1,0)</f>
        <v>0</v>
      </c>
      <c r="F3" s="31">
        <f>IF(C3=1,2,IF(D3=1,2,IF(E3=1,1,IF(AND(C3=0,D3=0,E3=0),0,""))))</f>
        <v>2</v>
      </c>
      <c r="G3" s="264">
        <f t="shared" ref="G3:G66" si="0">LN(F3)</f>
        <v>0.69314718055994529</v>
      </c>
      <c r="H3" s="31">
        <v>0</v>
      </c>
      <c r="I3" s="31">
        <v>1</v>
      </c>
      <c r="J3" s="31">
        <v>0</v>
      </c>
      <c r="K3" s="265">
        <f>ID_108!L2/1000</f>
        <v>9.046235226806891E-2</v>
      </c>
      <c r="L3" s="266">
        <f>LN(ID_108!L2/ID_108!J2)</f>
        <v>-2.2441267838240213</v>
      </c>
      <c r="M3" s="267">
        <f>ID_108!Q2</f>
        <v>-0.9026983531843642</v>
      </c>
      <c r="N3" s="268">
        <f>LN(ID_108!E2/100000)</f>
        <v>2.096979288545894</v>
      </c>
      <c r="O3" s="269">
        <f>ID_108!G2</f>
        <v>0</v>
      </c>
      <c r="P3" s="194">
        <f>'Eksempel_enkelt kystvandopland'!$C$18</f>
        <v>0.56000000000000005</v>
      </c>
      <c r="Q3" s="194">
        <f>'Eksempel_enkelt kystvandopland'!$C$19</f>
        <v>0.06</v>
      </c>
      <c r="R3" s="194">
        <f>'Eksempel_enkelt kystvandopland'!$C$22</f>
        <v>0</v>
      </c>
      <c r="S3" s="194">
        <f>'Eksempel_enkelt kystvandopland'!$C$17</f>
        <v>0.4677</v>
      </c>
      <c r="T3" s="194">
        <f>'Eksempel_enkelt kystvandopland'!$C$23</f>
        <v>0</v>
      </c>
      <c r="U3" s="194">
        <f>'Eksempel_enkelt kystvandopland'!$C$20</f>
        <v>0.74</v>
      </c>
      <c r="V3" s="270">
        <v>1</v>
      </c>
      <c r="W3" s="194">
        <v>1</v>
      </c>
      <c r="X3" s="271">
        <f>G3*'Eksempel_enkelt kystvandopland'!$B$5+H3*'Eksempel_enkelt kystvandopland'!$B$7+I3*'Eksempel_enkelt kystvandopland'!$B$8+J3*'Eksempel_enkelt kystvandopland'!$B$9+K3*'Eksempel_enkelt kystvandopland'!$B$10+L3*'Eksempel_enkelt kystvandopland'!$B$11+M3*'Eksempel_enkelt kystvandopland'!$B$12+N3*'Eksempel_enkelt kystvandopland'!$B$15+O3*'Eksempel_enkelt kystvandopland'!$B$14+'Beregning_alle kystvandoplande'!P3*'Eksempel_enkelt kystvandopland'!$B$18+Q3*'Eksempel_enkelt kystvandopland'!$B$19+R3*'Eksempel_enkelt kystvandopland'!$B$22+'Beregning_alle kystvandoplande'!S3*'Eksempel_enkelt kystvandopland'!$B$17+'Beregning_alle kystvandoplande'!T3*'Eksempel_enkelt kystvandopland'!$B$23+'Beregning_alle kystvandoplande'!U3*'Eksempel_enkelt kystvandopland'!$B$20+'Beregning_alle kystvandoplande'!V3*'Eksempel_enkelt kystvandopland'!$B$21+W3*'Eksempel_enkelt kystvandopland'!$B$24</f>
        <v>7.3628988835817477</v>
      </c>
      <c r="Y3" s="272">
        <f>EXP(X3+(('Eksempel_enkelt kystvandopland'!$C$29^2)+('Eksempel_enkelt kystvandopland'!$C$28^2))/2)</f>
        <v>1598.7044853364405</v>
      </c>
      <c r="Z3" s="273">
        <f>ID_108!F2</f>
        <v>98160.732452157798</v>
      </c>
      <c r="AA3" s="274">
        <f t="shared" ref="AA3:AA12" si="1">Y3*Z3</f>
        <v>156930003.25517496</v>
      </c>
      <c r="AB3" s="31" t="str">
        <f t="shared" ref="AB3:AB34" si="2">IF(F3=0,"Ikke relevant for 2027",IF(F3&lt;&gt;0,"Årlig WTP ved målopfyldelse i 2027"))</f>
        <v>Årlig WTP ved målopfyldelse i 2027</v>
      </c>
    </row>
    <row r="4" spans="1:29" x14ac:dyDescent="0.3">
      <c r="A4" s="263">
        <f>Kystoplande_108_liste!A3</f>
        <v>2</v>
      </c>
      <c r="B4" s="263" t="str">
        <f>Kystoplande_108_liste!B3</f>
        <v>Roskilde Fjord, indre</v>
      </c>
      <c r="C4" s="31">
        <f>IF('WQ 2021_108'!$E3="D",1,0)</f>
        <v>0</v>
      </c>
      <c r="D4" s="31">
        <f>IF('WQ 2021_108'!$E3="R",1,0)</f>
        <v>0</v>
      </c>
      <c r="E4" s="31">
        <f>IF('WQ 2021_108'!$E3="M",1,0)</f>
        <v>1</v>
      </c>
      <c r="F4" s="31">
        <f t="shared" ref="F4:F67" si="3">IF(C4=1,2,IF(D4=1,2,IF(E4=1,1,IF(AND(C4=0,D4=0,E4=0),0,""))))</f>
        <v>1</v>
      </c>
      <c r="G4" s="264">
        <f t="shared" si="0"/>
        <v>0</v>
      </c>
      <c r="H4" s="31">
        <v>0</v>
      </c>
      <c r="I4" s="31">
        <v>1</v>
      </c>
      <c r="J4" s="31">
        <v>0</v>
      </c>
      <c r="K4" s="265">
        <f>ID_108!L3/1000</f>
        <v>8.0575037663134993E-2</v>
      </c>
      <c r="L4" s="266">
        <f>LN(ID_108!L3/ID_108!J3)</f>
        <v>-1.9366656490279013</v>
      </c>
      <c r="M4" s="267">
        <f>ID_108!Q3</f>
        <v>-0.51585486974664008</v>
      </c>
      <c r="N4" s="268">
        <f>LN(ID_108!E3/100000)</f>
        <v>2.0718236177373268</v>
      </c>
      <c r="O4" s="269">
        <f>ID_108!G3</f>
        <v>0</v>
      </c>
      <c r="P4" s="194">
        <f>'Eksempel_enkelt kystvandopland'!$C$18</f>
        <v>0.56000000000000005</v>
      </c>
      <c r="Q4" s="194">
        <f>'Eksempel_enkelt kystvandopland'!$C$19</f>
        <v>0.06</v>
      </c>
      <c r="R4" s="194">
        <f>'Eksempel_enkelt kystvandopland'!$C$22</f>
        <v>0</v>
      </c>
      <c r="S4" s="194">
        <f>'Eksempel_enkelt kystvandopland'!$C$17</f>
        <v>0.4677</v>
      </c>
      <c r="T4" s="194">
        <f>'Eksempel_enkelt kystvandopland'!$C$23</f>
        <v>0</v>
      </c>
      <c r="U4" s="194">
        <f>'Eksempel_enkelt kystvandopland'!$C$20</f>
        <v>0.74</v>
      </c>
      <c r="V4" s="270">
        <v>1</v>
      </c>
      <c r="W4" s="194">
        <v>1</v>
      </c>
      <c r="X4" s="271">
        <f>G4*'Eksempel_enkelt kystvandopland'!$B$5+H4*'Eksempel_enkelt kystvandopland'!$B$7+I4*'Eksempel_enkelt kystvandopland'!$B$8+J4*'Eksempel_enkelt kystvandopland'!$B$9+K4*'Eksempel_enkelt kystvandopland'!$B$10+L4*'Eksempel_enkelt kystvandopland'!$B$11+M4*'Eksempel_enkelt kystvandopland'!$B$12+N4*'Eksempel_enkelt kystvandopland'!$B$15+O4*'Eksempel_enkelt kystvandopland'!$B$14+'Beregning_alle kystvandoplande'!P4*'Eksempel_enkelt kystvandopland'!$B$18+Q4*'Eksempel_enkelt kystvandopland'!$B$19+R4*'Eksempel_enkelt kystvandopland'!$B$22+'Beregning_alle kystvandoplande'!S4*'Eksempel_enkelt kystvandopland'!$B$17+'Beregning_alle kystvandoplande'!T4*'Eksempel_enkelt kystvandopland'!$B$23+'Beregning_alle kystvandoplande'!U4*'Eksempel_enkelt kystvandopland'!$B$20+'Beregning_alle kystvandoplande'!V4*'Eksempel_enkelt kystvandopland'!$B$21+W4*'Eksempel_enkelt kystvandopland'!$B$24</f>
        <v>6.9539590573609402</v>
      </c>
      <c r="Y4" s="272">
        <f>EXP(X4+(('Eksempel_enkelt kystvandopland'!$C$29^2)+('Eksempel_enkelt kystvandopland'!$C$28^2))/2)</f>
        <v>1062.1060518985653</v>
      </c>
      <c r="Z4" s="273">
        <f>ID_108!F3</f>
        <v>49466.826013990998</v>
      </c>
      <c r="AA4" s="274">
        <f t="shared" si="1"/>
        <v>52539015.277673222</v>
      </c>
      <c r="AB4" s="31" t="str">
        <f t="shared" si="2"/>
        <v>Årlig WTP ved målopfyldelse i 2027</v>
      </c>
    </row>
    <row r="5" spans="1:29" x14ac:dyDescent="0.3">
      <c r="A5" s="263">
        <f>Kystoplande_108_liste!A4</f>
        <v>6</v>
      </c>
      <c r="B5" s="263" t="str">
        <f>Kystoplande_108_liste!B4</f>
        <v>Nordlige Øresund</v>
      </c>
      <c r="C5" s="31">
        <f>IF('WQ 2021_108'!$E4="D",1,0)</f>
        <v>0</v>
      </c>
      <c r="D5" s="31">
        <f>IF('WQ 2021_108'!$E4="R",1,0)</f>
        <v>0</v>
      </c>
      <c r="E5" s="31">
        <f>IF('WQ 2021_108'!$E4="M",1,0)</f>
        <v>1</v>
      </c>
      <c r="F5" s="31">
        <f t="shared" si="3"/>
        <v>1</v>
      </c>
      <c r="G5" s="264">
        <f t="shared" si="0"/>
        <v>0</v>
      </c>
      <c r="H5" s="31">
        <v>0</v>
      </c>
      <c r="I5" s="31">
        <v>1</v>
      </c>
      <c r="J5" s="31">
        <v>0</v>
      </c>
      <c r="K5" s="265">
        <f>ID_108!L4/1000</f>
        <v>0.16344546256116002</v>
      </c>
      <c r="L5" s="266">
        <f>LN(ID_108!L4/ID_108!J4)</f>
        <v>-1.4404268034066301</v>
      </c>
      <c r="M5" s="267">
        <f>ID_108!Q4</f>
        <v>-2.2883473658819415</v>
      </c>
      <c r="N5" s="268">
        <f>LN(ID_108!E4/100000)</f>
        <v>2.1871039224286317</v>
      </c>
      <c r="O5" s="269">
        <f>ID_108!G4</f>
        <v>0</v>
      </c>
      <c r="P5" s="194">
        <f>'Eksempel_enkelt kystvandopland'!$C$18</f>
        <v>0.56000000000000005</v>
      </c>
      <c r="Q5" s="194">
        <f>'Eksempel_enkelt kystvandopland'!$C$19</f>
        <v>0.06</v>
      </c>
      <c r="R5" s="194">
        <f>'Eksempel_enkelt kystvandopland'!$C$22</f>
        <v>0</v>
      </c>
      <c r="S5" s="194">
        <f>'Eksempel_enkelt kystvandopland'!$C$17</f>
        <v>0.4677</v>
      </c>
      <c r="T5" s="194">
        <f>'Eksempel_enkelt kystvandopland'!$C$23</f>
        <v>0</v>
      </c>
      <c r="U5" s="194">
        <f>'Eksempel_enkelt kystvandopland'!$C$20</f>
        <v>0.74</v>
      </c>
      <c r="V5" s="270">
        <v>1</v>
      </c>
      <c r="W5" s="194">
        <v>1</v>
      </c>
      <c r="X5" s="271">
        <f>G5*'Eksempel_enkelt kystvandopland'!$B$5+H5*'Eksempel_enkelt kystvandopland'!$B$7+I5*'Eksempel_enkelt kystvandopland'!$B$8+J5*'Eksempel_enkelt kystvandopland'!$B$9+K5*'Eksempel_enkelt kystvandopland'!$B$10+L5*'Eksempel_enkelt kystvandopland'!$B$11+M5*'Eksempel_enkelt kystvandopland'!$B$12+N5*'Eksempel_enkelt kystvandopland'!$B$15+O5*'Eksempel_enkelt kystvandopland'!$B$14+'Beregning_alle kystvandoplande'!P5*'Eksempel_enkelt kystvandopland'!$B$18+Q5*'Eksempel_enkelt kystvandopland'!$B$19+R5*'Eksempel_enkelt kystvandopland'!$B$22+'Beregning_alle kystvandoplande'!S5*'Eksempel_enkelt kystvandopland'!$B$17+'Beregning_alle kystvandoplande'!T5*'Eksempel_enkelt kystvandopland'!$B$23+'Beregning_alle kystvandoplande'!U5*'Eksempel_enkelt kystvandopland'!$B$20+'Beregning_alle kystvandoplande'!V5*'Eksempel_enkelt kystvandopland'!$B$21+W5*'Eksempel_enkelt kystvandopland'!$B$24</f>
        <v>7.3090436991684609</v>
      </c>
      <c r="Y5" s="272">
        <f>EXP(X5+(('Eksempel_enkelt kystvandopland'!$C$29^2)+('Eksempel_enkelt kystvandopland'!$C$28^2))/2)</f>
        <v>1514.8833210491546</v>
      </c>
      <c r="Z5" s="273">
        <f>ID_108!F4</f>
        <v>623130.10362180497</v>
      </c>
      <c r="AA5" s="274">
        <f t="shared" si="1"/>
        <v>943969400.82030368</v>
      </c>
      <c r="AB5" s="31" t="str">
        <f t="shared" si="2"/>
        <v>Årlig WTP ved målopfyldelse i 2027</v>
      </c>
    </row>
    <row r="6" spans="1:29" x14ac:dyDescent="0.3">
      <c r="A6" s="263">
        <f>Kystoplande_108_liste!A5</f>
        <v>16</v>
      </c>
      <c r="B6" s="263" t="str">
        <f>Kystoplande_108_liste!B5</f>
        <v>Korsør Nor</v>
      </c>
      <c r="C6" s="31">
        <f>IF('WQ 2021_108'!$E5="D",1,0)</f>
        <v>0</v>
      </c>
      <c r="D6" s="31">
        <f>IF('WQ 2021_108'!$E5="R",1,0)</f>
        <v>1</v>
      </c>
      <c r="E6" s="31">
        <f>IF('WQ 2021_108'!$E5="M",1,0)</f>
        <v>0</v>
      </c>
      <c r="F6" s="31">
        <f t="shared" si="3"/>
        <v>2</v>
      </c>
      <c r="G6" s="264">
        <f t="shared" si="0"/>
        <v>0.69314718055994529</v>
      </c>
      <c r="H6" s="31">
        <v>0</v>
      </c>
      <c r="I6" s="31">
        <v>1</v>
      </c>
      <c r="J6" s="31">
        <v>0</v>
      </c>
      <c r="K6" s="265">
        <f>ID_108!L5/1000</f>
        <v>1.3703742301782201E-2</v>
      </c>
      <c r="L6" s="266">
        <f>LN(ID_108!L5/ID_108!J5)</f>
        <v>-0.74140309195638843</v>
      </c>
      <c r="M6" s="267">
        <f>ID_108!Q5</f>
        <v>-0.3938657434068783</v>
      </c>
      <c r="N6" s="268">
        <f>LN(ID_108!E5/100000)</f>
        <v>1.8541864220253459</v>
      </c>
      <c r="O6" s="269">
        <f>ID_108!G5</f>
        <v>1</v>
      </c>
      <c r="P6" s="194">
        <f>'Eksempel_enkelt kystvandopland'!$C$18</f>
        <v>0.56000000000000005</v>
      </c>
      <c r="Q6" s="194">
        <f>'Eksempel_enkelt kystvandopland'!$C$19</f>
        <v>0.06</v>
      </c>
      <c r="R6" s="194">
        <f>'Eksempel_enkelt kystvandopland'!$C$22</f>
        <v>0</v>
      </c>
      <c r="S6" s="194">
        <f>'Eksempel_enkelt kystvandopland'!$C$17</f>
        <v>0.4677</v>
      </c>
      <c r="T6" s="194">
        <f>'Eksempel_enkelt kystvandopland'!$C$23</f>
        <v>0</v>
      </c>
      <c r="U6" s="194">
        <f>'Eksempel_enkelt kystvandopland'!$C$20</f>
        <v>0.74</v>
      </c>
      <c r="V6" s="270">
        <v>1</v>
      </c>
      <c r="W6" s="194">
        <v>1</v>
      </c>
      <c r="X6" s="271">
        <f>G6*'Eksempel_enkelt kystvandopland'!$B$5+H6*'Eksempel_enkelt kystvandopland'!$B$7+I6*'Eksempel_enkelt kystvandopland'!$B$8+J6*'Eksempel_enkelt kystvandopland'!$B$9+K6*'Eksempel_enkelt kystvandopland'!$B$10+L6*'Eksempel_enkelt kystvandopland'!$B$11+M6*'Eksempel_enkelt kystvandopland'!$B$12+N6*'Eksempel_enkelt kystvandopland'!$B$15+O6*'Eksempel_enkelt kystvandopland'!$B$14+'Beregning_alle kystvandoplande'!P6*'Eksempel_enkelt kystvandopland'!$B$18+Q6*'Eksempel_enkelt kystvandopland'!$B$19+R6*'Eksempel_enkelt kystvandopland'!$B$22+'Beregning_alle kystvandoplande'!S6*'Eksempel_enkelt kystvandopland'!$B$17+'Beregning_alle kystvandoplande'!T6*'Eksempel_enkelt kystvandopland'!$B$23+'Beregning_alle kystvandoplande'!U6*'Eksempel_enkelt kystvandopland'!$B$20+'Beregning_alle kystvandoplande'!V6*'Eksempel_enkelt kystvandopland'!$B$21+W6*'Eksempel_enkelt kystvandopland'!$B$24</f>
        <v>7.6525508845556285</v>
      </c>
      <c r="Y6" s="272">
        <f>EXP(X6+(('Eksempel_enkelt kystvandopland'!$C$29^2)+('Eksempel_enkelt kystvandopland'!$C$28^2))/2)</f>
        <v>2135.8092305592231</v>
      </c>
      <c r="Z6" s="273">
        <f>ID_108!F5</f>
        <v>3092.0907607619802</v>
      </c>
      <c r="AA6" s="274">
        <f t="shared" si="1"/>
        <v>6604115.9885623278</v>
      </c>
      <c r="AB6" s="31" t="str">
        <f t="shared" si="2"/>
        <v>Årlig WTP ved målopfyldelse i 2027</v>
      </c>
      <c r="AC6" s="54"/>
    </row>
    <row r="7" spans="1:29" x14ac:dyDescent="0.3">
      <c r="A7" s="263">
        <f>Kystoplande_108_liste!A6</f>
        <v>17</v>
      </c>
      <c r="B7" s="263" t="str">
        <f>Kystoplande_108_liste!B6</f>
        <v>Basnæs Nor</v>
      </c>
      <c r="C7" s="31">
        <f>IF('WQ 2021_108'!$E6="D",1,0)</f>
        <v>0</v>
      </c>
      <c r="D7" s="31">
        <f>IF('WQ 2021_108'!$E6="R",1,0)</f>
        <v>0</v>
      </c>
      <c r="E7" s="31">
        <f>IF('WQ 2021_108'!$E6="M",1,0)</f>
        <v>1</v>
      </c>
      <c r="F7" s="31">
        <f t="shared" si="3"/>
        <v>1</v>
      </c>
      <c r="G7" s="264">
        <f t="shared" si="0"/>
        <v>0</v>
      </c>
      <c r="H7" s="31">
        <v>0</v>
      </c>
      <c r="I7" s="31">
        <v>1</v>
      </c>
      <c r="J7" s="31">
        <v>0</v>
      </c>
      <c r="K7" s="265">
        <f>ID_108!L6/1000</f>
        <v>2.6360111331108802E-2</v>
      </c>
      <c r="L7" s="266">
        <f>LN(ID_108!L6/ID_108!J6)</f>
        <v>-0.65016307632728665</v>
      </c>
      <c r="M7" s="267">
        <f>ID_108!Q6</f>
        <v>-0.17210922674641163</v>
      </c>
      <c r="N7" s="268">
        <f>LN(ID_108!E6/100000)</f>
        <v>1.7903298156891057</v>
      </c>
      <c r="O7" s="269">
        <f>ID_108!G6</f>
        <v>0</v>
      </c>
      <c r="P7" s="194">
        <f>'Eksempel_enkelt kystvandopland'!$C$18</f>
        <v>0.56000000000000005</v>
      </c>
      <c r="Q7" s="194">
        <f>'Eksempel_enkelt kystvandopland'!$C$19</f>
        <v>0.06</v>
      </c>
      <c r="R7" s="194">
        <f>'Eksempel_enkelt kystvandopland'!$C$22</f>
        <v>0</v>
      </c>
      <c r="S7" s="194">
        <f>'Eksempel_enkelt kystvandopland'!$C$17</f>
        <v>0.4677</v>
      </c>
      <c r="T7" s="194">
        <f>'Eksempel_enkelt kystvandopland'!$C$23</f>
        <v>0</v>
      </c>
      <c r="U7" s="194">
        <f>'Eksempel_enkelt kystvandopland'!$C$20</f>
        <v>0.74</v>
      </c>
      <c r="V7" s="270">
        <v>1</v>
      </c>
      <c r="W7" s="194">
        <v>1</v>
      </c>
      <c r="X7" s="271">
        <f>G7*'Eksempel_enkelt kystvandopland'!$B$5+H7*'Eksempel_enkelt kystvandopland'!$B$7+I7*'Eksempel_enkelt kystvandopland'!$B$8+J7*'Eksempel_enkelt kystvandopland'!$B$9+K7*'Eksempel_enkelt kystvandopland'!$B$10+L7*'Eksempel_enkelt kystvandopland'!$B$11+M7*'Eksempel_enkelt kystvandopland'!$B$12+N7*'Eksempel_enkelt kystvandopland'!$B$15+O7*'Eksempel_enkelt kystvandopland'!$B$14+'Beregning_alle kystvandoplande'!P7*'Eksempel_enkelt kystvandopland'!$B$18+Q7*'Eksempel_enkelt kystvandopland'!$B$19+R7*'Eksempel_enkelt kystvandopland'!$B$22+'Beregning_alle kystvandoplande'!S7*'Eksempel_enkelt kystvandopland'!$B$17+'Beregning_alle kystvandoplande'!T7*'Eksempel_enkelt kystvandopland'!$B$23+'Beregning_alle kystvandoplande'!U7*'Eksempel_enkelt kystvandopland'!$B$20+'Beregning_alle kystvandoplande'!V7*'Eksempel_enkelt kystvandopland'!$B$21+W7*'Eksempel_enkelt kystvandopland'!$B$24</f>
        <v>6.6766302869682326</v>
      </c>
      <c r="Y7" s="272">
        <f>EXP(X7+(('Eksempel_enkelt kystvandopland'!$C$29^2)+('Eksempel_enkelt kystvandopland'!$C$28^2))/2)</f>
        <v>804.86960824887819</v>
      </c>
      <c r="Z7" s="273">
        <f>ID_108!F6</f>
        <v>487.41600212261397</v>
      </c>
      <c r="AA7" s="274">
        <f t="shared" si="1"/>
        <v>392306.32668266271</v>
      </c>
      <c r="AB7" s="31" t="str">
        <f t="shared" si="2"/>
        <v>Årlig WTP ved målopfyldelse i 2027</v>
      </c>
    </row>
    <row r="8" spans="1:29" x14ac:dyDescent="0.3">
      <c r="A8" s="263">
        <f>Kystoplande_108_liste!A7</f>
        <v>18</v>
      </c>
      <c r="B8" s="263" t="str">
        <f>Kystoplande_108_liste!B7</f>
        <v>Holsteinborg Nor</v>
      </c>
      <c r="C8" s="31">
        <f>IF('WQ 2021_108'!$E7="D",1,0)</f>
        <v>0</v>
      </c>
      <c r="D8" s="31">
        <f>IF('WQ 2021_108'!$E7="R",1,0)</f>
        <v>1</v>
      </c>
      <c r="E8" s="31">
        <f>IF('WQ 2021_108'!$E7="M",1,0)</f>
        <v>0</v>
      </c>
      <c r="F8" s="31">
        <f t="shared" si="3"/>
        <v>2</v>
      </c>
      <c r="G8" s="264">
        <f t="shared" si="0"/>
        <v>0.69314718055994529</v>
      </c>
      <c r="H8" s="31">
        <v>0</v>
      </c>
      <c r="I8" s="31">
        <v>1</v>
      </c>
      <c r="J8" s="31">
        <v>0</v>
      </c>
      <c r="K8" s="265">
        <f>ID_108!L7/1000</f>
        <v>1.7789887294684198E-2</v>
      </c>
      <c r="L8" s="266">
        <f>LN(ID_108!L7/ID_108!J7)</f>
        <v>-0.6259458023137483</v>
      </c>
      <c r="M8" s="267">
        <f>ID_108!Q7</f>
        <v>-0.4634129488996177</v>
      </c>
      <c r="N8" s="268">
        <f>LN(ID_108!E7/100000)</f>
        <v>1.8147661217970024</v>
      </c>
      <c r="O8" s="269">
        <f>ID_108!G7</f>
        <v>1</v>
      </c>
      <c r="P8" s="194">
        <f>'Eksempel_enkelt kystvandopland'!$C$18</f>
        <v>0.56000000000000005</v>
      </c>
      <c r="Q8" s="194">
        <f>'Eksempel_enkelt kystvandopland'!$C$19</f>
        <v>0.06</v>
      </c>
      <c r="R8" s="194">
        <f>'Eksempel_enkelt kystvandopland'!$C$22</f>
        <v>0</v>
      </c>
      <c r="S8" s="194">
        <f>'Eksempel_enkelt kystvandopland'!$C$17</f>
        <v>0.4677</v>
      </c>
      <c r="T8" s="194">
        <f>'Eksempel_enkelt kystvandopland'!$C$23</f>
        <v>0</v>
      </c>
      <c r="U8" s="194">
        <f>'Eksempel_enkelt kystvandopland'!$C$20</f>
        <v>0.74</v>
      </c>
      <c r="V8" s="270">
        <v>1</v>
      </c>
      <c r="W8" s="194">
        <v>1</v>
      </c>
      <c r="X8" s="271">
        <f>G8*'Eksempel_enkelt kystvandopland'!$B$5+H8*'Eksempel_enkelt kystvandopland'!$B$7+I8*'Eksempel_enkelt kystvandopland'!$B$8+J8*'Eksempel_enkelt kystvandopland'!$B$9+K8*'Eksempel_enkelt kystvandopland'!$B$10+L8*'Eksempel_enkelt kystvandopland'!$B$11+M8*'Eksempel_enkelt kystvandopland'!$B$12+N8*'Eksempel_enkelt kystvandopland'!$B$15+O8*'Eksempel_enkelt kystvandopland'!$B$14+'Beregning_alle kystvandoplande'!P8*'Eksempel_enkelt kystvandopland'!$B$18+Q8*'Eksempel_enkelt kystvandopland'!$B$19+R8*'Eksempel_enkelt kystvandopland'!$B$22+'Beregning_alle kystvandoplande'!S8*'Eksempel_enkelt kystvandopland'!$B$17+'Beregning_alle kystvandoplande'!T8*'Eksempel_enkelt kystvandopland'!$B$23+'Beregning_alle kystvandoplande'!U8*'Eksempel_enkelt kystvandopland'!$B$20+'Beregning_alle kystvandoplande'!V8*'Eksempel_enkelt kystvandopland'!$B$21+W8*'Eksempel_enkelt kystvandopland'!$B$24</f>
        <v>7.6142751738949901</v>
      </c>
      <c r="Y8" s="272">
        <f>EXP(X8+(('Eksempel_enkelt kystvandopland'!$C$29^2)+('Eksempel_enkelt kystvandopland'!$C$28^2))/2)</f>
        <v>2055.6043553624418</v>
      </c>
      <c r="Z8" s="273">
        <f>ID_108!F7</f>
        <v>306.060160712364</v>
      </c>
      <c r="AA8" s="274">
        <f t="shared" si="1"/>
        <v>629138.59936326428</v>
      </c>
      <c r="AB8" s="31" t="str">
        <f t="shared" si="2"/>
        <v>Årlig WTP ved målopfyldelse i 2027</v>
      </c>
    </row>
    <row r="9" spans="1:29" x14ac:dyDescent="0.3">
      <c r="A9" s="263">
        <f>Kystoplande_108_liste!A8</f>
        <v>24</v>
      </c>
      <c r="B9" s="263" t="str">
        <f>Kystoplande_108_liste!B8</f>
        <v>Isefjord, ydre</v>
      </c>
      <c r="C9" s="31">
        <f>IF('WQ 2021_108'!$E8="D",1,0)</f>
        <v>0</v>
      </c>
      <c r="D9" s="31">
        <f>IF('WQ 2021_108'!$E8="R",1,0)</f>
        <v>1</v>
      </c>
      <c r="E9" s="31">
        <f>IF('WQ 2021_108'!$E8="M",1,0)</f>
        <v>0</v>
      </c>
      <c r="F9" s="31">
        <f t="shared" si="3"/>
        <v>2</v>
      </c>
      <c r="G9" s="264">
        <f t="shared" si="0"/>
        <v>0.69314718055994529</v>
      </c>
      <c r="H9" s="31">
        <v>0</v>
      </c>
      <c r="I9" s="31">
        <v>1</v>
      </c>
      <c r="J9" s="31">
        <v>0</v>
      </c>
      <c r="K9" s="265">
        <f>ID_108!L8/1000</f>
        <v>7.8780988884369213E-2</v>
      </c>
      <c r="L9" s="266">
        <f>LN(ID_108!L8/ID_108!J8)</f>
        <v>-0.38519590295935685</v>
      </c>
      <c r="M9" s="267">
        <f>ID_108!Q8</f>
        <v>-0.76877655490985286</v>
      </c>
      <c r="N9" s="268">
        <f>LN(ID_108!E8/100000)</f>
        <v>1.7466899703121317</v>
      </c>
      <c r="O9" s="269">
        <f>ID_108!G8</f>
        <v>1</v>
      </c>
      <c r="P9" s="194">
        <f>'Eksempel_enkelt kystvandopland'!$C$18</f>
        <v>0.56000000000000005</v>
      </c>
      <c r="Q9" s="194">
        <f>'Eksempel_enkelt kystvandopland'!$C$19</f>
        <v>0.06</v>
      </c>
      <c r="R9" s="194">
        <f>'Eksempel_enkelt kystvandopland'!$C$22</f>
        <v>0</v>
      </c>
      <c r="S9" s="194">
        <f>'Eksempel_enkelt kystvandopland'!$C$17</f>
        <v>0.4677</v>
      </c>
      <c r="T9" s="194">
        <f>'Eksempel_enkelt kystvandopland'!$C$23</f>
        <v>0</v>
      </c>
      <c r="U9" s="194">
        <f>'Eksempel_enkelt kystvandopland'!$C$20</f>
        <v>0.74</v>
      </c>
      <c r="V9" s="270">
        <v>1</v>
      </c>
      <c r="W9" s="194">
        <v>1</v>
      </c>
      <c r="X9" s="271">
        <f>G9*'Eksempel_enkelt kystvandopland'!$B$5+H9*'Eksempel_enkelt kystvandopland'!$B$7+I9*'Eksempel_enkelt kystvandopland'!$B$8+J9*'Eksempel_enkelt kystvandopland'!$B$9+K9*'Eksempel_enkelt kystvandopland'!$B$10+L9*'Eksempel_enkelt kystvandopland'!$B$11+M9*'Eksempel_enkelt kystvandopland'!$B$12+N9*'Eksempel_enkelt kystvandopland'!$B$15+O9*'Eksempel_enkelt kystvandopland'!$B$14+'Beregning_alle kystvandoplande'!P9*'Eksempel_enkelt kystvandopland'!$B$18+Q9*'Eksempel_enkelt kystvandopland'!$B$19+R9*'Eksempel_enkelt kystvandopland'!$B$22+'Beregning_alle kystvandoplande'!S9*'Eksempel_enkelt kystvandopland'!$B$17+'Beregning_alle kystvandoplande'!T9*'Eksempel_enkelt kystvandopland'!$B$23+'Beregning_alle kystvandoplande'!U9*'Eksempel_enkelt kystvandopland'!$B$20+'Beregning_alle kystvandoplande'!V9*'Eksempel_enkelt kystvandopland'!$B$21+W9*'Eksempel_enkelt kystvandopland'!$B$24</f>
        <v>7.5662611935522008</v>
      </c>
      <c r="Y9" s="272">
        <f>EXP(X9+(('Eksempel_enkelt kystvandopland'!$C$29^2)+('Eksempel_enkelt kystvandopland'!$C$28^2))/2)</f>
        <v>1959.238572941294</v>
      </c>
      <c r="Z9" s="273">
        <f>ID_108!F8</f>
        <v>9110.7149706229702</v>
      </c>
      <c r="AA9" s="274">
        <f t="shared" si="1"/>
        <v>17850064.197518233</v>
      </c>
      <c r="AB9" s="31" t="str">
        <f t="shared" si="2"/>
        <v>Årlig WTP ved målopfyldelse i 2027</v>
      </c>
    </row>
    <row r="10" spans="1:29" x14ac:dyDescent="0.3">
      <c r="A10" s="263">
        <f>Kystoplande_108_liste!A9</f>
        <v>25</v>
      </c>
      <c r="B10" s="263" t="str">
        <f>Kystoplande_108_liste!B9</f>
        <v>Skælskør Fjord og Nor</v>
      </c>
      <c r="C10" s="31">
        <f>IF('WQ 2021_108'!$E9="D",1,0)</f>
        <v>0</v>
      </c>
      <c r="D10" s="31">
        <f>IF('WQ 2021_108'!$E9="R",1,0)</f>
        <v>0</v>
      </c>
      <c r="E10" s="31">
        <f>IF('WQ 2021_108'!$E9="M",1,0)</f>
        <v>1</v>
      </c>
      <c r="F10" s="31">
        <f t="shared" si="3"/>
        <v>1</v>
      </c>
      <c r="G10" s="264">
        <f t="shared" si="0"/>
        <v>0</v>
      </c>
      <c r="H10" s="31">
        <v>0</v>
      </c>
      <c r="I10" s="31">
        <v>1</v>
      </c>
      <c r="J10" s="31">
        <v>0</v>
      </c>
      <c r="K10" s="265">
        <f>ID_108!L9/1000</f>
        <v>1.21593442820985E-2</v>
      </c>
      <c r="L10" s="266">
        <f>LN(ID_108!L9/ID_108!J9)</f>
        <v>-0.71930089233113248</v>
      </c>
      <c r="M10" s="267">
        <f>ID_108!Q9</f>
        <v>-0.5498286387983089</v>
      </c>
      <c r="N10" s="268">
        <f>LN(ID_108!E9/100000)</f>
        <v>1.8102213266537688</v>
      </c>
      <c r="O10" s="269">
        <f>ID_108!G9</f>
        <v>1</v>
      </c>
      <c r="P10" s="194">
        <f>'Eksempel_enkelt kystvandopland'!$C$18</f>
        <v>0.56000000000000005</v>
      </c>
      <c r="Q10" s="194">
        <f>'Eksempel_enkelt kystvandopland'!$C$19</f>
        <v>0.06</v>
      </c>
      <c r="R10" s="194">
        <f>'Eksempel_enkelt kystvandopland'!$C$22</f>
        <v>0</v>
      </c>
      <c r="S10" s="194">
        <f>'Eksempel_enkelt kystvandopland'!$C$17</f>
        <v>0.4677</v>
      </c>
      <c r="T10" s="194">
        <f>'Eksempel_enkelt kystvandopland'!$C$23</f>
        <v>0</v>
      </c>
      <c r="U10" s="194">
        <f>'Eksempel_enkelt kystvandopland'!$C$20</f>
        <v>0.74</v>
      </c>
      <c r="V10" s="270">
        <v>1</v>
      </c>
      <c r="W10" s="194">
        <v>1</v>
      </c>
      <c r="X10" s="271">
        <f>G10*'Eksempel_enkelt kystvandopland'!$B$5+H10*'Eksempel_enkelt kystvandopland'!$B$7+I10*'Eksempel_enkelt kystvandopland'!$B$8+J10*'Eksempel_enkelt kystvandopland'!$B$9+K10*'Eksempel_enkelt kystvandopland'!$B$10+L10*'Eksempel_enkelt kystvandopland'!$B$11+M10*'Eksempel_enkelt kystvandopland'!$B$12+N10*'Eksempel_enkelt kystvandopland'!$B$15+O10*'Eksempel_enkelt kystvandopland'!$B$14+'Beregning_alle kystvandoplande'!P10*'Eksempel_enkelt kystvandopland'!$B$18+Q10*'Eksempel_enkelt kystvandopland'!$B$19+R10*'Eksempel_enkelt kystvandopland'!$B$22+'Beregning_alle kystvandoplande'!S10*'Eksempel_enkelt kystvandopland'!$B$17+'Beregning_alle kystvandoplande'!T10*'Eksempel_enkelt kystvandopland'!$B$23+'Beregning_alle kystvandoplande'!U10*'Eksempel_enkelt kystvandopland'!$B$20+'Beregning_alle kystvandoplande'!V10*'Eksempel_enkelt kystvandopland'!$B$21+W10*'Eksempel_enkelt kystvandopland'!$B$24</f>
        <v>7.2206976465944006</v>
      </c>
      <c r="Y10" s="272">
        <f>EXP(X10+(('Eksempel_enkelt kystvandopland'!$C$29^2)+('Eksempel_enkelt kystvandopland'!$C$28^2))/2)</f>
        <v>1386.7908926141079</v>
      </c>
      <c r="Z10" s="273">
        <f>ID_108!F9</f>
        <v>2854.4689566432598</v>
      </c>
      <c r="AA10" s="274">
        <f t="shared" si="1"/>
        <v>3958551.5523225674</v>
      </c>
      <c r="AB10" s="31" t="str">
        <f t="shared" si="2"/>
        <v>Årlig WTP ved målopfyldelse i 2027</v>
      </c>
    </row>
    <row r="11" spans="1:29" x14ac:dyDescent="0.3">
      <c r="A11" s="263">
        <f>Kystoplande_108_liste!A10</f>
        <v>28</v>
      </c>
      <c r="B11" s="263" t="str">
        <f>Kystoplande_108_liste!B10</f>
        <v>Sejerø Bugt</v>
      </c>
      <c r="C11" s="31">
        <f>IF('WQ 2021_108'!$E10="D",1,0)</f>
        <v>0</v>
      </c>
      <c r="D11" s="31">
        <f>IF('WQ 2021_108'!$E10="R",1,0)</f>
        <v>1</v>
      </c>
      <c r="E11" s="31">
        <f>IF('WQ 2021_108'!$E10="M",1,0)</f>
        <v>0</v>
      </c>
      <c r="F11" s="31">
        <f t="shared" si="3"/>
        <v>2</v>
      </c>
      <c r="G11" s="264">
        <f t="shared" si="0"/>
        <v>0.69314718055994529</v>
      </c>
      <c r="H11" s="31">
        <v>0</v>
      </c>
      <c r="I11" s="31">
        <v>1</v>
      </c>
      <c r="J11" s="31">
        <v>0</v>
      </c>
      <c r="K11" s="265">
        <f>ID_108!L10/1000</f>
        <v>0.16712440693833902</v>
      </c>
      <c r="L11" s="266">
        <f>LN(ID_108!L10/ID_108!J10)</f>
        <v>-0.89791512082574876</v>
      </c>
      <c r="M11" s="267">
        <f>ID_108!Q10</f>
        <v>-0.69934032187685946</v>
      </c>
      <c r="N11" s="268">
        <f>LN(ID_108!E10/100000)</f>
        <v>1.7310126894829461</v>
      </c>
      <c r="O11" s="269">
        <f>ID_108!G10</f>
        <v>1</v>
      </c>
      <c r="P11" s="194">
        <f>'Eksempel_enkelt kystvandopland'!$C$18</f>
        <v>0.56000000000000005</v>
      </c>
      <c r="Q11" s="194">
        <f>'Eksempel_enkelt kystvandopland'!$C$19</f>
        <v>0.06</v>
      </c>
      <c r="R11" s="194">
        <f>'Eksempel_enkelt kystvandopland'!$C$22</f>
        <v>0</v>
      </c>
      <c r="S11" s="194">
        <f>'Eksempel_enkelt kystvandopland'!$C$17</f>
        <v>0.4677</v>
      </c>
      <c r="T11" s="194">
        <f>'Eksempel_enkelt kystvandopland'!$C$23</f>
        <v>0</v>
      </c>
      <c r="U11" s="194">
        <f>'Eksempel_enkelt kystvandopland'!$C$20</f>
        <v>0.74</v>
      </c>
      <c r="V11" s="270">
        <v>1</v>
      </c>
      <c r="W11" s="194">
        <v>1</v>
      </c>
      <c r="X11" s="271">
        <f>G11*'Eksempel_enkelt kystvandopland'!$B$5+H11*'Eksempel_enkelt kystvandopland'!$B$7+I11*'Eksempel_enkelt kystvandopland'!$B$8+J11*'Eksempel_enkelt kystvandopland'!$B$9+K11*'Eksempel_enkelt kystvandopland'!$B$10+L11*'Eksempel_enkelt kystvandopland'!$B$11+M11*'Eksempel_enkelt kystvandopland'!$B$12+N11*'Eksempel_enkelt kystvandopland'!$B$15+O11*'Eksempel_enkelt kystvandopland'!$B$14+'Beregning_alle kystvandoplande'!P11*'Eksempel_enkelt kystvandopland'!$B$18+Q11*'Eksempel_enkelt kystvandopland'!$B$19+R11*'Eksempel_enkelt kystvandopland'!$B$22+'Beregning_alle kystvandoplande'!S11*'Eksempel_enkelt kystvandopland'!$B$17+'Beregning_alle kystvandoplande'!T11*'Eksempel_enkelt kystvandopland'!$B$23+'Beregning_alle kystvandoplande'!U11*'Eksempel_enkelt kystvandopland'!$B$20+'Beregning_alle kystvandoplande'!V11*'Eksempel_enkelt kystvandopland'!$B$21+W11*'Eksempel_enkelt kystvandopland'!$B$24</f>
        <v>7.4757390855432995</v>
      </c>
      <c r="Y11" s="272">
        <f>EXP(X11+(('Eksempel_enkelt kystvandopland'!$C$29^2)+('Eksempel_enkelt kystvandopland'!$C$28^2))/2)</f>
        <v>1789.6745837916055</v>
      </c>
      <c r="Z11" s="273">
        <f>ID_108!F10</f>
        <v>7915.6471821927298</v>
      </c>
      <c r="AA11" s="274">
        <f t="shared" si="1"/>
        <v>14166432.57623197</v>
      </c>
      <c r="AB11" s="31" t="str">
        <f t="shared" si="2"/>
        <v>Årlig WTP ved målopfyldelse i 2027</v>
      </c>
    </row>
    <row r="12" spans="1:29" x14ac:dyDescent="0.3">
      <c r="A12" s="263">
        <f>Kystoplande_108_liste!A11</f>
        <v>29</v>
      </c>
      <c r="B12" s="263" t="str">
        <f>Kystoplande_108_liste!B11</f>
        <v>Kalundborg Fjord</v>
      </c>
      <c r="C12" s="31">
        <f>IF('WQ 2021_108'!$E11="D",1,0)</f>
        <v>0</v>
      </c>
      <c r="D12" s="31">
        <f>IF('WQ 2021_108'!$E11="R",1,0)</f>
        <v>1</v>
      </c>
      <c r="E12" s="31">
        <f>IF('WQ 2021_108'!$E11="M",1,0)</f>
        <v>0</v>
      </c>
      <c r="F12" s="31">
        <f t="shared" si="3"/>
        <v>2</v>
      </c>
      <c r="G12" s="264">
        <f t="shared" si="0"/>
        <v>0.69314718055994529</v>
      </c>
      <c r="H12" s="31">
        <v>0</v>
      </c>
      <c r="I12" s="31">
        <v>1</v>
      </c>
      <c r="J12" s="31">
        <v>0</v>
      </c>
      <c r="K12" s="265">
        <f>ID_108!L11/1000</f>
        <v>3.8907308074859003E-2</v>
      </c>
      <c r="L12" s="266">
        <f>LN(ID_108!L11/ID_108!J11)</f>
        <v>-0.33608430850051618</v>
      </c>
      <c r="M12" s="267">
        <f>ID_108!Q11</f>
        <v>-0.65794194512247484</v>
      </c>
      <c r="N12" s="268">
        <f>LN(ID_108!E11/100000)</f>
        <v>1.8052063916711827</v>
      </c>
      <c r="O12" s="269">
        <f>ID_108!G11</f>
        <v>0</v>
      </c>
      <c r="P12" s="194">
        <f>'Eksempel_enkelt kystvandopland'!$C$18</f>
        <v>0.56000000000000005</v>
      </c>
      <c r="Q12" s="194">
        <f>'Eksempel_enkelt kystvandopland'!$C$19</f>
        <v>0.06</v>
      </c>
      <c r="R12" s="194">
        <f>'Eksempel_enkelt kystvandopland'!$C$22</f>
        <v>0</v>
      </c>
      <c r="S12" s="194">
        <f>'Eksempel_enkelt kystvandopland'!$C$17</f>
        <v>0.4677</v>
      </c>
      <c r="T12" s="194">
        <f>'Eksempel_enkelt kystvandopland'!$C$23</f>
        <v>0</v>
      </c>
      <c r="U12" s="194">
        <f>'Eksempel_enkelt kystvandopland'!$C$20</f>
        <v>0.74</v>
      </c>
      <c r="V12" s="270">
        <v>1</v>
      </c>
      <c r="W12" s="194">
        <v>1</v>
      </c>
      <c r="X12" s="271">
        <f>G12*'Eksempel_enkelt kystvandopland'!$B$5+H12*'Eksempel_enkelt kystvandopland'!$B$7+I12*'Eksempel_enkelt kystvandopland'!$B$8+J12*'Eksempel_enkelt kystvandopland'!$B$9+K12*'Eksempel_enkelt kystvandopland'!$B$10+L12*'Eksempel_enkelt kystvandopland'!$B$11+M12*'Eksempel_enkelt kystvandopland'!$B$12+N12*'Eksempel_enkelt kystvandopland'!$B$15+O12*'Eksempel_enkelt kystvandopland'!$B$14+'Beregning_alle kystvandoplande'!P12*'Eksempel_enkelt kystvandopland'!$B$18+Q12*'Eksempel_enkelt kystvandopland'!$B$19+R12*'Eksempel_enkelt kystvandopland'!$B$22+'Beregning_alle kystvandoplande'!S12*'Eksempel_enkelt kystvandopland'!$B$17+'Beregning_alle kystvandoplande'!T12*'Eksempel_enkelt kystvandopland'!$B$23+'Beregning_alle kystvandoplande'!U12*'Eksempel_enkelt kystvandopland'!$B$20+'Beregning_alle kystvandoplande'!V12*'Eksempel_enkelt kystvandopland'!$B$21+W12*'Eksempel_enkelt kystvandopland'!$B$24</f>
        <v>7.1532293430515228</v>
      </c>
      <c r="Y12" s="272">
        <f>EXP(X12+(('Eksempel_enkelt kystvandopland'!$C$29^2)+('Eksempel_enkelt kystvandopland'!$C$28^2))/2)</f>
        <v>1296.3129779017986</v>
      </c>
      <c r="Z12" s="273">
        <f>ID_108!F11</f>
        <v>8776.4849306339293</v>
      </c>
      <c r="AA12" s="274">
        <f t="shared" si="1"/>
        <v>11377071.31594033</v>
      </c>
      <c r="AB12" s="31" t="str">
        <f t="shared" si="2"/>
        <v>Årlig WTP ved målopfyldelse i 2027</v>
      </c>
    </row>
    <row r="13" spans="1:29" x14ac:dyDescent="0.3">
      <c r="A13" s="263">
        <f>Kystoplande_108_liste!A12</f>
        <v>34</v>
      </c>
      <c r="B13" s="263" t="str">
        <f>Kystoplande_108_liste!B12</f>
        <v>Smålandsfarvandet, syd</v>
      </c>
      <c r="C13" s="31">
        <f>IF('WQ 2021_108'!$E12="D",1,0)</f>
        <v>0</v>
      </c>
      <c r="D13" s="31">
        <f>IF('WQ 2021_108'!$E12="R",1,0)</f>
        <v>0</v>
      </c>
      <c r="E13" s="31">
        <f>IF('WQ 2021_108'!$E12="M",1,0)</f>
        <v>0</v>
      </c>
      <c r="F13" s="31">
        <f t="shared" si="3"/>
        <v>0</v>
      </c>
      <c r="G13" s="264" t="e">
        <f t="shared" si="0"/>
        <v>#NUM!</v>
      </c>
      <c r="H13" s="31">
        <v>0</v>
      </c>
      <c r="I13" s="31">
        <v>1</v>
      </c>
      <c r="J13" s="31">
        <v>0</v>
      </c>
      <c r="K13" s="265">
        <f>ID_108!L12/1000</f>
        <v>0.122222690456568</v>
      </c>
      <c r="L13" s="266">
        <f>LN(ID_108!L12/ID_108!J12)</f>
        <v>-1.6456494394006946</v>
      </c>
      <c r="M13" s="267">
        <f>ID_108!Q12</f>
        <v>-0.33162630546528804</v>
      </c>
      <c r="N13" s="268">
        <f>LN(ID_108!E12/100000)</f>
        <v>1.6036221125410213</v>
      </c>
      <c r="O13" s="269">
        <f>ID_108!G12</f>
        <v>1</v>
      </c>
      <c r="P13" s="194">
        <f>'Eksempel_enkelt kystvandopland'!$C$18</f>
        <v>0.56000000000000005</v>
      </c>
      <c r="Q13" s="194">
        <f>'Eksempel_enkelt kystvandopland'!$C$19</f>
        <v>0.06</v>
      </c>
      <c r="R13" s="194">
        <f>'Eksempel_enkelt kystvandopland'!$C$22</f>
        <v>0</v>
      </c>
      <c r="S13" s="194">
        <f>'Eksempel_enkelt kystvandopland'!$C$17</f>
        <v>0.4677</v>
      </c>
      <c r="T13" s="194">
        <f>'Eksempel_enkelt kystvandopland'!$C$23</f>
        <v>0</v>
      </c>
      <c r="U13" s="194">
        <f>'Eksempel_enkelt kystvandopland'!$C$20</f>
        <v>0.74</v>
      </c>
      <c r="V13" s="270">
        <v>1</v>
      </c>
      <c r="W13" s="194">
        <v>1</v>
      </c>
      <c r="X13" s="271"/>
      <c r="Y13" s="272"/>
      <c r="Z13" s="273">
        <f>ID_108!F12</f>
        <v>10207.7105665033</v>
      </c>
      <c r="AA13" s="274"/>
      <c r="AB13" s="31" t="str">
        <f t="shared" si="2"/>
        <v>Ikke relevant for 2027</v>
      </c>
    </row>
    <row r="14" spans="1:29" x14ac:dyDescent="0.3">
      <c r="A14" s="263">
        <f>Kystoplande_108_liste!A13</f>
        <v>35</v>
      </c>
      <c r="B14" s="263" t="str">
        <f>Kystoplande_108_liste!B13</f>
        <v>Karrebæk Fjord</v>
      </c>
      <c r="C14" s="31">
        <f>IF('WQ 2021_108'!$E13="D",1,0)</f>
        <v>0</v>
      </c>
      <c r="D14" s="31">
        <f>IF('WQ 2021_108'!$E13="R",1,0)</f>
        <v>0</v>
      </c>
      <c r="E14" s="31">
        <f>IF('WQ 2021_108'!$E13="M",1,0)</f>
        <v>1</v>
      </c>
      <c r="F14" s="31">
        <f t="shared" si="3"/>
        <v>1</v>
      </c>
      <c r="G14" s="264">
        <f t="shared" si="0"/>
        <v>0</v>
      </c>
      <c r="H14" s="31">
        <v>0</v>
      </c>
      <c r="I14" s="31">
        <v>1</v>
      </c>
      <c r="J14" s="31">
        <v>0</v>
      </c>
      <c r="K14" s="265">
        <f>ID_108!L13/1000</f>
        <v>4.6486430754171401E-2</v>
      </c>
      <c r="L14" s="266">
        <f>LN(ID_108!L13/ID_108!J13)</f>
        <v>-3.3812646465065641</v>
      </c>
      <c r="M14" s="267">
        <f>ID_108!Q13</f>
        <v>-0.43206055202377819</v>
      </c>
      <c r="N14" s="268">
        <f>LN(ID_108!E13/100000)</f>
        <v>1.892519043019276</v>
      </c>
      <c r="O14" s="269">
        <f>ID_108!G13</f>
        <v>0</v>
      </c>
      <c r="P14" s="194">
        <f>'Eksempel_enkelt kystvandopland'!$C$18</f>
        <v>0.56000000000000005</v>
      </c>
      <c r="Q14" s="194">
        <f>'Eksempel_enkelt kystvandopland'!$C$19</f>
        <v>0.06</v>
      </c>
      <c r="R14" s="194">
        <f>'Eksempel_enkelt kystvandopland'!$C$22</f>
        <v>0</v>
      </c>
      <c r="S14" s="194">
        <f>'Eksempel_enkelt kystvandopland'!$C$17</f>
        <v>0.4677</v>
      </c>
      <c r="T14" s="194">
        <f>'Eksempel_enkelt kystvandopland'!$C$23</f>
        <v>0</v>
      </c>
      <c r="U14" s="194">
        <f>'Eksempel_enkelt kystvandopland'!$C$20</f>
        <v>0.74</v>
      </c>
      <c r="V14" s="270">
        <v>1</v>
      </c>
      <c r="W14" s="194">
        <v>1</v>
      </c>
      <c r="X14" s="271">
        <f>G14*'Eksempel_enkelt kystvandopland'!$B$5+H14*'Eksempel_enkelt kystvandopland'!$B$7+I14*'Eksempel_enkelt kystvandopland'!$B$8+J14*'Eksempel_enkelt kystvandopland'!$B$9+K14*'Eksempel_enkelt kystvandopland'!$B$10+L14*'Eksempel_enkelt kystvandopland'!$B$11+M14*'Eksempel_enkelt kystvandopland'!$B$12+N14*'Eksempel_enkelt kystvandopland'!$B$15+O14*'Eksempel_enkelt kystvandopland'!$B$14+'Beregning_alle kystvandoplande'!P14*'Eksempel_enkelt kystvandopland'!$B$18+Q14*'Eksempel_enkelt kystvandopland'!$B$19+R14*'Eksempel_enkelt kystvandopland'!$B$22+'Beregning_alle kystvandoplande'!S14*'Eksempel_enkelt kystvandopland'!$B$17+'Beregning_alle kystvandoplande'!T14*'Eksempel_enkelt kystvandopland'!$B$23+'Beregning_alle kystvandoplande'!U14*'Eksempel_enkelt kystvandopland'!$B$20+'Beregning_alle kystvandoplande'!V14*'Eksempel_enkelt kystvandopland'!$B$21+W14*'Eksempel_enkelt kystvandopland'!$B$24</f>
        <v>6.5121059727537745</v>
      </c>
      <c r="Y14" s="272">
        <f>EXP(X14+(('Eksempel_enkelt kystvandopland'!$C$29^2)+('Eksempel_enkelt kystvandopland'!$C$28^2))/2)</f>
        <v>682.76857951886836</v>
      </c>
      <c r="Z14" s="273">
        <f>ID_108!F13</f>
        <v>65324.5483755323</v>
      </c>
      <c r="AA14" s="274">
        <f>Y14*Z14</f>
        <v>44601549.102073789</v>
      </c>
      <c r="AB14" s="31" t="str">
        <f t="shared" si="2"/>
        <v>Årlig WTP ved målopfyldelse i 2027</v>
      </c>
    </row>
    <row r="15" spans="1:29" x14ac:dyDescent="0.3">
      <c r="A15" s="263">
        <f>Kystoplande_108_liste!A14</f>
        <v>36</v>
      </c>
      <c r="B15" s="263" t="str">
        <f>Kystoplande_108_liste!B14</f>
        <v>Dybsø Fjord</v>
      </c>
      <c r="C15" s="31">
        <f>IF('WQ 2021_108'!$E14="D",1,0)</f>
        <v>0</v>
      </c>
      <c r="D15" s="31">
        <f>IF('WQ 2021_108'!$E14="R",1,0)</f>
        <v>1</v>
      </c>
      <c r="E15" s="31">
        <f>IF('WQ 2021_108'!$E14="M",1,0)</f>
        <v>0</v>
      </c>
      <c r="F15" s="31">
        <f t="shared" si="3"/>
        <v>2</v>
      </c>
      <c r="G15" s="264">
        <f t="shared" si="0"/>
        <v>0.69314718055994529</v>
      </c>
      <c r="H15" s="31">
        <v>0</v>
      </c>
      <c r="I15" s="31">
        <v>1</v>
      </c>
      <c r="J15" s="31">
        <v>0</v>
      </c>
      <c r="K15" s="265">
        <f>ID_108!L14/1000</f>
        <v>2.47263562706104E-2</v>
      </c>
      <c r="L15" s="266">
        <f>LN(ID_108!L14/ID_108!J14)</f>
        <v>-0.72357873238384252</v>
      </c>
      <c r="M15" s="267">
        <f>ID_108!Q14</f>
        <v>-0.27870496622239227</v>
      </c>
      <c r="N15" s="268">
        <f>LN(ID_108!E14/100000)</f>
        <v>1.8412628466057088</v>
      </c>
      <c r="O15" s="269">
        <f>ID_108!G14</f>
        <v>0</v>
      </c>
      <c r="P15" s="194">
        <f>'Eksempel_enkelt kystvandopland'!$C$18</f>
        <v>0.56000000000000005</v>
      </c>
      <c r="Q15" s="194">
        <f>'Eksempel_enkelt kystvandopland'!$C$19</f>
        <v>0.06</v>
      </c>
      <c r="R15" s="194">
        <f>'Eksempel_enkelt kystvandopland'!$C$22</f>
        <v>0</v>
      </c>
      <c r="S15" s="194">
        <f>'Eksempel_enkelt kystvandopland'!$C$17</f>
        <v>0.4677</v>
      </c>
      <c r="T15" s="194">
        <f>'Eksempel_enkelt kystvandopland'!$C$23</f>
        <v>0</v>
      </c>
      <c r="U15" s="194">
        <f>'Eksempel_enkelt kystvandopland'!$C$20</f>
        <v>0.74</v>
      </c>
      <c r="V15" s="270">
        <v>1</v>
      </c>
      <c r="W15" s="194">
        <v>1</v>
      </c>
      <c r="X15" s="271">
        <f>G15*'Eksempel_enkelt kystvandopland'!$B$5+H15*'Eksempel_enkelt kystvandopland'!$B$7+I15*'Eksempel_enkelt kystvandopland'!$B$8+J15*'Eksempel_enkelt kystvandopland'!$B$9+K15*'Eksempel_enkelt kystvandopland'!$B$10+L15*'Eksempel_enkelt kystvandopland'!$B$11+M15*'Eksempel_enkelt kystvandopland'!$B$12+N15*'Eksempel_enkelt kystvandopland'!$B$15+O15*'Eksempel_enkelt kystvandopland'!$B$14+'Beregning_alle kystvandoplande'!P15*'Eksempel_enkelt kystvandopland'!$B$18+Q15*'Eksempel_enkelt kystvandopland'!$B$19+R15*'Eksempel_enkelt kystvandopland'!$B$22+'Beregning_alle kystvandoplande'!S15*'Eksempel_enkelt kystvandopland'!$B$17+'Beregning_alle kystvandoplande'!T15*'Eksempel_enkelt kystvandopland'!$B$23+'Beregning_alle kystvandoplande'!U15*'Eksempel_enkelt kystvandopland'!$B$20+'Beregning_alle kystvandoplande'!V15*'Eksempel_enkelt kystvandopland'!$B$21+W15*'Eksempel_enkelt kystvandopland'!$B$24</f>
        <v>7.131317044881734</v>
      </c>
      <c r="Y15" s="272">
        <f>EXP(X15+(('Eksempel_enkelt kystvandopland'!$C$29^2)+('Eksempel_enkelt kystvandopland'!$C$28^2))/2)</f>
        <v>1268.2167322539403</v>
      </c>
      <c r="Z15" s="273">
        <f>ID_108!F14</f>
        <v>1079.8276734251699</v>
      </c>
      <c r="AA15" s="274">
        <f>Y15*Z15</f>
        <v>1369455.523388644</v>
      </c>
      <c r="AB15" s="31" t="str">
        <f t="shared" si="2"/>
        <v>Årlig WTP ved målopfyldelse i 2027</v>
      </c>
    </row>
    <row r="16" spans="1:29" x14ac:dyDescent="0.3">
      <c r="A16" s="263">
        <f>Kystoplande_108_liste!A15</f>
        <v>37</v>
      </c>
      <c r="B16" s="263" t="str">
        <f>Kystoplande_108_liste!B15</f>
        <v>Avnø Fjord</v>
      </c>
      <c r="C16" s="31">
        <f>IF('WQ 2021_108'!$E15="D",1,0)</f>
        <v>0</v>
      </c>
      <c r="D16" s="31">
        <f>IF('WQ 2021_108'!$E15="R",1,0)</f>
        <v>0</v>
      </c>
      <c r="E16" s="31">
        <f>IF('WQ 2021_108'!$E15="M",1,0)</f>
        <v>0</v>
      </c>
      <c r="F16" s="31">
        <f t="shared" si="3"/>
        <v>0</v>
      </c>
      <c r="G16" s="264" t="e">
        <f t="shared" si="0"/>
        <v>#NUM!</v>
      </c>
      <c r="H16" s="31">
        <v>0</v>
      </c>
      <c r="I16" s="31">
        <v>1</v>
      </c>
      <c r="J16" s="31">
        <v>0</v>
      </c>
      <c r="K16" s="265">
        <f>ID_108!L15/1000</f>
        <v>3.4763056288620399E-2</v>
      </c>
      <c r="L16" s="266">
        <f>LN(ID_108!L15/ID_108!J15)</f>
        <v>-1.1857342828821975</v>
      </c>
      <c r="M16" s="267">
        <f>ID_108!Q15</f>
        <v>-0.21753619486035208</v>
      </c>
      <c r="N16" s="268">
        <f>LN(ID_108!E15/100000)</f>
        <v>1.7580401667602139</v>
      </c>
      <c r="O16" s="269">
        <f>ID_108!G15</f>
        <v>0</v>
      </c>
      <c r="P16" s="194">
        <f>'Eksempel_enkelt kystvandopland'!$C$18</f>
        <v>0.56000000000000005</v>
      </c>
      <c r="Q16" s="194">
        <f>'Eksempel_enkelt kystvandopland'!$C$19</f>
        <v>0.06</v>
      </c>
      <c r="R16" s="194">
        <f>'Eksempel_enkelt kystvandopland'!$C$22</f>
        <v>0</v>
      </c>
      <c r="S16" s="194">
        <f>'Eksempel_enkelt kystvandopland'!$C$17</f>
        <v>0.4677</v>
      </c>
      <c r="T16" s="194">
        <f>'Eksempel_enkelt kystvandopland'!$C$23</f>
        <v>0</v>
      </c>
      <c r="U16" s="194">
        <f>'Eksempel_enkelt kystvandopland'!$C$20</f>
        <v>0.74</v>
      </c>
      <c r="V16" s="270">
        <v>1</v>
      </c>
      <c r="W16" s="194">
        <v>1</v>
      </c>
      <c r="X16" s="271"/>
      <c r="Y16" s="272"/>
      <c r="Z16" s="273">
        <f>ID_108!F15</f>
        <v>4483.3027674343402</v>
      </c>
      <c r="AA16" s="274"/>
      <c r="AB16" s="31" t="str">
        <f t="shared" si="2"/>
        <v>Ikke relevant for 2027</v>
      </c>
    </row>
    <row r="17" spans="1:28" x14ac:dyDescent="0.3">
      <c r="A17" s="263">
        <f>Kystoplande_108_liste!A16</f>
        <v>38</v>
      </c>
      <c r="B17" s="263" t="str">
        <f>Kystoplande_108_liste!B16</f>
        <v>Guldborgsund</v>
      </c>
      <c r="C17" s="31">
        <f>IF('WQ 2021_108'!$E16="D",1,0)</f>
        <v>0</v>
      </c>
      <c r="D17" s="31">
        <f>IF('WQ 2021_108'!$E16="R",1,0)</f>
        <v>0</v>
      </c>
      <c r="E17" s="31">
        <f>IF('WQ 2021_108'!$E16="M",1,0)</f>
        <v>1</v>
      </c>
      <c r="F17" s="31">
        <f t="shared" si="3"/>
        <v>1</v>
      </c>
      <c r="G17" s="264">
        <f t="shared" si="0"/>
        <v>0</v>
      </c>
      <c r="H17" s="31">
        <v>0</v>
      </c>
      <c r="I17" s="31">
        <v>1</v>
      </c>
      <c r="J17" s="31">
        <v>0</v>
      </c>
      <c r="K17" s="265">
        <f>ID_108!L16/1000</f>
        <v>6.8121080671328008E-2</v>
      </c>
      <c r="L17" s="266">
        <f>LN(ID_108!L16/ID_108!J16)</f>
        <v>-1.4867898847173833</v>
      </c>
      <c r="M17" s="267">
        <f>ID_108!Q16</f>
        <v>-0.34755734322875853</v>
      </c>
      <c r="N17" s="268">
        <f>LN(ID_108!E16/100000)</f>
        <v>1.7176501867043947</v>
      </c>
      <c r="O17" s="269">
        <f>ID_108!G16</f>
        <v>0</v>
      </c>
      <c r="P17" s="194">
        <f>'Eksempel_enkelt kystvandopland'!$C$18</f>
        <v>0.56000000000000005</v>
      </c>
      <c r="Q17" s="194">
        <f>'Eksempel_enkelt kystvandopland'!$C$19</f>
        <v>0.06</v>
      </c>
      <c r="R17" s="194">
        <f>'Eksempel_enkelt kystvandopland'!$C$22</f>
        <v>0</v>
      </c>
      <c r="S17" s="194">
        <f>'Eksempel_enkelt kystvandopland'!$C$17</f>
        <v>0.4677</v>
      </c>
      <c r="T17" s="194">
        <f>'Eksempel_enkelt kystvandopland'!$C$23</f>
        <v>0</v>
      </c>
      <c r="U17" s="194">
        <f>'Eksempel_enkelt kystvandopland'!$C$20</f>
        <v>0.74</v>
      </c>
      <c r="V17" s="270">
        <v>1</v>
      </c>
      <c r="W17" s="194">
        <v>1</v>
      </c>
      <c r="X17" s="271">
        <f>G17*'Eksempel_enkelt kystvandopland'!$B$5+H17*'Eksempel_enkelt kystvandopland'!$B$7+I17*'Eksempel_enkelt kystvandopland'!$B$8+J17*'Eksempel_enkelt kystvandopland'!$B$9+K17*'Eksempel_enkelt kystvandopland'!$B$10+L17*'Eksempel_enkelt kystvandopland'!$B$11+M17*'Eksempel_enkelt kystvandopland'!$B$12+N17*'Eksempel_enkelt kystvandopland'!$B$15+O17*'Eksempel_enkelt kystvandopland'!$B$14+'Beregning_alle kystvandoplande'!P17*'Eksempel_enkelt kystvandopland'!$B$18+Q17*'Eksempel_enkelt kystvandopland'!$B$19+R17*'Eksempel_enkelt kystvandopland'!$B$22+'Beregning_alle kystvandoplande'!S17*'Eksempel_enkelt kystvandopland'!$B$17+'Beregning_alle kystvandoplande'!T17*'Eksempel_enkelt kystvandopland'!$B$23+'Beregning_alle kystvandoplande'!U17*'Eksempel_enkelt kystvandopland'!$B$20+'Beregning_alle kystvandoplande'!V17*'Eksempel_enkelt kystvandopland'!$B$21+W17*'Eksempel_enkelt kystvandopland'!$B$24</f>
        <v>6.4818341498605845</v>
      </c>
      <c r="Y17" s="272">
        <f>EXP(X17+(('Eksempel_enkelt kystvandopland'!$C$29^2)+('Eksempel_enkelt kystvandopland'!$C$28^2))/2)</f>
        <v>662.409635863473</v>
      </c>
      <c r="Z17" s="273">
        <f>ID_108!F16</f>
        <v>15925.246215003101</v>
      </c>
      <c r="AA17" s="274">
        <f t="shared" ref="AA17:AA48" si="4">Y17*Z17</f>
        <v>10549036.546316355</v>
      </c>
      <c r="AB17" s="31" t="str">
        <f t="shared" si="2"/>
        <v>Årlig WTP ved målopfyldelse i 2027</v>
      </c>
    </row>
    <row r="18" spans="1:28" x14ac:dyDescent="0.3">
      <c r="A18" s="263">
        <f>Kystoplande_108_liste!A17</f>
        <v>44</v>
      </c>
      <c r="B18" s="263" t="str">
        <f>Kystoplande_108_liste!B17</f>
        <v>Hjelm Bugt</v>
      </c>
      <c r="C18" s="31">
        <f>IF('WQ 2021_108'!$E17="D",1,0)</f>
        <v>0</v>
      </c>
      <c r="D18" s="31">
        <f>IF('WQ 2021_108'!$E17="R",1,0)</f>
        <v>0</v>
      </c>
      <c r="E18" s="31">
        <f>IF('WQ 2021_108'!$E17="M",1,0)</f>
        <v>1</v>
      </c>
      <c r="F18" s="31">
        <f t="shared" si="3"/>
        <v>1</v>
      </c>
      <c r="G18" s="264">
        <f t="shared" si="0"/>
        <v>0</v>
      </c>
      <c r="H18" s="31">
        <v>0</v>
      </c>
      <c r="I18" s="31">
        <v>1</v>
      </c>
      <c r="J18" s="31">
        <v>0</v>
      </c>
      <c r="K18" s="265">
        <f>ID_108!L17/1000</f>
        <v>6.6647717347198807E-2</v>
      </c>
      <c r="L18" s="266">
        <f>LN(ID_108!L17/ID_108!J17)</f>
        <v>-0.72393398224851702</v>
      </c>
      <c r="M18" s="267">
        <f>ID_108!Q17</f>
        <v>-0.35533717569749024</v>
      </c>
      <c r="N18" s="268">
        <f>LN(ID_108!E17/100000)</f>
        <v>1.6421899532313646</v>
      </c>
      <c r="O18" s="269">
        <f>ID_108!G17</f>
        <v>1</v>
      </c>
      <c r="P18" s="194">
        <f>'Eksempel_enkelt kystvandopland'!$C$18</f>
        <v>0.56000000000000005</v>
      </c>
      <c r="Q18" s="194">
        <f>'Eksempel_enkelt kystvandopland'!$C$19</f>
        <v>0.06</v>
      </c>
      <c r="R18" s="194">
        <f>'Eksempel_enkelt kystvandopland'!$C$22</f>
        <v>0</v>
      </c>
      <c r="S18" s="194">
        <f>'Eksempel_enkelt kystvandopland'!$C$17</f>
        <v>0.4677</v>
      </c>
      <c r="T18" s="194">
        <f>'Eksempel_enkelt kystvandopland'!$C$23</f>
        <v>0</v>
      </c>
      <c r="U18" s="194">
        <f>'Eksempel_enkelt kystvandopland'!$C$20</f>
        <v>0.74</v>
      </c>
      <c r="V18" s="270">
        <v>1</v>
      </c>
      <c r="W18" s="194">
        <v>1</v>
      </c>
      <c r="X18" s="271">
        <f>G18*'Eksempel_enkelt kystvandopland'!$B$5+H18*'Eksempel_enkelt kystvandopland'!$B$7+I18*'Eksempel_enkelt kystvandopland'!$B$8+J18*'Eksempel_enkelt kystvandopland'!$B$9+K18*'Eksempel_enkelt kystvandopland'!$B$10+L18*'Eksempel_enkelt kystvandopland'!$B$11+M18*'Eksempel_enkelt kystvandopland'!$B$12+N18*'Eksempel_enkelt kystvandopland'!$B$15+O18*'Eksempel_enkelt kystvandopland'!$B$14+'Beregning_alle kystvandoplande'!P18*'Eksempel_enkelt kystvandopland'!$B$18+Q18*'Eksempel_enkelt kystvandopland'!$B$19+R18*'Eksempel_enkelt kystvandopland'!$B$22+'Beregning_alle kystvandoplande'!S18*'Eksempel_enkelt kystvandopland'!$B$17+'Beregning_alle kystvandoplande'!T18*'Eksempel_enkelt kystvandopland'!$B$23+'Beregning_alle kystvandoplande'!U18*'Eksempel_enkelt kystvandopland'!$B$20+'Beregning_alle kystvandoplande'!V18*'Eksempel_enkelt kystvandopland'!$B$21+W18*'Eksempel_enkelt kystvandopland'!$B$24</f>
        <v>6.9616394526338876</v>
      </c>
      <c r="Y18" s="272">
        <f>EXP(X18+(('Eksempel_enkelt kystvandopland'!$C$29^2)+('Eksempel_enkelt kystvandopland'!$C$28^2))/2)</f>
        <v>1070.2948525581778</v>
      </c>
      <c r="Z18" s="273">
        <f>ID_108!F17</f>
        <v>1329.9584162337701</v>
      </c>
      <c r="AA18" s="274">
        <f t="shared" si="4"/>
        <v>1423447.6470114307</v>
      </c>
      <c r="AB18" s="31" t="str">
        <f t="shared" si="2"/>
        <v>Årlig WTP ved målopfyldelse i 2027</v>
      </c>
    </row>
    <row r="19" spans="1:28" x14ac:dyDescent="0.3">
      <c r="A19" s="263">
        <f>Kystoplande_108_liste!A18</f>
        <v>45</v>
      </c>
      <c r="B19" s="263" t="str">
        <f>Kystoplande_108_liste!B18</f>
        <v>Grønsund</v>
      </c>
      <c r="C19" s="31">
        <f>IF('WQ 2021_108'!$E18="D",1,0)</f>
        <v>0</v>
      </c>
      <c r="D19" s="31">
        <f>IF('WQ 2021_108'!$E18="R",1,0)</f>
        <v>1</v>
      </c>
      <c r="E19" s="31">
        <f>IF('WQ 2021_108'!$E18="M",1,0)</f>
        <v>0</v>
      </c>
      <c r="F19" s="31">
        <f t="shared" si="3"/>
        <v>2</v>
      </c>
      <c r="G19" s="264">
        <f t="shared" si="0"/>
        <v>0.69314718055994529</v>
      </c>
      <c r="H19" s="31">
        <v>0</v>
      </c>
      <c r="I19" s="31">
        <v>1</v>
      </c>
      <c r="J19" s="31">
        <v>0</v>
      </c>
      <c r="K19" s="265">
        <f>ID_108!L18/1000</f>
        <v>8.4328459968970898E-2</v>
      </c>
      <c r="L19" s="266">
        <f>LN(ID_108!L18/ID_108!J18)</f>
        <v>-1.0566091794011172</v>
      </c>
      <c r="M19" s="267">
        <f>ID_108!Q18</f>
        <v>-0.32651677284317338</v>
      </c>
      <c r="N19" s="268">
        <f>LN(ID_108!E18/100000)</f>
        <v>1.6646912550487691</v>
      </c>
      <c r="O19" s="269">
        <f>ID_108!G18</f>
        <v>1</v>
      </c>
      <c r="P19" s="194">
        <f>'Eksempel_enkelt kystvandopland'!$C$18</f>
        <v>0.56000000000000005</v>
      </c>
      <c r="Q19" s="194">
        <f>'Eksempel_enkelt kystvandopland'!$C$19</f>
        <v>0.06</v>
      </c>
      <c r="R19" s="194">
        <f>'Eksempel_enkelt kystvandopland'!$C$22</f>
        <v>0</v>
      </c>
      <c r="S19" s="194">
        <f>'Eksempel_enkelt kystvandopland'!$C$17</f>
        <v>0.4677</v>
      </c>
      <c r="T19" s="194">
        <f>'Eksempel_enkelt kystvandopland'!$C$23</f>
        <v>0</v>
      </c>
      <c r="U19" s="194">
        <f>'Eksempel_enkelt kystvandopland'!$C$20</f>
        <v>0.74</v>
      </c>
      <c r="V19" s="270">
        <v>1</v>
      </c>
      <c r="W19" s="194">
        <v>1</v>
      </c>
      <c r="X19" s="271">
        <f>G19*'Eksempel_enkelt kystvandopland'!$B$5+H19*'Eksempel_enkelt kystvandopland'!$B$7+I19*'Eksempel_enkelt kystvandopland'!$B$8+J19*'Eksempel_enkelt kystvandopland'!$B$9+K19*'Eksempel_enkelt kystvandopland'!$B$10+L19*'Eksempel_enkelt kystvandopland'!$B$11+M19*'Eksempel_enkelt kystvandopland'!$B$12+N19*'Eksempel_enkelt kystvandopland'!$B$15+O19*'Eksempel_enkelt kystvandopland'!$B$14+'Beregning_alle kystvandoplande'!P19*'Eksempel_enkelt kystvandopland'!$B$18+Q19*'Eksempel_enkelt kystvandopland'!$B$19+R19*'Eksempel_enkelt kystvandopland'!$B$22+'Beregning_alle kystvandoplande'!S19*'Eksempel_enkelt kystvandopland'!$B$17+'Beregning_alle kystvandoplande'!T19*'Eksempel_enkelt kystvandopland'!$B$23+'Beregning_alle kystvandoplande'!U19*'Eksempel_enkelt kystvandopland'!$B$20+'Beregning_alle kystvandoplande'!V19*'Eksempel_enkelt kystvandopland'!$B$21+W19*'Eksempel_enkelt kystvandopland'!$B$24</f>
        <v>7.3336625866315499</v>
      </c>
      <c r="Y19" s="272">
        <f>EXP(X19+(('Eksempel_enkelt kystvandopland'!$C$29^2)+('Eksempel_enkelt kystvandopland'!$C$28^2))/2)</f>
        <v>1552.640931205395</v>
      </c>
      <c r="Z19" s="273">
        <f>ID_108!F18</f>
        <v>10733.085337190299</v>
      </c>
      <c r="AA19" s="274">
        <f t="shared" si="4"/>
        <v>16664627.612642117</v>
      </c>
      <c r="AB19" s="31" t="str">
        <f t="shared" si="2"/>
        <v>Årlig WTP ved målopfyldelse i 2027</v>
      </c>
    </row>
    <row r="20" spans="1:28" x14ac:dyDescent="0.3">
      <c r="A20" s="263">
        <f>Kystoplande_108_liste!A19</f>
        <v>46</v>
      </c>
      <c r="B20" s="263" t="str">
        <f>Kystoplande_108_liste!B19</f>
        <v>Fakse Bugt</v>
      </c>
      <c r="C20" s="31">
        <f>IF('WQ 2021_108'!$E19="D",1,0)</f>
        <v>0</v>
      </c>
      <c r="D20" s="31">
        <f>IF('WQ 2021_108'!$E19="R",1,0)</f>
        <v>0</v>
      </c>
      <c r="E20" s="31">
        <f>IF('WQ 2021_108'!$E19="M",1,0)</f>
        <v>1</v>
      </c>
      <c r="F20" s="31">
        <f t="shared" si="3"/>
        <v>1</v>
      </c>
      <c r="G20" s="264">
        <f t="shared" si="0"/>
        <v>0</v>
      </c>
      <c r="H20" s="31">
        <v>0</v>
      </c>
      <c r="I20" s="31">
        <v>1</v>
      </c>
      <c r="J20" s="31">
        <v>0</v>
      </c>
      <c r="K20" s="265">
        <f>ID_108!L19/1000</f>
        <v>6.6786127218971994E-2</v>
      </c>
      <c r="L20" s="266">
        <f>LN(ID_108!L19/ID_108!J19)</f>
        <v>-1.2869011493181204</v>
      </c>
      <c r="M20" s="267">
        <f>ID_108!Q19</f>
        <v>-0.33336307888530248</v>
      </c>
      <c r="N20" s="268">
        <f>LN(ID_108!E19/100000)</f>
        <v>1.7923636424886169</v>
      </c>
      <c r="O20" s="269">
        <f>ID_108!G19</f>
        <v>1</v>
      </c>
      <c r="P20" s="194">
        <f>'Eksempel_enkelt kystvandopland'!$C$18</f>
        <v>0.56000000000000005</v>
      </c>
      <c r="Q20" s="194">
        <f>'Eksempel_enkelt kystvandopland'!$C$19</f>
        <v>0.06</v>
      </c>
      <c r="R20" s="194">
        <f>'Eksempel_enkelt kystvandopland'!$C$22</f>
        <v>0</v>
      </c>
      <c r="S20" s="194">
        <f>'Eksempel_enkelt kystvandopland'!$C$17</f>
        <v>0.4677</v>
      </c>
      <c r="T20" s="194">
        <f>'Eksempel_enkelt kystvandopland'!$C$23</f>
        <v>0</v>
      </c>
      <c r="U20" s="194">
        <f>'Eksempel_enkelt kystvandopland'!$C$20</f>
        <v>0.74</v>
      </c>
      <c r="V20" s="270">
        <v>1</v>
      </c>
      <c r="W20" s="194">
        <v>1</v>
      </c>
      <c r="X20" s="271">
        <f>G20*'Eksempel_enkelt kystvandopland'!$B$5+H20*'Eksempel_enkelt kystvandopland'!$B$7+I20*'Eksempel_enkelt kystvandopland'!$B$8+J20*'Eksempel_enkelt kystvandopland'!$B$9+K20*'Eksempel_enkelt kystvandopland'!$B$10+L20*'Eksempel_enkelt kystvandopland'!$B$11+M20*'Eksempel_enkelt kystvandopland'!$B$12+N20*'Eksempel_enkelt kystvandopland'!$B$15+O20*'Eksempel_enkelt kystvandopland'!$B$14+'Beregning_alle kystvandoplande'!P20*'Eksempel_enkelt kystvandopland'!$B$18+Q20*'Eksempel_enkelt kystvandopland'!$B$19+R20*'Eksempel_enkelt kystvandopland'!$B$22+'Beregning_alle kystvandoplande'!S20*'Eksempel_enkelt kystvandopland'!$B$17+'Beregning_alle kystvandoplande'!T20*'Eksempel_enkelt kystvandopland'!$B$23+'Beregning_alle kystvandoplande'!U20*'Eksempel_enkelt kystvandopland'!$B$20+'Beregning_alle kystvandoplande'!V20*'Eksempel_enkelt kystvandopland'!$B$21+W20*'Eksempel_enkelt kystvandopland'!$B$24</f>
        <v>7.1099268188073106</v>
      </c>
      <c r="Y20" s="272">
        <f>EXP(X20+(('Eksempel_enkelt kystvandopland'!$C$29^2)+('Eksempel_enkelt kystvandopland'!$C$28^2))/2)</f>
        <v>1241.377363063574</v>
      </c>
      <c r="Z20" s="273">
        <f>ID_108!F19</f>
        <v>7250.78740256537</v>
      </c>
      <c r="AA20" s="274">
        <f t="shared" si="4"/>
        <v>9000963.3459311798</v>
      </c>
      <c r="AB20" s="31" t="str">
        <f t="shared" si="2"/>
        <v>Årlig WTP ved målopfyldelse i 2027</v>
      </c>
    </row>
    <row r="21" spans="1:28" x14ac:dyDescent="0.3">
      <c r="A21" s="263">
        <f>Kystoplande_108_liste!A20</f>
        <v>47</v>
      </c>
      <c r="B21" s="263" t="str">
        <f>Kystoplande_108_liste!B20</f>
        <v>Præstø Fjord</v>
      </c>
      <c r="C21" s="31">
        <f>IF('WQ 2021_108'!$E20="D",1,0)</f>
        <v>0</v>
      </c>
      <c r="D21" s="31">
        <f>IF('WQ 2021_108'!$E20="R",1,0)</f>
        <v>1</v>
      </c>
      <c r="E21" s="31">
        <f>IF('WQ 2021_108'!$E20="M",1,0)</f>
        <v>0</v>
      </c>
      <c r="F21" s="31">
        <f t="shared" si="3"/>
        <v>2</v>
      </c>
      <c r="G21" s="264">
        <f t="shared" si="0"/>
        <v>0.69314718055994529</v>
      </c>
      <c r="H21" s="31">
        <v>0</v>
      </c>
      <c r="I21" s="31">
        <v>1</v>
      </c>
      <c r="J21" s="31">
        <v>0</v>
      </c>
      <c r="K21" s="265">
        <f>ID_108!L20/1000</f>
        <v>3.4830250770458905E-2</v>
      </c>
      <c r="L21" s="266">
        <f>LN(ID_108!L20/ID_108!J20)</f>
        <v>-1.719543221175684</v>
      </c>
      <c r="M21" s="267">
        <f>ID_108!Q20</f>
        <v>-0.40721169528599827</v>
      </c>
      <c r="N21" s="268">
        <f>LN(ID_108!E20/100000)</f>
        <v>1.838769874450922</v>
      </c>
      <c r="O21" s="269">
        <f>ID_108!G20</f>
        <v>1</v>
      </c>
      <c r="P21" s="194">
        <f>'Eksempel_enkelt kystvandopland'!$C$18</f>
        <v>0.56000000000000005</v>
      </c>
      <c r="Q21" s="194">
        <f>'Eksempel_enkelt kystvandopland'!$C$19</f>
        <v>0.06</v>
      </c>
      <c r="R21" s="194">
        <f>'Eksempel_enkelt kystvandopland'!$C$22</f>
        <v>0</v>
      </c>
      <c r="S21" s="194">
        <f>'Eksempel_enkelt kystvandopland'!$C$17</f>
        <v>0.4677</v>
      </c>
      <c r="T21" s="194">
        <f>'Eksempel_enkelt kystvandopland'!$C$23</f>
        <v>0</v>
      </c>
      <c r="U21" s="194">
        <f>'Eksempel_enkelt kystvandopland'!$C$20</f>
        <v>0.74</v>
      </c>
      <c r="V21" s="270">
        <v>1</v>
      </c>
      <c r="W21" s="194">
        <v>1</v>
      </c>
      <c r="X21" s="271">
        <f>G21*'Eksempel_enkelt kystvandopland'!$B$5+H21*'Eksempel_enkelt kystvandopland'!$B$7+I21*'Eksempel_enkelt kystvandopland'!$B$8+J21*'Eksempel_enkelt kystvandopland'!$B$9+K21*'Eksempel_enkelt kystvandopland'!$B$10+L21*'Eksempel_enkelt kystvandopland'!$B$11+M21*'Eksempel_enkelt kystvandopland'!$B$12+N21*'Eksempel_enkelt kystvandopland'!$B$15+O21*'Eksempel_enkelt kystvandopland'!$B$14+'Beregning_alle kystvandoplande'!P21*'Eksempel_enkelt kystvandopland'!$B$18+Q21*'Eksempel_enkelt kystvandopland'!$B$19+R21*'Eksempel_enkelt kystvandopland'!$B$22+'Beregning_alle kystvandoplande'!S21*'Eksempel_enkelt kystvandopland'!$B$17+'Beregning_alle kystvandoplande'!T21*'Eksempel_enkelt kystvandopland'!$B$23+'Beregning_alle kystvandoplande'!U21*'Eksempel_enkelt kystvandopland'!$B$20+'Beregning_alle kystvandoplande'!V21*'Eksempel_enkelt kystvandopland'!$B$21+W21*'Eksempel_enkelt kystvandopland'!$B$24</f>
        <v>7.5122142904195401</v>
      </c>
      <c r="Y21" s="272">
        <f>EXP(X21+(('Eksempel_enkelt kystvandopland'!$C$29^2)+('Eksempel_enkelt kystvandopland'!$C$28^2))/2)</f>
        <v>1856.1584666128315</v>
      </c>
      <c r="Z21" s="273">
        <f>ID_108!F20</f>
        <v>4714.8737898949303</v>
      </c>
      <c r="AA21" s="274">
        <f t="shared" si="4"/>
        <v>8751552.9041244034</v>
      </c>
      <c r="AB21" s="31" t="str">
        <f t="shared" si="2"/>
        <v>Årlig WTP ved målopfyldelse i 2027</v>
      </c>
    </row>
    <row r="22" spans="1:28" x14ac:dyDescent="0.3">
      <c r="A22" s="263">
        <f>Kystoplande_108_liste!A21</f>
        <v>48</v>
      </c>
      <c r="B22" s="263" t="str">
        <f>Kystoplande_108_liste!B21</f>
        <v>Stege Bugt</v>
      </c>
      <c r="C22" s="31">
        <f>IF('WQ 2021_108'!$E21="D",1,0)</f>
        <v>0</v>
      </c>
      <c r="D22" s="31">
        <f>IF('WQ 2021_108'!$E21="R",1,0)</f>
        <v>0</v>
      </c>
      <c r="E22" s="31">
        <f>IF('WQ 2021_108'!$E21="M",1,0)</f>
        <v>1</v>
      </c>
      <c r="F22" s="31">
        <f t="shared" si="3"/>
        <v>1</v>
      </c>
      <c r="G22" s="264">
        <f t="shared" si="0"/>
        <v>0</v>
      </c>
      <c r="H22" s="31">
        <v>0</v>
      </c>
      <c r="I22" s="31">
        <v>1</v>
      </c>
      <c r="J22" s="31">
        <v>0</v>
      </c>
      <c r="K22" s="265">
        <f>ID_108!L21/1000</f>
        <v>0.12120670222515101</v>
      </c>
      <c r="L22" s="266">
        <f>LN(ID_108!L21/ID_108!J21)</f>
        <v>-0.84857191946981037</v>
      </c>
      <c r="M22" s="267">
        <f>ID_108!Q21</f>
        <v>-0.36963766756270439</v>
      </c>
      <c r="N22" s="268">
        <f>LN(ID_108!E21/100000)</f>
        <v>1.6969205517259647</v>
      </c>
      <c r="O22" s="269">
        <f>ID_108!G21</f>
        <v>1</v>
      </c>
      <c r="P22" s="194">
        <f>'Eksempel_enkelt kystvandopland'!$C$18</f>
        <v>0.56000000000000005</v>
      </c>
      <c r="Q22" s="194">
        <f>'Eksempel_enkelt kystvandopland'!$C$19</f>
        <v>0.06</v>
      </c>
      <c r="R22" s="194">
        <f>'Eksempel_enkelt kystvandopland'!$C$22</f>
        <v>0</v>
      </c>
      <c r="S22" s="194">
        <f>'Eksempel_enkelt kystvandopland'!$C$17</f>
        <v>0.4677</v>
      </c>
      <c r="T22" s="194">
        <f>'Eksempel_enkelt kystvandopland'!$C$23</f>
        <v>0</v>
      </c>
      <c r="U22" s="194">
        <f>'Eksempel_enkelt kystvandopland'!$C$20</f>
        <v>0.74</v>
      </c>
      <c r="V22" s="270">
        <v>1</v>
      </c>
      <c r="W22" s="194">
        <v>1</v>
      </c>
      <c r="X22" s="271">
        <f>G22*'Eksempel_enkelt kystvandopland'!$B$5+H22*'Eksempel_enkelt kystvandopland'!$B$7+I22*'Eksempel_enkelt kystvandopland'!$B$8+J22*'Eksempel_enkelt kystvandopland'!$B$9+K22*'Eksempel_enkelt kystvandopland'!$B$10+L22*'Eksempel_enkelt kystvandopland'!$B$11+M22*'Eksempel_enkelt kystvandopland'!$B$12+N22*'Eksempel_enkelt kystvandopland'!$B$15+O22*'Eksempel_enkelt kystvandopland'!$B$14+'Beregning_alle kystvandoplande'!P22*'Eksempel_enkelt kystvandopland'!$B$18+Q22*'Eksempel_enkelt kystvandopland'!$B$19+R22*'Eksempel_enkelt kystvandopland'!$B$22+'Beregning_alle kystvandoplande'!S22*'Eksempel_enkelt kystvandopland'!$B$17+'Beregning_alle kystvandoplande'!T22*'Eksempel_enkelt kystvandopland'!$B$23+'Beregning_alle kystvandoplande'!U22*'Eksempel_enkelt kystvandopland'!$B$20+'Beregning_alle kystvandoplande'!V22*'Eksempel_enkelt kystvandopland'!$B$21+W22*'Eksempel_enkelt kystvandopland'!$B$24</f>
        <v>7.026778468283128</v>
      </c>
      <c r="Y22" s="272">
        <f>EXP(X22+(('Eksempel_enkelt kystvandopland'!$C$29^2)+('Eksempel_enkelt kystvandopland'!$C$28^2))/2)</f>
        <v>1142.3336018692341</v>
      </c>
      <c r="Z22" s="273">
        <f>ID_108!F21</f>
        <v>5852.9110295015898</v>
      </c>
      <c r="AA22" s="274">
        <f t="shared" si="4"/>
        <v>6685976.9377507186</v>
      </c>
      <c r="AB22" s="31" t="str">
        <f t="shared" si="2"/>
        <v>Årlig WTP ved målopfyldelse i 2027</v>
      </c>
    </row>
    <row r="23" spans="1:28" x14ac:dyDescent="0.3">
      <c r="A23" s="263">
        <f>Kystoplande_108_liste!A22</f>
        <v>49</v>
      </c>
      <c r="B23" s="263" t="str">
        <f>Kystoplande_108_liste!B22</f>
        <v>Stege Nor</v>
      </c>
      <c r="C23" s="31">
        <f>IF('WQ 2021_108'!$E22="D",1,0)</f>
        <v>0</v>
      </c>
      <c r="D23" s="31">
        <f>IF('WQ 2021_108'!$E22="R",1,0)</f>
        <v>1</v>
      </c>
      <c r="E23" s="31">
        <f>IF('WQ 2021_108'!$E22="M",1,0)</f>
        <v>0</v>
      </c>
      <c r="F23" s="31">
        <f t="shared" si="3"/>
        <v>2</v>
      </c>
      <c r="G23" s="264">
        <f t="shared" si="0"/>
        <v>0.69314718055994529</v>
      </c>
      <c r="H23" s="31">
        <v>0</v>
      </c>
      <c r="I23" s="31">
        <v>1</v>
      </c>
      <c r="J23" s="31">
        <v>0</v>
      </c>
      <c r="K23" s="265">
        <f>ID_108!L22/1000</f>
        <v>1.6092469684539399E-2</v>
      </c>
      <c r="L23" s="266">
        <f>LN(ID_108!L22/ID_108!J22)</f>
        <v>-0.15816001584623596</v>
      </c>
      <c r="M23" s="267">
        <f>ID_108!Q22</f>
        <v>-0.15989768553367753</v>
      </c>
      <c r="N23" s="268">
        <f>LN(ID_108!E22/100000)</f>
        <v>1.6197307259678468</v>
      </c>
      <c r="O23" s="269">
        <f>ID_108!G22</f>
        <v>1</v>
      </c>
      <c r="P23" s="194">
        <f>'Eksempel_enkelt kystvandopland'!$C$18</f>
        <v>0.56000000000000005</v>
      </c>
      <c r="Q23" s="194">
        <f>'Eksempel_enkelt kystvandopland'!$C$19</f>
        <v>0.06</v>
      </c>
      <c r="R23" s="194">
        <f>'Eksempel_enkelt kystvandopland'!$C$22</f>
        <v>0</v>
      </c>
      <c r="S23" s="194">
        <f>'Eksempel_enkelt kystvandopland'!$C$17</f>
        <v>0.4677</v>
      </c>
      <c r="T23" s="194">
        <f>'Eksempel_enkelt kystvandopland'!$C$23</f>
        <v>0</v>
      </c>
      <c r="U23" s="194">
        <f>'Eksempel_enkelt kystvandopland'!$C$20</f>
        <v>0.74</v>
      </c>
      <c r="V23" s="270">
        <v>1</v>
      </c>
      <c r="W23" s="194">
        <v>1</v>
      </c>
      <c r="X23" s="271">
        <f>G23*'Eksempel_enkelt kystvandopland'!$B$5+H23*'Eksempel_enkelt kystvandopland'!$B$7+I23*'Eksempel_enkelt kystvandopland'!$B$8+J23*'Eksempel_enkelt kystvandopland'!$B$9+K23*'Eksempel_enkelt kystvandopland'!$B$10+L23*'Eksempel_enkelt kystvandopland'!$B$11+M23*'Eksempel_enkelt kystvandopland'!$B$12+N23*'Eksempel_enkelt kystvandopland'!$B$15+O23*'Eksempel_enkelt kystvandopland'!$B$14+'Beregning_alle kystvandoplande'!P23*'Eksempel_enkelt kystvandopland'!$B$18+Q23*'Eksempel_enkelt kystvandopland'!$B$19+R23*'Eksempel_enkelt kystvandopland'!$B$22+'Beregning_alle kystvandoplande'!S23*'Eksempel_enkelt kystvandopland'!$B$17+'Beregning_alle kystvandoplande'!T23*'Eksempel_enkelt kystvandopland'!$B$23+'Beregning_alle kystvandoplande'!U23*'Eksempel_enkelt kystvandopland'!$B$20+'Beregning_alle kystvandoplande'!V23*'Eksempel_enkelt kystvandopland'!$B$21+W23*'Eksempel_enkelt kystvandopland'!$B$24</f>
        <v>7.3657864122932502</v>
      </c>
      <c r="Y23" s="272">
        <f>EXP(X23+(('Eksempel_enkelt kystvandopland'!$C$29^2)+('Eksempel_enkelt kystvandopland'!$C$28^2))/2)</f>
        <v>1603.3274617154416</v>
      </c>
      <c r="Z23" s="273">
        <f>ID_108!F22</f>
        <v>916.64446165526999</v>
      </c>
      <c r="AA23" s="274">
        <f t="shared" si="4"/>
        <v>1469681.2380012614</v>
      </c>
      <c r="AB23" s="31" t="str">
        <f t="shared" si="2"/>
        <v>Årlig WTP ved målopfyldelse i 2027</v>
      </c>
    </row>
    <row r="24" spans="1:28" x14ac:dyDescent="0.3">
      <c r="A24" s="263">
        <f>Kystoplande_108_liste!A23</f>
        <v>56</v>
      </c>
      <c r="B24" s="263" t="str">
        <f>Kystoplande_108_liste!B23</f>
        <v>Østersøen, Bornholm</v>
      </c>
      <c r="C24" s="31">
        <f>IF('WQ 2021_108'!$E23="D",1,0)</f>
        <v>0</v>
      </c>
      <c r="D24" s="31">
        <f>IF('WQ 2021_108'!$E23="R",1,0)</f>
        <v>1</v>
      </c>
      <c r="E24" s="31">
        <f>IF('WQ 2021_108'!$E23="M",1,0)</f>
        <v>0</v>
      </c>
      <c r="F24" s="31">
        <f t="shared" si="3"/>
        <v>2</v>
      </c>
      <c r="G24" s="264">
        <f t="shared" si="0"/>
        <v>0.69314718055994529</v>
      </c>
      <c r="H24" s="31">
        <v>0</v>
      </c>
      <c r="I24" s="31">
        <v>1</v>
      </c>
      <c r="J24" s="31">
        <v>0</v>
      </c>
      <c r="K24" s="265">
        <f>ID_108!L23/1000</f>
        <v>0.128899172749003</v>
      </c>
      <c r="L24" s="266">
        <f>LN(ID_108!L23/ID_108!J23)</f>
        <v>-1.356452779281841</v>
      </c>
      <c r="M24" s="267">
        <f>ID_108!Q23</f>
        <v>-0.52615807012696958</v>
      </c>
      <c r="N24" s="268">
        <f>LN(ID_108!E23/100000)</f>
        <v>1.636096445450907</v>
      </c>
      <c r="O24" s="269">
        <f>ID_108!G23</f>
        <v>1</v>
      </c>
      <c r="P24" s="194">
        <f>'Eksempel_enkelt kystvandopland'!$C$18</f>
        <v>0.56000000000000005</v>
      </c>
      <c r="Q24" s="194">
        <f>'Eksempel_enkelt kystvandopland'!$C$19</f>
        <v>0.06</v>
      </c>
      <c r="R24" s="194">
        <f>'Eksempel_enkelt kystvandopland'!$C$22</f>
        <v>0</v>
      </c>
      <c r="S24" s="194">
        <f>'Eksempel_enkelt kystvandopland'!$C$17</f>
        <v>0.4677</v>
      </c>
      <c r="T24" s="194">
        <f>'Eksempel_enkelt kystvandopland'!$C$23</f>
        <v>0</v>
      </c>
      <c r="U24" s="194">
        <f>'Eksempel_enkelt kystvandopland'!$C$20</f>
        <v>0.74</v>
      </c>
      <c r="V24" s="270">
        <v>1</v>
      </c>
      <c r="W24" s="194">
        <v>1</v>
      </c>
      <c r="X24" s="271">
        <f>G24*'Eksempel_enkelt kystvandopland'!$B$5+H24*'Eksempel_enkelt kystvandopland'!$B$7+I24*'Eksempel_enkelt kystvandopland'!$B$8+J24*'Eksempel_enkelt kystvandopland'!$B$9+K24*'Eksempel_enkelt kystvandopland'!$B$10+L24*'Eksempel_enkelt kystvandopland'!$B$11+M24*'Eksempel_enkelt kystvandopland'!$B$12+N24*'Eksempel_enkelt kystvandopland'!$B$15+O24*'Eksempel_enkelt kystvandopland'!$B$14+'Beregning_alle kystvandoplande'!P24*'Eksempel_enkelt kystvandopland'!$B$18+Q24*'Eksempel_enkelt kystvandopland'!$B$19+R24*'Eksempel_enkelt kystvandopland'!$B$22+'Beregning_alle kystvandoplande'!S24*'Eksempel_enkelt kystvandopland'!$B$17+'Beregning_alle kystvandoplande'!T24*'Eksempel_enkelt kystvandopland'!$B$23+'Beregning_alle kystvandoplande'!U24*'Eksempel_enkelt kystvandopland'!$B$20+'Beregning_alle kystvandoplande'!V24*'Eksempel_enkelt kystvandopland'!$B$21+W24*'Eksempel_enkelt kystvandopland'!$B$24</f>
        <v>7.2698450654893758</v>
      </c>
      <c r="Y24" s="272">
        <f>EXP(X24+(('Eksempel_enkelt kystvandopland'!$C$29^2)+('Eksempel_enkelt kystvandopland'!$C$28^2))/2)</f>
        <v>1456.6507396592403</v>
      </c>
      <c r="Z24" s="273">
        <f>ID_108!F23</f>
        <v>20224</v>
      </c>
      <c r="AA24" s="274">
        <f t="shared" si="4"/>
        <v>29459304.558868475</v>
      </c>
      <c r="AB24" s="31" t="str">
        <f t="shared" si="2"/>
        <v>Årlig WTP ved målopfyldelse i 2027</v>
      </c>
    </row>
    <row r="25" spans="1:28" x14ac:dyDescent="0.3">
      <c r="A25" s="263">
        <f>Kystoplande_108_liste!A24</f>
        <v>57</v>
      </c>
      <c r="B25" s="263" t="str">
        <f>Kystoplande_108_liste!B24</f>
        <v>Østersøen, Christiansø</v>
      </c>
      <c r="C25" s="31">
        <f>IF('WQ 2021_108'!$E24="D",1,0)</f>
        <v>0</v>
      </c>
      <c r="D25" s="31">
        <f>IF('WQ 2021_108'!$E24="R",1,0)</f>
        <v>1</v>
      </c>
      <c r="E25" s="31">
        <f>IF('WQ 2021_108'!$E24="M",1,0)</f>
        <v>0</v>
      </c>
      <c r="F25" s="31">
        <f t="shared" si="3"/>
        <v>2</v>
      </c>
      <c r="G25" s="264">
        <f t="shared" si="0"/>
        <v>0.69314718055994529</v>
      </c>
      <c r="H25" s="31">
        <v>0</v>
      </c>
      <c r="I25" s="31">
        <v>1</v>
      </c>
      <c r="J25" s="31">
        <v>0</v>
      </c>
      <c r="K25" s="265">
        <f>ID_108!L24/1000</f>
        <v>5.7362150556347098E-3</v>
      </c>
      <c r="L25" s="266">
        <f>LN(ID_108!L24/ID_108!J24)</f>
        <v>0</v>
      </c>
      <c r="M25" s="267"/>
      <c r="N25" s="268">
        <f>LN(ID_108!E24/100000)</f>
        <v>1.5860623196922252</v>
      </c>
      <c r="O25" s="269">
        <f>ID_108!G24</f>
        <v>0</v>
      </c>
      <c r="P25" s="194">
        <f>'Eksempel_enkelt kystvandopland'!$C$18</f>
        <v>0.56000000000000005</v>
      </c>
      <c r="Q25" s="194">
        <f>'Eksempel_enkelt kystvandopland'!$C$19</f>
        <v>0.06</v>
      </c>
      <c r="R25" s="194">
        <f>'Eksempel_enkelt kystvandopland'!$C$22</f>
        <v>0</v>
      </c>
      <c r="S25" s="194">
        <f>'Eksempel_enkelt kystvandopland'!$C$17</f>
        <v>0.4677</v>
      </c>
      <c r="T25" s="194">
        <f>'Eksempel_enkelt kystvandopland'!$C$23</f>
        <v>0</v>
      </c>
      <c r="U25" s="194">
        <f>'Eksempel_enkelt kystvandopland'!$C$20</f>
        <v>0.74</v>
      </c>
      <c r="V25" s="270">
        <v>1</v>
      </c>
      <c r="W25" s="194">
        <v>1</v>
      </c>
      <c r="X25" s="271">
        <f>G25*'Eksempel_enkelt kystvandopland'!$B$5+H25*'Eksempel_enkelt kystvandopland'!$B$7+I25*'Eksempel_enkelt kystvandopland'!$B$8+J25*'Eksempel_enkelt kystvandopland'!$B$9+K25*'Eksempel_enkelt kystvandopland'!$B$10+L25*'Eksempel_enkelt kystvandopland'!$B$11+M25*'Eksempel_enkelt kystvandopland'!$B$12+N25*'Eksempel_enkelt kystvandopland'!$B$15+O25*'Eksempel_enkelt kystvandopland'!$B$14+'Beregning_alle kystvandoplande'!P25*'Eksempel_enkelt kystvandopland'!$B$18+Q25*'Eksempel_enkelt kystvandopland'!$B$19+R25*'Eksempel_enkelt kystvandopland'!$B$22+'Beregning_alle kystvandoplande'!S25*'Eksempel_enkelt kystvandopland'!$B$17+'Beregning_alle kystvandoplande'!T25*'Eksempel_enkelt kystvandopland'!$B$23+'Beregning_alle kystvandoplande'!U25*'Eksempel_enkelt kystvandopland'!$B$20+'Beregning_alle kystvandoplande'!V25*'Eksempel_enkelt kystvandopland'!$B$21+W25*'Eksempel_enkelt kystvandopland'!$B$24</f>
        <v>6.8283378150922811</v>
      </c>
      <c r="Y25" s="272">
        <f>EXP(X25+(('Eksempel_enkelt kystvandopland'!$C$29^2)+('Eksempel_enkelt kystvandopland'!$C$28^2))/2)</f>
        <v>936.72318818047893</v>
      </c>
      <c r="Z25" s="273">
        <f>ID_108!F24</f>
        <v>40</v>
      </c>
      <c r="AA25" s="274">
        <f t="shared" si="4"/>
        <v>37468.927527219159</v>
      </c>
      <c r="AB25" s="31" t="str">
        <f t="shared" si="2"/>
        <v>Årlig WTP ved målopfyldelse i 2027</v>
      </c>
    </row>
    <row r="26" spans="1:28" x14ac:dyDescent="0.3">
      <c r="A26" s="263">
        <f>Kystoplande_108_liste!A25</f>
        <v>59</v>
      </c>
      <c r="B26" s="263" t="str">
        <f>Kystoplande_108_liste!B25</f>
        <v>Nærå Strand</v>
      </c>
      <c r="C26" s="31">
        <f>IF('WQ 2021_108'!$E25="D",1,0)</f>
        <v>1</v>
      </c>
      <c r="D26" s="31">
        <f>IF('WQ 2021_108'!$E25="R",1,0)</f>
        <v>0</v>
      </c>
      <c r="E26" s="31">
        <f>IF('WQ 2021_108'!$E25="M",1,0)</f>
        <v>0</v>
      </c>
      <c r="F26" s="31">
        <f t="shared" si="3"/>
        <v>2</v>
      </c>
      <c r="G26" s="264">
        <f t="shared" si="0"/>
        <v>0.69314718055994529</v>
      </c>
      <c r="H26" s="31">
        <v>0</v>
      </c>
      <c r="I26" s="31">
        <v>1</v>
      </c>
      <c r="J26" s="31">
        <v>0</v>
      </c>
      <c r="K26" s="265">
        <f>ID_108!L25/1000</f>
        <v>1.7588148603232601E-2</v>
      </c>
      <c r="L26" s="266">
        <f>LN(ID_108!L25/ID_108!J25)</f>
        <v>-1.6212085808034986</v>
      </c>
      <c r="M26" s="267">
        <f>ID_108!Q25</f>
        <v>-0.14224308927852178</v>
      </c>
      <c r="N26" s="268">
        <f>LN(ID_108!E25/100000)</f>
        <v>1.7261976478945618</v>
      </c>
      <c r="O26" s="269">
        <f>ID_108!G25</f>
        <v>0</v>
      </c>
      <c r="P26" s="194">
        <f>'Eksempel_enkelt kystvandopland'!$C$18</f>
        <v>0.56000000000000005</v>
      </c>
      <c r="Q26" s="194">
        <f>'Eksempel_enkelt kystvandopland'!$C$19</f>
        <v>0.06</v>
      </c>
      <c r="R26" s="194">
        <f>'Eksempel_enkelt kystvandopland'!$C$22</f>
        <v>0</v>
      </c>
      <c r="S26" s="194">
        <f>'Eksempel_enkelt kystvandopland'!$C$17</f>
        <v>0.4677</v>
      </c>
      <c r="T26" s="194">
        <f>'Eksempel_enkelt kystvandopland'!$C$23</f>
        <v>0</v>
      </c>
      <c r="U26" s="194">
        <f>'Eksempel_enkelt kystvandopland'!$C$20</f>
        <v>0.74</v>
      </c>
      <c r="V26" s="270">
        <v>1</v>
      </c>
      <c r="W26" s="194">
        <v>1</v>
      </c>
      <c r="X26" s="271">
        <f>G26*'Eksempel_enkelt kystvandopland'!$B$5+H26*'Eksempel_enkelt kystvandopland'!$B$7+I26*'Eksempel_enkelt kystvandopland'!$B$8+J26*'Eksempel_enkelt kystvandopland'!$B$9+K26*'Eksempel_enkelt kystvandopland'!$B$10+L26*'Eksempel_enkelt kystvandopland'!$B$11+M26*'Eksempel_enkelt kystvandopland'!$B$12+N26*'Eksempel_enkelt kystvandopland'!$B$15+O26*'Eksempel_enkelt kystvandopland'!$B$14+'Beregning_alle kystvandoplande'!P26*'Eksempel_enkelt kystvandopland'!$B$18+Q26*'Eksempel_enkelt kystvandopland'!$B$19+R26*'Eksempel_enkelt kystvandopland'!$B$22+'Beregning_alle kystvandoplande'!S26*'Eksempel_enkelt kystvandopland'!$B$17+'Beregning_alle kystvandoplande'!T26*'Eksempel_enkelt kystvandopland'!$B$23+'Beregning_alle kystvandoplande'!U26*'Eksempel_enkelt kystvandopland'!$B$20+'Beregning_alle kystvandoplande'!V26*'Eksempel_enkelt kystvandopland'!$B$21+W26*'Eksempel_enkelt kystvandopland'!$B$24</f>
        <v>6.8453003341520162</v>
      </c>
      <c r="Y26" s="272">
        <f>EXP(X26+(('Eksempel_enkelt kystvandopland'!$C$29^2)+('Eksempel_enkelt kystvandopland'!$C$28^2))/2)</f>
        <v>952.74789861505644</v>
      </c>
      <c r="Z26" s="273">
        <f>ID_108!F25</f>
        <v>1104.4413581254901</v>
      </c>
      <c r="AA26" s="274">
        <f t="shared" si="4"/>
        <v>1052254.1830976196</v>
      </c>
      <c r="AB26" s="31" t="str">
        <f t="shared" si="2"/>
        <v>Årlig WTP ved målopfyldelse i 2027</v>
      </c>
    </row>
    <row r="27" spans="1:28" x14ac:dyDescent="0.3">
      <c r="A27" s="263">
        <f>Kystoplande_108_liste!A26</f>
        <v>62</v>
      </c>
      <c r="B27" s="263" t="str">
        <f>Kystoplande_108_liste!B26</f>
        <v>Lillestrand</v>
      </c>
      <c r="C27" s="31">
        <f>IF('WQ 2021_108'!$E26="D",1,0)</f>
        <v>0</v>
      </c>
      <c r="D27" s="31">
        <f>IF('WQ 2021_108'!$E26="R",1,0)</f>
        <v>1</v>
      </c>
      <c r="E27" s="31">
        <f>IF('WQ 2021_108'!$E26="M",1,0)</f>
        <v>0</v>
      </c>
      <c r="F27" s="31">
        <f t="shared" si="3"/>
        <v>2</v>
      </c>
      <c r="G27" s="264">
        <f t="shared" si="0"/>
        <v>0.69314718055994529</v>
      </c>
      <c r="H27" s="31">
        <v>0</v>
      </c>
      <c r="I27" s="31">
        <v>1</v>
      </c>
      <c r="J27" s="31">
        <v>0</v>
      </c>
      <c r="K27" s="265">
        <f>ID_108!L26/1000</f>
        <v>1.7518985135487799E-2</v>
      </c>
      <c r="L27" s="266">
        <f>LN(ID_108!L26/ID_108!J26)</f>
        <v>-0.43250859247819468</v>
      </c>
      <c r="M27" s="267">
        <f>ID_108!Q26</f>
        <v>-0.22158272910396501</v>
      </c>
      <c r="N27" s="268">
        <f>LN(ID_108!E26/100000)</f>
        <v>1.728418470037721</v>
      </c>
      <c r="O27" s="269">
        <f>ID_108!G26</f>
        <v>1</v>
      </c>
      <c r="P27" s="194">
        <f>'Eksempel_enkelt kystvandopland'!$C$18</f>
        <v>0.56000000000000005</v>
      </c>
      <c r="Q27" s="194">
        <f>'Eksempel_enkelt kystvandopland'!$C$19</f>
        <v>0.06</v>
      </c>
      <c r="R27" s="194">
        <f>'Eksempel_enkelt kystvandopland'!$C$22</f>
        <v>0</v>
      </c>
      <c r="S27" s="194">
        <f>'Eksempel_enkelt kystvandopland'!$C$17</f>
        <v>0.4677</v>
      </c>
      <c r="T27" s="194">
        <f>'Eksempel_enkelt kystvandopland'!$C$23</f>
        <v>0</v>
      </c>
      <c r="U27" s="194">
        <f>'Eksempel_enkelt kystvandopland'!$C$20</f>
        <v>0.74</v>
      </c>
      <c r="V27" s="270">
        <v>1</v>
      </c>
      <c r="W27" s="194">
        <v>1</v>
      </c>
      <c r="X27" s="271">
        <f>G27*'Eksempel_enkelt kystvandopland'!$B$5+H27*'Eksempel_enkelt kystvandopland'!$B$7+I27*'Eksempel_enkelt kystvandopland'!$B$8+J27*'Eksempel_enkelt kystvandopland'!$B$9+K27*'Eksempel_enkelt kystvandopland'!$B$10+L27*'Eksempel_enkelt kystvandopland'!$B$11+M27*'Eksempel_enkelt kystvandopland'!$B$12+N27*'Eksempel_enkelt kystvandopland'!$B$15+O27*'Eksempel_enkelt kystvandopland'!$B$14+'Beregning_alle kystvandoplande'!P27*'Eksempel_enkelt kystvandopland'!$B$18+Q27*'Eksempel_enkelt kystvandopland'!$B$19+R27*'Eksempel_enkelt kystvandopland'!$B$22+'Beregning_alle kystvandoplande'!S27*'Eksempel_enkelt kystvandopland'!$B$17+'Beregning_alle kystvandoplande'!T27*'Eksempel_enkelt kystvandopland'!$B$23+'Beregning_alle kystvandoplande'!U27*'Eksempel_enkelt kystvandopland'!$B$20+'Beregning_alle kystvandoplande'!V27*'Eksempel_enkelt kystvandopland'!$B$21+W27*'Eksempel_enkelt kystvandopland'!$B$24</f>
        <v>7.4948562480119971</v>
      </c>
      <c r="Y27" s="272">
        <f>EXP(X27+(('Eksempel_enkelt kystvandopland'!$C$29^2)+('Eksempel_enkelt kystvandopland'!$C$28^2))/2)</f>
        <v>1824.2172100691084</v>
      </c>
      <c r="Z27" s="273">
        <f>ID_108!F26</f>
        <v>136.11074066692501</v>
      </c>
      <c r="AA27" s="274">
        <f t="shared" si="4"/>
        <v>248295.55559985788</v>
      </c>
      <c r="AB27" s="31" t="str">
        <f t="shared" si="2"/>
        <v>Årlig WTP ved målopfyldelse i 2027</v>
      </c>
    </row>
    <row r="28" spans="1:28" x14ac:dyDescent="0.3">
      <c r="A28" s="263">
        <f>Kystoplande_108_liste!A27</f>
        <v>68</v>
      </c>
      <c r="B28" s="263" t="str">
        <f>Kystoplande_108_liste!B27</f>
        <v>Lindelse Nor</v>
      </c>
      <c r="C28" s="31">
        <f>IF('WQ 2021_108'!$E27="D",1,0)</f>
        <v>0</v>
      </c>
      <c r="D28" s="31">
        <f>IF('WQ 2021_108'!$E27="R",1,0)</f>
        <v>0</v>
      </c>
      <c r="E28" s="31">
        <f>IF('WQ 2021_108'!$E27="M",1,0)</f>
        <v>1</v>
      </c>
      <c r="F28" s="31">
        <f t="shared" si="3"/>
        <v>1</v>
      </c>
      <c r="G28" s="264">
        <f t="shared" si="0"/>
        <v>0</v>
      </c>
      <c r="H28" s="31">
        <v>0</v>
      </c>
      <c r="I28" s="31">
        <v>1</v>
      </c>
      <c r="J28" s="31">
        <v>0</v>
      </c>
      <c r="K28" s="265">
        <f>ID_108!L27/1000</f>
        <v>1.7814597455059696E-2</v>
      </c>
      <c r="L28" s="266">
        <f>LN(ID_108!L27/ID_108!J27)</f>
        <v>-1.0949760919363887</v>
      </c>
      <c r="M28" s="267">
        <f>ID_108!Q27</f>
        <v>-0.27118573172237376</v>
      </c>
      <c r="N28" s="268">
        <f>LN(ID_108!E27/100000)</f>
        <v>1.5510574638576735</v>
      </c>
      <c r="O28" s="269">
        <f>ID_108!G27</f>
        <v>1</v>
      </c>
      <c r="P28" s="194">
        <f>'Eksempel_enkelt kystvandopland'!$C$18</f>
        <v>0.56000000000000005</v>
      </c>
      <c r="Q28" s="194">
        <f>'Eksempel_enkelt kystvandopland'!$C$19</f>
        <v>0.06</v>
      </c>
      <c r="R28" s="194">
        <f>'Eksempel_enkelt kystvandopland'!$C$22</f>
        <v>0</v>
      </c>
      <c r="S28" s="194">
        <f>'Eksempel_enkelt kystvandopland'!$C$17</f>
        <v>0.4677</v>
      </c>
      <c r="T28" s="194">
        <f>'Eksempel_enkelt kystvandopland'!$C$23</f>
        <v>0</v>
      </c>
      <c r="U28" s="194">
        <f>'Eksempel_enkelt kystvandopland'!$C$20</f>
        <v>0.74</v>
      </c>
      <c r="V28" s="270">
        <v>1</v>
      </c>
      <c r="W28" s="194">
        <v>1</v>
      </c>
      <c r="X28" s="271">
        <f>G28*'Eksempel_enkelt kystvandopland'!$B$5+H28*'Eksempel_enkelt kystvandopland'!$B$7+I28*'Eksempel_enkelt kystvandopland'!$B$8+J28*'Eksempel_enkelt kystvandopland'!$B$9+K28*'Eksempel_enkelt kystvandopland'!$B$10+L28*'Eksempel_enkelt kystvandopland'!$B$11+M28*'Eksempel_enkelt kystvandopland'!$B$12+N28*'Eksempel_enkelt kystvandopland'!$B$15+O28*'Eksempel_enkelt kystvandopland'!$B$14+'Beregning_alle kystvandoplande'!P28*'Eksempel_enkelt kystvandopland'!$B$18+Q28*'Eksempel_enkelt kystvandopland'!$B$19+R28*'Eksempel_enkelt kystvandopland'!$B$22+'Beregning_alle kystvandoplande'!S28*'Eksempel_enkelt kystvandopland'!$B$17+'Beregning_alle kystvandoplande'!T28*'Eksempel_enkelt kystvandopland'!$B$23+'Beregning_alle kystvandoplande'!U28*'Eksempel_enkelt kystvandopland'!$B$20+'Beregning_alle kystvandoplande'!V28*'Eksempel_enkelt kystvandopland'!$B$21+W28*'Eksempel_enkelt kystvandopland'!$B$24</f>
        <v>6.7783421661705923</v>
      </c>
      <c r="Y28" s="272">
        <f>EXP(X28+(('Eksempel_enkelt kystvandopland'!$C$29^2)+('Eksempel_enkelt kystvandopland'!$C$28^2))/2)</f>
        <v>891.04253619681003</v>
      </c>
      <c r="Z28" s="273">
        <f>ID_108!F27</f>
        <v>544.05217716787297</v>
      </c>
      <c r="AA28" s="274">
        <f t="shared" si="4"/>
        <v>484773.63176705776</v>
      </c>
      <c r="AB28" s="31" t="str">
        <f t="shared" si="2"/>
        <v>Årlig WTP ved målopfyldelse i 2027</v>
      </c>
    </row>
    <row r="29" spans="1:28" x14ac:dyDescent="0.3">
      <c r="A29" s="263">
        <f>Kystoplande_108_liste!A28</f>
        <v>72</v>
      </c>
      <c r="B29" s="263" t="str">
        <f>Kystoplande_108_liste!B28</f>
        <v>Kløven</v>
      </c>
      <c r="C29" s="31">
        <f>IF('WQ 2021_108'!$E28="D",1,0)</f>
        <v>0</v>
      </c>
      <c r="D29" s="31">
        <f>IF('WQ 2021_108'!$E28="R",1,0)</f>
        <v>0</v>
      </c>
      <c r="E29" s="31">
        <f>IF('WQ 2021_108'!$E28="M",1,0)</f>
        <v>1</v>
      </c>
      <c r="F29" s="31">
        <f t="shared" si="3"/>
        <v>1</v>
      </c>
      <c r="G29" s="264">
        <f t="shared" si="0"/>
        <v>0</v>
      </c>
      <c r="H29" s="31">
        <v>0</v>
      </c>
      <c r="I29" s="31">
        <v>1</v>
      </c>
      <c r="J29" s="31">
        <v>0</v>
      </c>
      <c r="K29" s="265">
        <f>ID_108!L28/1000</f>
        <v>2.3617188354992998E-2</v>
      </c>
      <c r="L29" s="266">
        <f>LN(ID_108!L28/ID_108!J28)</f>
        <v>-0.5057894713419997</v>
      </c>
      <c r="M29" s="267">
        <f>ID_108!Q28</f>
        <v>-0.37380100374880065</v>
      </c>
      <c r="N29" s="268">
        <f>LN(ID_108!E28/100000)</f>
        <v>1.5722272037149505</v>
      </c>
      <c r="O29" s="269">
        <f>ID_108!G28</f>
        <v>1</v>
      </c>
      <c r="P29" s="194">
        <f>'Eksempel_enkelt kystvandopland'!$C$18</f>
        <v>0.56000000000000005</v>
      </c>
      <c r="Q29" s="194">
        <f>'Eksempel_enkelt kystvandopland'!$C$19</f>
        <v>0.06</v>
      </c>
      <c r="R29" s="194">
        <f>'Eksempel_enkelt kystvandopland'!$C$22</f>
        <v>0</v>
      </c>
      <c r="S29" s="194">
        <f>'Eksempel_enkelt kystvandopland'!$C$17</f>
        <v>0.4677</v>
      </c>
      <c r="T29" s="194">
        <f>'Eksempel_enkelt kystvandopland'!$C$23</f>
        <v>0</v>
      </c>
      <c r="U29" s="194">
        <f>'Eksempel_enkelt kystvandopland'!$C$20</f>
        <v>0.74</v>
      </c>
      <c r="V29" s="270">
        <v>1</v>
      </c>
      <c r="W29" s="194">
        <v>1</v>
      </c>
      <c r="X29" s="271">
        <f>G29*'Eksempel_enkelt kystvandopland'!$B$5+H29*'Eksempel_enkelt kystvandopland'!$B$7+I29*'Eksempel_enkelt kystvandopland'!$B$8+J29*'Eksempel_enkelt kystvandopland'!$B$9+K29*'Eksempel_enkelt kystvandopland'!$B$10+L29*'Eksempel_enkelt kystvandopland'!$B$11+M29*'Eksempel_enkelt kystvandopland'!$B$12+N29*'Eksempel_enkelt kystvandopland'!$B$15+O29*'Eksempel_enkelt kystvandopland'!$B$14+'Beregning_alle kystvandoplande'!P29*'Eksempel_enkelt kystvandopland'!$B$18+Q29*'Eksempel_enkelt kystvandopland'!$B$19+R29*'Eksempel_enkelt kystvandopland'!$B$22+'Beregning_alle kystvandoplande'!S29*'Eksempel_enkelt kystvandopland'!$B$17+'Beregning_alle kystvandoplande'!T29*'Eksempel_enkelt kystvandopland'!$B$23+'Beregning_alle kystvandoplande'!U29*'Eksempel_enkelt kystvandopland'!$B$20+'Beregning_alle kystvandoplande'!V29*'Eksempel_enkelt kystvandopland'!$B$21+W29*'Eksempel_enkelt kystvandopland'!$B$24</f>
        <v>6.8880193016667395</v>
      </c>
      <c r="Y29" s="272">
        <f>EXP(X29+(('Eksempel_enkelt kystvandopland'!$C$29^2)+('Eksempel_enkelt kystvandopland'!$C$28^2))/2)</f>
        <v>994.33015725885934</v>
      </c>
      <c r="Z29" s="273">
        <f>ID_108!F28</f>
        <v>989.75733689305696</v>
      </c>
      <c r="AA29" s="274">
        <f t="shared" si="4"/>
        <v>984145.56844098319</v>
      </c>
      <c r="AB29" s="31" t="str">
        <f t="shared" si="2"/>
        <v>Årlig WTP ved målopfyldelse i 2027</v>
      </c>
    </row>
    <row r="30" spans="1:28" s="55" customFormat="1" x14ac:dyDescent="0.3">
      <c r="A30" s="263">
        <f>Kystoplande_108_liste!A29</f>
        <v>74</v>
      </c>
      <c r="B30" s="263" t="str">
        <f>Kystoplande_108_liste!B29</f>
        <v>Bredningen</v>
      </c>
      <c r="C30" s="31">
        <f>IF('WQ 2021_108'!$E29="D",1,0)</f>
        <v>0</v>
      </c>
      <c r="D30" s="31">
        <f>IF('WQ 2021_108'!$E29="R",1,0)</f>
        <v>1</v>
      </c>
      <c r="E30" s="31">
        <f>IF('WQ 2021_108'!$E29="M",1,0)</f>
        <v>0</v>
      </c>
      <c r="F30" s="31">
        <f t="shared" si="3"/>
        <v>2</v>
      </c>
      <c r="G30" s="264">
        <f t="shared" si="0"/>
        <v>0.69314718055994529</v>
      </c>
      <c r="H30" s="31">
        <v>0</v>
      </c>
      <c r="I30" s="31">
        <v>1</v>
      </c>
      <c r="J30" s="31">
        <v>0</v>
      </c>
      <c r="K30" s="265">
        <f>ID_108!L29/1000</f>
        <v>4.1709686189861702E-3</v>
      </c>
      <c r="L30" s="266">
        <f>LN(ID_108!L29/ID_108!J29)</f>
        <v>-3.4320794627937037</v>
      </c>
      <c r="M30" s="267">
        <f>ID_108!Q29</f>
        <v>-0.57761101746602084</v>
      </c>
      <c r="N30" s="268">
        <f>LN(ID_108!E29/100000)</f>
        <v>1.8119264085449007</v>
      </c>
      <c r="O30" s="269">
        <f>ID_108!G29</f>
        <v>0</v>
      </c>
      <c r="P30" s="194">
        <f>'Eksempel_enkelt kystvandopland'!$C$18</f>
        <v>0.56000000000000005</v>
      </c>
      <c r="Q30" s="194">
        <f>'Eksempel_enkelt kystvandopland'!$C$19</f>
        <v>0.06</v>
      </c>
      <c r="R30" s="194">
        <f>'Eksempel_enkelt kystvandopland'!$C$22</f>
        <v>0</v>
      </c>
      <c r="S30" s="194">
        <f>'Eksempel_enkelt kystvandopland'!$C$17</f>
        <v>0.4677</v>
      </c>
      <c r="T30" s="194">
        <f>'Eksempel_enkelt kystvandopland'!$C$23</f>
        <v>0</v>
      </c>
      <c r="U30" s="194">
        <f>'Eksempel_enkelt kystvandopland'!$C$20</f>
        <v>0.74</v>
      </c>
      <c r="V30" s="270">
        <v>1</v>
      </c>
      <c r="W30" s="194">
        <v>1</v>
      </c>
      <c r="X30" s="271">
        <f>G30*'Eksempel_enkelt kystvandopland'!$B$5+H30*'Eksempel_enkelt kystvandopland'!$B$7+I30*'Eksempel_enkelt kystvandopland'!$B$8+J30*'Eksempel_enkelt kystvandopland'!$B$9+K30*'Eksempel_enkelt kystvandopland'!$B$10+L30*'Eksempel_enkelt kystvandopland'!$B$11+M30*'Eksempel_enkelt kystvandopland'!$B$12+N30*'Eksempel_enkelt kystvandopland'!$B$15+O30*'Eksempel_enkelt kystvandopland'!$B$14+'Beregning_alle kystvandoplande'!P30*'Eksempel_enkelt kystvandopland'!$B$18+Q30*'Eksempel_enkelt kystvandopland'!$B$19+R30*'Eksempel_enkelt kystvandopland'!$B$22+'Beregning_alle kystvandoplande'!S30*'Eksempel_enkelt kystvandopland'!$B$17+'Beregning_alle kystvandoplande'!T30*'Eksempel_enkelt kystvandopland'!$B$23+'Beregning_alle kystvandoplande'!U30*'Eksempel_enkelt kystvandopland'!$B$20+'Beregning_alle kystvandoplande'!V30*'Eksempel_enkelt kystvandopland'!$B$21+W30*'Eksempel_enkelt kystvandopland'!$B$24</f>
        <v>6.7814258201666231</v>
      </c>
      <c r="Y30" s="272">
        <f>EXP(X30+(('Eksempel_enkelt kystvandopland'!$C$29^2)+('Eksempel_enkelt kystvandopland'!$C$28^2))/2)</f>
        <v>893.79444385907721</v>
      </c>
      <c r="Z30" s="273">
        <f>ID_108!F29</f>
        <v>5407.12919591013</v>
      </c>
      <c r="AA30" s="274">
        <f t="shared" si="4"/>
        <v>4832862.0325326743</v>
      </c>
      <c r="AB30" s="31" t="str">
        <f t="shared" si="2"/>
        <v>Årlig WTP ved målopfyldelse i 2027</v>
      </c>
    </row>
    <row r="31" spans="1:28" x14ac:dyDescent="0.3">
      <c r="A31" s="263">
        <f>Kystoplande_108_liste!A30</f>
        <v>80</v>
      </c>
      <c r="B31" s="263" t="str">
        <f>Kystoplande_108_liste!B30</f>
        <v>Gamborg Fjord</v>
      </c>
      <c r="C31" s="31">
        <f>IF('WQ 2021_108'!$E30="D",1,0)</f>
        <v>0</v>
      </c>
      <c r="D31" s="31">
        <f>IF('WQ 2021_108'!$E30="R",1,0)</f>
        <v>1</v>
      </c>
      <c r="E31" s="31">
        <f>IF('WQ 2021_108'!$E30="M",1,0)</f>
        <v>0</v>
      </c>
      <c r="F31" s="31">
        <f t="shared" si="3"/>
        <v>2</v>
      </c>
      <c r="G31" s="264">
        <f t="shared" si="0"/>
        <v>0.69314718055994529</v>
      </c>
      <c r="H31" s="31">
        <v>0</v>
      </c>
      <c r="I31" s="31">
        <v>1</v>
      </c>
      <c r="J31" s="31">
        <v>0</v>
      </c>
      <c r="K31" s="265">
        <f>ID_108!L30/1000</f>
        <v>2.1582552459189799E-2</v>
      </c>
      <c r="L31" s="266">
        <f>LN(ID_108!L30/ID_108!J30)</f>
        <v>-1.0528250813624624</v>
      </c>
      <c r="M31" s="267">
        <f>ID_108!Q30</f>
        <v>-0.18543810233724753</v>
      </c>
      <c r="N31" s="268">
        <f>LN(ID_108!E30/100000)</f>
        <v>1.8791356520450611</v>
      </c>
      <c r="O31" s="269">
        <f>ID_108!G30</f>
        <v>0</v>
      </c>
      <c r="P31" s="194">
        <f>'Eksempel_enkelt kystvandopland'!$C$18</f>
        <v>0.56000000000000005</v>
      </c>
      <c r="Q31" s="194">
        <f>'Eksempel_enkelt kystvandopland'!$C$19</f>
        <v>0.06</v>
      </c>
      <c r="R31" s="194">
        <f>'Eksempel_enkelt kystvandopland'!$C$22</f>
        <v>0</v>
      </c>
      <c r="S31" s="194">
        <f>'Eksempel_enkelt kystvandopland'!$C$17</f>
        <v>0.4677</v>
      </c>
      <c r="T31" s="194">
        <f>'Eksempel_enkelt kystvandopland'!$C$23</f>
        <v>0</v>
      </c>
      <c r="U31" s="194">
        <f>'Eksempel_enkelt kystvandopland'!$C$20</f>
        <v>0.74</v>
      </c>
      <c r="V31" s="270">
        <v>1</v>
      </c>
      <c r="W31" s="194">
        <v>1</v>
      </c>
      <c r="X31" s="271">
        <f>G31*'Eksempel_enkelt kystvandopland'!$B$5+H31*'Eksempel_enkelt kystvandopland'!$B$7+I31*'Eksempel_enkelt kystvandopland'!$B$8+J31*'Eksempel_enkelt kystvandopland'!$B$9+K31*'Eksempel_enkelt kystvandopland'!$B$10+L31*'Eksempel_enkelt kystvandopland'!$B$11+M31*'Eksempel_enkelt kystvandopland'!$B$12+N31*'Eksempel_enkelt kystvandopland'!$B$15+O31*'Eksempel_enkelt kystvandopland'!$B$14+'Beregning_alle kystvandoplande'!P31*'Eksempel_enkelt kystvandopland'!$B$18+Q31*'Eksempel_enkelt kystvandopland'!$B$19+R31*'Eksempel_enkelt kystvandopland'!$B$22+'Beregning_alle kystvandoplande'!S31*'Eksempel_enkelt kystvandopland'!$B$17+'Beregning_alle kystvandoplande'!T31*'Eksempel_enkelt kystvandopland'!$B$23+'Beregning_alle kystvandoplande'!U31*'Eksempel_enkelt kystvandopland'!$B$20+'Beregning_alle kystvandoplande'!V31*'Eksempel_enkelt kystvandopland'!$B$21+W31*'Eksempel_enkelt kystvandopland'!$B$24</f>
        <v>7.1396677153575823</v>
      </c>
      <c r="Y31" s="272">
        <f>EXP(X31+(('Eksempel_enkelt kystvandopland'!$C$29^2)+('Eksempel_enkelt kystvandopland'!$C$28^2))/2)</f>
        <v>1278.8515343405834</v>
      </c>
      <c r="Z31" s="273">
        <f>ID_108!F30</f>
        <v>2628.10193541527</v>
      </c>
      <c r="AA31" s="274">
        <f t="shared" si="4"/>
        <v>3360952.1925092749</v>
      </c>
      <c r="AB31" s="31" t="str">
        <f t="shared" si="2"/>
        <v>Årlig WTP ved målopfyldelse i 2027</v>
      </c>
    </row>
    <row r="32" spans="1:28" x14ac:dyDescent="0.3">
      <c r="A32" s="263">
        <f>Kystoplande_108_liste!A31</f>
        <v>82</v>
      </c>
      <c r="B32" s="263" t="str">
        <f>Kystoplande_108_liste!B31</f>
        <v>Aborg Minde Nor</v>
      </c>
      <c r="C32" s="31">
        <f>IF('WQ 2021_108'!$E31="D",1,0)</f>
        <v>1</v>
      </c>
      <c r="D32" s="31">
        <f>IF('WQ 2021_108'!$E31="R",1,0)</f>
        <v>0</v>
      </c>
      <c r="E32" s="31">
        <f>IF('WQ 2021_108'!$E31="M",1,0)</f>
        <v>0</v>
      </c>
      <c r="F32" s="31">
        <f t="shared" si="3"/>
        <v>2</v>
      </c>
      <c r="G32" s="264">
        <f t="shared" si="0"/>
        <v>0.69314718055994529</v>
      </c>
      <c r="H32" s="31">
        <v>0</v>
      </c>
      <c r="I32" s="31">
        <v>1</v>
      </c>
      <c r="J32" s="31">
        <v>0</v>
      </c>
      <c r="K32" s="265">
        <f>ID_108!L31/1000</f>
        <v>7.3679092665746894E-4</v>
      </c>
      <c r="L32" s="266">
        <f>LN(ID_108!L31/ID_108!J31)</f>
        <v>-4.907038117008593</v>
      </c>
      <c r="M32" s="267">
        <f>ID_108!Q31</f>
        <v>-0.16797461734547633</v>
      </c>
      <c r="N32" s="268">
        <f>LN(ID_108!E31/100000)</f>
        <v>1.7601654219285028</v>
      </c>
      <c r="O32" s="269">
        <f>ID_108!G31</f>
        <v>0</v>
      </c>
      <c r="P32" s="194">
        <f>'Eksempel_enkelt kystvandopland'!$C$18</f>
        <v>0.56000000000000005</v>
      </c>
      <c r="Q32" s="194">
        <f>'Eksempel_enkelt kystvandopland'!$C$19</f>
        <v>0.06</v>
      </c>
      <c r="R32" s="194">
        <f>'Eksempel_enkelt kystvandopland'!$C$22</f>
        <v>0</v>
      </c>
      <c r="S32" s="194">
        <f>'Eksempel_enkelt kystvandopland'!$C$17</f>
        <v>0.4677</v>
      </c>
      <c r="T32" s="194">
        <f>'Eksempel_enkelt kystvandopland'!$C$23</f>
        <v>0</v>
      </c>
      <c r="U32" s="194">
        <f>'Eksempel_enkelt kystvandopland'!$C$20</f>
        <v>0.74</v>
      </c>
      <c r="V32" s="270">
        <v>1</v>
      </c>
      <c r="W32" s="194">
        <v>1</v>
      </c>
      <c r="X32" s="271">
        <f>G32*'Eksempel_enkelt kystvandopland'!$B$5+H32*'Eksempel_enkelt kystvandopland'!$B$7+I32*'Eksempel_enkelt kystvandopland'!$B$8+J32*'Eksempel_enkelt kystvandopland'!$B$9+K32*'Eksempel_enkelt kystvandopland'!$B$10+L32*'Eksempel_enkelt kystvandopland'!$B$11+M32*'Eksempel_enkelt kystvandopland'!$B$12+N32*'Eksempel_enkelt kystvandopland'!$B$15+O32*'Eksempel_enkelt kystvandopland'!$B$14+'Beregning_alle kystvandoplande'!P32*'Eksempel_enkelt kystvandopland'!$B$18+Q32*'Eksempel_enkelt kystvandopland'!$B$19+R32*'Eksempel_enkelt kystvandopland'!$B$22+'Beregning_alle kystvandoplande'!S32*'Eksempel_enkelt kystvandopland'!$B$17+'Beregning_alle kystvandoplande'!T32*'Eksempel_enkelt kystvandopland'!$B$23+'Beregning_alle kystvandoplande'!U32*'Eksempel_enkelt kystvandopland'!$B$20+'Beregning_alle kystvandoplande'!V32*'Eksempel_enkelt kystvandopland'!$B$21+W32*'Eksempel_enkelt kystvandopland'!$B$24</f>
        <v>6.4975891037221736</v>
      </c>
      <c r="Y32" s="272">
        <f>EXP(X32+(('Eksempel_enkelt kystvandopland'!$C$29^2)+('Eksempel_enkelt kystvandopland'!$C$28^2))/2)</f>
        <v>672.92851375103464</v>
      </c>
      <c r="Z32" s="273">
        <f>ID_108!F31</f>
        <v>1071.2637172503</v>
      </c>
      <c r="AA32" s="274">
        <f t="shared" si="4"/>
        <v>720883.90108465299</v>
      </c>
      <c r="AB32" s="31" t="str">
        <f t="shared" si="2"/>
        <v>Årlig WTP ved målopfyldelse i 2027</v>
      </c>
    </row>
    <row r="33" spans="1:29" x14ac:dyDescent="0.3">
      <c r="A33" s="263">
        <f>Kystoplande_108_liste!A32</f>
        <v>83</v>
      </c>
      <c r="B33" s="263" t="str">
        <f>Kystoplande_108_liste!B32</f>
        <v>Holckenhavn Fjord</v>
      </c>
      <c r="C33" s="31">
        <f>IF('WQ 2021_108'!$E32="D",1,0)</f>
        <v>1</v>
      </c>
      <c r="D33" s="31">
        <f>IF('WQ 2021_108'!$E32="R",1,0)</f>
        <v>0</v>
      </c>
      <c r="E33" s="31">
        <f>IF('WQ 2021_108'!$E32="M",1,0)</f>
        <v>0</v>
      </c>
      <c r="F33" s="31">
        <f t="shared" si="3"/>
        <v>2</v>
      </c>
      <c r="G33" s="264">
        <f t="shared" si="0"/>
        <v>0.69314718055994529</v>
      </c>
      <c r="H33" s="31">
        <v>0</v>
      </c>
      <c r="I33" s="31">
        <v>1</v>
      </c>
      <c r="J33" s="31">
        <v>0</v>
      </c>
      <c r="K33" s="265">
        <f>ID_108!L32/1000</f>
        <v>3.9310873275037202E-4</v>
      </c>
      <c r="L33" s="266">
        <f>LN(ID_108!L32/ID_108!J32)</f>
        <v>-6.6800500770634077</v>
      </c>
      <c r="M33" s="267">
        <f>ID_108!Q32</f>
        <v>-0.3831424977047439</v>
      </c>
      <c r="N33" s="268">
        <f>LN(ID_108!E32/100000)</f>
        <v>1.7965886454645381</v>
      </c>
      <c r="O33" s="269">
        <f>ID_108!G32</f>
        <v>0</v>
      </c>
      <c r="P33" s="194">
        <f>'Eksempel_enkelt kystvandopland'!$C$18</f>
        <v>0.56000000000000005</v>
      </c>
      <c r="Q33" s="194">
        <f>'Eksempel_enkelt kystvandopland'!$C$19</f>
        <v>0.06</v>
      </c>
      <c r="R33" s="194">
        <f>'Eksempel_enkelt kystvandopland'!$C$22</f>
        <v>0</v>
      </c>
      <c r="S33" s="194">
        <f>'Eksempel_enkelt kystvandopland'!$C$17</f>
        <v>0.4677</v>
      </c>
      <c r="T33" s="194">
        <f>'Eksempel_enkelt kystvandopland'!$C$23</f>
        <v>0</v>
      </c>
      <c r="U33" s="194">
        <f>'Eksempel_enkelt kystvandopland'!$C$20</f>
        <v>0.74</v>
      </c>
      <c r="V33" s="270">
        <v>1</v>
      </c>
      <c r="W33" s="194">
        <v>1</v>
      </c>
      <c r="X33" s="271">
        <f>G33*'Eksempel_enkelt kystvandopland'!$B$5+H33*'Eksempel_enkelt kystvandopland'!$B$7+I33*'Eksempel_enkelt kystvandopland'!$B$8+J33*'Eksempel_enkelt kystvandopland'!$B$9+K33*'Eksempel_enkelt kystvandopland'!$B$10+L33*'Eksempel_enkelt kystvandopland'!$B$11+M33*'Eksempel_enkelt kystvandopland'!$B$12+N33*'Eksempel_enkelt kystvandopland'!$B$15+O33*'Eksempel_enkelt kystvandopland'!$B$14+'Beregning_alle kystvandoplande'!P33*'Eksempel_enkelt kystvandopland'!$B$18+Q33*'Eksempel_enkelt kystvandopland'!$B$19+R33*'Eksempel_enkelt kystvandopland'!$B$22+'Beregning_alle kystvandoplande'!S33*'Eksempel_enkelt kystvandopland'!$B$17+'Beregning_alle kystvandoplande'!T33*'Eksempel_enkelt kystvandopland'!$B$23+'Beregning_alle kystvandoplande'!U33*'Eksempel_enkelt kystvandopland'!$B$20+'Beregning_alle kystvandoplande'!V33*'Eksempel_enkelt kystvandopland'!$B$21+W33*'Eksempel_enkelt kystvandopland'!$B$24</f>
        <v>6.3507208084133708</v>
      </c>
      <c r="Y33" s="272">
        <f>EXP(X33+(('Eksempel_enkelt kystvandopland'!$C$29^2)+('Eksempel_enkelt kystvandopland'!$C$28^2))/2)</f>
        <v>581.0116500740088</v>
      </c>
      <c r="Z33" s="273">
        <f>ID_108!F32</f>
        <v>9363.9719115612297</v>
      </c>
      <c r="AA33" s="274">
        <f t="shared" si="4"/>
        <v>5440576.7715828605</v>
      </c>
      <c r="AB33" s="31" t="str">
        <f t="shared" si="2"/>
        <v>Årlig WTP ved målopfyldelse i 2027</v>
      </c>
    </row>
    <row r="34" spans="1:29" x14ac:dyDescent="0.3">
      <c r="A34" s="263">
        <f>Kystoplande_108_liste!A33</f>
        <v>84</v>
      </c>
      <c r="B34" s="263" t="str">
        <f>Kystoplande_108_liste!B33</f>
        <v>Kerteminde Fjord</v>
      </c>
      <c r="C34" s="31">
        <f>IF('WQ 2021_108'!$E33="D",1,0)</f>
        <v>0</v>
      </c>
      <c r="D34" s="31">
        <f>IF('WQ 2021_108'!$E33="R",1,0)</f>
        <v>1</v>
      </c>
      <c r="E34" s="31">
        <f>IF('WQ 2021_108'!$E33="M",1,0)</f>
        <v>0</v>
      </c>
      <c r="F34" s="31">
        <f t="shared" si="3"/>
        <v>2</v>
      </c>
      <c r="G34" s="264">
        <f t="shared" si="0"/>
        <v>0.69314718055994529</v>
      </c>
      <c r="H34" s="31">
        <v>0</v>
      </c>
      <c r="I34" s="31">
        <v>1</v>
      </c>
      <c r="J34" s="31">
        <v>0</v>
      </c>
      <c r="K34" s="265">
        <f>ID_108!L33/1000</f>
        <v>1.6399972223192703E-2</v>
      </c>
      <c r="L34" s="266">
        <f>LN(ID_108!L33/ID_108!J33)</f>
        <v>-0.29891332242640267</v>
      </c>
      <c r="M34" s="267">
        <f>ID_108!Q33</f>
        <v>-0.21260068658663531</v>
      </c>
      <c r="N34" s="268">
        <f>LN(ID_108!E33/100000)</f>
        <v>1.9414244983447428</v>
      </c>
      <c r="O34" s="269">
        <f>ID_108!G33</f>
        <v>1</v>
      </c>
      <c r="P34" s="194">
        <f>'Eksempel_enkelt kystvandopland'!$C$18</f>
        <v>0.56000000000000005</v>
      </c>
      <c r="Q34" s="194">
        <f>'Eksempel_enkelt kystvandopland'!$C$19</f>
        <v>0.06</v>
      </c>
      <c r="R34" s="194">
        <f>'Eksempel_enkelt kystvandopland'!$C$22</f>
        <v>0</v>
      </c>
      <c r="S34" s="194">
        <f>'Eksempel_enkelt kystvandopland'!$C$17</f>
        <v>0.4677</v>
      </c>
      <c r="T34" s="194">
        <f>'Eksempel_enkelt kystvandopland'!$C$23</f>
        <v>0</v>
      </c>
      <c r="U34" s="194">
        <f>'Eksempel_enkelt kystvandopland'!$C$20</f>
        <v>0.74</v>
      </c>
      <c r="V34" s="270">
        <v>1</v>
      </c>
      <c r="W34" s="194">
        <v>1</v>
      </c>
      <c r="X34" s="271">
        <f>G34*'Eksempel_enkelt kystvandopland'!$B$5+H34*'Eksempel_enkelt kystvandopland'!$B$7+I34*'Eksempel_enkelt kystvandopland'!$B$8+J34*'Eksempel_enkelt kystvandopland'!$B$9+K34*'Eksempel_enkelt kystvandopland'!$B$10+L34*'Eksempel_enkelt kystvandopland'!$B$11+M34*'Eksempel_enkelt kystvandopland'!$B$12+N34*'Eksempel_enkelt kystvandopland'!$B$15+O34*'Eksempel_enkelt kystvandopland'!$B$14+'Beregning_alle kystvandoplande'!P34*'Eksempel_enkelt kystvandopland'!$B$18+Q34*'Eksempel_enkelt kystvandopland'!$B$19+R34*'Eksempel_enkelt kystvandopland'!$B$22+'Beregning_alle kystvandoplande'!S34*'Eksempel_enkelt kystvandopland'!$B$17+'Beregning_alle kystvandoplande'!T34*'Eksempel_enkelt kystvandopland'!$B$23+'Beregning_alle kystvandoplande'!U34*'Eksempel_enkelt kystvandopland'!$B$20+'Beregning_alle kystvandoplande'!V34*'Eksempel_enkelt kystvandopland'!$B$21+W34*'Eksempel_enkelt kystvandopland'!$B$24</f>
        <v>7.8199841266312564</v>
      </c>
      <c r="Y34" s="272">
        <f>EXP(X34+(('Eksempel_enkelt kystvandopland'!$C$29^2)+('Eksempel_enkelt kystvandopland'!$C$28^2))/2)</f>
        <v>2525.0954087300302</v>
      </c>
      <c r="Z34" s="273">
        <f>ID_108!F33</f>
        <v>2191.6987397360899</v>
      </c>
      <c r="AA34" s="274">
        <f t="shared" si="4"/>
        <v>5534248.4250269942</v>
      </c>
      <c r="AB34" s="31" t="str">
        <f t="shared" si="2"/>
        <v>Årlig WTP ved målopfyldelse i 2027</v>
      </c>
    </row>
    <row r="35" spans="1:29" x14ac:dyDescent="0.3">
      <c r="A35" s="263">
        <f>Kystoplande_108_liste!A34</f>
        <v>85</v>
      </c>
      <c r="B35" s="263" t="str">
        <f>Kystoplande_108_liste!B34</f>
        <v>Kertinge Nor</v>
      </c>
      <c r="C35" s="31">
        <f>IF('WQ 2021_108'!$E34="D",1,0)</f>
        <v>0</v>
      </c>
      <c r="D35" s="31">
        <f>IF('WQ 2021_108'!$E34="R",1,0)</f>
        <v>1</v>
      </c>
      <c r="E35" s="31">
        <f>IF('WQ 2021_108'!$E34="M",1,0)</f>
        <v>0</v>
      </c>
      <c r="F35" s="31">
        <f t="shared" si="3"/>
        <v>2</v>
      </c>
      <c r="G35" s="264">
        <f t="shared" si="0"/>
        <v>0.69314718055994529</v>
      </c>
      <c r="H35" s="31">
        <v>0</v>
      </c>
      <c r="I35" s="31">
        <v>1</v>
      </c>
      <c r="J35" s="31">
        <v>0</v>
      </c>
      <c r="K35" s="265">
        <f>ID_108!L34/1000</f>
        <v>1.19225903294056E-2</v>
      </c>
      <c r="L35" s="266">
        <f>LN(ID_108!L34/ID_108!J34)</f>
        <v>-0.55680067328895122</v>
      </c>
      <c r="M35" s="267">
        <f>ID_108!Q34</f>
        <v>-0.19419191333027611</v>
      </c>
      <c r="N35" s="268">
        <f>LN(ID_108!E34/100000)</f>
        <v>1.8271755273808734</v>
      </c>
      <c r="O35" s="269">
        <f>ID_108!G34</f>
        <v>0</v>
      </c>
      <c r="P35" s="194">
        <f>'Eksempel_enkelt kystvandopland'!$C$18</f>
        <v>0.56000000000000005</v>
      </c>
      <c r="Q35" s="194">
        <f>'Eksempel_enkelt kystvandopland'!$C$19</f>
        <v>0.06</v>
      </c>
      <c r="R35" s="194">
        <f>'Eksempel_enkelt kystvandopland'!$C$22</f>
        <v>0</v>
      </c>
      <c r="S35" s="194">
        <f>'Eksempel_enkelt kystvandopland'!$C$17</f>
        <v>0.4677</v>
      </c>
      <c r="T35" s="194">
        <f>'Eksempel_enkelt kystvandopland'!$C$23</f>
        <v>0</v>
      </c>
      <c r="U35" s="194">
        <f>'Eksempel_enkelt kystvandopland'!$C$20</f>
        <v>0.74</v>
      </c>
      <c r="V35" s="270">
        <v>1</v>
      </c>
      <c r="W35" s="194">
        <v>1</v>
      </c>
      <c r="X35" s="271">
        <f>G35*'Eksempel_enkelt kystvandopland'!$B$5+H35*'Eksempel_enkelt kystvandopland'!$B$7+I35*'Eksempel_enkelt kystvandopland'!$B$8+J35*'Eksempel_enkelt kystvandopland'!$B$9+K35*'Eksempel_enkelt kystvandopland'!$B$10+L35*'Eksempel_enkelt kystvandopland'!$B$11+M35*'Eksempel_enkelt kystvandopland'!$B$12+N35*'Eksempel_enkelt kystvandopland'!$B$15+O35*'Eksempel_enkelt kystvandopland'!$B$14+'Beregning_alle kystvandoplande'!P35*'Eksempel_enkelt kystvandopland'!$B$18+Q35*'Eksempel_enkelt kystvandopland'!$B$19+R35*'Eksempel_enkelt kystvandopland'!$B$22+'Beregning_alle kystvandoplande'!S35*'Eksempel_enkelt kystvandopland'!$B$17+'Beregning_alle kystvandoplande'!T35*'Eksempel_enkelt kystvandopland'!$B$23+'Beregning_alle kystvandoplande'!U35*'Eksempel_enkelt kystvandopland'!$B$20+'Beregning_alle kystvandoplande'!V35*'Eksempel_enkelt kystvandopland'!$B$21+W35*'Eksempel_enkelt kystvandopland'!$B$24</f>
        <v>7.1250757836516083</v>
      </c>
      <c r="Y35" s="272">
        <f>EXP(X35+(('Eksempel_enkelt kystvandopland'!$C$29^2)+('Eksempel_enkelt kystvandopland'!$C$28^2))/2)</f>
        <v>1260.3261096637805</v>
      </c>
      <c r="Z35" s="273">
        <f>ID_108!F34</f>
        <v>1582.7539976144701</v>
      </c>
      <c r="AA35" s="274">
        <f t="shared" si="4"/>
        <v>1994786.1883682415</v>
      </c>
      <c r="AB35" s="31" t="str">
        <f t="shared" ref="AB35:AB67" si="5">IF(F35=0,"Ikke relevant for 2027",IF(F35&lt;&gt;0,"Årlig WTP ved målopfyldelse i 2027"))</f>
        <v>Årlig WTP ved målopfyldelse i 2027</v>
      </c>
    </row>
    <row r="36" spans="1:29" x14ac:dyDescent="0.3">
      <c r="A36" s="263">
        <f>Kystoplande_108_liste!A35</f>
        <v>86</v>
      </c>
      <c r="B36" s="263" t="str">
        <f>Kystoplande_108_liste!B35</f>
        <v>Nyborg Fjord</v>
      </c>
      <c r="C36" s="31">
        <f>IF('WQ 2021_108'!$E35="D",1,0)</f>
        <v>0</v>
      </c>
      <c r="D36" s="31">
        <f>IF('WQ 2021_108'!$E35="R",1,0)</f>
        <v>1</v>
      </c>
      <c r="E36" s="31">
        <f>IF('WQ 2021_108'!$E35="M",1,0)</f>
        <v>0</v>
      </c>
      <c r="F36" s="31">
        <f t="shared" si="3"/>
        <v>2</v>
      </c>
      <c r="G36" s="264">
        <f t="shared" si="0"/>
        <v>0.69314718055994529</v>
      </c>
      <c r="H36" s="31">
        <v>0</v>
      </c>
      <c r="I36" s="31">
        <v>1</v>
      </c>
      <c r="J36" s="31">
        <v>0</v>
      </c>
      <c r="K36" s="265">
        <f>ID_108!L35/1000</f>
        <v>1.6700908318916803E-2</v>
      </c>
      <c r="L36" s="266">
        <f>LN(ID_108!L35/ID_108!J35)</f>
        <v>-0.74501775575994111</v>
      </c>
      <c r="M36" s="267">
        <f>ID_108!Q35</f>
        <v>-1.3704074435594995</v>
      </c>
      <c r="N36" s="268">
        <f>LN(ID_108!E35/100000)</f>
        <v>1.7172097315086838</v>
      </c>
      <c r="O36" s="269">
        <f>ID_108!G35</f>
        <v>1</v>
      </c>
      <c r="P36" s="194">
        <f>'Eksempel_enkelt kystvandopland'!$C$18</f>
        <v>0.56000000000000005</v>
      </c>
      <c r="Q36" s="194">
        <f>'Eksempel_enkelt kystvandopland'!$C$19</f>
        <v>0.06</v>
      </c>
      <c r="R36" s="194">
        <f>'Eksempel_enkelt kystvandopland'!$C$22</f>
        <v>0</v>
      </c>
      <c r="S36" s="194">
        <f>'Eksempel_enkelt kystvandopland'!$C$17</f>
        <v>0.4677</v>
      </c>
      <c r="T36" s="194">
        <f>'Eksempel_enkelt kystvandopland'!$C$23</f>
        <v>0</v>
      </c>
      <c r="U36" s="194">
        <f>'Eksempel_enkelt kystvandopland'!$C$20</f>
        <v>0.74</v>
      </c>
      <c r="V36" s="270">
        <v>1</v>
      </c>
      <c r="W36" s="194">
        <v>1</v>
      </c>
      <c r="X36" s="271">
        <f>G36*'Eksempel_enkelt kystvandopland'!$B$5+H36*'Eksempel_enkelt kystvandopland'!$B$7+I36*'Eksempel_enkelt kystvandopland'!$B$8+J36*'Eksempel_enkelt kystvandopland'!$B$9+K36*'Eksempel_enkelt kystvandopland'!$B$10+L36*'Eksempel_enkelt kystvandopland'!$B$11+M36*'Eksempel_enkelt kystvandopland'!$B$12+N36*'Eksempel_enkelt kystvandopland'!$B$15+O36*'Eksempel_enkelt kystvandopland'!$B$14+'Beregning_alle kystvandoplande'!P36*'Eksempel_enkelt kystvandopland'!$B$18+Q36*'Eksempel_enkelt kystvandopland'!$B$19+R36*'Eksempel_enkelt kystvandopland'!$B$22+'Beregning_alle kystvandoplande'!S36*'Eksempel_enkelt kystvandopland'!$B$17+'Beregning_alle kystvandoplande'!T36*'Eksempel_enkelt kystvandopland'!$B$23+'Beregning_alle kystvandoplande'!U36*'Eksempel_enkelt kystvandopland'!$B$20+'Beregning_alle kystvandoplande'!V36*'Eksempel_enkelt kystvandopland'!$B$21+W36*'Eksempel_enkelt kystvandopland'!$B$24</f>
        <v>7.5234143356902763</v>
      </c>
      <c r="Y36" s="272">
        <f>EXP(X36+(('Eksempel_enkelt kystvandopland'!$C$29^2)+('Eksempel_enkelt kystvandopland'!$C$28^2))/2)</f>
        <v>1877.0643805218626</v>
      </c>
      <c r="Z36" s="273">
        <f>ID_108!F35</f>
        <v>5943.1322196665296</v>
      </c>
      <c r="AA36" s="274">
        <f t="shared" si="4"/>
        <v>11155641.798267877</v>
      </c>
      <c r="AB36" s="31" t="str">
        <f t="shared" si="5"/>
        <v>Årlig WTP ved målopfyldelse i 2027</v>
      </c>
    </row>
    <row r="37" spans="1:29" x14ac:dyDescent="0.3">
      <c r="A37" s="263">
        <f>Kystoplande_108_liste!A36</f>
        <v>87</v>
      </c>
      <c r="B37" s="263" t="str">
        <f>Kystoplande_108_liste!B36</f>
        <v>Helnæs Bugt</v>
      </c>
      <c r="C37" s="31">
        <f>IF('WQ 2021_108'!$E36="D",1,0)</f>
        <v>0</v>
      </c>
      <c r="D37" s="31">
        <f>IF('WQ 2021_108'!$E36="R",1,0)</f>
        <v>1</v>
      </c>
      <c r="E37" s="31">
        <f>IF('WQ 2021_108'!$E36="M",1,0)</f>
        <v>0</v>
      </c>
      <c r="F37" s="31">
        <f t="shared" si="3"/>
        <v>2</v>
      </c>
      <c r="G37" s="264">
        <f t="shared" si="0"/>
        <v>0.69314718055994529</v>
      </c>
      <c r="H37" s="31">
        <v>0</v>
      </c>
      <c r="I37" s="31">
        <v>1</v>
      </c>
      <c r="J37" s="31">
        <v>0</v>
      </c>
      <c r="K37" s="265">
        <f>ID_108!L36/1000</f>
        <v>6.1150938148266595E-2</v>
      </c>
      <c r="L37" s="266">
        <f>LN(ID_108!L36/ID_108!J36)</f>
        <v>-1.2277615052738611</v>
      </c>
      <c r="M37" s="267">
        <f>ID_108!Q36</f>
        <v>-0.34594718152457338</v>
      </c>
      <c r="N37" s="268">
        <f>LN(ID_108!E36/100000)</f>
        <v>1.7503480874168451</v>
      </c>
      <c r="O37" s="269">
        <f>ID_108!G36</f>
        <v>1</v>
      </c>
      <c r="P37" s="194">
        <f>'Eksempel_enkelt kystvandopland'!$C$18</f>
        <v>0.56000000000000005</v>
      </c>
      <c r="Q37" s="194">
        <f>'Eksempel_enkelt kystvandopland'!$C$19</f>
        <v>0.06</v>
      </c>
      <c r="R37" s="194">
        <f>'Eksempel_enkelt kystvandopland'!$C$22</f>
        <v>0</v>
      </c>
      <c r="S37" s="194">
        <f>'Eksempel_enkelt kystvandopland'!$C$17</f>
        <v>0.4677</v>
      </c>
      <c r="T37" s="194">
        <f>'Eksempel_enkelt kystvandopland'!$C$23</f>
        <v>0</v>
      </c>
      <c r="U37" s="194">
        <f>'Eksempel_enkelt kystvandopland'!$C$20</f>
        <v>0.74</v>
      </c>
      <c r="V37" s="270">
        <v>1</v>
      </c>
      <c r="W37" s="194">
        <v>1</v>
      </c>
      <c r="X37" s="271">
        <f>G37*'Eksempel_enkelt kystvandopland'!$B$5+H37*'Eksempel_enkelt kystvandopland'!$B$7+I37*'Eksempel_enkelt kystvandopland'!$B$8+J37*'Eksempel_enkelt kystvandopland'!$B$9+K37*'Eksempel_enkelt kystvandopland'!$B$10+L37*'Eksempel_enkelt kystvandopland'!$B$11+M37*'Eksempel_enkelt kystvandopland'!$B$12+N37*'Eksempel_enkelt kystvandopland'!$B$15+O37*'Eksempel_enkelt kystvandopland'!$B$14+'Beregning_alle kystvandoplande'!P37*'Eksempel_enkelt kystvandopland'!$B$18+Q37*'Eksempel_enkelt kystvandopland'!$B$19+R37*'Eksempel_enkelt kystvandopland'!$B$22+'Beregning_alle kystvandoplande'!S37*'Eksempel_enkelt kystvandopland'!$B$17+'Beregning_alle kystvandoplande'!T37*'Eksempel_enkelt kystvandopland'!$B$23+'Beregning_alle kystvandoplande'!U37*'Eksempel_enkelt kystvandopland'!$B$20+'Beregning_alle kystvandoplande'!V37*'Eksempel_enkelt kystvandopland'!$B$21+W37*'Eksempel_enkelt kystvandopland'!$B$24</f>
        <v>7.4388815528738306</v>
      </c>
      <c r="Y37" s="272">
        <f>EXP(X37+(('Eksempel_enkelt kystvandopland'!$C$29^2)+('Eksempel_enkelt kystvandopland'!$C$28^2))/2)</f>
        <v>1724.9124126031527</v>
      </c>
      <c r="Z37" s="273">
        <f>ID_108!F36</f>
        <v>5941.3415200407999</v>
      </c>
      <c r="AA37" s="274">
        <f t="shared" si="4"/>
        <v>10248293.735432858</v>
      </c>
      <c r="AB37" s="31" t="str">
        <f t="shared" si="5"/>
        <v>Årlig WTP ved målopfyldelse i 2027</v>
      </c>
    </row>
    <row r="38" spans="1:29" x14ac:dyDescent="0.3">
      <c r="A38" s="263">
        <f>Kystoplande_108_liste!A37</f>
        <v>89</v>
      </c>
      <c r="B38" s="263" t="str">
        <f>Kystoplande_108_liste!B37</f>
        <v>Lunkebugten</v>
      </c>
      <c r="C38" s="31">
        <f>IF('WQ 2021_108'!$E37="D",1,0)</f>
        <v>0</v>
      </c>
      <c r="D38" s="31">
        <f>IF('WQ 2021_108'!$E37="R",1,0)</f>
        <v>1</v>
      </c>
      <c r="E38" s="31">
        <f>IF('WQ 2021_108'!$E37="M",1,0)</f>
        <v>0</v>
      </c>
      <c r="F38" s="31">
        <f t="shared" si="3"/>
        <v>2</v>
      </c>
      <c r="G38" s="264">
        <f t="shared" si="0"/>
        <v>0.69314718055994529</v>
      </c>
      <c r="H38" s="31">
        <v>0</v>
      </c>
      <c r="I38" s="31">
        <v>1</v>
      </c>
      <c r="J38" s="31">
        <v>0</v>
      </c>
      <c r="K38" s="265">
        <f>ID_108!L37/1000</f>
        <v>1.2209338796248E-2</v>
      </c>
      <c r="L38" s="266">
        <f>LN(ID_108!L37/ID_108!J37)</f>
        <v>-0.36229706618792523</v>
      </c>
      <c r="M38" s="267">
        <f>ID_108!Q37</f>
        <v>-0.66132290823537176</v>
      </c>
      <c r="N38" s="268">
        <f>LN(ID_108!E37/100000)</f>
        <v>1.7391167271972863</v>
      </c>
      <c r="O38" s="269">
        <f>ID_108!G37</f>
        <v>1</v>
      </c>
      <c r="P38" s="194">
        <f>'Eksempel_enkelt kystvandopland'!$C$18</f>
        <v>0.56000000000000005</v>
      </c>
      <c r="Q38" s="194">
        <f>'Eksempel_enkelt kystvandopland'!$C$19</f>
        <v>0.06</v>
      </c>
      <c r="R38" s="194">
        <f>'Eksempel_enkelt kystvandopland'!$C$22</f>
        <v>0</v>
      </c>
      <c r="S38" s="194">
        <f>'Eksempel_enkelt kystvandopland'!$C$17</f>
        <v>0.4677</v>
      </c>
      <c r="T38" s="194">
        <f>'Eksempel_enkelt kystvandopland'!$C$23</f>
        <v>0</v>
      </c>
      <c r="U38" s="194">
        <f>'Eksempel_enkelt kystvandopland'!$C$20</f>
        <v>0.74</v>
      </c>
      <c r="V38" s="270">
        <v>1</v>
      </c>
      <c r="W38" s="194">
        <v>1</v>
      </c>
      <c r="X38" s="271">
        <f>G38*'Eksempel_enkelt kystvandopland'!$B$5+H38*'Eksempel_enkelt kystvandopland'!$B$7+I38*'Eksempel_enkelt kystvandopland'!$B$8+J38*'Eksempel_enkelt kystvandopland'!$B$9+K38*'Eksempel_enkelt kystvandopland'!$B$10+L38*'Eksempel_enkelt kystvandopland'!$B$11+M38*'Eksempel_enkelt kystvandopland'!$B$12+N38*'Eksempel_enkelt kystvandopland'!$B$15+O38*'Eksempel_enkelt kystvandopland'!$B$14+'Beregning_alle kystvandoplande'!P38*'Eksempel_enkelt kystvandopland'!$B$18+Q38*'Eksempel_enkelt kystvandopland'!$B$19+R38*'Eksempel_enkelt kystvandopland'!$B$22+'Beregning_alle kystvandoplande'!S38*'Eksempel_enkelt kystvandopland'!$B$17+'Beregning_alle kystvandoplande'!T38*'Eksempel_enkelt kystvandopland'!$B$23+'Beregning_alle kystvandoplande'!U38*'Eksempel_enkelt kystvandopland'!$B$20+'Beregning_alle kystvandoplande'!V38*'Eksempel_enkelt kystvandopland'!$B$21+W38*'Eksempel_enkelt kystvandopland'!$B$24</f>
        <v>7.5506486663318615</v>
      </c>
      <c r="Y38" s="272">
        <f>EXP(X38+(('Eksempel_enkelt kystvandopland'!$C$29^2)+('Eksempel_enkelt kystvandopland'!$C$28^2))/2)</f>
        <v>1928.887452742415</v>
      </c>
      <c r="Z38" s="273">
        <f>ID_108!F37</f>
        <v>495.57022455653203</v>
      </c>
      <c r="AA38" s="274">
        <f t="shared" si="4"/>
        <v>955899.18809983565</v>
      </c>
      <c r="AB38" s="31" t="str">
        <f t="shared" si="5"/>
        <v>Årlig WTP ved målopfyldelse i 2027</v>
      </c>
    </row>
    <row r="39" spans="1:29" x14ac:dyDescent="0.3">
      <c r="A39" s="263">
        <f>Kystoplande_108_liste!A38</f>
        <v>90</v>
      </c>
      <c r="B39" s="263" t="str">
        <f>Kystoplande_108_liste!B38</f>
        <v>Langelandssund</v>
      </c>
      <c r="C39" s="31">
        <f>IF('WQ 2021_108'!$E38="D",1,0)</f>
        <v>0</v>
      </c>
      <c r="D39" s="31">
        <f>IF('WQ 2021_108'!$E38="R",1,0)</f>
        <v>1</v>
      </c>
      <c r="E39" s="31">
        <f>IF('WQ 2021_108'!$E38="M",1,0)</f>
        <v>0</v>
      </c>
      <c r="F39" s="31">
        <f t="shared" si="3"/>
        <v>2</v>
      </c>
      <c r="G39" s="264">
        <f t="shared" si="0"/>
        <v>0.69314718055994529</v>
      </c>
      <c r="H39" s="31">
        <v>0</v>
      </c>
      <c r="I39" s="31">
        <v>1</v>
      </c>
      <c r="J39" s="31">
        <v>0</v>
      </c>
      <c r="K39" s="265">
        <f>ID_108!L38/1000</f>
        <v>6.1852367244897399E-2</v>
      </c>
      <c r="L39" s="266">
        <f>LN(ID_108!L38/ID_108!J38)</f>
        <v>-1.5873458784747956</v>
      </c>
      <c r="M39" s="267">
        <f>ID_108!Q38</f>
        <v>-0.38678735315178514</v>
      </c>
      <c r="N39" s="268">
        <f>LN(ID_108!E38/100000)</f>
        <v>1.7449005100656176</v>
      </c>
      <c r="O39" s="269">
        <f>ID_108!G38</f>
        <v>0</v>
      </c>
      <c r="P39" s="194">
        <f>'Eksempel_enkelt kystvandopland'!$C$18</f>
        <v>0.56000000000000005</v>
      </c>
      <c r="Q39" s="194">
        <f>'Eksempel_enkelt kystvandopland'!$C$19</f>
        <v>0.06</v>
      </c>
      <c r="R39" s="194">
        <f>'Eksempel_enkelt kystvandopland'!$C$22</f>
        <v>0</v>
      </c>
      <c r="S39" s="194">
        <f>'Eksempel_enkelt kystvandopland'!$C$17</f>
        <v>0.4677</v>
      </c>
      <c r="T39" s="194">
        <f>'Eksempel_enkelt kystvandopland'!$C$23</f>
        <v>0</v>
      </c>
      <c r="U39" s="194">
        <f>'Eksempel_enkelt kystvandopland'!$C$20</f>
        <v>0.74</v>
      </c>
      <c r="V39" s="270">
        <v>1</v>
      </c>
      <c r="W39" s="194">
        <v>1</v>
      </c>
      <c r="X39" s="271">
        <f>G39*'Eksempel_enkelt kystvandopland'!$B$5+H39*'Eksempel_enkelt kystvandopland'!$B$7+I39*'Eksempel_enkelt kystvandopland'!$B$8+J39*'Eksempel_enkelt kystvandopland'!$B$9+K39*'Eksempel_enkelt kystvandopland'!$B$10+L39*'Eksempel_enkelt kystvandopland'!$B$11+M39*'Eksempel_enkelt kystvandopland'!$B$12+N39*'Eksempel_enkelt kystvandopland'!$B$15+O39*'Eksempel_enkelt kystvandopland'!$B$14+'Beregning_alle kystvandoplande'!P39*'Eksempel_enkelt kystvandopland'!$B$18+Q39*'Eksempel_enkelt kystvandopland'!$B$19+R39*'Eksempel_enkelt kystvandopland'!$B$22+'Beregning_alle kystvandoplande'!S39*'Eksempel_enkelt kystvandopland'!$B$17+'Beregning_alle kystvandoplande'!T39*'Eksempel_enkelt kystvandopland'!$B$23+'Beregning_alle kystvandoplande'!U39*'Eksempel_enkelt kystvandopland'!$B$20+'Beregning_alle kystvandoplande'!V39*'Eksempel_enkelt kystvandopland'!$B$21+W39*'Eksempel_enkelt kystvandopland'!$B$24</f>
        <v>6.8939787112845483</v>
      </c>
      <c r="Y39" s="272">
        <f>EXP(X39+(('Eksempel_enkelt kystvandopland'!$C$29^2)+('Eksempel_enkelt kystvandopland'!$C$28^2))/2)</f>
        <v>1000.2734696884309</v>
      </c>
      <c r="Z39" s="273">
        <f>ID_108!F38</f>
        <v>6085.84844404869</v>
      </c>
      <c r="AA39" s="274">
        <f t="shared" si="4"/>
        <v>6087512.7391265212</v>
      </c>
      <c r="AB39" s="31" t="str">
        <f t="shared" si="5"/>
        <v>Årlig WTP ved målopfyldelse i 2027</v>
      </c>
    </row>
    <row r="40" spans="1:29" s="55" customFormat="1" x14ac:dyDescent="0.3">
      <c r="A40" s="263">
        <f>Kystoplande_108_liste!A39</f>
        <v>92</v>
      </c>
      <c r="B40" s="263" t="str">
        <f>Kystoplande_108_liste!B39</f>
        <v>Odense Fjord, ydre</v>
      </c>
      <c r="C40" s="275">
        <f>IF('WQ 2021_108'!$E39="D",1,0)</f>
        <v>0</v>
      </c>
      <c r="D40" s="275">
        <f>IF('WQ 2021_108'!$E39="R",1,0)</f>
        <v>1</v>
      </c>
      <c r="E40" s="275">
        <f>IF('WQ 2021_108'!$E39="M",1,0)</f>
        <v>0</v>
      </c>
      <c r="F40" s="275">
        <f t="shared" si="3"/>
        <v>2</v>
      </c>
      <c r="G40" s="276">
        <f t="shared" si="0"/>
        <v>0.69314718055994529</v>
      </c>
      <c r="H40" s="275">
        <v>0</v>
      </c>
      <c r="I40" s="275">
        <v>1</v>
      </c>
      <c r="J40" s="31">
        <v>0</v>
      </c>
      <c r="K40" s="277">
        <f>ID_108!L39/1000</f>
        <v>4.8003890361753503E-2</v>
      </c>
      <c r="L40" s="278">
        <f>LN(ID_108!L39/ID_108!J39)</f>
        <v>-1.0886653807960869</v>
      </c>
      <c r="M40" s="279">
        <f>ID_108!Q39</f>
        <v>-0.21381824373782748</v>
      </c>
      <c r="N40" s="280">
        <f>LN(ID_108!E39/100000)</f>
        <v>1.8229134722614462</v>
      </c>
      <c r="O40" s="269">
        <f>ID_108!G39</f>
        <v>1</v>
      </c>
      <c r="P40" s="194">
        <f>'Eksempel_enkelt kystvandopland'!$C$18</f>
        <v>0.56000000000000005</v>
      </c>
      <c r="Q40" s="194">
        <f>'Eksempel_enkelt kystvandopland'!$C$19</f>
        <v>0.06</v>
      </c>
      <c r="R40" s="281">
        <f>'Eksempel_enkelt kystvandopland'!$C$22</f>
        <v>0</v>
      </c>
      <c r="S40" s="281">
        <f>'Eksempel_enkelt kystvandopland'!$C$17</f>
        <v>0.4677</v>
      </c>
      <c r="T40" s="281">
        <f>'Eksempel_enkelt kystvandopland'!$C$23</f>
        <v>0</v>
      </c>
      <c r="U40" s="194">
        <f>'Eksempel_enkelt kystvandopland'!$C$20</f>
        <v>0.74</v>
      </c>
      <c r="V40" s="270">
        <v>1</v>
      </c>
      <c r="W40" s="281">
        <v>1</v>
      </c>
      <c r="X40" s="271">
        <f>G40*'Eksempel_enkelt kystvandopland'!$B$5+H40*'Eksempel_enkelt kystvandopland'!$B$7+I40*'Eksempel_enkelt kystvandopland'!$B$8+J40*'Eksempel_enkelt kystvandopland'!$B$9+K40*'Eksempel_enkelt kystvandopland'!$B$10+L40*'Eksempel_enkelt kystvandopland'!$B$11+M40*'Eksempel_enkelt kystvandopland'!$B$12+N40*'Eksempel_enkelt kystvandopland'!$B$15+O40*'Eksempel_enkelt kystvandopland'!$B$14+'Beregning_alle kystvandoplande'!P40*'Eksempel_enkelt kystvandopland'!$B$18+Q40*'Eksempel_enkelt kystvandopland'!$B$19+R40*'Eksempel_enkelt kystvandopland'!$B$22+'Beregning_alle kystvandoplande'!S40*'Eksempel_enkelt kystvandopland'!$B$17+'Beregning_alle kystvandoplande'!T40*'Eksempel_enkelt kystvandopland'!$B$23+'Beregning_alle kystvandoplande'!U40*'Eksempel_enkelt kystvandopland'!$B$20+'Beregning_alle kystvandoplande'!V40*'Eksempel_enkelt kystvandopland'!$B$21+W40*'Eksempel_enkelt kystvandopland'!$B$24</f>
        <v>7.5517749634163573</v>
      </c>
      <c r="Y40" s="272">
        <f>EXP(X40+(('Eksempel_enkelt kystvandopland'!$C$29^2)+('Eksempel_enkelt kystvandopland'!$C$28^2))/2)</f>
        <v>1931.061176956593</v>
      </c>
      <c r="Z40" s="272">
        <f>ID_108!F39</f>
        <v>2826.5183520826699</v>
      </c>
      <c r="AA40" s="282">
        <f t="shared" si="4"/>
        <v>5458179.8556621708</v>
      </c>
      <c r="AB40" s="275" t="str">
        <f t="shared" si="5"/>
        <v>Årlig WTP ved målopfyldelse i 2027</v>
      </c>
    </row>
    <row r="41" spans="1:29" s="55" customFormat="1" x14ac:dyDescent="0.3">
      <c r="A41" s="263">
        <f>Kystoplande_108_liste!A40</f>
        <v>93</v>
      </c>
      <c r="B41" s="263" t="str">
        <f>Kystoplande_108_liste!B40</f>
        <v>Odense Fjord, Seden Strand</v>
      </c>
      <c r="C41" s="275">
        <f>IF('WQ 2021_108'!$E40="D",1,0)</f>
        <v>0</v>
      </c>
      <c r="D41" s="275">
        <f>IF('WQ 2021_108'!$E40="R",1,0)</f>
        <v>1</v>
      </c>
      <c r="E41" s="275">
        <f>IF('WQ 2021_108'!$E40="M",1,0)</f>
        <v>0</v>
      </c>
      <c r="F41" s="275">
        <f>IF(C41=1,2,IF(D41=1,2,IF(E41=1,1,IF(AND(C41=0,D41=0,E41=0),0,""))))</f>
        <v>2</v>
      </c>
      <c r="G41" s="276">
        <f>LN(F41)</f>
        <v>0.69314718055994529</v>
      </c>
      <c r="H41" s="275">
        <v>0</v>
      </c>
      <c r="I41" s="275">
        <v>1</v>
      </c>
      <c r="J41" s="31">
        <v>0</v>
      </c>
      <c r="K41" s="277">
        <f>ID_108!L40/1000</f>
        <v>3.0729033085067501E-2</v>
      </c>
      <c r="L41" s="278">
        <f>LN(ID_108!L40/ID_108!J40)</f>
        <v>-3.8019499102785814</v>
      </c>
      <c r="M41" s="279">
        <f>ID_108!Q40</f>
        <v>-0.45781753560050525</v>
      </c>
      <c r="N41" s="280">
        <f>LN(ID_108!E40/100000)</f>
        <v>1.8103917456386478</v>
      </c>
      <c r="O41" s="269">
        <f>ID_108!G40</f>
        <v>0</v>
      </c>
      <c r="P41" s="194">
        <f>'Eksempel_enkelt kystvandopland'!$C$18</f>
        <v>0.56000000000000005</v>
      </c>
      <c r="Q41" s="194">
        <f>'Eksempel_enkelt kystvandopland'!$C$19</f>
        <v>0.06</v>
      </c>
      <c r="R41" s="281">
        <f>'Eksempel_enkelt kystvandopland'!$C$22</f>
        <v>0</v>
      </c>
      <c r="S41" s="281">
        <f>'Eksempel_enkelt kystvandopland'!$C$17</f>
        <v>0.4677</v>
      </c>
      <c r="T41" s="281">
        <f>'Eksempel_enkelt kystvandopland'!$C$23</f>
        <v>0</v>
      </c>
      <c r="U41" s="194">
        <f>'Eksempel_enkelt kystvandopland'!$C$20</f>
        <v>0.74</v>
      </c>
      <c r="V41" s="270">
        <v>1</v>
      </c>
      <c r="W41" s="281">
        <v>1</v>
      </c>
      <c r="X41" s="271">
        <f>G41*'Eksempel_enkelt kystvandopland'!$B$5+H41*'Eksempel_enkelt kystvandopland'!$B$7+I41*'Eksempel_enkelt kystvandopland'!$B$8+J41*'Eksempel_enkelt kystvandopland'!$B$9+K41*'Eksempel_enkelt kystvandopland'!$B$10+L41*'Eksempel_enkelt kystvandopland'!$B$11+M41*'Eksempel_enkelt kystvandopland'!$B$12+N41*'Eksempel_enkelt kystvandopland'!$B$15+O41*'Eksempel_enkelt kystvandopland'!$B$14+'Beregning_alle kystvandoplande'!P41*'Eksempel_enkelt kystvandopland'!$B$18+Q41*'Eksempel_enkelt kystvandopland'!$B$19+R41*'Eksempel_enkelt kystvandopland'!$B$22+'Beregning_alle kystvandoplande'!S41*'Eksempel_enkelt kystvandopland'!$B$17+'Beregning_alle kystvandoplande'!T41*'Eksempel_enkelt kystvandopland'!$B$23+'Beregning_alle kystvandoplande'!U41*'Eksempel_enkelt kystvandopland'!$B$20+'Beregning_alle kystvandoplande'!V41*'Eksempel_enkelt kystvandopland'!$B$21+W41*'Eksempel_enkelt kystvandopland'!$B$24</f>
        <v>6.7255046627994428</v>
      </c>
      <c r="Y41" s="272">
        <f>EXP(X41+(('Eksempel_enkelt kystvandopland'!$C$29^2)+('Eksempel_enkelt kystvandopland'!$C$28^2))/2)</f>
        <v>845.18426003559659</v>
      </c>
      <c r="Z41" s="272">
        <f>ID_108!F40</f>
        <v>123747.981431562</v>
      </c>
      <c r="AA41" s="282">
        <f t="shared" si="4"/>
        <v>104589846.11713348</v>
      </c>
      <c r="AB41" s="275" t="str">
        <f t="shared" si="5"/>
        <v>Årlig WTP ved målopfyldelse i 2027</v>
      </c>
      <c r="AC41" s="59"/>
    </row>
    <row r="42" spans="1:29" x14ac:dyDescent="0.3">
      <c r="A42" s="263">
        <f>Kystoplande_108_liste!A41</f>
        <v>95</v>
      </c>
      <c r="B42" s="263" t="str">
        <f>Kystoplande_108_liste!B41</f>
        <v>Storebælt, SV</v>
      </c>
      <c r="C42" s="31">
        <f>IF('WQ 2021_108'!$E41="D",1,0)</f>
        <v>0</v>
      </c>
      <c r="D42" s="31">
        <f>IF('WQ 2021_108'!$E41="R",1,0)</f>
        <v>1</v>
      </c>
      <c r="E42" s="31">
        <f>IF('WQ 2021_108'!$E41="M",1,0)</f>
        <v>0</v>
      </c>
      <c r="F42" s="31">
        <f t="shared" si="3"/>
        <v>2</v>
      </c>
      <c r="G42" s="264">
        <f t="shared" si="0"/>
        <v>0.69314718055994529</v>
      </c>
      <c r="H42" s="31">
        <v>0</v>
      </c>
      <c r="I42" s="31">
        <v>1</v>
      </c>
      <c r="J42" s="31">
        <v>0</v>
      </c>
      <c r="K42" s="265">
        <f>ID_108!L41/1000</f>
        <v>6.6768820940095494E-2</v>
      </c>
      <c r="L42" s="266">
        <f>LN(ID_108!L41/ID_108!J41)</f>
        <v>-0.82858607498827652</v>
      </c>
      <c r="M42" s="267">
        <f>ID_108!Q41</f>
        <v>-0.46970618019983168</v>
      </c>
      <c r="N42" s="268">
        <f>LN(ID_108!E41/100000)</f>
        <v>1.5263190560882349</v>
      </c>
      <c r="O42" s="269">
        <f>ID_108!G41</f>
        <v>1</v>
      </c>
      <c r="P42" s="194">
        <f>'Eksempel_enkelt kystvandopland'!$C$18</f>
        <v>0.56000000000000005</v>
      </c>
      <c r="Q42" s="194">
        <f>'Eksempel_enkelt kystvandopland'!$C$19</f>
        <v>0.06</v>
      </c>
      <c r="R42" s="194">
        <f>'Eksempel_enkelt kystvandopland'!$C$22</f>
        <v>0</v>
      </c>
      <c r="S42" s="194">
        <f>'Eksempel_enkelt kystvandopland'!$C$17</f>
        <v>0.4677</v>
      </c>
      <c r="T42" s="194">
        <f>'Eksempel_enkelt kystvandopland'!$C$23</f>
        <v>0</v>
      </c>
      <c r="U42" s="194">
        <f>'Eksempel_enkelt kystvandopland'!$C$20</f>
        <v>0.74</v>
      </c>
      <c r="V42" s="270">
        <v>1</v>
      </c>
      <c r="W42" s="194">
        <v>1</v>
      </c>
      <c r="X42" s="271">
        <f>G42*'Eksempel_enkelt kystvandopland'!$B$5+H42*'Eksempel_enkelt kystvandopland'!$B$7+I42*'Eksempel_enkelt kystvandopland'!$B$8+J42*'Eksempel_enkelt kystvandopland'!$B$9+K42*'Eksempel_enkelt kystvandopland'!$B$10+L42*'Eksempel_enkelt kystvandopland'!$B$11+M42*'Eksempel_enkelt kystvandopland'!$B$12+N42*'Eksempel_enkelt kystvandopland'!$B$15+O42*'Eksempel_enkelt kystvandopland'!$B$14+'Beregning_alle kystvandoplande'!P42*'Eksempel_enkelt kystvandopland'!$B$18+Q42*'Eksempel_enkelt kystvandopland'!$B$19+R42*'Eksempel_enkelt kystvandopland'!$B$22+'Beregning_alle kystvandoplande'!S42*'Eksempel_enkelt kystvandopland'!$B$17+'Beregning_alle kystvandoplande'!T42*'Eksempel_enkelt kystvandopland'!$B$23+'Beregning_alle kystvandoplande'!U42*'Eksempel_enkelt kystvandopland'!$B$20+'Beregning_alle kystvandoplande'!V42*'Eksempel_enkelt kystvandopland'!$B$21+W42*'Eksempel_enkelt kystvandopland'!$B$24</f>
        <v>7.170679977460348</v>
      </c>
      <c r="Y42" s="272">
        <f>EXP(X42+(('Eksempel_enkelt kystvandopland'!$C$29^2)+('Eksempel_enkelt kystvandopland'!$C$28^2))/2)</f>
        <v>1319.1329945405187</v>
      </c>
      <c r="Z42" s="273">
        <f>ID_108!F41</f>
        <v>1854.51045403597</v>
      </c>
      <c r="AA42" s="274">
        <f t="shared" si="4"/>
        <v>2446345.9286391661</v>
      </c>
      <c r="AB42" s="31" t="str">
        <f t="shared" si="5"/>
        <v>Årlig WTP ved målopfyldelse i 2027</v>
      </c>
    </row>
    <row r="43" spans="1:29" x14ac:dyDescent="0.3">
      <c r="A43" s="263">
        <f>Kystoplande_108_liste!A42</f>
        <v>96</v>
      </c>
      <c r="B43" s="263" t="str">
        <f>Kystoplande_108_liste!B42</f>
        <v>Storebælt, NV</v>
      </c>
      <c r="C43" s="31">
        <f>IF('WQ 2021_108'!$E42="D",1,0)</f>
        <v>0</v>
      </c>
      <c r="D43" s="31">
        <f>IF('WQ 2021_108'!$E42="R",1,0)</f>
        <v>0</v>
      </c>
      <c r="E43" s="31">
        <f>IF('WQ 2021_108'!$E42="M",1,0)</f>
        <v>1</v>
      </c>
      <c r="F43" s="31">
        <f t="shared" si="3"/>
        <v>1</v>
      </c>
      <c r="G43" s="264">
        <f t="shared" si="0"/>
        <v>0</v>
      </c>
      <c r="H43" s="31">
        <v>0</v>
      </c>
      <c r="I43" s="31">
        <v>1</v>
      </c>
      <c r="J43" s="31">
        <v>0</v>
      </c>
      <c r="K43" s="265">
        <f>ID_108!L42/1000</f>
        <v>5.7991899241941001E-2</v>
      </c>
      <c r="L43" s="266">
        <f>LN(ID_108!L42/ID_108!J42)</f>
        <v>-0.78059760627473496</v>
      </c>
      <c r="M43" s="267">
        <f>ID_108!Q42</f>
        <v>-0.28936031530724099</v>
      </c>
      <c r="N43" s="268">
        <f>LN(ID_108!E42/100000)</f>
        <v>1.8582342100736844</v>
      </c>
      <c r="O43" s="269">
        <f>ID_108!G42</f>
        <v>1</v>
      </c>
      <c r="P43" s="194">
        <f>'Eksempel_enkelt kystvandopland'!$C$18</f>
        <v>0.56000000000000005</v>
      </c>
      <c r="Q43" s="194">
        <f>'Eksempel_enkelt kystvandopland'!$C$19</f>
        <v>0.06</v>
      </c>
      <c r="R43" s="194">
        <f>'Eksempel_enkelt kystvandopland'!$C$22</f>
        <v>0</v>
      </c>
      <c r="S43" s="194">
        <f>'Eksempel_enkelt kystvandopland'!$C$17</f>
        <v>0.4677</v>
      </c>
      <c r="T43" s="194">
        <f>'Eksempel_enkelt kystvandopland'!$C$23</f>
        <v>0</v>
      </c>
      <c r="U43" s="194">
        <f>'Eksempel_enkelt kystvandopland'!$C$20</f>
        <v>0.74</v>
      </c>
      <c r="V43" s="270">
        <v>1</v>
      </c>
      <c r="W43" s="194">
        <v>1</v>
      </c>
      <c r="X43" s="271">
        <f>G43*'Eksempel_enkelt kystvandopland'!$B$5+H43*'Eksempel_enkelt kystvandopland'!$B$7+I43*'Eksempel_enkelt kystvandopland'!$B$8+J43*'Eksempel_enkelt kystvandopland'!$B$9+K43*'Eksempel_enkelt kystvandopland'!$B$10+L43*'Eksempel_enkelt kystvandopland'!$B$11+M43*'Eksempel_enkelt kystvandopland'!$B$12+N43*'Eksempel_enkelt kystvandopland'!$B$15+O43*'Eksempel_enkelt kystvandopland'!$B$14+'Beregning_alle kystvandoplande'!P43*'Eksempel_enkelt kystvandopland'!$B$18+Q43*'Eksempel_enkelt kystvandopland'!$B$19+R43*'Eksempel_enkelt kystvandopland'!$B$22+'Beregning_alle kystvandoplande'!S43*'Eksempel_enkelt kystvandopland'!$B$17+'Beregning_alle kystvandoplande'!T43*'Eksempel_enkelt kystvandopland'!$B$23+'Beregning_alle kystvandoplande'!U43*'Eksempel_enkelt kystvandopland'!$B$20+'Beregning_alle kystvandoplande'!V43*'Eksempel_enkelt kystvandopland'!$B$21+W43*'Eksempel_enkelt kystvandopland'!$B$24</f>
        <v>7.2640111258006845</v>
      </c>
      <c r="Y43" s="272">
        <f>EXP(X43+(('Eksempel_enkelt kystvandopland'!$C$29^2)+('Eksempel_enkelt kystvandopland'!$C$28^2))/2)</f>
        <v>1448.1774674084199</v>
      </c>
      <c r="Z43" s="273">
        <f>ID_108!F42</f>
        <v>5213.5627648467398</v>
      </c>
      <c r="AA43" s="274">
        <f t="shared" si="4"/>
        <v>7550164.120970591</v>
      </c>
      <c r="AB43" s="31" t="str">
        <f t="shared" si="5"/>
        <v>Årlig WTP ved målopfyldelse i 2027</v>
      </c>
    </row>
    <row r="44" spans="1:29" x14ac:dyDescent="0.3">
      <c r="A44" s="263">
        <f>Kystoplande_108_liste!A43</f>
        <v>101</v>
      </c>
      <c r="B44" s="263" t="str">
        <f>Kystoplande_108_liste!B43</f>
        <v>Genner Bugt</v>
      </c>
      <c r="C44" s="31">
        <f>IF('WQ 2021_108'!$E43="D",1,0)</f>
        <v>1</v>
      </c>
      <c r="D44" s="31">
        <f>IF('WQ 2021_108'!$E43="R",1,0)</f>
        <v>0</v>
      </c>
      <c r="E44" s="31">
        <f>IF('WQ 2021_108'!$E43="M",1,0)</f>
        <v>0</v>
      </c>
      <c r="F44" s="31">
        <f t="shared" si="3"/>
        <v>2</v>
      </c>
      <c r="G44" s="264">
        <f t="shared" si="0"/>
        <v>0.69314718055994529</v>
      </c>
      <c r="H44" s="31">
        <v>0</v>
      </c>
      <c r="I44" s="31">
        <v>1</v>
      </c>
      <c r="J44" s="31">
        <v>0</v>
      </c>
      <c r="K44" s="265">
        <f>ID_108!L43/1000</f>
        <v>1.3572537177528399E-2</v>
      </c>
      <c r="L44" s="266">
        <f>LN(ID_108!L43/ID_108!J43)</f>
        <v>-1.3250208341058904</v>
      </c>
      <c r="M44" s="267">
        <f>ID_108!Q43</f>
        <v>-0.57911523552225452</v>
      </c>
      <c r="N44" s="268">
        <f>LN(ID_108!E43/100000)</f>
        <v>1.7935404009255147</v>
      </c>
      <c r="O44" s="269">
        <f>ID_108!G43</f>
        <v>0</v>
      </c>
      <c r="P44" s="194">
        <f>'Eksempel_enkelt kystvandopland'!$C$18</f>
        <v>0.56000000000000005</v>
      </c>
      <c r="Q44" s="194">
        <f>'Eksempel_enkelt kystvandopland'!$C$19</f>
        <v>0.06</v>
      </c>
      <c r="R44" s="194">
        <f>'Eksempel_enkelt kystvandopland'!$C$22</f>
        <v>0</v>
      </c>
      <c r="S44" s="194">
        <f>'Eksempel_enkelt kystvandopland'!$C$17</f>
        <v>0.4677</v>
      </c>
      <c r="T44" s="194">
        <f>'Eksempel_enkelt kystvandopland'!$C$23</f>
        <v>0</v>
      </c>
      <c r="U44" s="194">
        <f>'Eksempel_enkelt kystvandopland'!$C$20</f>
        <v>0.74</v>
      </c>
      <c r="V44" s="270">
        <v>1</v>
      </c>
      <c r="W44" s="194">
        <v>1</v>
      </c>
      <c r="X44" s="271">
        <f>G44*'Eksempel_enkelt kystvandopland'!$B$5+H44*'Eksempel_enkelt kystvandopland'!$B$7+I44*'Eksempel_enkelt kystvandopland'!$B$8+J44*'Eksempel_enkelt kystvandopland'!$B$9+K44*'Eksempel_enkelt kystvandopland'!$B$10+L44*'Eksempel_enkelt kystvandopland'!$B$11+M44*'Eksempel_enkelt kystvandopland'!$B$12+N44*'Eksempel_enkelt kystvandopland'!$B$15+O44*'Eksempel_enkelt kystvandopland'!$B$14+'Beregning_alle kystvandoplande'!P44*'Eksempel_enkelt kystvandopland'!$B$18+Q44*'Eksempel_enkelt kystvandopland'!$B$19+R44*'Eksempel_enkelt kystvandopland'!$B$22+'Beregning_alle kystvandoplande'!S44*'Eksempel_enkelt kystvandopland'!$B$17+'Beregning_alle kystvandoplande'!T44*'Eksempel_enkelt kystvandopland'!$B$23+'Beregning_alle kystvandoplande'!U44*'Eksempel_enkelt kystvandopland'!$B$20+'Beregning_alle kystvandoplande'!V44*'Eksempel_enkelt kystvandopland'!$B$21+W44*'Eksempel_enkelt kystvandopland'!$B$24</f>
        <v>7.010638084802558</v>
      </c>
      <c r="Y44" s="272">
        <f>EXP(X44+(('Eksempel_enkelt kystvandopland'!$C$29^2)+('Eksempel_enkelt kystvandopland'!$C$28^2))/2)</f>
        <v>1124.0438979453852</v>
      </c>
      <c r="Z44" s="273">
        <f>ID_108!F43</f>
        <v>1400.35425553184</v>
      </c>
      <c r="AA44" s="274">
        <f t="shared" si="4"/>
        <v>1574059.6558924173</v>
      </c>
      <c r="AB44" s="31" t="str">
        <f t="shared" si="5"/>
        <v>Årlig WTP ved målopfyldelse i 2027</v>
      </c>
    </row>
    <row r="45" spans="1:29" x14ac:dyDescent="0.3">
      <c r="A45" s="263">
        <f>Kystoplande_108_liste!A44</f>
        <v>102</v>
      </c>
      <c r="B45" s="263" t="str">
        <f>Kystoplande_108_liste!B44</f>
        <v>Åbenrå Fjord</v>
      </c>
      <c r="C45" s="31">
        <f>IF('WQ 2021_108'!$E44="D",1,0)</f>
        <v>0</v>
      </c>
      <c r="D45" s="31">
        <f>IF('WQ 2021_108'!$E44="R",1,0)</f>
        <v>1</v>
      </c>
      <c r="E45" s="31">
        <f>IF('WQ 2021_108'!$E44="M",1,0)</f>
        <v>0</v>
      </c>
      <c r="F45" s="31">
        <f t="shared" si="3"/>
        <v>2</v>
      </c>
      <c r="G45" s="264">
        <f t="shared" si="0"/>
        <v>0.69314718055994529</v>
      </c>
      <c r="H45" s="31">
        <v>0</v>
      </c>
      <c r="I45" s="31">
        <v>1</v>
      </c>
      <c r="J45" s="31">
        <v>0</v>
      </c>
      <c r="K45" s="265">
        <f>ID_108!L44/1000</f>
        <v>2.8918686758553795E-2</v>
      </c>
      <c r="L45" s="266">
        <f>LN(ID_108!L44/ID_108!J44)</f>
        <v>-1.4646619860358445</v>
      </c>
      <c r="M45" s="267">
        <f>ID_108!Q44</f>
        <v>-0.7850219337275165</v>
      </c>
      <c r="N45" s="268">
        <f>LN(ID_108!E44/100000)</f>
        <v>1.9142275942917719</v>
      </c>
      <c r="O45" s="269">
        <f>ID_108!G44</f>
        <v>0</v>
      </c>
      <c r="P45" s="194">
        <f>'Eksempel_enkelt kystvandopland'!$C$18</f>
        <v>0.56000000000000005</v>
      </c>
      <c r="Q45" s="194">
        <f>'Eksempel_enkelt kystvandopland'!$C$19</f>
        <v>0.06</v>
      </c>
      <c r="R45" s="194">
        <f>'Eksempel_enkelt kystvandopland'!$C$22</f>
        <v>0</v>
      </c>
      <c r="S45" s="194">
        <f>'Eksempel_enkelt kystvandopland'!$C$17</f>
        <v>0.4677</v>
      </c>
      <c r="T45" s="194">
        <f>'Eksempel_enkelt kystvandopland'!$C$23</f>
        <v>0</v>
      </c>
      <c r="U45" s="194">
        <f>'Eksempel_enkelt kystvandopland'!$C$20</f>
        <v>0.74</v>
      </c>
      <c r="V45" s="270">
        <v>1</v>
      </c>
      <c r="W45" s="194">
        <v>1</v>
      </c>
      <c r="X45" s="271">
        <f>G45*'Eksempel_enkelt kystvandopland'!$B$5+H45*'Eksempel_enkelt kystvandopland'!$B$7+I45*'Eksempel_enkelt kystvandopland'!$B$8+J45*'Eksempel_enkelt kystvandopland'!$B$9+K45*'Eksempel_enkelt kystvandopland'!$B$10+L45*'Eksempel_enkelt kystvandopland'!$B$11+M45*'Eksempel_enkelt kystvandopland'!$B$12+N45*'Eksempel_enkelt kystvandopland'!$B$15+O45*'Eksempel_enkelt kystvandopland'!$B$14+'Beregning_alle kystvandoplande'!P45*'Eksempel_enkelt kystvandopland'!$B$18+Q45*'Eksempel_enkelt kystvandopland'!$B$19+R45*'Eksempel_enkelt kystvandopland'!$B$22+'Beregning_alle kystvandoplande'!S45*'Eksempel_enkelt kystvandopland'!$B$17+'Beregning_alle kystvandoplande'!T45*'Eksempel_enkelt kystvandopland'!$B$23+'Beregning_alle kystvandoplande'!U45*'Eksempel_enkelt kystvandopland'!$B$20+'Beregning_alle kystvandoplande'!V45*'Eksempel_enkelt kystvandopland'!$B$21+W45*'Eksempel_enkelt kystvandopland'!$B$24</f>
        <v>7.1838233410446399</v>
      </c>
      <c r="Y45" s="272">
        <f>EXP(X45+(('Eksempel_enkelt kystvandopland'!$C$29^2)+('Eksempel_enkelt kystvandopland'!$C$28^2))/2)</f>
        <v>1336.5852787254585</v>
      </c>
      <c r="Z45" s="273">
        <f>ID_108!F44</f>
        <v>10226.009544300799</v>
      </c>
      <c r="AA45" s="274">
        <f t="shared" si="4"/>
        <v>13667933.817018483</v>
      </c>
      <c r="AB45" s="31" t="str">
        <f t="shared" si="5"/>
        <v>Årlig WTP ved målopfyldelse i 2027</v>
      </c>
    </row>
    <row r="46" spans="1:29" x14ac:dyDescent="0.3">
      <c r="A46" s="263">
        <f>Kystoplande_108_liste!A45</f>
        <v>103</v>
      </c>
      <c r="B46" s="263" t="str">
        <f>Kystoplande_108_liste!B45</f>
        <v>Als Fjord</v>
      </c>
      <c r="C46" s="31">
        <f>IF('WQ 2021_108'!$E45="D",1,0)</f>
        <v>0</v>
      </c>
      <c r="D46" s="31">
        <f>IF('WQ 2021_108'!$E45="R",1,0)</f>
        <v>1</v>
      </c>
      <c r="E46" s="31">
        <f>IF('WQ 2021_108'!$E45="M",1,0)</f>
        <v>0</v>
      </c>
      <c r="F46" s="31">
        <f t="shared" si="3"/>
        <v>2</v>
      </c>
      <c r="G46" s="264">
        <f t="shared" si="0"/>
        <v>0.69314718055994529</v>
      </c>
      <c r="H46" s="31">
        <v>0</v>
      </c>
      <c r="I46" s="31">
        <v>1</v>
      </c>
      <c r="J46" s="31">
        <v>0</v>
      </c>
      <c r="K46" s="265">
        <f>ID_108!L45/1000</f>
        <v>5.6666394045752098E-2</v>
      </c>
      <c r="L46" s="266">
        <f>LN(ID_108!L45/ID_108!J45)</f>
        <v>-0.89222244933651285</v>
      </c>
      <c r="M46" s="267">
        <f>ID_108!Q45</f>
        <v>-0.18993069660248696</v>
      </c>
      <c r="N46" s="268">
        <f>LN(ID_108!E45/100000)</f>
        <v>1.7272664837054803</v>
      </c>
      <c r="O46" s="269">
        <f>ID_108!G45</f>
        <v>1</v>
      </c>
      <c r="P46" s="194">
        <f>'Eksempel_enkelt kystvandopland'!$C$18</f>
        <v>0.56000000000000005</v>
      </c>
      <c r="Q46" s="194">
        <f>'Eksempel_enkelt kystvandopland'!$C$19</f>
        <v>0.06</v>
      </c>
      <c r="R46" s="194">
        <f>'Eksempel_enkelt kystvandopland'!$C$22</f>
        <v>0</v>
      </c>
      <c r="S46" s="194">
        <f>'Eksempel_enkelt kystvandopland'!$C$17</f>
        <v>0.4677</v>
      </c>
      <c r="T46" s="194">
        <f>'Eksempel_enkelt kystvandopland'!$C$23</f>
        <v>0</v>
      </c>
      <c r="U46" s="194">
        <f>'Eksempel_enkelt kystvandopland'!$C$20</f>
        <v>0.74</v>
      </c>
      <c r="V46" s="270">
        <v>1</v>
      </c>
      <c r="W46" s="194">
        <v>1</v>
      </c>
      <c r="X46" s="271">
        <f>G46*'Eksempel_enkelt kystvandopland'!$B$5+H46*'Eksempel_enkelt kystvandopland'!$B$7+I46*'Eksempel_enkelt kystvandopland'!$B$8+J46*'Eksempel_enkelt kystvandopland'!$B$9+K46*'Eksempel_enkelt kystvandopland'!$B$10+L46*'Eksempel_enkelt kystvandopland'!$B$11+M46*'Eksempel_enkelt kystvandopland'!$B$12+N46*'Eksempel_enkelt kystvandopland'!$B$15+O46*'Eksempel_enkelt kystvandopland'!$B$14+'Beregning_alle kystvandoplande'!P46*'Eksempel_enkelt kystvandopland'!$B$18+Q46*'Eksempel_enkelt kystvandopland'!$B$19+R46*'Eksempel_enkelt kystvandopland'!$B$22+'Beregning_alle kystvandoplande'!S46*'Eksempel_enkelt kystvandopland'!$B$17+'Beregning_alle kystvandoplande'!T46*'Eksempel_enkelt kystvandopland'!$B$23+'Beregning_alle kystvandoplande'!U46*'Eksempel_enkelt kystvandopland'!$B$20+'Beregning_alle kystvandoplande'!V46*'Eksempel_enkelt kystvandopland'!$B$21+W46*'Eksempel_enkelt kystvandopland'!$B$24</f>
        <v>7.434865695766816</v>
      </c>
      <c r="Y46" s="272">
        <f>EXP(X46+(('Eksempel_enkelt kystvandopland'!$C$29^2)+('Eksempel_enkelt kystvandopland'!$C$28^2))/2)</f>
        <v>1717.9993011565955</v>
      </c>
      <c r="Z46" s="273">
        <f>ID_108!F45</f>
        <v>2576.2809907670398</v>
      </c>
      <c r="AA46" s="274">
        <f t="shared" si="4"/>
        <v>4426048.9417207958</v>
      </c>
      <c r="AB46" s="31" t="str">
        <f t="shared" si="5"/>
        <v>Årlig WTP ved målopfyldelse i 2027</v>
      </c>
    </row>
    <row r="47" spans="1:29" x14ac:dyDescent="0.3">
      <c r="A47" s="263">
        <f>Kystoplande_108_liste!A46</f>
        <v>104</v>
      </c>
      <c r="B47" s="263" t="str">
        <f>Kystoplande_108_liste!B46</f>
        <v>Als Sund</v>
      </c>
      <c r="C47" s="31">
        <f>IF('WQ 2021_108'!$E46="D",1,0)</f>
        <v>0</v>
      </c>
      <c r="D47" s="31">
        <f>IF('WQ 2021_108'!$E46="R",1,0)</f>
        <v>1</v>
      </c>
      <c r="E47" s="31">
        <f>IF('WQ 2021_108'!$E46="M",1,0)</f>
        <v>0</v>
      </c>
      <c r="F47" s="31">
        <f t="shared" si="3"/>
        <v>2</v>
      </c>
      <c r="G47" s="264">
        <f t="shared" si="0"/>
        <v>0.69314718055994529</v>
      </c>
      <c r="H47" s="31">
        <v>0</v>
      </c>
      <c r="I47" s="31">
        <v>1</v>
      </c>
      <c r="J47" s="31">
        <v>0</v>
      </c>
      <c r="K47" s="265">
        <f>ID_108!L46/1000</f>
        <v>2.1883636010759499E-2</v>
      </c>
      <c r="L47" s="266">
        <f>LN(ID_108!L46/ID_108!J46)</f>
        <v>-0.71398784096057433</v>
      </c>
      <c r="M47" s="267">
        <f>ID_108!Q46</f>
        <v>-0.3298002078098779</v>
      </c>
      <c r="N47" s="268">
        <f>LN(ID_108!E46/100000)</f>
        <v>1.8685769146644222</v>
      </c>
      <c r="O47" s="269">
        <f>ID_108!G46</f>
        <v>0</v>
      </c>
      <c r="P47" s="194">
        <f>'Eksempel_enkelt kystvandopland'!$C$18</f>
        <v>0.56000000000000005</v>
      </c>
      <c r="Q47" s="194">
        <f>'Eksempel_enkelt kystvandopland'!$C$19</f>
        <v>0.06</v>
      </c>
      <c r="R47" s="194">
        <f>'Eksempel_enkelt kystvandopland'!$C$22</f>
        <v>0</v>
      </c>
      <c r="S47" s="194">
        <f>'Eksempel_enkelt kystvandopland'!$C$17</f>
        <v>0.4677</v>
      </c>
      <c r="T47" s="194">
        <f>'Eksempel_enkelt kystvandopland'!$C$23</f>
        <v>0</v>
      </c>
      <c r="U47" s="194">
        <f>'Eksempel_enkelt kystvandopland'!$C$20</f>
        <v>0.74</v>
      </c>
      <c r="V47" s="270">
        <v>1</v>
      </c>
      <c r="W47" s="194">
        <v>1</v>
      </c>
      <c r="X47" s="271">
        <f>G47*'Eksempel_enkelt kystvandopland'!$B$5+H47*'Eksempel_enkelt kystvandopland'!$B$7+I47*'Eksempel_enkelt kystvandopland'!$B$8+J47*'Eksempel_enkelt kystvandopland'!$B$9+K47*'Eksempel_enkelt kystvandopland'!$B$10+L47*'Eksempel_enkelt kystvandopland'!$B$11+M47*'Eksempel_enkelt kystvandopland'!$B$12+N47*'Eksempel_enkelt kystvandopland'!$B$15+O47*'Eksempel_enkelt kystvandopland'!$B$14+'Beregning_alle kystvandoplande'!P47*'Eksempel_enkelt kystvandopland'!$B$18+Q47*'Eksempel_enkelt kystvandopland'!$B$19+R47*'Eksempel_enkelt kystvandopland'!$B$22+'Beregning_alle kystvandoplande'!S47*'Eksempel_enkelt kystvandopland'!$B$17+'Beregning_alle kystvandoplande'!T47*'Eksempel_enkelt kystvandopland'!$B$23+'Beregning_alle kystvandoplande'!U47*'Eksempel_enkelt kystvandopland'!$B$20+'Beregning_alle kystvandoplande'!V47*'Eksempel_enkelt kystvandopland'!$B$21+W47*'Eksempel_enkelt kystvandopland'!$B$24</f>
        <v>7.1758727377248723</v>
      </c>
      <c r="Y47" s="272">
        <f>EXP(X47+(('Eksempel_enkelt kystvandopland'!$C$29^2)+('Eksempel_enkelt kystvandopland'!$C$28^2))/2)</f>
        <v>1326.0007518144528</v>
      </c>
      <c r="Z47" s="273">
        <f>ID_108!F46</f>
        <v>4437.3519708521098</v>
      </c>
      <c r="AA47" s="274">
        <f t="shared" si="4"/>
        <v>5883932.049415241</v>
      </c>
      <c r="AB47" s="31" t="str">
        <f t="shared" si="5"/>
        <v>Årlig WTP ved målopfyldelse i 2027</v>
      </c>
    </row>
    <row r="48" spans="1:29" x14ac:dyDescent="0.3">
      <c r="A48" s="263">
        <f>Kystoplande_108_liste!A47</f>
        <v>105</v>
      </c>
      <c r="B48" s="263" t="str">
        <f>Kystoplande_108_liste!B47</f>
        <v>Augustenborg Fjord</v>
      </c>
      <c r="C48" s="31">
        <f>IF('WQ 2021_108'!$E47="D",1,0)</f>
        <v>0</v>
      </c>
      <c r="D48" s="31">
        <f>IF('WQ 2021_108'!$E47="R",1,0)</f>
        <v>1</v>
      </c>
      <c r="E48" s="31">
        <f>IF('WQ 2021_108'!$E47="M",1,0)</f>
        <v>0</v>
      </c>
      <c r="F48" s="31">
        <f t="shared" si="3"/>
        <v>2</v>
      </c>
      <c r="G48" s="264">
        <f t="shared" si="0"/>
        <v>0.69314718055994529</v>
      </c>
      <c r="H48" s="31">
        <v>0</v>
      </c>
      <c r="I48" s="31">
        <v>1</v>
      </c>
      <c r="J48" s="31">
        <v>0</v>
      </c>
      <c r="K48" s="265">
        <f>ID_108!L47/1000</f>
        <v>3.3148226238865701E-2</v>
      </c>
      <c r="L48" s="266">
        <f>LN(ID_108!L47/ID_108!J47)</f>
        <v>-1.1033328083915814</v>
      </c>
      <c r="M48" s="267">
        <f>ID_108!Q47</f>
        <v>-0.35502347446147614</v>
      </c>
      <c r="N48" s="268">
        <f>LN(ID_108!E47/100000)</f>
        <v>1.7804558447991432</v>
      </c>
      <c r="O48" s="269">
        <f>ID_108!G47</f>
        <v>0</v>
      </c>
      <c r="P48" s="194">
        <f>'Eksempel_enkelt kystvandopland'!$C$18</f>
        <v>0.56000000000000005</v>
      </c>
      <c r="Q48" s="194">
        <f>'Eksempel_enkelt kystvandopland'!$C$19</f>
        <v>0.06</v>
      </c>
      <c r="R48" s="194">
        <f>'Eksempel_enkelt kystvandopland'!$C$22</f>
        <v>0</v>
      </c>
      <c r="S48" s="194">
        <f>'Eksempel_enkelt kystvandopland'!$C$17</f>
        <v>0.4677</v>
      </c>
      <c r="T48" s="194">
        <f>'Eksempel_enkelt kystvandopland'!$C$23</f>
        <v>0</v>
      </c>
      <c r="U48" s="194">
        <f>'Eksempel_enkelt kystvandopland'!$C$20</f>
        <v>0.74</v>
      </c>
      <c r="V48" s="270">
        <v>1</v>
      </c>
      <c r="W48" s="194">
        <v>1</v>
      </c>
      <c r="X48" s="271">
        <f>G48*'Eksempel_enkelt kystvandopland'!$B$5+H48*'Eksempel_enkelt kystvandopland'!$B$7+I48*'Eksempel_enkelt kystvandopland'!$B$8+J48*'Eksempel_enkelt kystvandopland'!$B$9+K48*'Eksempel_enkelt kystvandopland'!$B$10+L48*'Eksempel_enkelt kystvandopland'!$B$11+M48*'Eksempel_enkelt kystvandopland'!$B$12+N48*'Eksempel_enkelt kystvandopland'!$B$15+O48*'Eksempel_enkelt kystvandopland'!$B$14+'Beregning_alle kystvandoplande'!P48*'Eksempel_enkelt kystvandopland'!$B$18+Q48*'Eksempel_enkelt kystvandopland'!$B$19+R48*'Eksempel_enkelt kystvandopland'!$B$22+'Beregning_alle kystvandoplande'!S48*'Eksempel_enkelt kystvandopland'!$B$17+'Beregning_alle kystvandoplande'!T48*'Eksempel_enkelt kystvandopland'!$B$23+'Beregning_alle kystvandoplande'!U48*'Eksempel_enkelt kystvandopland'!$B$20+'Beregning_alle kystvandoplande'!V48*'Eksempel_enkelt kystvandopland'!$B$21+W48*'Eksempel_enkelt kystvandopland'!$B$24</f>
        <v>7.0022898242462244</v>
      </c>
      <c r="Y48" s="272">
        <f>EXP(X48+(('Eksempel_enkelt kystvandopland'!$C$29^2)+('Eksempel_enkelt kystvandopland'!$C$28^2))/2)</f>
        <v>1114.6991470883422</v>
      </c>
      <c r="Z48" s="273">
        <f>ID_108!F47</f>
        <v>10064.530501101901</v>
      </c>
      <c r="AA48" s="274">
        <f t="shared" si="4"/>
        <v>11218923.565422894</v>
      </c>
      <c r="AB48" s="31" t="str">
        <f t="shared" si="5"/>
        <v>Årlig WTP ved målopfyldelse i 2027</v>
      </c>
    </row>
    <row r="49" spans="1:28" x14ac:dyDescent="0.3">
      <c r="A49" s="263">
        <f>Kystoplande_108_liste!A48</f>
        <v>106</v>
      </c>
      <c r="B49" s="263" t="str">
        <f>Kystoplande_108_liste!B48</f>
        <v>Haderslev Fjord</v>
      </c>
      <c r="C49" s="31">
        <f>IF('WQ 2021_108'!$E48="D",1,0)</f>
        <v>1</v>
      </c>
      <c r="D49" s="31">
        <f>IF('WQ 2021_108'!$E48="R",1,0)</f>
        <v>0</v>
      </c>
      <c r="E49" s="31">
        <f>IF('WQ 2021_108'!$E48="M",1,0)</f>
        <v>0</v>
      </c>
      <c r="F49" s="31">
        <f t="shared" si="3"/>
        <v>2</v>
      </c>
      <c r="G49" s="264">
        <f t="shared" si="0"/>
        <v>0.69314718055994529</v>
      </c>
      <c r="H49" s="31">
        <v>0</v>
      </c>
      <c r="I49" s="31">
        <v>1</v>
      </c>
      <c r="J49" s="31">
        <v>0</v>
      </c>
      <c r="K49" s="265">
        <f>ID_108!L48/1000</f>
        <v>3.4069154300544004E-2</v>
      </c>
      <c r="L49" s="266">
        <f>LN(ID_108!L48/ID_108!J48)</f>
        <v>-1.8314437384744797</v>
      </c>
      <c r="M49" s="267">
        <f>ID_108!Q48</f>
        <v>-0.42467660795749906</v>
      </c>
      <c r="N49" s="268">
        <f>LN(ID_108!E48/100000)</f>
        <v>1.8519355969029971</v>
      </c>
      <c r="O49" s="269">
        <f>ID_108!G48</f>
        <v>0</v>
      </c>
      <c r="P49" s="194">
        <f>'Eksempel_enkelt kystvandopland'!$C$18</f>
        <v>0.56000000000000005</v>
      </c>
      <c r="Q49" s="194">
        <f>'Eksempel_enkelt kystvandopland'!$C$19</f>
        <v>0.06</v>
      </c>
      <c r="R49" s="194">
        <f>'Eksempel_enkelt kystvandopland'!$C$22</f>
        <v>0</v>
      </c>
      <c r="S49" s="194">
        <f>'Eksempel_enkelt kystvandopland'!$C$17</f>
        <v>0.4677</v>
      </c>
      <c r="T49" s="194">
        <f>'Eksempel_enkelt kystvandopland'!$C$23</f>
        <v>0</v>
      </c>
      <c r="U49" s="194">
        <f>'Eksempel_enkelt kystvandopland'!$C$20</f>
        <v>0.74</v>
      </c>
      <c r="V49" s="270">
        <v>1</v>
      </c>
      <c r="W49" s="194">
        <v>1</v>
      </c>
      <c r="X49" s="271">
        <f>G49*'Eksempel_enkelt kystvandopland'!$B$5+H49*'Eksempel_enkelt kystvandopland'!$B$7+I49*'Eksempel_enkelt kystvandopland'!$B$8+J49*'Eksempel_enkelt kystvandopland'!$B$9+K49*'Eksempel_enkelt kystvandopland'!$B$10+L49*'Eksempel_enkelt kystvandopland'!$B$11+M49*'Eksempel_enkelt kystvandopland'!$B$12+N49*'Eksempel_enkelt kystvandopland'!$B$15+O49*'Eksempel_enkelt kystvandopland'!$B$14+'Beregning_alle kystvandoplande'!P49*'Eksempel_enkelt kystvandopland'!$B$18+Q49*'Eksempel_enkelt kystvandopland'!$B$19+R49*'Eksempel_enkelt kystvandopland'!$B$22+'Beregning_alle kystvandoplande'!S49*'Eksempel_enkelt kystvandopland'!$B$17+'Beregning_alle kystvandoplande'!T49*'Eksempel_enkelt kystvandopland'!$B$23+'Beregning_alle kystvandoplande'!U49*'Eksempel_enkelt kystvandopland'!$B$20+'Beregning_alle kystvandoplande'!V49*'Eksempel_enkelt kystvandopland'!$B$21+W49*'Eksempel_enkelt kystvandopland'!$B$24</f>
        <v>7.0227618053081873</v>
      </c>
      <c r="Y49" s="272">
        <f>EXP(X49+(('Eksempel_enkelt kystvandopland'!$C$29^2)+('Eksempel_enkelt kystvandopland'!$C$28^2))/2)</f>
        <v>1137.754435426257</v>
      </c>
      <c r="Z49" s="273">
        <f>ID_108!F48</f>
        <v>15718.339816461799</v>
      </c>
      <c r="AA49" s="274">
        <f t="shared" ref="AA49:AA73" si="6">Y49*Z49</f>
        <v>17883610.843716551</v>
      </c>
      <c r="AB49" s="31" t="str">
        <f t="shared" si="5"/>
        <v>Årlig WTP ved målopfyldelse i 2027</v>
      </c>
    </row>
    <row r="50" spans="1:28" x14ac:dyDescent="0.3">
      <c r="A50" s="263">
        <f>Kystoplande_108_liste!A49</f>
        <v>107</v>
      </c>
      <c r="B50" s="263" t="str">
        <f>Kystoplande_108_liste!B49</f>
        <v>Juvre Dyb</v>
      </c>
      <c r="C50" s="31">
        <f>IF('WQ 2021_108'!$E49="D",1,0)</f>
        <v>0</v>
      </c>
      <c r="D50" s="31">
        <f>IF('WQ 2021_108'!$E49="R",1,0)</f>
        <v>1</v>
      </c>
      <c r="E50" s="31">
        <f>IF('WQ 2021_108'!$E49="M",1,0)</f>
        <v>0</v>
      </c>
      <c r="F50" s="31">
        <f t="shared" si="3"/>
        <v>2</v>
      </c>
      <c r="G50" s="264">
        <f t="shared" si="0"/>
        <v>0.69314718055994529</v>
      </c>
      <c r="H50" s="31">
        <v>0</v>
      </c>
      <c r="I50" s="31">
        <v>1</v>
      </c>
      <c r="J50" s="31">
        <v>0</v>
      </c>
      <c r="K50" s="265">
        <f>ID_108!L49/1000</f>
        <v>5.7196581074945602E-2</v>
      </c>
      <c r="L50" s="266">
        <f>LN(ID_108!L49/ID_108!J49)</f>
        <v>-1.7971218905745041</v>
      </c>
      <c r="M50" s="267">
        <f>ID_108!Q49</f>
        <v>-0.39131480564960403</v>
      </c>
      <c r="N50" s="268">
        <f>LN(ID_108!E49/100000)</f>
        <v>1.7777929073216068</v>
      </c>
      <c r="O50" s="269">
        <f>ID_108!G49</f>
        <v>0</v>
      </c>
      <c r="P50" s="194">
        <f>'Eksempel_enkelt kystvandopland'!$C$18</f>
        <v>0.56000000000000005</v>
      </c>
      <c r="Q50" s="194">
        <f>'Eksempel_enkelt kystvandopland'!$C$19</f>
        <v>0.06</v>
      </c>
      <c r="R50" s="194">
        <f>'Eksempel_enkelt kystvandopland'!$C$22</f>
        <v>0</v>
      </c>
      <c r="S50" s="194">
        <f>'Eksempel_enkelt kystvandopland'!$C$17</f>
        <v>0.4677</v>
      </c>
      <c r="T50" s="194">
        <f>'Eksempel_enkelt kystvandopland'!$C$23</f>
        <v>0</v>
      </c>
      <c r="U50" s="194">
        <f>'Eksempel_enkelt kystvandopland'!$C$20</f>
        <v>0.74</v>
      </c>
      <c r="V50" s="270">
        <v>1</v>
      </c>
      <c r="W50" s="194">
        <v>1</v>
      </c>
      <c r="X50" s="271">
        <f>G50*'Eksempel_enkelt kystvandopland'!$B$5+H50*'Eksempel_enkelt kystvandopland'!$B$7+I50*'Eksempel_enkelt kystvandopland'!$B$8+J50*'Eksempel_enkelt kystvandopland'!$B$9+K50*'Eksempel_enkelt kystvandopland'!$B$10+L50*'Eksempel_enkelt kystvandopland'!$B$11+M50*'Eksempel_enkelt kystvandopland'!$B$12+N50*'Eksempel_enkelt kystvandopland'!$B$15+O50*'Eksempel_enkelt kystvandopland'!$B$14+'Beregning_alle kystvandoplande'!P50*'Eksempel_enkelt kystvandopland'!$B$18+Q50*'Eksempel_enkelt kystvandopland'!$B$19+R50*'Eksempel_enkelt kystvandopland'!$B$22+'Beregning_alle kystvandoplande'!S50*'Eksempel_enkelt kystvandopland'!$B$17+'Beregning_alle kystvandoplande'!T50*'Eksempel_enkelt kystvandopland'!$B$23+'Beregning_alle kystvandoplande'!U50*'Eksempel_enkelt kystvandopland'!$B$20+'Beregning_alle kystvandoplande'!V50*'Eksempel_enkelt kystvandopland'!$B$21+W50*'Eksempel_enkelt kystvandopland'!$B$24</f>
        <v>6.9166555903680171</v>
      </c>
      <c r="Y50" s="272">
        <f>EXP(X50+(('Eksempel_enkelt kystvandopland'!$C$29^2)+('Eksempel_enkelt kystvandopland'!$C$28^2))/2)</f>
        <v>1023.2156961141725</v>
      </c>
      <c r="Z50" s="273">
        <f>ID_108!F49</f>
        <v>3223.7217782355001</v>
      </c>
      <c r="AA50" s="274">
        <f t="shared" si="6"/>
        <v>3298562.7233956554</v>
      </c>
      <c r="AB50" s="31" t="str">
        <f t="shared" si="5"/>
        <v>Årlig WTP ved målopfyldelse i 2027</v>
      </c>
    </row>
    <row r="51" spans="1:28" x14ac:dyDescent="0.3">
      <c r="A51" s="263">
        <f>Kystoplande_108_liste!A50</f>
        <v>108</v>
      </c>
      <c r="B51" s="263" t="str">
        <f>Kystoplande_108_liste!B50</f>
        <v>Avnø Vig</v>
      </c>
      <c r="C51" s="31">
        <f>IF('WQ 2021_108'!$E50="D",1,0)</f>
        <v>1</v>
      </c>
      <c r="D51" s="31">
        <f>IF('WQ 2021_108'!$E50="R",1,0)</f>
        <v>0</v>
      </c>
      <c r="E51" s="31">
        <f>IF('WQ 2021_108'!$E50="M",1,0)</f>
        <v>0</v>
      </c>
      <c r="F51" s="31">
        <f t="shared" si="3"/>
        <v>2</v>
      </c>
      <c r="G51" s="264">
        <f t="shared" si="0"/>
        <v>0.69314718055994529</v>
      </c>
      <c r="H51" s="31">
        <v>0</v>
      </c>
      <c r="I51" s="31">
        <v>1</v>
      </c>
      <c r="J51" s="31">
        <v>0</v>
      </c>
      <c r="K51" s="265">
        <f>ID_108!L50/1000</f>
        <v>3.0466849633245703E-3</v>
      </c>
      <c r="L51" s="266">
        <f>LN(ID_108!L50/ID_108!J50)</f>
        <v>-2.7146228830114465</v>
      </c>
      <c r="M51" s="267">
        <f>ID_108!Q50</f>
        <v>-0.23147280720157978</v>
      </c>
      <c r="N51" s="268">
        <f>LN(ID_108!E50/100000)</f>
        <v>1.7760520930332058</v>
      </c>
      <c r="O51" s="269">
        <f>ID_108!G50</f>
        <v>0</v>
      </c>
      <c r="P51" s="194">
        <f>'Eksempel_enkelt kystvandopland'!$C$18</f>
        <v>0.56000000000000005</v>
      </c>
      <c r="Q51" s="194">
        <f>'Eksempel_enkelt kystvandopland'!$C$19</f>
        <v>0.06</v>
      </c>
      <c r="R51" s="194">
        <f>'Eksempel_enkelt kystvandopland'!$C$22</f>
        <v>0</v>
      </c>
      <c r="S51" s="194">
        <f>'Eksempel_enkelt kystvandopland'!$C$17</f>
        <v>0.4677</v>
      </c>
      <c r="T51" s="194">
        <f>'Eksempel_enkelt kystvandopland'!$C$23</f>
        <v>0</v>
      </c>
      <c r="U51" s="194">
        <f>'Eksempel_enkelt kystvandopland'!$C$20</f>
        <v>0.74</v>
      </c>
      <c r="V51" s="270">
        <v>1</v>
      </c>
      <c r="W51" s="194">
        <v>1</v>
      </c>
      <c r="X51" s="271">
        <f>G51*'Eksempel_enkelt kystvandopland'!$B$5+H51*'Eksempel_enkelt kystvandopland'!$B$7+I51*'Eksempel_enkelt kystvandopland'!$B$8+J51*'Eksempel_enkelt kystvandopland'!$B$9+K51*'Eksempel_enkelt kystvandopland'!$B$10+L51*'Eksempel_enkelt kystvandopland'!$B$11+M51*'Eksempel_enkelt kystvandopland'!$B$12+N51*'Eksempel_enkelt kystvandopland'!$B$15+O51*'Eksempel_enkelt kystvandopland'!$B$14+'Beregning_alle kystvandoplande'!P51*'Eksempel_enkelt kystvandopland'!$B$18+Q51*'Eksempel_enkelt kystvandopland'!$B$19+R51*'Eksempel_enkelt kystvandopland'!$B$22+'Beregning_alle kystvandoplande'!S51*'Eksempel_enkelt kystvandopland'!$B$17+'Beregning_alle kystvandoplande'!T51*'Eksempel_enkelt kystvandopland'!$B$23+'Beregning_alle kystvandoplande'!U51*'Eksempel_enkelt kystvandopland'!$B$20+'Beregning_alle kystvandoplande'!V51*'Eksempel_enkelt kystvandopland'!$B$21+W51*'Eksempel_enkelt kystvandopland'!$B$24</f>
        <v>6.7914783719878997</v>
      </c>
      <c r="Y51" s="272">
        <f>EXP(X51+(('Eksempel_enkelt kystvandopland'!$C$29^2)+('Eksempel_enkelt kystvandopland'!$C$28^2))/2)</f>
        <v>902.82467119288583</v>
      </c>
      <c r="Z51" s="273">
        <f>ID_108!F50</f>
        <v>652.142718205807</v>
      </c>
      <c r="AA51" s="274">
        <f t="shared" si="6"/>
        <v>588770.53513499256</v>
      </c>
      <c r="AB51" s="31" t="str">
        <f t="shared" si="5"/>
        <v>Årlig WTP ved målopfyldelse i 2027</v>
      </c>
    </row>
    <row r="52" spans="1:28" x14ac:dyDescent="0.3">
      <c r="A52" s="263">
        <f>Kystoplande_108_liste!A51</f>
        <v>109</v>
      </c>
      <c r="B52" s="263" t="str">
        <f>Kystoplande_108_liste!B51</f>
        <v>Hejlsminde Nor</v>
      </c>
      <c r="C52" s="31">
        <f>IF('WQ 2021_108'!$E51="D",1,0)</f>
        <v>0</v>
      </c>
      <c r="D52" s="31">
        <f>IF('WQ 2021_108'!$E51="R",1,0)</f>
        <v>0</v>
      </c>
      <c r="E52" s="31">
        <f>IF('WQ 2021_108'!$E51="M",1,0)</f>
        <v>1</v>
      </c>
      <c r="F52" s="31">
        <f t="shared" si="3"/>
        <v>1</v>
      </c>
      <c r="G52" s="264">
        <f t="shared" si="0"/>
        <v>0</v>
      </c>
      <c r="H52" s="31">
        <v>0</v>
      </c>
      <c r="I52" s="31">
        <v>1</v>
      </c>
      <c r="J52" s="31">
        <v>0</v>
      </c>
      <c r="K52" s="265">
        <f>ID_108!L51/1000</f>
        <v>6.3640985779312501E-3</v>
      </c>
      <c r="L52" s="266">
        <f>LN(ID_108!L51/ID_108!J51)</f>
        <v>-3.0224613928629429</v>
      </c>
      <c r="M52" s="267">
        <f>ID_108!Q51</f>
        <v>-0.2038077316072136</v>
      </c>
      <c r="N52" s="268">
        <f>LN(ID_108!E51/100000)</f>
        <v>1.8224783117599708</v>
      </c>
      <c r="O52" s="269">
        <f>ID_108!G51</f>
        <v>0</v>
      </c>
      <c r="P52" s="194">
        <f>'Eksempel_enkelt kystvandopland'!$C$18</f>
        <v>0.56000000000000005</v>
      </c>
      <c r="Q52" s="194">
        <f>'Eksempel_enkelt kystvandopland'!$C$19</f>
        <v>0.06</v>
      </c>
      <c r="R52" s="194">
        <f>'Eksempel_enkelt kystvandopland'!$C$22</f>
        <v>0</v>
      </c>
      <c r="S52" s="194">
        <f>'Eksempel_enkelt kystvandopland'!$C$17</f>
        <v>0.4677</v>
      </c>
      <c r="T52" s="194">
        <f>'Eksempel_enkelt kystvandopland'!$C$23</f>
        <v>0</v>
      </c>
      <c r="U52" s="194">
        <f>'Eksempel_enkelt kystvandopland'!$C$20</f>
        <v>0.74</v>
      </c>
      <c r="V52" s="270">
        <v>1</v>
      </c>
      <c r="W52" s="194">
        <v>1</v>
      </c>
      <c r="X52" s="271">
        <f>G52*'Eksempel_enkelt kystvandopland'!$B$5+H52*'Eksempel_enkelt kystvandopland'!$B$7+I52*'Eksempel_enkelt kystvandopland'!$B$8+J52*'Eksempel_enkelt kystvandopland'!$B$9+K52*'Eksempel_enkelt kystvandopland'!$B$10+L52*'Eksempel_enkelt kystvandopland'!$B$11+M52*'Eksempel_enkelt kystvandopland'!$B$12+N52*'Eksempel_enkelt kystvandopland'!$B$15+O52*'Eksempel_enkelt kystvandopland'!$B$14+'Beregning_alle kystvandoplande'!P52*'Eksempel_enkelt kystvandopland'!$B$18+Q52*'Eksempel_enkelt kystvandopland'!$B$19+R52*'Eksempel_enkelt kystvandopland'!$B$22+'Beregning_alle kystvandoplande'!S52*'Eksempel_enkelt kystvandopland'!$B$17+'Beregning_alle kystvandoplande'!T52*'Eksempel_enkelt kystvandopland'!$B$23+'Beregning_alle kystvandoplande'!U52*'Eksempel_enkelt kystvandopland'!$B$20+'Beregning_alle kystvandoplande'!V52*'Eksempel_enkelt kystvandopland'!$B$21+W52*'Eksempel_enkelt kystvandopland'!$B$24</f>
        <v>6.4376578444763224</v>
      </c>
      <c r="Y52" s="272">
        <f>EXP(X52+(('Eksempel_enkelt kystvandopland'!$C$29^2)+('Eksempel_enkelt kystvandopland'!$C$28^2))/2)</f>
        <v>633.78377316544743</v>
      </c>
      <c r="Z52" s="273">
        <f>ID_108!F51</f>
        <v>3000.35034014862</v>
      </c>
      <c r="AA52" s="274">
        <f t="shared" si="6"/>
        <v>1901573.359397626</v>
      </c>
      <c r="AB52" s="31" t="str">
        <f t="shared" si="5"/>
        <v>Årlig WTP ved målopfyldelse i 2027</v>
      </c>
    </row>
    <row r="53" spans="1:28" x14ac:dyDescent="0.3">
      <c r="A53" s="263">
        <f>Kystoplande_108_liste!A52</f>
        <v>110</v>
      </c>
      <c r="B53" s="263" t="str">
        <f>Kystoplande_108_liste!B52</f>
        <v>Nybøl Nor</v>
      </c>
      <c r="C53" s="31">
        <f>IF('WQ 2021_108'!$E52="D",1,0)</f>
        <v>0</v>
      </c>
      <c r="D53" s="31">
        <f>IF('WQ 2021_108'!$E52="R",1,0)</f>
        <v>1</v>
      </c>
      <c r="E53" s="31">
        <f>IF('WQ 2021_108'!$E52="M",1,0)</f>
        <v>0</v>
      </c>
      <c r="F53" s="31">
        <f t="shared" si="3"/>
        <v>2</v>
      </c>
      <c r="G53" s="264">
        <f t="shared" si="0"/>
        <v>0.69314718055994529</v>
      </c>
      <c r="H53" s="31">
        <v>0</v>
      </c>
      <c r="I53" s="31">
        <v>1</v>
      </c>
      <c r="J53" s="31">
        <v>0</v>
      </c>
      <c r="K53" s="265">
        <f>ID_108!L52/1000</f>
        <v>1.8233690161522501E-2</v>
      </c>
      <c r="L53" s="266">
        <f>LN(ID_108!L52/ID_108!J52)</f>
        <v>-1.5104870723065302</v>
      </c>
      <c r="M53" s="267">
        <f>ID_108!Q52</f>
        <v>-0.45314559518541536</v>
      </c>
      <c r="N53" s="268">
        <f>LN(ID_108!E52/100000)</f>
        <v>1.8461587208682357</v>
      </c>
      <c r="O53" s="269">
        <f>ID_108!G52</f>
        <v>1</v>
      </c>
      <c r="P53" s="194">
        <f>'Eksempel_enkelt kystvandopland'!$C$18</f>
        <v>0.56000000000000005</v>
      </c>
      <c r="Q53" s="194">
        <f>'Eksempel_enkelt kystvandopland'!$C$19</f>
        <v>0.06</v>
      </c>
      <c r="R53" s="194">
        <f>'Eksempel_enkelt kystvandopland'!$C$22</f>
        <v>0</v>
      </c>
      <c r="S53" s="194">
        <f>'Eksempel_enkelt kystvandopland'!$C$17</f>
        <v>0.4677</v>
      </c>
      <c r="T53" s="194">
        <f>'Eksempel_enkelt kystvandopland'!$C$23</f>
        <v>0</v>
      </c>
      <c r="U53" s="194">
        <f>'Eksempel_enkelt kystvandopland'!$C$20</f>
        <v>0.74</v>
      </c>
      <c r="V53" s="270">
        <v>1</v>
      </c>
      <c r="W53" s="194">
        <v>1</v>
      </c>
      <c r="X53" s="271">
        <f>G53*'Eksempel_enkelt kystvandopland'!$B$5+H53*'Eksempel_enkelt kystvandopland'!$B$7+I53*'Eksempel_enkelt kystvandopland'!$B$8+J53*'Eksempel_enkelt kystvandopland'!$B$9+K53*'Eksempel_enkelt kystvandopland'!$B$10+L53*'Eksempel_enkelt kystvandopland'!$B$11+M53*'Eksempel_enkelt kystvandopland'!$B$12+N53*'Eksempel_enkelt kystvandopland'!$B$15+O53*'Eksempel_enkelt kystvandopland'!$B$14+'Beregning_alle kystvandoplande'!P53*'Eksempel_enkelt kystvandopland'!$B$18+Q53*'Eksempel_enkelt kystvandopland'!$B$19+R53*'Eksempel_enkelt kystvandopland'!$B$22+'Beregning_alle kystvandoplande'!S53*'Eksempel_enkelt kystvandopland'!$B$17+'Beregning_alle kystvandoplande'!T53*'Eksempel_enkelt kystvandopland'!$B$23+'Beregning_alle kystvandoplande'!U53*'Eksempel_enkelt kystvandopland'!$B$20+'Beregning_alle kystvandoplande'!V53*'Eksempel_enkelt kystvandopland'!$B$21+W53*'Eksempel_enkelt kystvandopland'!$B$24</f>
        <v>7.5517380712614077</v>
      </c>
      <c r="Y53" s="272">
        <f>EXP(X53+(('Eksempel_enkelt kystvandopland'!$C$29^2)+('Eksempel_enkelt kystvandopland'!$C$28^2))/2)</f>
        <v>1930.9899372625364</v>
      </c>
      <c r="Z53" s="273">
        <f>ID_108!F52</f>
        <v>4444.5106508715799</v>
      </c>
      <c r="AA53" s="274">
        <f t="shared" si="6"/>
        <v>8582305.342889186</v>
      </c>
      <c r="AB53" s="31" t="str">
        <f t="shared" si="5"/>
        <v>Årlig WTP ved målopfyldelse i 2027</v>
      </c>
    </row>
    <row r="54" spans="1:28" x14ac:dyDescent="0.3">
      <c r="A54" s="263">
        <f>Kystoplande_108_liste!A53</f>
        <v>111</v>
      </c>
      <c r="B54" s="263" t="str">
        <f>Kystoplande_108_liste!B53</f>
        <v>Lister Dyb</v>
      </c>
      <c r="C54" s="31">
        <f>IF('WQ 2021_108'!$E53="D",1,0)</f>
        <v>0</v>
      </c>
      <c r="D54" s="31">
        <f>IF('WQ 2021_108'!$E53="R",1,0)</f>
        <v>1</v>
      </c>
      <c r="E54" s="31">
        <f>IF('WQ 2021_108'!$E53="M",1,0)</f>
        <v>0</v>
      </c>
      <c r="F54" s="31">
        <f t="shared" si="3"/>
        <v>2</v>
      </c>
      <c r="G54" s="264">
        <f t="shared" si="0"/>
        <v>0.69314718055994529</v>
      </c>
      <c r="H54" s="31">
        <v>0</v>
      </c>
      <c r="I54" s="31">
        <v>1</v>
      </c>
      <c r="J54" s="31">
        <v>0</v>
      </c>
      <c r="K54" s="265">
        <f>ID_108!L53/1000</f>
        <v>6.4074682615710504E-2</v>
      </c>
      <c r="L54" s="266">
        <f>LN(ID_108!L53/ID_108!J53)</f>
        <v>-3.6129588475213419</v>
      </c>
      <c r="M54" s="267">
        <f>ID_108!Q53</f>
        <v>-0.30886143117555254</v>
      </c>
      <c r="N54" s="268">
        <f>LN(ID_108!E53/100000)</f>
        <v>1.7461457001096827</v>
      </c>
      <c r="O54" s="269">
        <f>ID_108!G53</f>
        <v>0</v>
      </c>
      <c r="P54" s="194">
        <f>'Eksempel_enkelt kystvandopland'!$C$18</f>
        <v>0.56000000000000005</v>
      </c>
      <c r="Q54" s="194">
        <f>'Eksempel_enkelt kystvandopland'!$C$19</f>
        <v>0.06</v>
      </c>
      <c r="R54" s="194">
        <f>'Eksempel_enkelt kystvandopland'!$C$22</f>
        <v>0</v>
      </c>
      <c r="S54" s="194">
        <f>'Eksempel_enkelt kystvandopland'!$C$17</f>
        <v>0.4677</v>
      </c>
      <c r="T54" s="194">
        <f>'Eksempel_enkelt kystvandopland'!$C$23</f>
        <v>0</v>
      </c>
      <c r="U54" s="194">
        <f>'Eksempel_enkelt kystvandopland'!$C$20</f>
        <v>0.74</v>
      </c>
      <c r="V54" s="270">
        <v>1</v>
      </c>
      <c r="W54" s="194">
        <v>1</v>
      </c>
      <c r="X54" s="271">
        <f>G54*'Eksempel_enkelt kystvandopland'!$B$5+H54*'Eksempel_enkelt kystvandopland'!$B$7+I54*'Eksempel_enkelt kystvandopland'!$B$8+J54*'Eksempel_enkelt kystvandopland'!$B$9+K54*'Eksempel_enkelt kystvandopland'!$B$10+L54*'Eksempel_enkelt kystvandopland'!$B$11+M54*'Eksempel_enkelt kystvandopland'!$B$12+N54*'Eksempel_enkelt kystvandopland'!$B$15+O54*'Eksempel_enkelt kystvandopland'!$B$14+'Beregning_alle kystvandoplande'!P54*'Eksempel_enkelt kystvandopland'!$B$18+Q54*'Eksempel_enkelt kystvandopland'!$B$19+R54*'Eksempel_enkelt kystvandopland'!$B$22+'Beregning_alle kystvandoplande'!S54*'Eksempel_enkelt kystvandopland'!$B$17+'Beregning_alle kystvandoplande'!T54*'Eksempel_enkelt kystvandopland'!$B$23+'Beregning_alle kystvandoplande'!U54*'Eksempel_enkelt kystvandopland'!$B$20+'Beregning_alle kystvandoplande'!V54*'Eksempel_enkelt kystvandopland'!$B$21+W54*'Eksempel_enkelt kystvandopland'!$B$24</f>
        <v>6.6441777251563607</v>
      </c>
      <c r="Y54" s="272">
        <f>EXP(X54+(('Eksempel_enkelt kystvandopland'!$C$29^2)+('Eksempel_enkelt kystvandopland'!$C$28^2))/2)</f>
        <v>779.16881145180412</v>
      </c>
      <c r="Z54" s="273">
        <f>ID_108!F53</f>
        <v>27046.4167308096</v>
      </c>
      <c r="AA54" s="274">
        <f t="shared" si="6"/>
        <v>21073724.378175106</v>
      </c>
      <c r="AB54" s="31" t="str">
        <f t="shared" si="5"/>
        <v>Årlig WTP ved målopfyldelse i 2027</v>
      </c>
    </row>
    <row r="55" spans="1:28" x14ac:dyDescent="0.3">
      <c r="A55" s="263">
        <f>Kystoplande_108_liste!A54</f>
        <v>113</v>
      </c>
      <c r="B55" s="263" t="str">
        <f>Kystoplande_108_liste!B54</f>
        <v>Flensborg Fjord, indre</v>
      </c>
      <c r="C55" s="31">
        <f>IF('WQ 2021_108'!$E54="D",1,0)</f>
        <v>1</v>
      </c>
      <c r="D55" s="31">
        <f>IF('WQ 2021_108'!$E54="R",1,0)</f>
        <v>0</v>
      </c>
      <c r="E55" s="31">
        <f>IF('WQ 2021_108'!$E54="M",1,0)</f>
        <v>0</v>
      </c>
      <c r="F55" s="31">
        <f t="shared" si="3"/>
        <v>2</v>
      </c>
      <c r="G55" s="264">
        <f t="shared" si="0"/>
        <v>0.69314718055994529</v>
      </c>
      <c r="H55" s="31">
        <v>0</v>
      </c>
      <c r="I55" s="31">
        <v>1</v>
      </c>
      <c r="J55" s="31">
        <v>0</v>
      </c>
      <c r="K55" s="265">
        <f>ID_108!L54/1000</f>
        <v>1.5373251847263599E-2</v>
      </c>
      <c r="L55" s="266">
        <f>LN(ID_108!L54/ID_108!J54)</f>
        <v>-1.1515983459607932</v>
      </c>
      <c r="M55" s="267">
        <f>ID_108!Q54</f>
        <v>-0.69700948446022792</v>
      </c>
      <c r="N55" s="268">
        <f>LN(ID_108!E54/100000)</f>
        <v>1.8118953255414678</v>
      </c>
      <c r="O55" s="269">
        <f>ID_108!G54</f>
        <v>1</v>
      </c>
      <c r="P55" s="194">
        <f>'Eksempel_enkelt kystvandopland'!$C$18</f>
        <v>0.56000000000000005</v>
      </c>
      <c r="Q55" s="194">
        <f>'Eksempel_enkelt kystvandopland'!$C$19</f>
        <v>0.06</v>
      </c>
      <c r="R55" s="194">
        <f>'Eksempel_enkelt kystvandopland'!$C$22</f>
        <v>0</v>
      </c>
      <c r="S55" s="194">
        <f>'Eksempel_enkelt kystvandopland'!$C$17</f>
        <v>0.4677</v>
      </c>
      <c r="T55" s="194">
        <f>'Eksempel_enkelt kystvandopland'!$C$23</f>
        <v>0</v>
      </c>
      <c r="U55" s="194">
        <f>'Eksempel_enkelt kystvandopland'!$C$20</f>
        <v>0.74</v>
      </c>
      <c r="V55" s="270">
        <v>1</v>
      </c>
      <c r="W55" s="194">
        <v>1</v>
      </c>
      <c r="X55" s="271">
        <f>G55*'Eksempel_enkelt kystvandopland'!$B$5+H55*'Eksempel_enkelt kystvandopland'!$B$7+I55*'Eksempel_enkelt kystvandopland'!$B$8+J55*'Eksempel_enkelt kystvandopland'!$B$9+K55*'Eksempel_enkelt kystvandopland'!$B$10+L55*'Eksempel_enkelt kystvandopland'!$B$11+M55*'Eksempel_enkelt kystvandopland'!$B$12+N55*'Eksempel_enkelt kystvandopland'!$B$15+O55*'Eksempel_enkelt kystvandopland'!$B$14+'Beregning_alle kystvandoplande'!P55*'Eksempel_enkelt kystvandopland'!$B$18+Q55*'Eksempel_enkelt kystvandopland'!$B$19+R55*'Eksempel_enkelt kystvandopland'!$B$22+'Beregning_alle kystvandoplande'!S55*'Eksempel_enkelt kystvandopland'!$B$17+'Beregning_alle kystvandoplande'!T55*'Eksempel_enkelt kystvandopland'!$B$23+'Beregning_alle kystvandoplande'!U55*'Eksempel_enkelt kystvandopland'!$B$20+'Beregning_alle kystvandoplande'!V55*'Eksempel_enkelt kystvandopland'!$B$21+W55*'Eksempel_enkelt kystvandopland'!$B$24</f>
        <v>7.5631175672607558</v>
      </c>
      <c r="Y55" s="272">
        <f>EXP(X55+(('Eksempel_enkelt kystvandopland'!$C$29^2)+('Eksempel_enkelt kystvandopland'!$C$28^2))/2)</f>
        <v>1953.0891298918698</v>
      </c>
      <c r="Z55" s="273">
        <f>ID_108!F54</f>
        <v>3025.3339480640302</v>
      </c>
      <c r="AA55" s="274">
        <f t="shared" si="6"/>
        <v>5908746.8482567118</v>
      </c>
      <c r="AB55" s="31" t="str">
        <f t="shared" si="5"/>
        <v>Årlig WTP ved målopfyldelse i 2027</v>
      </c>
    </row>
    <row r="56" spans="1:28" x14ac:dyDescent="0.3">
      <c r="A56" s="263">
        <f>Kystoplande_108_liste!A55</f>
        <v>114</v>
      </c>
      <c r="B56" s="263" t="str">
        <f>Kystoplande_108_liste!B55</f>
        <v>Flensborg Fjord, ydre</v>
      </c>
      <c r="C56" s="31">
        <f>IF('WQ 2021_108'!$E55="D",1,0)</f>
        <v>0</v>
      </c>
      <c r="D56" s="31">
        <f>IF('WQ 2021_108'!$E55="R",1,0)</f>
        <v>1</v>
      </c>
      <c r="E56" s="31">
        <f>IF('WQ 2021_108'!$E55="M",1,0)</f>
        <v>0</v>
      </c>
      <c r="F56" s="31">
        <f t="shared" si="3"/>
        <v>2</v>
      </c>
      <c r="G56" s="264">
        <f t="shared" si="0"/>
        <v>0.69314718055994529</v>
      </c>
      <c r="H56" s="31">
        <v>0</v>
      </c>
      <c r="I56" s="31">
        <v>1</v>
      </c>
      <c r="J56" s="31">
        <v>0</v>
      </c>
      <c r="K56" s="265">
        <f>ID_108!L55/1000</f>
        <v>8.5657971271405897E-2</v>
      </c>
      <c r="L56" s="266">
        <f>LN(ID_108!L55/ID_108!J55)</f>
        <v>-0.41380725077534758</v>
      </c>
      <c r="M56" s="267">
        <f>ID_108!Q55</f>
        <v>-0.34076106365774606</v>
      </c>
      <c r="N56" s="268">
        <f>LN(ID_108!E55/100000)</f>
        <v>1.7503168819258401</v>
      </c>
      <c r="O56" s="269">
        <f>ID_108!G55</f>
        <v>0</v>
      </c>
      <c r="P56" s="194">
        <f>'Eksempel_enkelt kystvandopland'!$C$18</f>
        <v>0.56000000000000005</v>
      </c>
      <c r="Q56" s="194">
        <f>'Eksempel_enkelt kystvandopland'!$C$19</f>
        <v>0.06</v>
      </c>
      <c r="R56" s="194">
        <f>'Eksempel_enkelt kystvandopland'!$C$22</f>
        <v>0</v>
      </c>
      <c r="S56" s="194">
        <f>'Eksempel_enkelt kystvandopland'!$C$17</f>
        <v>0.4677</v>
      </c>
      <c r="T56" s="194">
        <f>'Eksempel_enkelt kystvandopland'!$C$23</f>
        <v>0</v>
      </c>
      <c r="U56" s="194">
        <f>'Eksempel_enkelt kystvandopland'!$C$20</f>
        <v>0.74</v>
      </c>
      <c r="V56" s="270">
        <v>1</v>
      </c>
      <c r="W56" s="194">
        <v>1</v>
      </c>
      <c r="X56" s="271">
        <f>G56*'Eksempel_enkelt kystvandopland'!$B$5+H56*'Eksempel_enkelt kystvandopland'!$B$7+I56*'Eksempel_enkelt kystvandopland'!$B$8+J56*'Eksempel_enkelt kystvandopland'!$B$9+K56*'Eksempel_enkelt kystvandopland'!$B$10+L56*'Eksempel_enkelt kystvandopland'!$B$11+M56*'Eksempel_enkelt kystvandopland'!$B$12+N56*'Eksempel_enkelt kystvandopland'!$B$15+O56*'Eksempel_enkelt kystvandopland'!$B$14+'Beregning_alle kystvandoplande'!P56*'Eksempel_enkelt kystvandopland'!$B$18+Q56*'Eksempel_enkelt kystvandopland'!$B$19+R56*'Eksempel_enkelt kystvandopland'!$B$22+'Beregning_alle kystvandoplande'!S56*'Eksempel_enkelt kystvandopland'!$B$17+'Beregning_alle kystvandoplande'!T56*'Eksempel_enkelt kystvandopland'!$B$23+'Beregning_alle kystvandoplande'!U56*'Eksempel_enkelt kystvandopland'!$B$20+'Beregning_alle kystvandoplande'!V56*'Eksempel_enkelt kystvandopland'!$B$21+W56*'Eksempel_enkelt kystvandopland'!$B$24</f>
        <v>7.0409156278232254</v>
      </c>
      <c r="Y56" s="272">
        <f>EXP(X56+(('Eksempel_enkelt kystvandopland'!$C$29^2)+('Eksempel_enkelt kystvandopland'!$C$28^2))/2)</f>
        <v>1158.5976470719784</v>
      </c>
      <c r="Z56" s="273">
        <f>ID_108!F55</f>
        <v>9703.6647355769601</v>
      </c>
      <c r="AA56" s="274">
        <f t="shared" si="6"/>
        <v>11242643.130614797</v>
      </c>
      <c r="AB56" s="31" t="str">
        <f t="shared" si="5"/>
        <v>Årlig WTP ved målopfyldelse i 2027</v>
      </c>
    </row>
    <row r="57" spans="1:28" x14ac:dyDescent="0.3">
      <c r="A57" s="263">
        <f>Kystoplande_108_liste!A56</f>
        <v>119</v>
      </c>
      <c r="B57" s="263" t="str">
        <f>Kystoplande_108_liste!B56</f>
        <v>Vesterhavet, syd</v>
      </c>
      <c r="C57" s="31">
        <f>IF('WQ 2021_108'!$E56="D",1,0)</f>
        <v>0</v>
      </c>
      <c r="D57" s="31">
        <f>IF('WQ 2021_108'!$E56="R",1,0)</f>
        <v>1</v>
      </c>
      <c r="E57" s="31">
        <f>IF('WQ 2021_108'!$E56="M",1,0)</f>
        <v>0</v>
      </c>
      <c r="F57" s="31">
        <f t="shared" si="3"/>
        <v>2</v>
      </c>
      <c r="G57" s="264">
        <f t="shared" si="0"/>
        <v>0.69314718055994529</v>
      </c>
      <c r="H57" s="31">
        <v>0</v>
      </c>
      <c r="I57" s="31">
        <v>1</v>
      </c>
      <c r="J57" s="31">
        <v>0</v>
      </c>
      <c r="K57" s="265">
        <f>ID_108!L56/1000</f>
        <v>6.2912131507601096E-2</v>
      </c>
      <c r="L57" s="266">
        <f>LN(ID_108!L56/ID_108!J56)</f>
        <v>-1.7043900699839443</v>
      </c>
      <c r="M57" s="267">
        <f>ID_108!Q56</f>
        <v>-1.2184236525581895</v>
      </c>
      <c r="N57" s="268">
        <f>LN(ID_108!E56/100000)</f>
        <v>1.8320914175682825</v>
      </c>
      <c r="O57" s="269">
        <f>ID_108!G56</f>
        <v>1</v>
      </c>
      <c r="P57" s="194">
        <f>'Eksempel_enkelt kystvandopland'!$C$18</f>
        <v>0.56000000000000005</v>
      </c>
      <c r="Q57" s="194">
        <f>'Eksempel_enkelt kystvandopland'!$C$19</f>
        <v>0.06</v>
      </c>
      <c r="R57" s="194">
        <f>'Eksempel_enkelt kystvandopland'!$C$22</f>
        <v>0</v>
      </c>
      <c r="S57" s="194">
        <f>'Eksempel_enkelt kystvandopland'!$C$17</f>
        <v>0.4677</v>
      </c>
      <c r="T57" s="194">
        <f>'Eksempel_enkelt kystvandopland'!$C$23</f>
        <v>0</v>
      </c>
      <c r="U57" s="194">
        <f>'Eksempel_enkelt kystvandopland'!$C$20</f>
        <v>0.74</v>
      </c>
      <c r="V57" s="270">
        <v>1</v>
      </c>
      <c r="W57" s="194">
        <v>1</v>
      </c>
      <c r="X57" s="271">
        <f>G57*'Eksempel_enkelt kystvandopland'!$B$5+H57*'Eksempel_enkelt kystvandopland'!$B$7+I57*'Eksempel_enkelt kystvandopland'!$B$8+J57*'Eksempel_enkelt kystvandopland'!$B$9+K57*'Eksempel_enkelt kystvandopland'!$B$10+L57*'Eksempel_enkelt kystvandopland'!$B$11+M57*'Eksempel_enkelt kystvandopland'!$B$12+N57*'Eksempel_enkelt kystvandopland'!$B$15+O57*'Eksempel_enkelt kystvandopland'!$B$14+'Beregning_alle kystvandoplande'!P57*'Eksempel_enkelt kystvandopland'!$B$18+Q57*'Eksempel_enkelt kystvandopland'!$B$19+R57*'Eksempel_enkelt kystvandopland'!$B$22+'Beregning_alle kystvandoplande'!S57*'Eksempel_enkelt kystvandopland'!$B$17+'Beregning_alle kystvandoplande'!T57*'Eksempel_enkelt kystvandopland'!$B$23+'Beregning_alle kystvandoplande'!U57*'Eksempel_enkelt kystvandopland'!$B$20+'Beregning_alle kystvandoplande'!V57*'Eksempel_enkelt kystvandopland'!$B$21+W57*'Eksempel_enkelt kystvandopland'!$B$24</f>
        <v>7.5626605486304781</v>
      </c>
      <c r="Y57" s="272">
        <f>EXP(X57+(('Eksempel_enkelt kystvandopland'!$C$29^2)+('Eksempel_enkelt kystvandopland'!$C$28^2))/2)</f>
        <v>1952.1967357088326</v>
      </c>
      <c r="Z57" s="273">
        <f>ID_108!F56</f>
        <v>1870.5473238775901</v>
      </c>
      <c r="AA57" s="274">
        <f t="shared" si="6"/>
        <v>3651676.3796627237</v>
      </c>
      <c r="AB57" s="31" t="str">
        <f t="shared" si="5"/>
        <v>Årlig WTP ved målopfyldelse i 2027</v>
      </c>
    </row>
    <row r="58" spans="1:28" x14ac:dyDescent="0.3">
      <c r="A58" s="263">
        <f>Kystoplande_108_liste!A57</f>
        <v>120</v>
      </c>
      <c r="B58" s="263" t="str">
        <f>Kystoplande_108_liste!B57</f>
        <v>Knudedyb</v>
      </c>
      <c r="C58" s="31">
        <f>IF('WQ 2021_108'!$E57="D",1,0)</f>
        <v>0</v>
      </c>
      <c r="D58" s="31">
        <f>IF('WQ 2021_108'!$E57="R",1,0)</f>
        <v>1</v>
      </c>
      <c r="E58" s="31">
        <f>IF('WQ 2021_108'!$E57="M",1,0)</f>
        <v>0</v>
      </c>
      <c r="F58" s="31">
        <f t="shared" si="3"/>
        <v>2</v>
      </c>
      <c r="G58" s="264">
        <f t="shared" si="0"/>
        <v>0.69314718055994529</v>
      </c>
      <c r="H58" s="31">
        <v>0</v>
      </c>
      <c r="I58" s="31">
        <v>1</v>
      </c>
      <c r="J58" s="31">
        <v>0</v>
      </c>
      <c r="K58" s="265">
        <f>ID_108!L57/1000</f>
        <v>3.37023687794544E-2</v>
      </c>
      <c r="L58" s="266">
        <f>LN(ID_108!L57/ID_108!J57)</f>
        <v>-3.9489194212287884</v>
      </c>
      <c r="M58" s="267">
        <f>ID_108!Q57</f>
        <v>-0.23162379074341521</v>
      </c>
      <c r="N58" s="268">
        <f>LN(ID_108!E57/100000)</f>
        <v>1.8246606295339096</v>
      </c>
      <c r="O58" s="269">
        <f>ID_108!G57</f>
        <v>0</v>
      </c>
      <c r="P58" s="194">
        <f>'Eksempel_enkelt kystvandopland'!$C$18</f>
        <v>0.56000000000000005</v>
      </c>
      <c r="Q58" s="194">
        <f>'Eksempel_enkelt kystvandopland'!$C$19</f>
        <v>0.06</v>
      </c>
      <c r="R58" s="194">
        <f>'Eksempel_enkelt kystvandopland'!$C$22</f>
        <v>0</v>
      </c>
      <c r="S58" s="194">
        <f>'Eksempel_enkelt kystvandopland'!$C$17</f>
        <v>0.4677</v>
      </c>
      <c r="T58" s="194">
        <f>'Eksempel_enkelt kystvandopland'!$C$23</f>
        <v>0</v>
      </c>
      <c r="U58" s="194">
        <f>'Eksempel_enkelt kystvandopland'!$C$20</f>
        <v>0.74</v>
      </c>
      <c r="V58" s="270">
        <v>1</v>
      </c>
      <c r="W58" s="194">
        <v>1</v>
      </c>
      <c r="X58" s="271">
        <f>G58*'Eksempel_enkelt kystvandopland'!$B$5+H58*'Eksempel_enkelt kystvandopland'!$B$7+I58*'Eksempel_enkelt kystvandopland'!$B$8+J58*'Eksempel_enkelt kystvandopland'!$B$9+K58*'Eksempel_enkelt kystvandopland'!$B$10+L58*'Eksempel_enkelt kystvandopland'!$B$11+M58*'Eksempel_enkelt kystvandopland'!$B$12+N58*'Eksempel_enkelt kystvandopland'!$B$15+O58*'Eksempel_enkelt kystvandopland'!$B$14+'Beregning_alle kystvandoplande'!P58*'Eksempel_enkelt kystvandopland'!$B$18+Q58*'Eksempel_enkelt kystvandopland'!$B$19+R58*'Eksempel_enkelt kystvandopland'!$B$22+'Beregning_alle kystvandoplande'!S58*'Eksempel_enkelt kystvandopland'!$B$17+'Beregning_alle kystvandoplande'!T58*'Eksempel_enkelt kystvandopland'!$B$23+'Beregning_alle kystvandoplande'!U58*'Eksempel_enkelt kystvandopland'!$B$20+'Beregning_alle kystvandoplande'!V58*'Eksempel_enkelt kystvandopland'!$B$21+W58*'Eksempel_enkelt kystvandopland'!$B$24</f>
        <v>6.7120761190947427</v>
      </c>
      <c r="Y58" s="272">
        <f>EXP(X58+(('Eksempel_enkelt kystvandopland'!$C$29^2)+('Eksempel_enkelt kystvandopland'!$C$28^2))/2)</f>
        <v>833.9105305571934</v>
      </c>
      <c r="Z58" s="273">
        <f>ID_108!F57</f>
        <v>34354.956136847599</v>
      </c>
      <c r="AA58" s="274">
        <f t="shared" si="6"/>
        <v>28648959.69934769</v>
      </c>
      <c r="AB58" s="31" t="str">
        <f t="shared" si="5"/>
        <v>Årlig WTP ved målopfyldelse i 2027</v>
      </c>
    </row>
    <row r="59" spans="1:28" x14ac:dyDescent="0.3">
      <c r="A59" s="263">
        <f>Kystoplande_108_liste!A58</f>
        <v>121</v>
      </c>
      <c r="B59" s="263" t="str">
        <f>Kystoplande_108_liste!B58</f>
        <v>Grådyb</v>
      </c>
      <c r="C59" s="31">
        <f>IF('WQ 2021_108'!$E58="D",1,0)</f>
        <v>0</v>
      </c>
      <c r="D59" s="31">
        <f>IF('WQ 2021_108'!$E58="R",1,0)</f>
        <v>1</v>
      </c>
      <c r="E59" s="31">
        <f>IF('WQ 2021_108'!$E58="M",1,0)</f>
        <v>0</v>
      </c>
      <c r="F59" s="31">
        <f t="shared" si="3"/>
        <v>2</v>
      </c>
      <c r="G59" s="264">
        <f t="shared" si="0"/>
        <v>0.69314718055994529</v>
      </c>
      <c r="H59" s="31">
        <v>0</v>
      </c>
      <c r="I59" s="31">
        <v>1</v>
      </c>
      <c r="J59" s="31">
        <v>0</v>
      </c>
      <c r="K59" s="265">
        <f>ID_108!L58/1000</f>
        <v>9.4129156673943101E-2</v>
      </c>
      <c r="L59" s="266">
        <f>LN(ID_108!L58/ID_108!J58)</f>
        <v>-3.1120562527351785</v>
      </c>
      <c r="M59" s="267">
        <f>ID_108!Q58</f>
        <v>-0.44164025962954095</v>
      </c>
      <c r="N59" s="268">
        <f>LN(ID_108!E58/100000)</f>
        <v>1.869749639209364</v>
      </c>
      <c r="O59" s="269">
        <f>ID_108!G58</f>
        <v>0</v>
      </c>
      <c r="P59" s="194">
        <f>'Eksempel_enkelt kystvandopland'!$C$18</f>
        <v>0.56000000000000005</v>
      </c>
      <c r="Q59" s="194">
        <f>'Eksempel_enkelt kystvandopland'!$C$19</f>
        <v>0.06</v>
      </c>
      <c r="R59" s="194">
        <f>'Eksempel_enkelt kystvandopland'!$C$22</f>
        <v>0</v>
      </c>
      <c r="S59" s="194">
        <f>'Eksempel_enkelt kystvandopland'!$C$17</f>
        <v>0.4677</v>
      </c>
      <c r="T59" s="194">
        <f>'Eksempel_enkelt kystvandopland'!$C$23</f>
        <v>0</v>
      </c>
      <c r="U59" s="194">
        <f>'Eksempel_enkelt kystvandopland'!$C$20</f>
        <v>0.74</v>
      </c>
      <c r="V59" s="270">
        <v>1</v>
      </c>
      <c r="W59" s="194">
        <v>1</v>
      </c>
      <c r="X59" s="271">
        <f>G59*'Eksempel_enkelt kystvandopland'!$B$5+H59*'Eksempel_enkelt kystvandopland'!$B$7+I59*'Eksempel_enkelt kystvandopland'!$B$8+J59*'Eksempel_enkelt kystvandopland'!$B$9+K59*'Eksempel_enkelt kystvandopland'!$B$10+L59*'Eksempel_enkelt kystvandopland'!$B$11+M59*'Eksempel_enkelt kystvandopland'!$B$12+N59*'Eksempel_enkelt kystvandopland'!$B$15+O59*'Eksempel_enkelt kystvandopland'!$B$14+'Beregning_alle kystvandoplande'!P59*'Eksempel_enkelt kystvandopland'!$B$18+Q59*'Eksempel_enkelt kystvandopland'!$B$19+R59*'Eksempel_enkelt kystvandopland'!$B$22+'Beregning_alle kystvandoplande'!S59*'Eksempel_enkelt kystvandopland'!$B$17+'Beregning_alle kystvandoplande'!T59*'Eksempel_enkelt kystvandopland'!$B$23+'Beregning_alle kystvandoplande'!U59*'Eksempel_enkelt kystvandopland'!$B$20+'Beregning_alle kystvandoplande'!V59*'Eksempel_enkelt kystvandopland'!$B$21+W59*'Eksempel_enkelt kystvandopland'!$B$24</f>
        <v>6.8940380514513482</v>
      </c>
      <c r="Y59" s="272">
        <f>EXP(X59+(('Eksempel_enkelt kystvandopland'!$C$29^2)+('Eksempel_enkelt kystvandopland'!$C$28^2))/2)</f>
        <v>1000.3328278441116</v>
      </c>
      <c r="Z59" s="273">
        <f>ID_108!F58</f>
        <v>81346.511163611794</v>
      </c>
      <c r="AA59" s="274">
        <f t="shared" si="6"/>
        <v>81373585.547548383</v>
      </c>
      <c r="AB59" s="31" t="str">
        <f t="shared" si="5"/>
        <v>Årlig WTP ved målopfyldelse i 2027</v>
      </c>
    </row>
    <row r="60" spans="1:28" x14ac:dyDescent="0.3">
      <c r="A60" s="263">
        <f>Kystoplande_108_liste!A59</f>
        <v>122</v>
      </c>
      <c r="B60" s="263" t="str">
        <f>Kystoplande_108_liste!B59</f>
        <v>Vejle Fjord, ydre</v>
      </c>
      <c r="C60" s="31">
        <f>IF('WQ 2021_108'!$E59="D",1,0)</f>
        <v>0</v>
      </c>
      <c r="D60" s="31">
        <f>IF('WQ 2021_108'!$E59="R",1,0)</f>
        <v>1</v>
      </c>
      <c r="E60" s="31">
        <f>IF('WQ 2021_108'!$E59="M",1,0)</f>
        <v>0</v>
      </c>
      <c r="F60" s="31">
        <f t="shared" si="3"/>
        <v>2</v>
      </c>
      <c r="G60" s="264">
        <f t="shared" si="0"/>
        <v>0.69314718055994529</v>
      </c>
      <c r="H60" s="283">
        <v>0</v>
      </c>
      <c r="I60" s="283">
        <v>1</v>
      </c>
      <c r="J60" s="31">
        <v>0</v>
      </c>
      <c r="K60" s="265">
        <f>ID_108!L59/1000</f>
        <v>4.1849157005930199E-2</v>
      </c>
      <c r="L60" s="266">
        <f>LN(ID_108!L59/ID_108!J59)</f>
        <v>-2.3736641900907207</v>
      </c>
      <c r="M60" s="267">
        <f>ID_108!Q59</f>
        <v>-0.41642816243851788</v>
      </c>
      <c r="N60" s="268">
        <f>LN(ID_108!E59/100000)</f>
        <v>1.9254639825057798</v>
      </c>
      <c r="O60" s="269">
        <f>ID_108!G59</f>
        <v>0</v>
      </c>
      <c r="P60" s="194">
        <f>'Eksempel_enkelt kystvandopland'!$C$18</f>
        <v>0.56000000000000005</v>
      </c>
      <c r="Q60" s="194">
        <f>'Eksempel_enkelt kystvandopland'!$C$19</f>
        <v>0.06</v>
      </c>
      <c r="R60" s="194">
        <f>'Eksempel_enkelt kystvandopland'!$C$22</f>
        <v>0</v>
      </c>
      <c r="S60" s="194">
        <f>'Eksempel_enkelt kystvandopland'!$C$17</f>
        <v>0.4677</v>
      </c>
      <c r="T60" s="194">
        <f>'Eksempel_enkelt kystvandopland'!$C$23</f>
        <v>0</v>
      </c>
      <c r="U60" s="194">
        <f>'Eksempel_enkelt kystvandopland'!$C$20</f>
        <v>0.74</v>
      </c>
      <c r="V60" s="270">
        <v>1</v>
      </c>
      <c r="W60" s="284">
        <v>1</v>
      </c>
      <c r="X60" s="271">
        <f>G60*'Eksempel_enkelt kystvandopland'!$B$5+H60*'Eksempel_enkelt kystvandopland'!$B$7+I60*'Eksempel_enkelt kystvandopland'!$B$8+J60*'Eksempel_enkelt kystvandopland'!$B$9+K60*'Eksempel_enkelt kystvandopland'!$B$10+L60*'Eksempel_enkelt kystvandopland'!$B$11+M60*'Eksempel_enkelt kystvandopland'!$B$12+N60*'Eksempel_enkelt kystvandopland'!$B$15+O60*'Eksempel_enkelt kystvandopland'!$B$14+'Beregning_alle kystvandoplande'!P60*'Eksempel_enkelt kystvandopland'!$B$18+Q60*'Eksempel_enkelt kystvandopland'!$B$19+R60*'Eksempel_enkelt kystvandopland'!$B$22+'Beregning_alle kystvandoplande'!S60*'Eksempel_enkelt kystvandopland'!$B$17+'Beregning_alle kystvandoplande'!T60*'Eksempel_enkelt kystvandopland'!$B$23+'Beregning_alle kystvandoplande'!U60*'Eksempel_enkelt kystvandopland'!$B$20+'Beregning_alle kystvandoplande'!V60*'Eksempel_enkelt kystvandopland'!$B$21+W60*'Eksempel_enkelt kystvandopland'!$B$24</f>
        <v>7.0631339026770785</v>
      </c>
      <c r="Y60" s="272">
        <f>EXP(X60+(('Eksempel_enkelt kystvandopland'!$C$29^2)+('Eksempel_enkelt kystvandopland'!$C$28^2))/2)</f>
        <v>1184.6277896609649</v>
      </c>
      <c r="Z60" s="273">
        <f>ID_108!F59</f>
        <v>14936.460939275499</v>
      </c>
      <c r="AA60" s="274">
        <f t="shared" si="6"/>
        <v>17694146.707851276</v>
      </c>
      <c r="AB60" s="283" t="str">
        <f t="shared" si="5"/>
        <v>Årlig WTP ved målopfyldelse i 2027</v>
      </c>
    </row>
    <row r="61" spans="1:28" x14ac:dyDescent="0.3">
      <c r="A61" s="263">
        <f>Kystoplande_108_liste!A60</f>
        <v>123</v>
      </c>
      <c r="B61" s="263" t="str">
        <f>Kystoplande_108_liste!B60</f>
        <v>Vejle Fjord, indre</v>
      </c>
      <c r="C61" s="31">
        <f>IF('WQ 2021_108'!$E60="D",1,0)</f>
        <v>0</v>
      </c>
      <c r="D61" s="31">
        <f>IF('WQ 2021_108'!$E60="R",1,0)</f>
        <v>1</v>
      </c>
      <c r="E61" s="31">
        <f>IF('WQ 2021_108'!$E60="M",1,0)</f>
        <v>0</v>
      </c>
      <c r="F61" s="31">
        <f t="shared" si="3"/>
        <v>2</v>
      </c>
      <c r="G61" s="264">
        <f t="shared" si="0"/>
        <v>0.69314718055994529</v>
      </c>
      <c r="H61" s="31">
        <v>0</v>
      </c>
      <c r="I61" s="31">
        <v>1</v>
      </c>
      <c r="J61" s="31">
        <v>0</v>
      </c>
      <c r="K61" s="265">
        <f>ID_108!L60/1000</f>
        <v>2.37965076227016E-2</v>
      </c>
      <c r="L61" s="266">
        <f>LN(ID_108!L60/ID_108!J60)</f>
        <v>-3.074367962821722</v>
      </c>
      <c r="M61" s="267">
        <f>ID_108!Q60</f>
        <v>-0.70938742044928615</v>
      </c>
      <c r="N61" s="268">
        <f>LN(ID_108!E60/100000)</f>
        <v>1.9490754337687657</v>
      </c>
      <c r="O61" s="269">
        <f>ID_108!G60</f>
        <v>0</v>
      </c>
      <c r="P61" s="194">
        <f>'Eksempel_enkelt kystvandopland'!$C$18</f>
        <v>0.56000000000000005</v>
      </c>
      <c r="Q61" s="194">
        <f>'Eksempel_enkelt kystvandopland'!$C$19</f>
        <v>0.06</v>
      </c>
      <c r="R61" s="194">
        <f>'Eksempel_enkelt kystvandopland'!$C$22</f>
        <v>0</v>
      </c>
      <c r="S61" s="194">
        <f>'Eksempel_enkelt kystvandopland'!$C$17</f>
        <v>0.4677</v>
      </c>
      <c r="T61" s="194">
        <f>'Eksempel_enkelt kystvandopland'!$C$23</f>
        <v>0</v>
      </c>
      <c r="U61" s="194">
        <f>'Eksempel_enkelt kystvandopland'!$C$20</f>
        <v>0.74</v>
      </c>
      <c r="V61" s="270">
        <v>1</v>
      </c>
      <c r="W61" s="194">
        <v>1</v>
      </c>
      <c r="X61" s="271">
        <f>G61*'Eksempel_enkelt kystvandopland'!$B$5+H61*'Eksempel_enkelt kystvandopland'!$B$7+I61*'Eksempel_enkelt kystvandopland'!$B$8+J61*'Eksempel_enkelt kystvandopland'!$B$9+K61*'Eksempel_enkelt kystvandopland'!$B$10+L61*'Eksempel_enkelt kystvandopland'!$B$11+M61*'Eksempel_enkelt kystvandopland'!$B$12+N61*'Eksempel_enkelt kystvandopland'!$B$15+O61*'Eksempel_enkelt kystvandopland'!$B$14+'Beregning_alle kystvandoplande'!P61*'Eksempel_enkelt kystvandopland'!$B$18+Q61*'Eksempel_enkelt kystvandopland'!$B$19+R61*'Eksempel_enkelt kystvandopland'!$B$22+'Beregning_alle kystvandoplande'!S61*'Eksempel_enkelt kystvandopland'!$B$17+'Beregning_alle kystvandoplande'!T61*'Eksempel_enkelt kystvandopland'!$B$23+'Beregning_alle kystvandoplande'!U61*'Eksempel_enkelt kystvandopland'!$B$20+'Beregning_alle kystvandoplande'!V61*'Eksempel_enkelt kystvandopland'!$B$21+W61*'Eksempel_enkelt kystvandopland'!$B$24</f>
        <v>7.0335651997391686</v>
      </c>
      <c r="Y61" s="272">
        <f>EXP(X61+(('Eksempel_enkelt kystvandopland'!$C$29^2)+('Eksempel_enkelt kystvandopland'!$C$28^2))/2)</f>
        <v>1150.1126806591981</v>
      </c>
      <c r="Z61" s="273">
        <f>ID_108!F60</f>
        <v>35851.756460524899</v>
      </c>
      <c r="AA61" s="274">
        <f t="shared" si="6"/>
        <v>41233559.729155011</v>
      </c>
      <c r="AB61" s="31" t="str">
        <f t="shared" si="5"/>
        <v>Årlig WTP ved målopfyldelse i 2027</v>
      </c>
    </row>
    <row r="62" spans="1:28" x14ac:dyDescent="0.3">
      <c r="A62" s="263">
        <f>Kystoplande_108_liste!A61</f>
        <v>124</v>
      </c>
      <c r="B62" s="263" t="str">
        <f>Kystoplande_108_liste!B61</f>
        <v>Kolding Fjord, indre</v>
      </c>
      <c r="C62" s="31">
        <f>IF('WQ 2021_108'!$E61="D",1,0)</f>
        <v>1</v>
      </c>
      <c r="D62" s="31">
        <f>IF('WQ 2021_108'!$E61="R",1,0)</f>
        <v>0</v>
      </c>
      <c r="E62" s="31">
        <f>IF('WQ 2021_108'!$E61="M",1,0)</f>
        <v>0</v>
      </c>
      <c r="F62" s="31">
        <f t="shared" si="3"/>
        <v>2</v>
      </c>
      <c r="G62" s="264">
        <f t="shared" si="0"/>
        <v>0.69314718055994529</v>
      </c>
      <c r="H62" s="31">
        <v>0</v>
      </c>
      <c r="I62" s="31">
        <v>1</v>
      </c>
      <c r="J62" s="31">
        <v>0</v>
      </c>
      <c r="K62" s="265">
        <f>ID_108!L61/1000</f>
        <v>1.8291319812558597E-2</v>
      </c>
      <c r="L62" s="266">
        <f>LN(ID_108!L61/ID_108!J61)</f>
        <v>-3.2141399418630732</v>
      </c>
      <c r="M62" s="267">
        <f>ID_108!Q61</f>
        <v>-0.49392468743501822</v>
      </c>
      <c r="N62" s="268">
        <f>LN(ID_108!E61/100000)</f>
        <v>1.9330723387752689</v>
      </c>
      <c r="O62" s="269">
        <f>ID_108!G61</f>
        <v>0</v>
      </c>
      <c r="P62" s="194">
        <f>'Eksempel_enkelt kystvandopland'!$C$18</f>
        <v>0.56000000000000005</v>
      </c>
      <c r="Q62" s="194">
        <f>'Eksempel_enkelt kystvandopland'!$C$19</f>
        <v>0.06</v>
      </c>
      <c r="R62" s="194">
        <f>'Eksempel_enkelt kystvandopland'!$C$22</f>
        <v>0</v>
      </c>
      <c r="S62" s="194">
        <f>'Eksempel_enkelt kystvandopland'!$C$17</f>
        <v>0.4677</v>
      </c>
      <c r="T62" s="194">
        <f>'Eksempel_enkelt kystvandopland'!$C$23</f>
        <v>0</v>
      </c>
      <c r="U62" s="194">
        <f>'Eksempel_enkelt kystvandopland'!$C$20</f>
        <v>0.74</v>
      </c>
      <c r="V62" s="270">
        <v>1</v>
      </c>
      <c r="W62" s="194">
        <v>1</v>
      </c>
      <c r="X62" s="271">
        <f>G62*'Eksempel_enkelt kystvandopland'!$B$5+H62*'Eksempel_enkelt kystvandopland'!$B$7+I62*'Eksempel_enkelt kystvandopland'!$B$8+J62*'Eksempel_enkelt kystvandopland'!$B$9+K62*'Eksempel_enkelt kystvandopland'!$B$10+L62*'Eksempel_enkelt kystvandopland'!$B$11+M62*'Eksempel_enkelt kystvandopland'!$B$12+N62*'Eksempel_enkelt kystvandopland'!$B$15+O62*'Eksempel_enkelt kystvandopland'!$B$14+'Beregning_alle kystvandoplande'!P62*'Eksempel_enkelt kystvandopland'!$B$18+Q62*'Eksempel_enkelt kystvandopland'!$B$19+R62*'Eksempel_enkelt kystvandopland'!$B$22+'Beregning_alle kystvandoplande'!S62*'Eksempel_enkelt kystvandopland'!$B$17+'Beregning_alle kystvandoplande'!T62*'Eksempel_enkelt kystvandopland'!$B$23+'Beregning_alle kystvandoplande'!U62*'Eksempel_enkelt kystvandopland'!$B$20+'Beregning_alle kystvandoplande'!V62*'Eksempel_enkelt kystvandopland'!$B$21+W62*'Eksempel_enkelt kystvandopland'!$B$24</f>
        <v>6.9778373924969674</v>
      </c>
      <c r="Y62" s="272">
        <f>EXP(X62+(('Eksempel_enkelt kystvandopland'!$C$29^2)+('Eksempel_enkelt kystvandopland'!$C$28^2))/2)</f>
        <v>1087.7725937769633</v>
      </c>
      <c r="Z62" s="273">
        <f>ID_108!F61</f>
        <v>33946.848516256599</v>
      </c>
      <c r="AA62" s="274">
        <f t="shared" si="6"/>
        <v>36926451.461082101</v>
      </c>
      <c r="AB62" s="31" t="str">
        <f t="shared" si="5"/>
        <v>Årlig WTP ved målopfyldelse i 2027</v>
      </c>
    </row>
    <row r="63" spans="1:28" x14ac:dyDescent="0.3">
      <c r="A63" s="263">
        <f>Kystoplande_108_liste!A62</f>
        <v>125</v>
      </c>
      <c r="B63" s="263" t="str">
        <f>Kystoplande_108_liste!B62</f>
        <v>Kolding Fjord, ydre</v>
      </c>
      <c r="C63" s="31">
        <f>IF('WQ 2021_108'!$E62="D",1,0)</f>
        <v>1</v>
      </c>
      <c r="D63" s="31">
        <f>IF('WQ 2021_108'!$E62="R",1,0)</f>
        <v>0</v>
      </c>
      <c r="E63" s="31">
        <f>IF('WQ 2021_108'!$E62="M",1,0)</f>
        <v>0</v>
      </c>
      <c r="F63" s="31">
        <f t="shared" si="3"/>
        <v>2</v>
      </c>
      <c r="G63" s="264">
        <f t="shared" si="0"/>
        <v>0.69314718055994529</v>
      </c>
      <c r="H63" s="31">
        <v>0</v>
      </c>
      <c r="I63" s="31">
        <v>1</v>
      </c>
      <c r="J63" s="31">
        <v>0</v>
      </c>
      <c r="K63" s="265">
        <f>ID_108!L62/1000</f>
        <v>1.7254381238960802E-2</v>
      </c>
      <c r="L63" s="266">
        <f>LN(ID_108!L62/ID_108!J62)</f>
        <v>-1.2896985850746738</v>
      </c>
      <c r="M63" s="267">
        <f>ID_108!Q62</f>
        <v>-0.47972253305427148</v>
      </c>
      <c r="N63" s="268">
        <f>LN(ID_108!E62/100000)</f>
        <v>1.9853950747551656</v>
      </c>
      <c r="O63" s="269">
        <f>ID_108!G62</f>
        <v>0</v>
      </c>
      <c r="P63" s="194">
        <f>'Eksempel_enkelt kystvandopland'!$C$18</f>
        <v>0.56000000000000005</v>
      </c>
      <c r="Q63" s="194">
        <f>'Eksempel_enkelt kystvandopland'!$C$19</f>
        <v>0.06</v>
      </c>
      <c r="R63" s="194">
        <f>'Eksempel_enkelt kystvandopland'!$C$22</f>
        <v>0</v>
      </c>
      <c r="S63" s="194">
        <f>'Eksempel_enkelt kystvandopland'!$C$17</f>
        <v>0.4677</v>
      </c>
      <c r="T63" s="194">
        <f>'Eksempel_enkelt kystvandopland'!$C$23</f>
        <v>0</v>
      </c>
      <c r="U63" s="194">
        <f>'Eksempel_enkelt kystvandopland'!$C$20</f>
        <v>0.74</v>
      </c>
      <c r="V63" s="270">
        <v>1</v>
      </c>
      <c r="W63" s="194">
        <v>1</v>
      </c>
      <c r="X63" s="271">
        <f>G63*'Eksempel_enkelt kystvandopland'!$B$5+H63*'Eksempel_enkelt kystvandopland'!$B$7+I63*'Eksempel_enkelt kystvandopland'!$B$8+J63*'Eksempel_enkelt kystvandopland'!$B$9+K63*'Eksempel_enkelt kystvandopland'!$B$10+L63*'Eksempel_enkelt kystvandopland'!$B$11+M63*'Eksempel_enkelt kystvandopland'!$B$12+N63*'Eksempel_enkelt kystvandopland'!$B$15+O63*'Eksempel_enkelt kystvandopland'!$B$14+'Beregning_alle kystvandoplande'!P63*'Eksempel_enkelt kystvandopland'!$B$18+Q63*'Eksempel_enkelt kystvandopland'!$B$19+R63*'Eksempel_enkelt kystvandopland'!$B$22+'Beregning_alle kystvandoplande'!S63*'Eksempel_enkelt kystvandopland'!$B$17+'Beregning_alle kystvandoplande'!T63*'Eksempel_enkelt kystvandopland'!$B$23+'Beregning_alle kystvandoplande'!U63*'Eksempel_enkelt kystvandopland'!$B$20+'Beregning_alle kystvandoplande'!V63*'Eksempel_enkelt kystvandopland'!$B$21+W63*'Eksempel_enkelt kystvandopland'!$B$24</f>
        <v>7.2865530389873445</v>
      </c>
      <c r="Y63" s="272">
        <f>EXP(X63+(('Eksempel_enkelt kystvandopland'!$C$29^2)+('Eksempel_enkelt kystvandopland'!$C$28^2))/2)</f>
        <v>1481.1928753679451</v>
      </c>
      <c r="Z63" s="273">
        <f>ID_108!F62</f>
        <v>2747.2451115045801</v>
      </c>
      <c r="AA63" s="274">
        <f t="shared" si="6"/>
        <v>4069199.8860499999</v>
      </c>
      <c r="AB63" s="31" t="str">
        <f t="shared" si="5"/>
        <v>Årlig WTP ved målopfyldelse i 2027</v>
      </c>
    </row>
    <row r="64" spans="1:28" x14ac:dyDescent="0.3">
      <c r="A64" s="263">
        <f>Kystoplande_108_liste!A63</f>
        <v>127</v>
      </c>
      <c r="B64" s="263" t="str">
        <f>Kystoplande_108_liste!B63</f>
        <v>Horsens Fjord, ydre</v>
      </c>
      <c r="C64" s="31">
        <f>IF('WQ 2021_108'!$E63="D",1,0)</f>
        <v>1</v>
      </c>
      <c r="D64" s="31">
        <f>IF('WQ 2021_108'!$E63="R",1,0)</f>
        <v>0</v>
      </c>
      <c r="E64" s="31">
        <f>IF('WQ 2021_108'!$E63="M",1,0)</f>
        <v>0</v>
      </c>
      <c r="F64" s="31">
        <f t="shared" si="3"/>
        <v>2</v>
      </c>
      <c r="G64" s="264">
        <f t="shared" si="0"/>
        <v>0.69314718055994529</v>
      </c>
      <c r="H64" s="31">
        <v>0</v>
      </c>
      <c r="I64" s="31">
        <v>1</v>
      </c>
      <c r="J64" s="31">
        <v>0</v>
      </c>
      <c r="K64" s="265">
        <f>ID_108!L63/1000</f>
        <v>3.7820536688400491E-2</v>
      </c>
      <c r="L64" s="266">
        <f>LN(ID_108!L63/ID_108!J63)</f>
        <v>-0.13640710499807471</v>
      </c>
      <c r="M64" s="267">
        <f>ID_108!Q63</f>
        <v>-0.37129129105774533</v>
      </c>
      <c r="N64" s="268">
        <f>LN(ID_108!E63/100000)</f>
        <v>1.8686718015316388</v>
      </c>
      <c r="O64" s="269">
        <f>ID_108!G63</f>
        <v>1</v>
      </c>
      <c r="P64" s="194">
        <f>'Eksempel_enkelt kystvandopland'!$C$18</f>
        <v>0.56000000000000005</v>
      </c>
      <c r="Q64" s="194">
        <f>'Eksempel_enkelt kystvandopland'!$C$19</f>
        <v>0.06</v>
      </c>
      <c r="R64" s="194">
        <f>'Eksempel_enkelt kystvandopland'!$C$22</f>
        <v>0</v>
      </c>
      <c r="S64" s="194">
        <f>'Eksempel_enkelt kystvandopland'!$C$17</f>
        <v>0.4677</v>
      </c>
      <c r="T64" s="194">
        <f>'Eksempel_enkelt kystvandopland'!$C$23</f>
        <v>0</v>
      </c>
      <c r="U64" s="194">
        <f>'Eksempel_enkelt kystvandopland'!$C$20</f>
        <v>0.74</v>
      </c>
      <c r="V64" s="270">
        <v>1</v>
      </c>
      <c r="W64" s="194">
        <v>1</v>
      </c>
      <c r="X64" s="271">
        <f>G64*'Eksempel_enkelt kystvandopland'!$B$5+H64*'Eksempel_enkelt kystvandopland'!$B$7+I64*'Eksempel_enkelt kystvandopland'!$B$8+J64*'Eksempel_enkelt kystvandopland'!$B$9+K64*'Eksempel_enkelt kystvandopland'!$B$10+L64*'Eksempel_enkelt kystvandopland'!$B$11+M64*'Eksempel_enkelt kystvandopland'!$B$12+N64*'Eksempel_enkelt kystvandopland'!$B$15+O64*'Eksempel_enkelt kystvandopland'!$B$14+'Beregning_alle kystvandoplande'!P64*'Eksempel_enkelt kystvandopland'!$B$18+Q64*'Eksempel_enkelt kystvandopland'!$B$19+R64*'Eksempel_enkelt kystvandopland'!$B$22+'Beregning_alle kystvandoplande'!S64*'Eksempel_enkelt kystvandopland'!$B$17+'Beregning_alle kystvandoplande'!T64*'Eksempel_enkelt kystvandopland'!$B$23+'Beregning_alle kystvandoplande'!U64*'Eksempel_enkelt kystvandopland'!$B$20+'Beregning_alle kystvandoplande'!V64*'Eksempel_enkelt kystvandopland'!$B$21+W64*'Eksempel_enkelt kystvandopland'!$B$24</f>
        <v>7.7453139016521764</v>
      </c>
      <c r="Y64" s="272">
        <f>EXP(X64+(('Eksempel_enkelt kystvandopland'!$C$29^2)+('Eksempel_enkelt kystvandopland'!$C$28^2))/2)</f>
        <v>2343.4134896290516</v>
      </c>
      <c r="Z64" s="273">
        <f>ID_108!F63</f>
        <v>647.24287484250999</v>
      </c>
      <c r="AA64" s="274">
        <f t="shared" si="6"/>
        <v>1516757.6839722258</v>
      </c>
      <c r="AB64" s="31" t="str">
        <f t="shared" si="5"/>
        <v>Årlig WTP ved målopfyldelse i 2027</v>
      </c>
    </row>
    <row r="65" spans="1:28" x14ac:dyDescent="0.3">
      <c r="A65" s="263">
        <f>Kystoplande_108_liste!A64</f>
        <v>128</v>
      </c>
      <c r="B65" s="263" t="str">
        <f>Kystoplande_108_liste!B64</f>
        <v>Horsens Fjord, indre</v>
      </c>
      <c r="C65" s="31">
        <f>IF('WQ 2021_108'!$E64="D",1,0)</f>
        <v>1</v>
      </c>
      <c r="D65" s="31">
        <f>IF('WQ 2021_108'!$E64="R",1,0)</f>
        <v>0</v>
      </c>
      <c r="E65" s="31">
        <f>IF('WQ 2021_108'!$E64="M",1,0)</f>
        <v>0</v>
      </c>
      <c r="F65" s="31">
        <f t="shared" si="3"/>
        <v>2</v>
      </c>
      <c r="G65" s="264">
        <f t="shared" si="0"/>
        <v>0.69314718055994529</v>
      </c>
      <c r="H65" s="31">
        <v>0</v>
      </c>
      <c r="I65" s="31">
        <v>1</v>
      </c>
      <c r="J65" s="31">
        <v>0</v>
      </c>
      <c r="K65" s="265">
        <f>ID_108!L64/1000</f>
        <v>6.0823688712307603E-2</v>
      </c>
      <c r="L65" s="266">
        <f>LN(ID_108!L64/ID_108!J64)</f>
        <v>-2.3025597362887491</v>
      </c>
      <c r="M65" s="267">
        <f>ID_108!Q64</f>
        <v>-0.39883680528909932</v>
      </c>
      <c r="N65" s="268">
        <f>LN(ID_108!E64/100000)</f>
        <v>1.9232872472984961</v>
      </c>
      <c r="O65" s="269">
        <f>ID_108!G64</f>
        <v>0</v>
      </c>
      <c r="P65" s="194">
        <f>'Eksempel_enkelt kystvandopland'!$C$18</f>
        <v>0.56000000000000005</v>
      </c>
      <c r="Q65" s="194">
        <f>'Eksempel_enkelt kystvandopland'!$C$19</f>
        <v>0.06</v>
      </c>
      <c r="R65" s="194">
        <f>'Eksempel_enkelt kystvandopland'!$C$22</f>
        <v>0</v>
      </c>
      <c r="S65" s="194">
        <f>'Eksempel_enkelt kystvandopland'!$C$17</f>
        <v>0.4677</v>
      </c>
      <c r="T65" s="194">
        <f>'Eksempel_enkelt kystvandopland'!$C$23</f>
        <v>0</v>
      </c>
      <c r="U65" s="194">
        <f>'Eksempel_enkelt kystvandopland'!$C$20</f>
        <v>0.74</v>
      </c>
      <c r="V65" s="270">
        <v>1</v>
      </c>
      <c r="W65" s="194">
        <v>1</v>
      </c>
      <c r="X65" s="271">
        <f>G65*'Eksempel_enkelt kystvandopland'!$B$5+H65*'Eksempel_enkelt kystvandopland'!$B$7+I65*'Eksempel_enkelt kystvandopland'!$B$8+J65*'Eksempel_enkelt kystvandopland'!$B$9+K65*'Eksempel_enkelt kystvandopland'!$B$10+L65*'Eksempel_enkelt kystvandopland'!$B$11+M65*'Eksempel_enkelt kystvandopland'!$B$12+N65*'Eksempel_enkelt kystvandopland'!$B$15+O65*'Eksempel_enkelt kystvandopland'!$B$14+'Beregning_alle kystvandoplande'!P65*'Eksempel_enkelt kystvandopland'!$B$18+Q65*'Eksempel_enkelt kystvandopland'!$B$19+R65*'Eksempel_enkelt kystvandopland'!$B$22+'Beregning_alle kystvandoplande'!S65*'Eksempel_enkelt kystvandopland'!$B$17+'Beregning_alle kystvandoplande'!T65*'Eksempel_enkelt kystvandopland'!$B$23+'Beregning_alle kystvandoplande'!U65*'Eksempel_enkelt kystvandopland'!$B$20+'Beregning_alle kystvandoplande'!V65*'Eksempel_enkelt kystvandopland'!$B$21+W65*'Eksempel_enkelt kystvandopland'!$B$24</f>
        <v>7.0672359764400889</v>
      </c>
      <c r="Y65" s="272">
        <f>EXP(X65+(('Eksempel_enkelt kystvandopland'!$C$29^2)+('Eksempel_enkelt kystvandopland'!$C$28^2))/2)</f>
        <v>1189.4972007494664</v>
      </c>
      <c r="Z65" s="273">
        <f>ID_108!F64</f>
        <v>43894.941132081098</v>
      </c>
      <c r="AA65" s="274">
        <f t="shared" si="6"/>
        <v>52212909.603673078</v>
      </c>
      <c r="AB65" s="31" t="str">
        <f t="shared" si="5"/>
        <v>Årlig WTP ved målopfyldelse i 2027</v>
      </c>
    </row>
    <row r="66" spans="1:28" x14ac:dyDescent="0.3">
      <c r="A66" s="263">
        <f>Kystoplande_108_liste!A65</f>
        <v>129</v>
      </c>
      <c r="B66" s="263" t="str">
        <f>Kystoplande_108_liste!B65</f>
        <v>Nissum Fjord, ydre</v>
      </c>
      <c r="C66" s="31">
        <f>IF('WQ 2021_108'!$E65="D",1,0)</f>
        <v>1</v>
      </c>
      <c r="D66" s="31">
        <f>IF('WQ 2021_108'!$E65="R",1,0)</f>
        <v>0</v>
      </c>
      <c r="E66" s="31">
        <f>IF('WQ 2021_108'!$E65="M",1,0)</f>
        <v>0</v>
      </c>
      <c r="F66" s="31">
        <f t="shared" si="3"/>
        <v>2</v>
      </c>
      <c r="G66" s="264">
        <f t="shared" si="0"/>
        <v>0.69314718055994529</v>
      </c>
      <c r="H66" s="31">
        <v>0</v>
      </c>
      <c r="I66" s="31">
        <v>1</v>
      </c>
      <c r="J66" s="31">
        <v>0</v>
      </c>
      <c r="K66" s="265">
        <f>ID_108!L65/1000</f>
        <v>4.1343192696446103E-2</v>
      </c>
      <c r="L66" s="266">
        <f>LN(ID_108!L65/ID_108!J65)</f>
        <v>-2.2394259856370495</v>
      </c>
      <c r="M66" s="267">
        <f>ID_108!Q65</f>
        <v>-0.47726409326116748</v>
      </c>
      <c r="N66" s="268">
        <f>LN(ID_108!E65/100000)</f>
        <v>1.7321068286281776</v>
      </c>
      <c r="O66" s="269">
        <f>ID_108!G65</f>
        <v>1</v>
      </c>
      <c r="P66" s="194">
        <f>'Eksempel_enkelt kystvandopland'!$C$18</f>
        <v>0.56000000000000005</v>
      </c>
      <c r="Q66" s="194">
        <f>'Eksempel_enkelt kystvandopland'!$C$19</f>
        <v>0.06</v>
      </c>
      <c r="R66" s="194">
        <f>'Eksempel_enkelt kystvandopland'!$C$22</f>
        <v>0</v>
      </c>
      <c r="S66" s="194">
        <f>'Eksempel_enkelt kystvandopland'!$C$17</f>
        <v>0.4677</v>
      </c>
      <c r="T66" s="194">
        <f>'Eksempel_enkelt kystvandopland'!$C$23</f>
        <v>0</v>
      </c>
      <c r="U66" s="194">
        <f>'Eksempel_enkelt kystvandopland'!$C$20</f>
        <v>0.74</v>
      </c>
      <c r="V66" s="270">
        <v>1</v>
      </c>
      <c r="W66" s="194">
        <v>1</v>
      </c>
      <c r="X66" s="271">
        <f>G66*'Eksempel_enkelt kystvandopland'!$B$5+H66*'Eksempel_enkelt kystvandopland'!$B$7+I66*'Eksempel_enkelt kystvandopland'!$B$8+J66*'Eksempel_enkelt kystvandopland'!$B$9+K66*'Eksempel_enkelt kystvandopland'!$B$10+L66*'Eksempel_enkelt kystvandopland'!$B$11+M66*'Eksempel_enkelt kystvandopland'!$B$12+N66*'Eksempel_enkelt kystvandopland'!$B$15+O66*'Eksempel_enkelt kystvandopland'!$B$14+'Beregning_alle kystvandoplande'!P66*'Eksempel_enkelt kystvandopland'!$B$18+Q66*'Eksempel_enkelt kystvandopland'!$B$19+R66*'Eksempel_enkelt kystvandopland'!$B$22+'Beregning_alle kystvandoplande'!S66*'Eksempel_enkelt kystvandopland'!$B$17+'Beregning_alle kystvandoplande'!T66*'Eksempel_enkelt kystvandopland'!$B$23+'Beregning_alle kystvandoplande'!U66*'Eksempel_enkelt kystvandopland'!$B$20+'Beregning_alle kystvandoplande'!V66*'Eksempel_enkelt kystvandopland'!$B$21+W66*'Eksempel_enkelt kystvandopland'!$B$24</f>
        <v>7.2990898133956286</v>
      </c>
      <c r="Y66" s="272">
        <f>EXP(X66+(('Eksempel_enkelt kystvandopland'!$C$29^2)+('Eksempel_enkelt kystvandopland'!$C$28^2))/2)</f>
        <v>1499.8791443269504</v>
      </c>
      <c r="Z66" s="273">
        <f>ID_108!F65</f>
        <v>2726.6583184524002</v>
      </c>
      <c r="AA66" s="274">
        <f t="shared" si="6"/>
        <v>4089657.9455523472</v>
      </c>
      <c r="AB66" s="31" t="str">
        <f t="shared" si="5"/>
        <v>Årlig WTP ved målopfyldelse i 2027</v>
      </c>
    </row>
    <row r="67" spans="1:28" ht="13.5" customHeight="1" x14ac:dyDescent="0.3">
      <c r="A67" s="263">
        <f>Kystoplande_108_liste!A66</f>
        <v>130</v>
      </c>
      <c r="B67" s="263" t="str">
        <f>Kystoplande_108_liste!B66</f>
        <v>Nissum Fjord, mellem</v>
      </c>
      <c r="C67" s="31">
        <f>IF('WQ 2021_108'!$E66="D",1,0)</f>
        <v>1</v>
      </c>
      <c r="D67" s="31">
        <f>IF('WQ 2021_108'!$E66="R",1,0)</f>
        <v>0</v>
      </c>
      <c r="E67" s="31">
        <f>IF('WQ 2021_108'!$E66="M",1,0)</f>
        <v>0</v>
      </c>
      <c r="F67" s="31">
        <f t="shared" si="3"/>
        <v>2</v>
      </c>
      <c r="G67" s="264">
        <f t="shared" ref="G67:G110" si="7">LN(F67)</f>
        <v>0.69314718055994529</v>
      </c>
      <c r="H67" s="31">
        <v>0</v>
      </c>
      <c r="I67" s="31">
        <v>1</v>
      </c>
      <c r="J67" s="31">
        <v>0</v>
      </c>
      <c r="K67" s="265">
        <f>ID_108!L66/1000</f>
        <v>1.4992081354856501E-2</v>
      </c>
      <c r="L67" s="266">
        <f>LN(ID_108!L66/ID_108!J66)</f>
        <v>-2.2246340633565511</v>
      </c>
      <c r="M67" s="267">
        <f>ID_108!Q66</f>
        <v>-0.36193919256754759</v>
      </c>
      <c r="N67" s="268">
        <f>LN(ID_108!E66/100000)</f>
        <v>1.728273756233736</v>
      </c>
      <c r="O67" s="269">
        <f>ID_108!G66</f>
        <v>0</v>
      </c>
      <c r="P67" s="194">
        <f>'Eksempel_enkelt kystvandopland'!$C$18</f>
        <v>0.56000000000000005</v>
      </c>
      <c r="Q67" s="194">
        <f>'Eksempel_enkelt kystvandopland'!$C$19</f>
        <v>0.06</v>
      </c>
      <c r="R67" s="194">
        <f>'Eksempel_enkelt kystvandopland'!$C$22</f>
        <v>0</v>
      </c>
      <c r="S67" s="194">
        <f>'Eksempel_enkelt kystvandopland'!$C$17</f>
        <v>0.4677</v>
      </c>
      <c r="T67" s="194">
        <f>'Eksempel_enkelt kystvandopland'!$C$23</f>
        <v>0</v>
      </c>
      <c r="U67" s="194">
        <f>'Eksempel_enkelt kystvandopland'!$C$20</f>
        <v>0.74</v>
      </c>
      <c r="V67" s="270">
        <v>1</v>
      </c>
      <c r="W67" s="194">
        <v>1</v>
      </c>
      <c r="X67" s="271">
        <f>G67*'Eksempel_enkelt kystvandopland'!$B$5+H67*'Eksempel_enkelt kystvandopland'!$B$7+I67*'Eksempel_enkelt kystvandopland'!$B$8+J67*'Eksempel_enkelt kystvandopland'!$B$9+K67*'Eksempel_enkelt kystvandopland'!$B$10+L67*'Eksempel_enkelt kystvandopland'!$B$11+M67*'Eksempel_enkelt kystvandopland'!$B$12+N67*'Eksempel_enkelt kystvandopland'!$B$15+O67*'Eksempel_enkelt kystvandopland'!$B$14+'Beregning_alle kystvandoplande'!P67*'Eksempel_enkelt kystvandopland'!$B$18+Q67*'Eksempel_enkelt kystvandopland'!$B$19+R67*'Eksempel_enkelt kystvandopland'!$B$22+'Beregning_alle kystvandoplande'!S67*'Eksempel_enkelt kystvandopland'!$B$17+'Beregning_alle kystvandoplande'!T67*'Eksempel_enkelt kystvandopland'!$B$23+'Beregning_alle kystvandoplande'!U67*'Eksempel_enkelt kystvandopland'!$B$20+'Beregning_alle kystvandoplande'!V67*'Eksempel_enkelt kystvandopland'!$B$21+W67*'Eksempel_enkelt kystvandopland'!$B$24</f>
        <v>6.7908864440457064</v>
      </c>
      <c r="Y67" s="272">
        <f>EXP(X67+(('Eksempel_enkelt kystvandopland'!$C$29^2)+('Eksempel_enkelt kystvandopland'!$C$28^2))/2)</f>
        <v>902.2904221771646</v>
      </c>
      <c r="Z67" s="273">
        <f>ID_108!F66</f>
        <v>1110.8182761838</v>
      </c>
      <c r="AA67" s="274">
        <f t="shared" si="6"/>
        <v>1002280.6913799911</v>
      </c>
      <c r="AB67" s="31" t="str">
        <f t="shared" si="5"/>
        <v>Årlig WTP ved målopfyldelse i 2027</v>
      </c>
    </row>
    <row r="68" spans="1:28" x14ac:dyDescent="0.3">
      <c r="A68" s="263">
        <f>Kystoplande_108_liste!A67</f>
        <v>131</v>
      </c>
      <c r="B68" s="263" t="str">
        <f>Kystoplande_108_liste!B67</f>
        <v>Nissum Fjord, Felsted Kog</v>
      </c>
      <c r="C68" s="31">
        <f>IF('WQ 2021_108'!$E67="D",1,0)</f>
        <v>1</v>
      </c>
      <c r="D68" s="31">
        <f>IF('WQ 2021_108'!$E67="R",1,0)</f>
        <v>0</v>
      </c>
      <c r="E68" s="31">
        <f>IF('WQ 2021_108'!$E67="M",1,0)</f>
        <v>0</v>
      </c>
      <c r="F68" s="31">
        <f t="shared" ref="F68:F110" si="8">IF(C68=1,2,IF(D68=1,2,IF(E68=1,1,IF(AND(C68=0,D68=0,E68=0),0,""))))</f>
        <v>2</v>
      </c>
      <c r="G68" s="264">
        <f t="shared" si="7"/>
        <v>0.69314718055994529</v>
      </c>
      <c r="H68" s="31">
        <v>0</v>
      </c>
      <c r="I68" s="31">
        <v>1</v>
      </c>
      <c r="J68" s="31">
        <v>0</v>
      </c>
      <c r="K68" s="265">
        <f>ID_108!L67/1000</f>
        <v>1.4568366769162398E-2</v>
      </c>
      <c r="L68" s="266">
        <f>LN(ID_108!L67/ID_108!J67)</f>
        <v>-4.5788927999703537</v>
      </c>
      <c r="M68" s="267">
        <f>ID_108!Q67</f>
        <v>-0.47057240742949308</v>
      </c>
      <c r="N68" s="268">
        <f>LN(ID_108!E67/100000)</f>
        <v>1.9008998445060534</v>
      </c>
      <c r="O68" s="269">
        <f>ID_108!G67</f>
        <v>0</v>
      </c>
      <c r="P68" s="194">
        <f>'Eksempel_enkelt kystvandopland'!$C$18</f>
        <v>0.56000000000000005</v>
      </c>
      <c r="Q68" s="194">
        <f>'Eksempel_enkelt kystvandopland'!$C$19</f>
        <v>0.06</v>
      </c>
      <c r="R68" s="194">
        <f>'Eksempel_enkelt kystvandopland'!$C$22</f>
        <v>0</v>
      </c>
      <c r="S68" s="194">
        <f>'Eksempel_enkelt kystvandopland'!$C$17</f>
        <v>0.4677</v>
      </c>
      <c r="T68" s="194">
        <f>'Eksempel_enkelt kystvandopland'!$C$23</f>
        <v>0</v>
      </c>
      <c r="U68" s="194">
        <f>'Eksempel_enkelt kystvandopland'!$C$20</f>
        <v>0.74</v>
      </c>
      <c r="V68" s="270">
        <v>1</v>
      </c>
      <c r="W68" s="194">
        <v>1</v>
      </c>
      <c r="X68" s="271">
        <f>G68*'Eksempel_enkelt kystvandopland'!$B$5+H68*'Eksempel_enkelt kystvandopland'!$B$7+I68*'Eksempel_enkelt kystvandopland'!$B$8+J68*'Eksempel_enkelt kystvandopland'!$B$9+K68*'Eksempel_enkelt kystvandopland'!$B$10+L68*'Eksempel_enkelt kystvandopland'!$B$11+M68*'Eksempel_enkelt kystvandopland'!$B$12+N68*'Eksempel_enkelt kystvandopland'!$B$15+O68*'Eksempel_enkelt kystvandopland'!$B$14+'Beregning_alle kystvandoplande'!P68*'Eksempel_enkelt kystvandopland'!$B$18+Q68*'Eksempel_enkelt kystvandopland'!$B$19+R68*'Eksempel_enkelt kystvandopland'!$B$22+'Beregning_alle kystvandoplande'!S68*'Eksempel_enkelt kystvandopland'!$B$17+'Beregning_alle kystvandoplande'!T68*'Eksempel_enkelt kystvandopland'!$B$23+'Beregning_alle kystvandoplande'!U68*'Eksempel_enkelt kystvandopland'!$B$20+'Beregning_alle kystvandoplande'!V68*'Eksempel_enkelt kystvandopland'!$B$21+W68*'Eksempel_enkelt kystvandopland'!$B$24</f>
        <v>6.7636900771080484</v>
      </c>
      <c r="Y68" s="272">
        <f>EXP(X68+(('Eksempel_enkelt kystvandopland'!$C$29^2)+('Eksempel_enkelt kystvandopland'!$C$28^2))/2)</f>
        <v>878.08208232584479</v>
      </c>
      <c r="Z68" s="273">
        <f>ID_108!F67</f>
        <v>56141.116875319603</v>
      </c>
      <c r="AA68" s="274">
        <f t="shared" si="6"/>
        <v>49296508.80997926</v>
      </c>
      <c r="AB68" s="31" t="str">
        <f>IF(F69=0,"Ikke relevant for 2027",IF(F69&lt;&gt;0,"Årlig WTP ved målopfyldelse i 2027"))</f>
        <v>Årlig WTP ved målopfyldelse i 2027</v>
      </c>
    </row>
    <row r="69" spans="1:28" x14ac:dyDescent="0.3">
      <c r="A69" s="263">
        <f>Kystoplande_108_liste!A68</f>
        <v>132</v>
      </c>
      <c r="B69" s="263" t="str">
        <f>Kystoplande_108_liste!B68</f>
        <v>Ringkøbing Fjord</v>
      </c>
      <c r="C69" s="31">
        <f>IF('WQ 2021_108'!$E68="D",1,0)</f>
        <v>0</v>
      </c>
      <c r="D69" s="31">
        <f>IF('WQ 2021_108'!$E68="R",1,0)</f>
        <v>1</v>
      </c>
      <c r="E69" s="31">
        <f>IF('WQ 2021_108'!$E68="M",1,0)</f>
        <v>0</v>
      </c>
      <c r="F69" s="31">
        <f t="shared" si="8"/>
        <v>2</v>
      </c>
      <c r="G69" s="264">
        <f t="shared" si="7"/>
        <v>0.69314718055994529</v>
      </c>
      <c r="H69" s="31">
        <v>0</v>
      </c>
      <c r="I69" s="31">
        <v>1</v>
      </c>
      <c r="J69" s="31">
        <v>0</v>
      </c>
      <c r="K69" s="265">
        <f>ID_108!L68/1000</f>
        <v>0.14714315261005598</v>
      </c>
      <c r="L69" s="266">
        <f>LN(ID_108!L68/ID_108!J68)</f>
        <v>-3.2607473349225145</v>
      </c>
      <c r="M69" s="267">
        <f>ID_108!Q68</f>
        <v>-0.49996509330097438</v>
      </c>
      <c r="N69" s="268">
        <f>LN(ID_108!E68/100000)</f>
        <v>1.8600053743644802</v>
      </c>
      <c r="O69" s="269">
        <f>ID_108!G68</f>
        <v>0</v>
      </c>
      <c r="P69" s="194">
        <f>'Eksempel_enkelt kystvandopland'!$C$18</f>
        <v>0.56000000000000005</v>
      </c>
      <c r="Q69" s="194">
        <f>'Eksempel_enkelt kystvandopland'!$C$19</f>
        <v>0.06</v>
      </c>
      <c r="R69" s="194">
        <f>'Eksempel_enkelt kystvandopland'!$C$22</f>
        <v>0</v>
      </c>
      <c r="S69" s="194">
        <f>'Eksempel_enkelt kystvandopland'!$C$17</f>
        <v>0.4677</v>
      </c>
      <c r="T69" s="194">
        <f>'Eksempel_enkelt kystvandopland'!$C$23</f>
        <v>0</v>
      </c>
      <c r="U69" s="194">
        <f>'Eksempel_enkelt kystvandopland'!$C$20</f>
        <v>0.74</v>
      </c>
      <c r="V69" s="270">
        <v>1</v>
      </c>
      <c r="W69" s="194">
        <v>1</v>
      </c>
      <c r="X69" s="271">
        <f>G69*'Eksempel_enkelt kystvandopland'!$B$5+H69*'Eksempel_enkelt kystvandopland'!$B$7+I69*'Eksempel_enkelt kystvandopland'!$B$8+J69*'Eksempel_enkelt kystvandopland'!$B$9+K69*'Eksempel_enkelt kystvandopland'!$B$10+L69*'Eksempel_enkelt kystvandopland'!$B$11+M69*'Eksempel_enkelt kystvandopland'!$B$12+N69*'Eksempel_enkelt kystvandopland'!$B$15+O69*'Eksempel_enkelt kystvandopland'!$B$14+'Beregning_alle kystvandoplande'!P69*'Eksempel_enkelt kystvandopland'!$B$18+Q69*'Eksempel_enkelt kystvandopland'!$B$19+R69*'Eksempel_enkelt kystvandopland'!$B$22+'Beregning_alle kystvandoplande'!S69*'Eksempel_enkelt kystvandopland'!$B$17+'Beregning_alle kystvandoplande'!T69*'Eksempel_enkelt kystvandopland'!$B$23+'Beregning_alle kystvandoplande'!U69*'Eksempel_enkelt kystvandopland'!$B$20+'Beregning_alle kystvandoplande'!V69*'Eksempel_enkelt kystvandopland'!$B$21+W69*'Eksempel_enkelt kystvandopland'!$B$24</f>
        <v>6.8657405708601882</v>
      </c>
      <c r="Y69" s="272">
        <f>EXP(X69+(('Eksempel_enkelt kystvandopland'!$C$29^2)+('Eksempel_enkelt kystvandopland'!$C$28^2))/2)</f>
        <v>972.42268481847657</v>
      </c>
      <c r="Z69" s="273">
        <f>ID_108!F68</f>
        <v>60594.234646762903</v>
      </c>
      <c r="AA69" s="274">
        <f t="shared" si="6"/>
        <v>58923208.339725934</v>
      </c>
      <c r="AB69" s="31" t="str">
        <f>IF(F70=0,"Ikke relevant for 2027",IF(F70&lt;&gt;0,"Årlig WTP ved målopfyldelse i 2027"))</f>
        <v>Årlig WTP ved målopfyldelse i 2027</v>
      </c>
    </row>
    <row r="70" spans="1:28" x14ac:dyDescent="0.3">
      <c r="A70" s="263">
        <f>Kystoplande_108_liste!A69</f>
        <v>133</v>
      </c>
      <c r="B70" s="263" t="str">
        <f>Kystoplande_108_liste!B69</f>
        <v>Vesterhavet, nord</v>
      </c>
      <c r="C70" s="31">
        <f>IF('WQ 2021_108'!$E69="D",1,0)</f>
        <v>0</v>
      </c>
      <c r="D70" s="31">
        <f>IF('WQ 2021_108'!$E69="R",1,0)</f>
        <v>0</v>
      </c>
      <c r="E70" s="31">
        <f>IF('WQ 2021_108'!$E69="M",1,0)</f>
        <v>1</v>
      </c>
      <c r="F70" s="31">
        <f t="shared" si="8"/>
        <v>1</v>
      </c>
      <c r="G70" s="264">
        <f t="shared" si="7"/>
        <v>0</v>
      </c>
      <c r="H70" s="31">
        <v>0</v>
      </c>
      <c r="I70" s="31">
        <v>1</v>
      </c>
      <c r="J70" s="31">
        <v>0</v>
      </c>
      <c r="K70" s="265">
        <f>ID_108!L69/1000</f>
        <v>0.113507640576218</v>
      </c>
      <c r="L70" s="266">
        <f>LN(ID_108!L69/ID_108!J69)</f>
        <v>-0.11138526753973599</v>
      </c>
      <c r="M70" s="267">
        <f>ID_108!Q69</f>
        <v>-0.81921720007650878</v>
      </c>
      <c r="N70" s="268">
        <f>LN(ID_108!E69/100000)</f>
        <v>1.6801564143269834</v>
      </c>
      <c r="O70" s="269">
        <f>ID_108!G69</f>
        <v>1</v>
      </c>
      <c r="P70" s="194">
        <f>'Eksempel_enkelt kystvandopland'!$C$18</f>
        <v>0.56000000000000005</v>
      </c>
      <c r="Q70" s="194">
        <f>'Eksempel_enkelt kystvandopland'!$C$19</f>
        <v>0.06</v>
      </c>
      <c r="R70" s="194">
        <f>'Eksempel_enkelt kystvandopland'!$C$22</f>
        <v>0</v>
      </c>
      <c r="S70" s="194">
        <f>'Eksempel_enkelt kystvandopland'!$C$17</f>
        <v>0.4677</v>
      </c>
      <c r="T70" s="194">
        <f>'Eksempel_enkelt kystvandopland'!$C$23</f>
        <v>0</v>
      </c>
      <c r="U70" s="194">
        <f>'Eksempel_enkelt kystvandopland'!$C$20</f>
        <v>0.74</v>
      </c>
      <c r="V70" s="270">
        <v>1</v>
      </c>
      <c r="W70" s="194">
        <v>1</v>
      </c>
      <c r="X70" s="271">
        <f>G70*'Eksempel_enkelt kystvandopland'!$B$5+H70*'Eksempel_enkelt kystvandopland'!$B$7+I70*'Eksempel_enkelt kystvandopland'!$B$8+J70*'Eksempel_enkelt kystvandopland'!$B$9+K70*'Eksempel_enkelt kystvandopland'!$B$10+L70*'Eksempel_enkelt kystvandopland'!$B$11+M70*'Eksempel_enkelt kystvandopland'!$B$12+N70*'Eksempel_enkelt kystvandopland'!$B$15+O70*'Eksempel_enkelt kystvandopland'!$B$14+'Beregning_alle kystvandoplande'!P70*'Eksempel_enkelt kystvandopland'!$B$18+Q70*'Eksempel_enkelt kystvandopland'!$B$19+R70*'Eksempel_enkelt kystvandopland'!$B$22+'Beregning_alle kystvandoplande'!S70*'Eksempel_enkelt kystvandopland'!$B$17+'Beregning_alle kystvandoplande'!T70*'Eksempel_enkelt kystvandopland'!$B$23+'Beregning_alle kystvandoplande'!U70*'Eksempel_enkelt kystvandopland'!$B$20+'Beregning_alle kystvandoplande'!V70*'Eksempel_enkelt kystvandopland'!$B$21+W70*'Eksempel_enkelt kystvandopland'!$B$24</f>
        <v>7.1243786252248817</v>
      </c>
      <c r="Y70" s="272">
        <f>EXP(X70+(('Eksempel_enkelt kystvandopland'!$C$29^2)+('Eksempel_enkelt kystvandopland'!$C$28^2))/2)</f>
        <v>1259.4477689029113</v>
      </c>
      <c r="Z70" s="273">
        <f>ID_108!F69</f>
        <v>958.65862697899399</v>
      </c>
      <c r="AA70" s="274">
        <f t="shared" si="6"/>
        <v>1207380.4688882222</v>
      </c>
      <c r="AB70" s="31" t="str">
        <f t="shared" ref="AB70:AB84" si="9">IF(F70=0,"Ikke relevant for 2027",IF(F70&lt;&gt;0,"Årlig WTP ved målopfyldelse i 2027"))</f>
        <v>Årlig WTP ved målopfyldelse i 2027</v>
      </c>
    </row>
    <row r="71" spans="1:28" x14ac:dyDescent="0.3">
      <c r="A71" s="263">
        <f>Kystoplande_108_liste!A70</f>
        <v>136</v>
      </c>
      <c r="B71" s="263" t="str">
        <f>Kystoplande_108_liste!B70</f>
        <v>Randers Fjord, indre</v>
      </c>
      <c r="C71" s="31">
        <f>IF('WQ 2021_108'!$E70="D",1,0)</f>
        <v>0</v>
      </c>
      <c r="D71" s="31">
        <f>IF('WQ 2021_108'!$E70="R",1,0)</f>
        <v>0</v>
      </c>
      <c r="E71" s="31">
        <f>IF('WQ 2021_108'!$E70="M",1,0)</f>
        <v>1</v>
      </c>
      <c r="F71" s="31">
        <f t="shared" si="8"/>
        <v>1</v>
      </c>
      <c r="G71" s="264">
        <f t="shared" si="7"/>
        <v>0</v>
      </c>
      <c r="H71" s="31">
        <v>0</v>
      </c>
      <c r="I71" s="31">
        <v>1</v>
      </c>
      <c r="J71" s="31">
        <v>0</v>
      </c>
      <c r="K71" s="265">
        <f>ID_108!L70/1000</f>
        <v>1.1317368564690299E-2</v>
      </c>
      <c r="L71" s="266">
        <f>LN(ID_108!L70/ID_108!J70)</f>
        <v>-5.8129514970772238</v>
      </c>
      <c r="M71" s="267">
        <f>ID_108!Q70</f>
        <v>-0.57868058796229849</v>
      </c>
      <c r="N71" s="268">
        <f>LN(ID_108!E70/100000)</f>
        <v>1.905215045798246</v>
      </c>
      <c r="O71" s="269">
        <f>ID_108!G70</f>
        <v>0</v>
      </c>
      <c r="P71" s="194">
        <f>'Eksempel_enkelt kystvandopland'!$C$18</f>
        <v>0.56000000000000005</v>
      </c>
      <c r="Q71" s="194">
        <f>'Eksempel_enkelt kystvandopland'!$C$19</f>
        <v>0.06</v>
      </c>
      <c r="R71" s="194">
        <f>'Eksempel_enkelt kystvandopland'!$C$22</f>
        <v>0</v>
      </c>
      <c r="S71" s="194">
        <f>'Eksempel_enkelt kystvandopland'!$C$17</f>
        <v>0.4677</v>
      </c>
      <c r="T71" s="194">
        <f>'Eksempel_enkelt kystvandopland'!$C$23</f>
        <v>0</v>
      </c>
      <c r="U71" s="194">
        <f>'Eksempel_enkelt kystvandopland'!$C$20</f>
        <v>0.74</v>
      </c>
      <c r="V71" s="270">
        <v>1</v>
      </c>
      <c r="W71" s="194">
        <v>1</v>
      </c>
      <c r="X71" s="271">
        <f>G71*'Eksempel_enkelt kystvandopland'!$B$5+H71*'Eksempel_enkelt kystvandopland'!$B$7+I71*'Eksempel_enkelt kystvandopland'!$B$8+J71*'Eksempel_enkelt kystvandopland'!$B$9+K71*'Eksempel_enkelt kystvandopland'!$B$10+L71*'Eksempel_enkelt kystvandopland'!$B$11+M71*'Eksempel_enkelt kystvandopland'!$B$12+N71*'Eksempel_enkelt kystvandopland'!$B$15+O71*'Eksempel_enkelt kystvandopland'!$B$14+'Beregning_alle kystvandoplande'!P71*'Eksempel_enkelt kystvandopland'!$B$18+Q71*'Eksempel_enkelt kystvandopland'!$B$19+R71*'Eksempel_enkelt kystvandopland'!$B$22+'Beregning_alle kystvandoplande'!S71*'Eksempel_enkelt kystvandopland'!$B$17+'Beregning_alle kystvandoplande'!T71*'Eksempel_enkelt kystvandopland'!$B$23+'Beregning_alle kystvandoplande'!U71*'Eksempel_enkelt kystvandopland'!$B$20+'Beregning_alle kystvandoplande'!V71*'Eksempel_enkelt kystvandopland'!$B$21+W71*'Eksempel_enkelt kystvandopland'!$B$24</f>
        <v>6.2460159973256442</v>
      </c>
      <c r="Y71" s="272">
        <f>EXP(X71+(('Eksempel_enkelt kystvandopland'!$C$29^2)+('Eksempel_enkelt kystvandopland'!$C$28^2))/2)</f>
        <v>523.25347229827787</v>
      </c>
      <c r="Z71" s="273">
        <f>ID_108!F70</f>
        <v>161312.98884910799</v>
      </c>
      <c r="AA71" s="274">
        <f t="shared" si="6"/>
        <v>84407581.542109132</v>
      </c>
      <c r="AB71" s="31" t="str">
        <f t="shared" si="9"/>
        <v>Årlig WTP ved målopfyldelse i 2027</v>
      </c>
    </row>
    <row r="72" spans="1:28" x14ac:dyDescent="0.3">
      <c r="A72" s="263">
        <f>Kystoplande_108_liste!A71</f>
        <v>137</v>
      </c>
      <c r="B72" s="263" t="str">
        <f>Kystoplande_108_liste!B71</f>
        <v>Randers Fjord, ydre</v>
      </c>
      <c r="C72" s="31">
        <f>IF('WQ 2021_108'!$E71="D",1,0)</f>
        <v>1</v>
      </c>
      <c r="D72" s="31">
        <f>IF('WQ 2021_108'!$E71="R",1,0)</f>
        <v>0</v>
      </c>
      <c r="E72" s="31">
        <f>IF('WQ 2021_108'!$E71="M",1,0)</f>
        <v>0</v>
      </c>
      <c r="F72" s="31">
        <f t="shared" si="8"/>
        <v>2</v>
      </c>
      <c r="G72" s="264">
        <f t="shared" si="7"/>
        <v>0.69314718055994529</v>
      </c>
      <c r="H72" s="31">
        <v>0</v>
      </c>
      <c r="I72" s="31">
        <v>1</v>
      </c>
      <c r="J72" s="31">
        <v>0</v>
      </c>
      <c r="K72" s="265">
        <f>ID_108!L71/1000</f>
        <v>4.7505618002688696E-2</v>
      </c>
      <c r="L72" s="266">
        <f>LN(ID_108!L71/ID_108!J71)</f>
        <v>-1.0733734253462222</v>
      </c>
      <c r="M72" s="267">
        <f>ID_108!Q71</f>
        <v>-0.24953663007035887</v>
      </c>
      <c r="N72" s="268">
        <f>LN(ID_108!E71/100000)</f>
        <v>1.7321687288657426</v>
      </c>
      <c r="O72" s="269">
        <f>ID_108!G71</f>
        <v>0</v>
      </c>
      <c r="P72" s="194">
        <f>'Eksempel_enkelt kystvandopland'!$C$18</f>
        <v>0.56000000000000005</v>
      </c>
      <c r="Q72" s="194">
        <f>'Eksempel_enkelt kystvandopland'!$C$19</f>
        <v>0.06</v>
      </c>
      <c r="R72" s="194">
        <f>'Eksempel_enkelt kystvandopland'!$C$22</f>
        <v>0</v>
      </c>
      <c r="S72" s="194">
        <f>'Eksempel_enkelt kystvandopland'!$C$17</f>
        <v>0.4677</v>
      </c>
      <c r="T72" s="194">
        <f>'Eksempel_enkelt kystvandopland'!$C$23</f>
        <v>0</v>
      </c>
      <c r="U72" s="194">
        <f>'Eksempel_enkelt kystvandopland'!$C$20</f>
        <v>0.74</v>
      </c>
      <c r="V72" s="270">
        <v>1</v>
      </c>
      <c r="W72" s="194">
        <v>1</v>
      </c>
      <c r="X72" s="271">
        <f>G72*'Eksempel_enkelt kystvandopland'!$B$5+H72*'Eksempel_enkelt kystvandopland'!$B$7+I72*'Eksempel_enkelt kystvandopland'!$B$8+J72*'Eksempel_enkelt kystvandopland'!$B$9+K72*'Eksempel_enkelt kystvandopland'!$B$10+L72*'Eksempel_enkelt kystvandopland'!$B$11+M72*'Eksempel_enkelt kystvandopland'!$B$12+N72*'Eksempel_enkelt kystvandopland'!$B$15+O72*'Eksempel_enkelt kystvandopland'!$B$14+'Beregning_alle kystvandoplande'!P72*'Eksempel_enkelt kystvandopland'!$B$18+Q72*'Eksempel_enkelt kystvandopland'!$B$19+R72*'Eksempel_enkelt kystvandopland'!$B$22+'Beregning_alle kystvandoplande'!S72*'Eksempel_enkelt kystvandopland'!$B$17+'Beregning_alle kystvandoplande'!T72*'Eksempel_enkelt kystvandopland'!$B$23+'Beregning_alle kystvandoplande'!U72*'Eksempel_enkelt kystvandopland'!$B$20+'Beregning_alle kystvandoplande'!V72*'Eksempel_enkelt kystvandopland'!$B$21+W72*'Eksempel_enkelt kystvandopland'!$B$24</f>
        <v>6.9280769267356792</v>
      </c>
      <c r="Y72" s="272">
        <f>EXP(X72+(('Eksempel_enkelt kystvandopland'!$C$29^2)+('Eksempel_enkelt kystvandopland'!$C$28^2))/2)</f>
        <v>1034.9691792313847</v>
      </c>
      <c r="Z72" s="273">
        <f>ID_108!F71</f>
        <v>2440.9468344130901</v>
      </c>
      <c r="AA72" s="274">
        <f t="shared" si="6"/>
        <v>2526304.7417599624</v>
      </c>
      <c r="AB72" s="31" t="str">
        <f t="shared" si="9"/>
        <v>Årlig WTP ved målopfyldelse i 2027</v>
      </c>
    </row>
    <row r="73" spans="1:28" x14ac:dyDescent="0.3">
      <c r="A73" s="263">
        <f>Kystoplande_108_liste!A72</f>
        <v>138</v>
      </c>
      <c r="B73" s="263" t="str">
        <f>Kystoplande_108_liste!B72</f>
        <v>Hevring Bugt</v>
      </c>
      <c r="C73" s="31">
        <f>IF('WQ 2021_108'!$E72="D",1,0)</f>
        <v>0</v>
      </c>
      <c r="D73" s="31">
        <f>IF('WQ 2021_108'!$E72="R",1,0)</f>
        <v>1</v>
      </c>
      <c r="E73" s="31">
        <f>IF('WQ 2021_108'!$E72="M",1,0)</f>
        <v>0</v>
      </c>
      <c r="F73" s="31">
        <f t="shared" si="8"/>
        <v>2</v>
      </c>
      <c r="G73" s="264">
        <f t="shared" si="7"/>
        <v>0.69314718055994529</v>
      </c>
      <c r="H73" s="31">
        <v>0</v>
      </c>
      <c r="I73" s="31">
        <v>1</v>
      </c>
      <c r="J73" s="31">
        <v>0</v>
      </c>
      <c r="K73" s="265">
        <f>ID_108!L72/1000</f>
        <v>3.9540434614628001E-2</v>
      </c>
      <c r="L73" s="266">
        <f>LN(ID_108!L72/ID_108!J72)</f>
        <v>-1.8532971543351004</v>
      </c>
      <c r="M73" s="267">
        <f>ID_108!Q72</f>
        <v>-0.73997696054951678</v>
      </c>
      <c r="N73" s="268">
        <f>LN(ID_108!E72/100000)</f>
        <v>1.7241704282106221</v>
      </c>
      <c r="O73" s="269">
        <f>ID_108!G72</f>
        <v>1</v>
      </c>
      <c r="P73" s="194">
        <f>'Eksempel_enkelt kystvandopland'!$C$18</f>
        <v>0.56000000000000005</v>
      </c>
      <c r="Q73" s="194">
        <f>'Eksempel_enkelt kystvandopland'!$C$19</f>
        <v>0.06</v>
      </c>
      <c r="R73" s="194">
        <f>'Eksempel_enkelt kystvandopland'!$C$22</f>
        <v>0</v>
      </c>
      <c r="S73" s="194">
        <f>'Eksempel_enkelt kystvandopland'!$C$17</f>
        <v>0.4677</v>
      </c>
      <c r="T73" s="194">
        <f>'Eksempel_enkelt kystvandopland'!$C$23</f>
        <v>0</v>
      </c>
      <c r="U73" s="194">
        <f>'Eksempel_enkelt kystvandopland'!$C$20</f>
        <v>0.74</v>
      </c>
      <c r="V73" s="270">
        <v>1</v>
      </c>
      <c r="W73" s="194">
        <v>1</v>
      </c>
      <c r="X73" s="271">
        <f>G73*'Eksempel_enkelt kystvandopland'!$B$5+H73*'Eksempel_enkelt kystvandopland'!$B$7+I73*'Eksempel_enkelt kystvandopland'!$B$8+J73*'Eksempel_enkelt kystvandopland'!$B$9+K73*'Eksempel_enkelt kystvandopland'!$B$10+L73*'Eksempel_enkelt kystvandopland'!$B$11+M73*'Eksempel_enkelt kystvandopland'!$B$12+N73*'Eksempel_enkelt kystvandopland'!$B$15+O73*'Eksempel_enkelt kystvandopland'!$B$14+'Beregning_alle kystvandoplande'!P73*'Eksempel_enkelt kystvandopland'!$B$18+Q73*'Eksempel_enkelt kystvandopland'!$B$19+R73*'Eksempel_enkelt kystvandopland'!$B$22+'Beregning_alle kystvandoplande'!S73*'Eksempel_enkelt kystvandopland'!$B$17+'Beregning_alle kystvandoplande'!T73*'Eksempel_enkelt kystvandopland'!$B$23+'Beregning_alle kystvandoplande'!U73*'Eksempel_enkelt kystvandopland'!$B$20+'Beregning_alle kystvandoplande'!V73*'Eksempel_enkelt kystvandopland'!$B$21+W73*'Eksempel_enkelt kystvandopland'!$B$24</f>
        <v>7.3533890491631047</v>
      </c>
      <c r="Y73" s="272">
        <f>EXP(X73+(('Eksempel_enkelt kystvandopland'!$C$29^2)+('Eksempel_enkelt kystvandopland'!$C$28^2))/2)</f>
        <v>1583.5731327612525</v>
      </c>
      <c r="Z73" s="273">
        <f>ID_108!F72</f>
        <v>2536.56739819207</v>
      </c>
      <c r="AA73" s="274">
        <f t="shared" si="6"/>
        <v>4016839.9812150756</v>
      </c>
      <c r="AB73" s="31" t="str">
        <f t="shared" si="9"/>
        <v>Årlig WTP ved målopfyldelse i 2027</v>
      </c>
    </row>
    <row r="74" spans="1:28" x14ac:dyDescent="0.3">
      <c r="A74" s="263">
        <f>Kystoplande_108_liste!A73</f>
        <v>139</v>
      </c>
      <c r="B74" s="263" t="str">
        <f>Kystoplande_108_liste!B73</f>
        <v>Anholt</v>
      </c>
      <c r="C74" s="31">
        <f>IF('WQ 2021_108'!$E73="D",1,0)</f>
        <v>0</v>
      </c>
      <c r="D74" s="31">
        <f>IF('WQ 2021_108'!$E73="R",1,0)</f>
        <v>0</v>
      </c>
      <c r="E74" s="31">
        <f>IF('WQ 2021_108'!$E73="M",1,0)</f>
        <v>0</v>
      </c>
      <c r="F74" s="31">
        <f t="shared" si="8"/>
        <v>0</v>
      </c>
      <c r="G74" s="264" t="e">
        <f t="shared" si="7"/>
        <v>#NUM!</v>
      </c>
      <c r="H74" s="31">
        <v>0</v>
      </c>
      <c r="I74" s="31">
        <v>1</v>
      </c>
      <c r="J74" s="31">
        <v>0</v>
      </c>
      <c r="K74" s="265">
        <f>ID_108!L73/1000</f>
        <v>2.50021884820497E-2</v>
      </c>
      <c r="L74" s="266">
        <f>LN(ID_108!L73/ID_108!J73)</f>
        <v>0</v>
      </c>
      <c r="M74" s="267"/>
      <c r="N74" s="268">
        <f>LN(ID_108!E73/100000)</f>
        <v>1.6947399771693439</v>
      </c>
      <c r="O74" s="269">
        <f>ID_108!G73</f>
        <v>1</v>
      </c>
      <c r="P74" s="194">
        <f>'Eksempel_enkelt kystvandopland'!$C$18</f>
        <v>0.56000000000000005</v>
      </c>
      <c r="Q74" s="194">
        <f>'Eksempel_enkelt kystvandopland'!$C$19</f>
        <v>0.06</v>
      </c>
      <c r="R74" s="194">
        <f>'Eksempel_enkelt kystvandopland'!$C$22</f>
        <v>0</v>
      </c>
      <c r="S74" s="194">
        <f>'Eksempel_enkelt kystvandopland'!$C$17</f>
        <v>0.4677</v>
      </c>
      <c r="T74" s="194">
        <f>'Eksempel_enkelt kystvandopland'!$C$23</f>
        <v>0</v>
      </c>
      <c r="U74" s="194">
        <f>'Eksempel_enkelt kystvandopland'!$C$20</f>
        <v>0.74</v>
      </c>
      <c r="V74" s="270">
        <v>1</v>
      </c>
      <c r="W74" s="194">
        <v>1</v>
      </c>
      <c r="X74" s="271"/>
      <c r="Y74" s="272"/>
      <c r="Z74" s="273">
        <f>ID_108!F73</f>
        <v>82.025735369238603</v>
      </c>
      <c r="AA74" s="274"/>
      <c r="AB74" s="31" t="str">
        <f t="shared" si="9"/>
        <v>Ikke relevant for 2027</v>
      </c>
    </row>
    <row r="75" spans="1:28" x14ac:dyDescent="0.3">
      <c r="A75" s="263">
        <f>Kystoplande_108_liste!A74</f>
        <v>140</v>
      </c>
      <c r="B75" s="263" t="str">
        <f>Kystoplande_108_liste!B74</f>
        <v>Djursland Øst</v>
      </c>
      <c r="C75" s="31">
        <f>IF('WQ 2021_108'!$E74="D",1,0)</f>
        <v>0</v>
      </c>
      <c r="D75" s="31">
        <f>IF('WQ 2021_108'!$E74="R",1,0)</f>
        <v>0</v>
      </c>
      <c r="E75" s="31">
        <f>IF('WQ 2021_108'!$E74="M",1,0)</f>
        <v>1</v>
      </c>
      <c r="F75" s="31">
        <f t="shared" si="8"/>
        <v>1</v>
      </c>
      <c r="G75" s="264">
        <f t="shared" si="7"/>
        <v>0</v>
      </c>
      <c r="H75" s="31">
        <v>0</v>
      </c>
      <c r="I75" s="31">
        <v>1</v>
      </c>
      <c r="J75" s="31">
        <v>0</v>
      </c>
      <c r="K75" s="265">
        <f>ID_108!L74/1000</f>
        <v>5.6117064378217701E-2</v>
      </c>
      <c r="L75" s="266">
        <f>LN(ID_108!L74/ID_108!J74)</f>
        <v>-2.7257104579964477</v>
      </c>
      <c r="M75" s="267">
        <f>ID_108!Q74</f>
        <v>-0.60066155214535666</v>
      </c>
      <c r="N75" s="268">
        <f>LN(ID_108!E74/100000)</f>
        <v>1.7488386554656363</v>
      </c>
      <c r="O75" s="269">
        <f>ID_108!G74</f>
        <v>0</v>
      </c>
      <c r="P75" s="194">
        <f>'Eksempel_enkelt kystvandopland'!$C$18</f>
        <v>0.56000000000000005</v>
      </c>
      <c r="Q75" s="194">
        <f>'Eksempel_enkelt kystvandopland'!$C$19</f>
        <v>0.06</v>
      </c>
      <c r="R75" s="194">
        <f>'Eksempel_enkelt kystvandopland'!$C$22</f>
        <v>0</v>
      </c>
      <c r="S75" s="194">
        <f>'Eksempel_enkelt kystvandopland'!$C$17</f>
        <v>0.4677</v>
      </c>
      <c r="T75" s="194">
        <f>'Eksempel_enkelt kystvandopland'!$C$23</f>
        <v>0</v>
      </c>
      <c r="U75" s="194">
        <f>'Eksempel_enkelt kystvandopland'!$C$20</f>
        <v>0.74</v>
      </c>
      <c r="V75" s="270">
        <v>1</v>
      </c>
      <c r="W75" s="194">
        <v>1</v>
      </c>
      <c r="X75" s="271">
        <f>G75*'Eksempel_enkelt kystvandopland'!$B$5+H75*'Eksempel_enkelt kystvandopland'!$B$7+I75*'Eksempel_enkelt kystvandopland'!$B$8+J75*'Eksempel_enkelt kystvandopland'!$B$9+K75*'Eksempel_enkelt kystvandopland'!$B$10+L75*'Eksempel_enkelt kystvandopland'!$B$11+M75*'Eksempel_enkelt kystvandopland'!$B$12+N75*'Eksempel_enkelt kystvandopland'!$B$15+O75*'Eksempel_enkelt kystvandopland'!$B$14+'Beregning_alle kystvandoplande'!P75*'Eksempel_enkelt kystvandopland'!$B$18+Q75*'Eksempel_enkelt kystvandopland'!$B$19+R75*'Eksempel_enkelt kystvandopland'!$B$22+'Beregning_alle kystvandoplande'!S75*'Eksempel_enkelt kystvandopland'!$B$17+'Beregning_alle kystvandoplande'!T75*'Eksempel_enkelt kystvandopland'!$B$23+'Beregning_alle kystvandoplande'!U75*'Eksempel_enkelt kystvandopland'!$B$20+'Beregning_alle kystvandoplande'!V75*'Eksempel_enkelt kystvandopland'!$B$21+W75*'Eksempel_enkelt kystvandopland'!$B$24</f>
        <v>6.3950129580697768</v>
      </c>
      <c r="Y75" s="272">
        <f>EXP(X75+(('Eksempel_enkelt kystvandopland'!$C$29^2)+('Eksempel_enkelt kystvandopland'!$C$28^2))/2)</f>
        <v>607.32432598964942</v>
      </c>
      <c r="Z75" s="273">
        <f>ID_108!F74</f>
        <v>19231.606103957201</v>
      </c>
      <c r="AA75" s="274">
        <f t="shared" ref="AA75:AA99" si="10">Y75*Z75</f>
        <v>11679822.214784235</v>
      </c>
      <c r="AB75" s="31" t="str">
        <f t="shared" si="9"/>
        <v>Årlig WTP ved målopfyldelse i 2027</v>
      </c>
    </row>
    <row r="76" spans="1:28" x14ac:dyDescent="0.3">
      <c r="A76" s="263">
        <f>Kystoplande_108_liste!A75</f>
        <v>141</v>
      </c>
      <c r="B76" s="263" t="str">
        <f>Kystoplande_108_liste!B75</f>
        <v>Ebeltoft Vig</v>
      </c>
      <c r="C76" s="31">
        <f>IF('WQ 2021_108'!$E75="D",1,0)</f>
        <v>0</v>
      </c>
      <c r="D76" s="31">
        <f>IF('WQ 2021_108'!$E75="R",1,0)</f>
        <v>0</v>
      </c>
      <c r="E76" s="31">
        <f>IF('WQ 2021_108'!$E75="M",1,0)</f>
        <v>1</v>
      </c>
      <c r="F76" s="31">
        <f t="shared" si="8"/>
        <v>1</v>
      </c>
      <c r="G76" s="264">
        <f t="shared" si="7"/>
        <v>0</v>
      </c>
      <c r="H76" s="31">
        <v>0</v>
      </c>
      <c r="I76" s="31">
        <v>1</v>
      </c>
      <c r="J76" s="31">
        <v>0</v>
      </c>
      <c r="K76" s="265">
        <f>ID_108!L75/1000</f>
        <v>4.14989316559417E-2</v>
      </c>
      <c r="L76" s="266">
        <f>LN(ID_108!L75/ID_108!J75)</f>
        <v>-0.32998201873838678</v>
      </c>
      <c r="M76" s="267">
        <f>ID_108!Q75</f>
        <v>-1.6457002544010422</v>
      </c>
      <c r="N76" s="268">
        <f>LN(ID_108!E75/100000)</f>
        <v>1.7615572011163509</v>
      </c>
      <c r="O76" s="269">
        <f>ID_108!G75</f>
        <v>1</v>
      </c>
      <c r="P76" s="194">
        <f>'Eksempel_enkelt kystvandopland'!$C$18</f>
        <v>0.56000000000000005</v>
      </c>
      <c r="Q76" s="194">
        <f>'Eksempel_enkelt kystvandopland'!$C$19</f>
        <v>0.06</v>
      </c>
      <c r="R76" s="194">
        <f>'Eksempel_enkelt kystvandopland'!$C$22</f>
        <v>0</v>
      </c>
      <c r="S76" s="194">
        <f>'Eksempel_enkelt kystvandopland'!$C$17</f>
        <v>0.4677</v>
      </c>
      <c r="T76" s="194">
        <f>'Eksempel_enkelt kystvandopland'!$C$23</f>
        <v>0</v>
      </c>
      <c r="U76" s="194">
        <f>'Eksempel_enkelt kystvandopland'!$C$20</f>
        <v>0.74</v>
      </c>
      <c r="V76" s="270">
        <v>1</v>
      </c>
      <c r="W76" s="194">
        <v>1</v>
      </c>
      <c r="X76" s="271">
        <f>G76*'Eksempel_enkelt kystvandopland'!$B$5+H76*'Eksempel_enkelt kystvandopland'!$B$7+I76*'Eksempel_enkelt kystvandopland'!$B$8+J76*'Eksempel_enkelt kystvandopland'!$B$9+K76*'Eksempel_enkelt kystvandopland'!$B$10+L76*'Eksempel_enkelt kystvandopland'!$B$11+M76*'Eksempel_enkelt kystvandopland'!$B$12+N76*'Eksempel_enkelt kystvandopland'!$B$15+O76*'Eksempel_enkelt kystvandopland'!$B$14+'Beregning_alle kystvandoplande'!P76*'Eksempel_enkelt kystvandopland'!$B$18+Q76*'Eksempel_enkelt kystvandopland'!$B$19+R76*'Eksempel_enkelt kystvandopland'!$B$22+'Beregning_alle kystvandoplande'!S76*'Eksempel_enkelt kystvandopland'!$B$17+'Beregning_alle kystvandoplande'!T76*'Eksempel_enkelt kystvandopland'!$B$23+'Beregning_alle kystvandoplande'!U76*'Eksempel_enkelt kystvandopland'!$B$20+'Beregning_alle kystvandoplande'!V76*'Eksempel_enkelt kystvandopland'!$B$21+W76*'Eksempel_enkelt kystvandopland'!$B$24</f>
        <v>7.2760743689363521</v>
      </c>
      <c r="Y76" s="272">
        <f>EXP(X76+(('Eksempel_enkelt kystvandopland'!$C$29^2)+('Eksempel_enkelt kystvandopland'!$C$28^2))/2)</f>
        <v>1465.7529800076688</v>
      </c>
      <c r="Z76" s="273">
        <f>ID_108!F75</f>
        <v>3365.50317056416</v>
      </c>
      <c r="AA76" s="274">
        <f t="shared" si="10"/>
        <v>4932996.3014796749</v>
      </c>
      <c r="AB76" s="31" t="str">
        <f t="shared" si="9"/>
        <v>Årlig WTP ved målopfyldelse i 2027</v>
      </c>
    </row>
    <row r="77" spans="1:28" x14ac:dyDescent="0.3">
      <c r="A77" s="263">
        <f>Kystoplande_108_liste!A76</f>
        <v>142</v>
      </c>
      <c r="B77" s="263" t="str">
        <f>Kystoplande_108_liste!B76</f>
        <v>Stavns Fjord</v>
      </c>
      <c r="C77" s="31">
        <f>IF('WQ 2021_108'!$E76="D",1,0)</f>
        <v>1</v>
      </c>
      <c r="D77" s="31">
        <f>IF('WQ 2021_108'!$E76="R",1,0)</f>
        <v>0</v>
      </c>
      <c r="E77" s="31">
        <f>IF('WQ 2021_108'!$E76="M",1,0)</f>
        <v>0</v>
      </c>
      <c r="F77" s="31">
        <f t="shared" si="8"/>
        <v>2</v>
      </c>
      <c r="G77" s="264">
        <f t="shared" si="7"/>
        <v>0.69314718055994529</v>
      </c>
      <c r="H77" s="31">
        <v>0</v>
      </c>
      <c r="I77" s="31">
        <v>1</v>
      </c>
      <c r="J77" s="31">
        <v>0</v>
      </c>
      <c r="K77" s="265">
        <f>ID_108!L76/1000</f>
        <v>2.2559917431177898E-2</v>
      </c>
      <c r="L77" s="266">
        <f>LN(ID_108!L76/ID_108!J76)</f>
        <v>-6.5084520292059495E-2</v>
      </c>
      <c r="M77" s="267">
        <f>ID_108!Q76</f>
        <v>-0.53030058986927175</v>
      </c>
      <c r="N77" s="268">
        <f>LN(ID_108!E76/100000)</f>
        <v>1.6679737032460156</v>
      </c>
      <c r="O77" s="269">
        <f>ID_108!G76</f>
        <v>1</v>
      </c>
      <c r="P77" s="194">
        <f>'Eksempel_enkelt kystvandopland'!$C$18</f>
        <v>0.56000000000000005</v>
      </c>
      <c r="Q77" s="194">
        <f>'Eksempel_enkelt kystvandopland'!$C$19</f>
        <v>0.06</v>
      </c>
      <c r="R77" s="194">
        <f>'Eksempel_enkelt kystvandopland'!$C$22</f>
        <v>0</v>
      </c>
      <c r="S77" s="194">
        <f>'Eksempel_enkelt kystvandopland'!$C$17</f>
        <v>0.4677</v>
      </c>
      <c r="T77" s="194">
        <f>'Eksempel_enkelt kystvandopland'!$C$23</f>
        <v>0</v>
      </c>
      <c r="U77" s="194">
        <f>'Eksempel_enkelt kystvandopland'!$C$20</f>
        <v>0.74</v>
      </c>
      <c r="V77" s="270">
        <v>1</v>
      </c>
      <c r="W77" s="194">
        <v>1</v>
      </c>
      <c r="X77" s="271">
        <f>G77*'Eksempel_enkelt kystvandopland'!$B$5+H77*'Eksempel_enkelt kystvandopland'!$B$7+I77*'Eksempel_enkelt kystvandopland'!$B$8+J77*'Eksempel_enkelt kystvandopland'!$B$9+K77*'Eksempel_enkelt kystvandopland'!$B$10+L77*'Eksempel_enkelt kystvandopland'!$B$11+M77*'Eksempel_enkelt kystvandopland'!$B$12+N77*'Eksempel_enkelt kystvandopland'!$B$15+O77*'Eksempel_enkelt kystvandopland'!$B$14+'Beregning_alle kystvandoplande'!P77*'Eksempel_enkelt kystvandopland'!$B$18+Q77*'Eksempel_enkelt kystvandopland'!$B$19+R77*'Eksempel_enkelt kystvandopland'!$B$22+'Beregning_alle kystvandoplande'!S77*'Eksempel_enkelt kystvandopland'!$B$17+'Beregning_alle kystvandoplande'!T77*'Eksempel_enkelt kystvandopland'!$B$23+'Beregning_alle kystvandoplande'!U77*'Eksempel_enkelt kystvandopland'!$B$20+'Beregning_alle kystvandoplande'!V77*'Eksempel_enkelt kystvandopland'!$B$21+W77*'Eksempel_enkelt kystvandopland'!$B$24</f>
        <v>7.4738563508719169</v>
      </c>
      <c r="Y77" s="272">
        <f>EXP(X77+(('Eksempel_enkelt kystvandopland'!$C$29^2)+('Eksempel_enkelt kystvandopland'!$C$28^2))/2)</f>
        <v>1786.3082713331767</v>
      </c>
      <c r="Z77" s="273">
        <f>ID_108!F76</f>
        <v>65.581566025000498</v>
      </c>
      <c r="AA77" s="274">
        <f t="shared" si="10"/>
        <v>117148.89383744122</v>
      </c>
      <c r="AB77" s="31" t="str">
        <f t="shared" si="9"/>
        <v>Årlig WTP ved målopfyldelse i 2027</v>
      </c>
    </row>
    <row r="78" spans="1:28" x14ac:dyDescent="0.3">
      <c r="A78" s="263">
        <f>Kystoplande_108_liste!A77</f>
        <v>144</v>
      </c>
      <c r="B78" s="263" t="str">
        <f>Kystoplande_108_liste!B77</f>
        <v>Knebel Vig</v>
      </c>
      <c r="C78" s="31">
        <f>IF('WQ 2021_108'!$E77="D",1,0)</f>
        <v>1</v>
      </c>
      <c r="D78" s="31">
        <f>IF('WQ 2021_108'!$E77="R",1,0)</f>
        <v>0</v>
      </c>
      <c r="E78" s="31">
        <f>IF('WQ 2021_108'!$E77="M",1,0)</f>
        <v>0</v>
      </c>
      <c r="F78" s="31">
        <f t="shared" si="8"/>
        <v>2</v>
      </c>
      <c r="G78" s="264">
        <f t="shared" si="7"/>
        <v>0.69314718055994529</v>
      </c>
      <c r="H78" s="31">
        <v>0</v>
      </c>
      <c r="I78" s="31">
        <v>1</v>
      </c>
      <c r="J78" s="31">
        <v>0</v>
      </c>
      <c r="K78" s="265">
        <f>ID_108!L77/1000</f>
        <v>1.29167237755946E-2</v>
      </c>
      <c r="L78" s="266">
        <f>LN(ID_108!L77/ID_108!J77)</f>
        <v>-0.66095595773350102</v>
      </c>
      <c r="M78" s="267">
        <f>ID_108!Q77</f>
        <v>-0.44727459267826825</v>
      </c>
      <c r="N78" s="268">
        <f>LN(ID_108!E77/100000)</f>
        <v>1.7608683898107209</v>
      </c>
      <c r="O78" s="269">
        <f>ID_108!G77</f>
        <v>1</v>
      </c>
      <c r="P78" s="194">
        <f>'Eksempel_enkelt kystvandopland'!$C$18</f>
        <v>0.56000000000000005</v>
      </c>
      <c r="Q78" s="194">
        <f>'Eksempel_enkelt kystvandopland'!$C$19</f>
        <v>0.06</v>
      </c>
      <c r="R78" s="194">
        <f>'Eksempel_enkelt kystvandopland'!$C$22</f>
        <v>0</v>
      </c>
      <c r="S78" s="194">
        <f>'Eksempel_enkelt kystvandopland'!$C$17</f>
        <v>0.4677</v>
      </c>
      <c r="T78" s="194">
        <f>'Eksempel_enkelt kystvandopland'!$C$23</f>
        <v>0</v>
      </c>
      <c r="U78" s="194">
        <f>'Eksempel_enkelt kystvandopland'!$C$20</f>
        <v>0.74</v>
      </c>
      <c r="V78" s="270">
        <v>1</v>
      </c>
      <c r="W78" s="194">
        <v>1</v>
      </c>
      <c r="X78" s="271">
        <f>G78*'Eksempel_enkelt kystvandopland'!$B$5+H78*'Eksempel_enkelt kystvandopland'!$B$7+I78*'Eksempel_enkelt kystvandopland'!$B$8+J78*'Eksempel_enkelt kystvandopland'!$B$9+K78*'Eksempel_enkelt kystvandopland'!$B$10+L78*'Eksempel_enkelt kystvandopland'!$B$11+M78*'Eksempel_enkelt kystvandopland'!$B$12+N78*'Eksempel_enkelt kystvandopland'!$B$15+O78*'Eksempel_enkelt kystvandopland'!$B$14+'Beregning_alle kystvandoplande'!P78*'Eksempel_enkelt kystvandopland'!$B$18+Q78*'Eksempel_enkelt kystvandopland'!$B$19+R78*'Eksempel_enkelt kystvandopland'!$B$22+'Beregning_alle kystvandoplande'!S78*'Eksempel_enkelt kystvandopland'!$B$17+'Beregning_alle kystvandoplande'!T78*'Eksempel_enkelt kystvandopland'!$B$23+'Beregning_alle kystvandoplande'!U78*'Eksempel_enkelt kystvandopland'!$B$20+'Beregning_alle kystvandoplande'!V78*'Eksempel_enkelt kystvandopland'!$B$21+W78*'Eksempel_enkelt kystvandopland'!$B$24</f>
        <v>7.5305611204495779</v>
      </c>
      <c r="Y78" s="272">
        <f>EXP(X78+(('Eksempel_enkelt kystvandopland'!$C$29^2)+('Eksempel_enkelt kystvandopland'!$C$28^2))/2)</f>
        <v>1890.5274070013561</v>
      </c>
      <c r="Z78" s="273">
        <f>ID_108!F77</f>
        <v>520.35642389973202</v>
      </c>
      <c r="AA78" s="274">
        <f t="shared" si="10"/>
        <v>983748.08079165884</v>
      </c>
      <c r="AB78" s="31" t="str">
        <f t="shared" si="9"/>
        <v>Årlig WTP ved målopfyldelse i 2027</v>
      </c>
    </row>
    <row r="79" spans="1:28" x14ac:dyDescent="0.3">
      <c r="A79" s="263">
        <f>Kystoplande_108_liste!A78</f>
        <v>145</v>
      </c>
      <c r="B79" s="263" t="str">
        <f>Kystoplande_108_liste!B78</f>
        <v>Kalø Vig</v>
      </c>
      <c r="C79" s="31">
        <f>IF('WQ 2021_108'!$E78="D",1,0)</f>
        <v>0</v>
      </c>
      <c r="D79" s="31">
        <f>IF('WQ 2021_108'!$E78="R",1,0)</f>
        <v>1</v>
      </c>
      <c r="E79" s="31">
        <f>IF('WQ 2021_108'!$E78="M",1,0)</f>
        <v>0</v>
      </c>
      <c r="F79" s="31">
        <f t="shared" si="8"/>
        <v>2</v>
      </c>
      <c r="G79" s="264">
        <f t="shared" si="7"/>
        <v>0.69314718055994529</v>
      </c>
      <c r="H79" s="31">
        <v>0</v>
      </c>
      <c r="I79" s="31">
        <v>1</v>
      </c>
      <c r="J79" s="31">
        <v>0</v>
      </c>
      <c r="K79" s="265">
        <f>ID_108!L78/1000</f>
        <v>4.9327177826538206E-2</v>
      </c>
      <c r="L79" s="266">
        <f>LN(ID_108!L78/ID_108!J78)</f>
        <v>-1.7297414739784334</v>
      </c>
      <c r="M79" s="267">
        <f>ID_108!Q78</f>
        <v>-0.5458509059253458</v>
      </c>
      <c r="N79" s="268">
        <f>LN(ID_108!E78/100000)</f>
        <v>1.9282738754161171</v>
      </c>
      <c r="O79" s="269">
        <f>ID_108!G78</f>
        <v>0</v>
      </c>
      <c r="P79" s="194">
        <f>'Eksempel_enkelt kystvandopland'!$C$18</f>
        <v>0.56000000000000005</v>
      </c>
      <c r="Q79" s="194">
        <f>'Eksempel_enkelt kystvandopland'!$C$19</f>
        <v>0.06</v>
      </c>
      <c r="R79" s="194">
        <f>'Eksempel_enkelt kystvandopland'!$C$22</f>
        <v>0</v>
      </c>
      <c r="S79" s="194">
        <f>'Eksempel_enkelt kystvandopland'!$C$17</f>
        <v>0.4677</v>
      </c>
      <c r="T79" s="194">
        <f>'Eksempel_enkelt kystvandopland'!$C$23</f>
        <v>0</v>
      </c>
      <c r="U79" s="194">
        <f>'Eksempel_enkelt kystvandopland'!$C$20</f>
        <v>0.74</v>
      </c>
      <c r="V79" s="270">
        <v>1</v>
      </c>
      <c r="W79" s="194">
        <v>1</v>
      </c>
      <c r="X79" s="271">
        <f>G79*'Eksempel_enkelt kystvandopland'!$B$5+H79*'Eksempel_enkelt kystvandopland'!$B$7+I79*'Eksempel_enkelt kystvandopland'!$B$8+J79*'Eksempel_enkelt kystvandopland'!$B$9+K79*'Eksempel_enkelt kystvandopland'!$B$10+L79*'Eksempel_enkelt kystvandopland'!$B$11+M79*'Eksempel_enkelt kystvandopland'!$B$12+N79*'Eksempel_enkelt kystvandopland'!$B$15+O79*'Eksempel_enkelt kystvandopland'!$B$14+'Beregning_alle kystvandoplande'!P79*'Eksempel_enkelt kystvandopland'!$B$18+Q79*'Eksempel_enkelt kystvandopland'!$B$19+R79*'Eksempel_enkelt kystvandopland'!$B$22+'Beregning_alle kystvandoplande'!S79*'Eksempel_enkelt kystvandopland'!$B$17+'Beregning_alle kystvandoplande'!T79*'Eksempel_enkelt kystvandopland'!$B$23+'Beregning_alle kystvandoplande'!U79*'Eksempel_enkelt kystvandopland'!$B$20+'Beregning_alle kystvandoplande'!V79*'Eksempel_enkelt kystvandopland'!$B$21+W79*'Eksempel_enkelt kystvandopland'!$B$24</f>
        <v>7.1546999460098784</v>
      </c>
      <c r="Y79" s="272">
        <f>EXP(X79+(('Eksempel_enkelt kystvandopland'!$C$29^2)+('Eksempel_enkelt kystvandopland'!$C$28^2))/2)</f>
        <v>1298.2207420400259</v>
      </c>
      <c r="Z79" s="273">
        <f>ID_108!F78</f>
        <v>36866.233881810302</v>
      </c>
      <c r="AA79" s="274">
        <f t="shared" si="10"/>
        <v>47860509.506264918</v>
      </c>
      <c r="AB79" s="31" t="str">
        <f t="shared" si="9"/>
        <v>Årlig WTP ved målopfyldelse i 2027</v>
      </c>
    </row>
    <row r="80" spans="1:28" x14ac:dyDescent="0.3">
      <c r="A80" s="263">
        <f>Kystoplande_108_liste!A79</f>
        <v>146</v>
      </c>
      <c r="B80" s="263" t="str">
        <f>Kystoplande_108_liste!B79</f>
        <v>Norsminde Fjord</v>
      </c>
      <c r="C80" s="31">
        <f>IF('WQ 2021_108'!$E79="D",1,0)</f>
        <v>1</v>
      </c>
      <c r="D80" s="31">
        <f>IF('WQ 2021_108'!$E79="R",1,0)</f>
        <v>0</v>
      </c>
      <c r="E80" s="31">
        <f>IF('WQ 2021_108'!$E79="M",1,0)</f>
        <v>0</v>
      </c>
      <c r="F80" s="31">
        <f t="shared" si="8"/>
        <v>2</v>
      </c>
      <c r="G80" s="264">
        <f t="shared" si="7"/>
        <v>0.69314718055994529</v>
      </c>
      <c r="H80" s="31">
        <v>0</v>
      </c>
      <c r="I80" s="31">
        <v>1</v>
      </c>
      <c r="J80" s="31">
        <v>0</v>
      </c>
      <c r="K80" s="265">
        <f>ID_108!L79/1000</f>
        <v>1.0886887177280499E-2</v>
      </c>
      <c r="L80" s="266">
        <f>LN(ID_108!L79/ID_108!J79)</f>
        <v>-2.5588952197965793</v>
      </c>
      <c r="M80" s="267">
        <f>ID_108!Q79</f>
        <v>-0.33752718282793215</v>
      </c>
      <c r="N80" s="268">
        <f>LN(ID_108!E79/100000)</f>
        <v>1.9611050450972676</v>
      </c>
      <c r="O80" s="269">
        <f>ID_108!G79</f>
        <v>0</v>
      </c>
      <c r="P80" s="194">
        <f>'Eksempel_enkelt kystvandopland'!$C$18</f>
        <v>0.56000000000000005</v>
      </c>
      <c r="Q80" s="194">
        <f>'Eksempel_enkelt kystvandopland'!$C$19</f>
        <v>0.06</v>
      </c>
      <c r="R80" s="194">
        <f>'Eksempel_enkelt kystvandopland'!$C$22</f>
        <v>0</v>
      </c>
      <c r="S80" s="194">
        <f>'Eksempel_enkelt kystvandopland'!$C$17</f>
        <v>0.4677</v>
      </c>
      <c r="T80" s="194">
        <f>'Eksempel_enkelt kystvandopland'!$C$23</f>
        <v>0</v>
      </c>
      <c r="U80" s="194">
        <f>'Eksempel_enkelt kystvandopland'!$C$20</f>
        <v>0.74</v>
      </c>
      <c r="V80" s="270">
        <v>1</v>
      </c>
      <c r="W80" s="194">
        <v>1</v>
      </c>
      <c r="X80" s="271">
        <f>G80*'Eksempel_enkelt kystvandopland'!$B$5+H80*'Eksempel_enkelt kystvandopland'!$B$7+I80*'Eksempel_enkelt kystvandopland'!$B$8+J80*'Eksempel_enkelt kystvandopland'!$B$9+K80*'Eksempel_enkelt kystvandopland'!$B$10+L80*'Eksempel_enkelt kystvandopland'!$B$11+M80*'Eksempel_enkelt kystvandopland'!$B$12+N80*'Eksempel_enkelt kystvandopland'!$B$15+O80*'Eksempel_enkelt kystvandopland'!$B$14+'Beregning_alle kystvandoplande'!P80*'Eksempel_enkelt kystvandopland'!$B$18+Q80*'Eksempel_enkelt kystvandopland'!$B$19+R80*'Eksempel_enkelt kystvandopland'!$B$22+'Beregning_alle kystvandoplande'!S80*'Eksempel_enkelt kystvandopland'!$B$17+'Beregning_alle kystvandoplande'!T80*'Eksempel_enkelt kystvandopland'!$B$23+'Beregning_alle kystvandoplande'!U80*'Eksempel_enkelt kystvandopland'!$B$20+'Beregning_alle kystvandoplande'!V80*'Eksempel_enkelt kystvandopland'!$B$21+W80*'Eksempel_enkelt kystvandopland'!$B$24</f>
        <v>7.0869141865474763</v>
      </c>
      <c r="Y80" s="272">
        <f>EXP(X80+(('Eksempel_enkelt kystvandopland'!$C$29^2)+('Eksempel_enkelt kystvandopland'!$C$28^2))/2)</f>
        <v>1213.1362003789391</v>
      </c>
      <c r="Z80" s="273">
        <f>ID_108!F79</f>
        <v>8193.4007558767298</v>
      </c>
      <c r="AA80" s="274">
        <f t="shared" si="10"/>
        <v>9939711.0611662231</v>
      </c>
      <c r="AB80" s="31" t="str">
        <f t="shared" si="9"/>
        <v>Årlig WTP ved målopfyldelse i 2027</v>
      </c>
    </row>
    <row r="81" spans="1:28" x14ac:dyDescent="0.3">
      <c r="A81" s="263">
        <f>Kystoplande_108_liste!A80</f>
        <v>147</v>
      </c>
      <c r="B81" s="263" t="str">
        <f>Kystoplande_108_liste!B80</f>
        <v>Århus Bugt og Begtrup Vig</v>
      </c>
      <c r="C81" s="31">
        <f>IF('WQ 2021_108'!$E80="D",1,0)</f>
        <v>0</v>
      </c>
      <c r="D81" s="31">
        <f>IF('WQ 2021_108'!$E80="R",1,0)</f>
        <v>0</v>
      </c>
      <c r="E81" s="31">
        <f>IF('WQ 2021_108'!$E80="M",1,0)</f>
        <v>1</v>
      </c>
      <c r="F81" s="31">
        <f t="shared" si="8"/>
        <v>1</v>
      </c>
      <c r="G81" s="264">
        <f t="shared" si="7"/>
        <v>0</v>
      </c>
      <c r="H81" s="31">
        <v>0</v>
      </c>
      <c r="I81" s="31">
        <v>1</v>
      </c>
      <c r="J81" s="31">
        <v>0</v>
      </c>
      <c r="K81" s="265">
        <f>ID_108!L80/1000</f>
        <v>6.7493124607455005E-2</v>
      </c>
      <c r="L81" s="266">
        <f>LN(ID_108!L80/ID_108!J80)</f>
        <v>-2.0647255825243338</v>
      </c>
      <c r="M81" s="267">
        <f>ID_108!Q80</f>
        <v>-0.61082690051456301</v>
      </c>
      <c r="N81" s="268">
        <f>LN(ID_108!E80/100000)</f>
        <v>1.9889043037347631</v>
      </c>
      <c r="O81" s="269">
        <f>ID_108!G80</f>
        <v>0</v>
      </c>
      <c r="P81" s="194">
        <f>'Eksempel_enkelt kystvandopland'!$C$18</f>
        <v>0.56000000000000005</v>
      </c>
      <c r="Q81" s="194">
        <f>'Eksempel_enkelt kystvandopland'!$C$19</f>
        <v>0.06</v>
      </c>
      <c r="R81" s="194">
        <f>'Eksempel_enkelt kystvandopland'!$C$22</f>
        <v>0</v>
      </c>
      <c r="S81" s="194">
        <f>'Eksempel_enkelt kystvandopland'!$C$17</f>
        <v>0.4677</v>
      </c>
      <c r="T81" s="194">
        <f>'Eksempel_enkelt kystvandopland'!$C$23</f>
        <v>0</v>
      </c>
      <c r="U81" s="194">
        <f>'Eksempel_enkelt kystvandopland'!$C$20</f>
        <v>0.74</v>
      </c>
      <c r="V81" s="270">
        <v>1</v>
      </c>
      <c r="W81" s="194">
        <v>1</v>
      </c>
      <c r="X81" s="271">
        <f>G81*'Eksempel_enkelt kystvandopland'!$B$5+H81*'Eksempel_enkelt kystvandopland'!$B$7+I81*'Eksempel_enkelt kystvandopland'!$B$8+J81*'Eksempel_enkelt kystvandopland'!$B$9+K81*'Eksempel_enkelt kystvandopland'!$B$10+L81*'Eksempel_enkelt kystvandopland'!$B$11+M81*'Eksempel_enkelt kystvandopland'!$B$12+N81*'Eksempel_enkelt kystvandopland'!$B$15+O81*'Eksempel_enkelt kystvandopland'!$B$14+'Beregning_alle kystvandoplande'!P81*'Eksempel_enkelt kystvandopland'!$B$18+Q81*'Eksempel_enkelt kystvandopland'!$B$19+R81*'Eksempel_enkelt kystvandopland'!$B$22+'Beregning_alle kystvandoplande'!S81*'Eksempel_enkelt kystvandopland'!$B$17+'Beregning_alle kystvandoplande'!T81*'Eksempel_enkelt kystvandopland'!$B$23+'Beregning_alle kystvandoplande'!U81*'Eksempel_enkelt kystvandopland'!$B$20+'Beregning_alle kystvandoplande'!V81*'Eksempel_enkelt kystvandopland'!$B$21+W81*'Eksempel_enkelt kystvandopland'!$B$24</f>
        <v>6.8248218041176987</v>
      </c>
      <c r="Y81" s="272">
        <f>EXP(X81+(('Eksempel_enkelt kystvandopland'!$C$29^2)+('Eksempel_enkelt kystvandopland'!$C$28^2))/2)</f>
        <v>933.43544243277245</v>
      </c>
      <c r="Z81" s="273">
        <f>ID_108!F80</f>
        <v>137106.60422847999</v>
      </c>
      <c r="AA81" s="274">
        <f t="shared" si="10"/>
        <v>127980163.77846625</v>
      </c>
      <c r="AB81" s="31" t="str">
        <f t="shared" si="9"/>
        <v>Årlig WTP ved målopfyldelse i 2027</v>
      </c>
    </row>
    <row r="82" spans="1:28" x14ac:dyDescent="0.3">
      <c r="A82" s="263">
        <f>Kystoplande_108_liste!A81</f>
        <v>154</v>
      </c>
      <c r="B82" s="263" t="str">
        <f>Kystoplande_108_liste!B81</f>
        <v>Kattegat, Læsø</v>
      </c>
      <c r="C82" s="31">
        <f>IF('WQ 2021_108'!$E81="D",1,0)</f>
        <v>0</v>
      </c>
      <c r="D82" s="31">
        <f>IF('WQ 2021_108'!$E81="R",1,0)</f>
        <v>0</v>
      </c>
      <c r="E82" s="31">
        <f>IF('WQ 2021_108'!$E81="M",1,0)</f>
        <v>1</v>
      </c>
      <c r="F82" s="31">
        <f t="shared" si="8"/>
        <v>1</v>
      </c>
      <c r="G82" s="264">
        <f t="shared" si="7"/>
        <v>0</v>
      </c>
      <c r="H82" s="31">
        <v>0</v>
      </c>
      <c r="I82" s="31">
        <v>1</v>
      </c>
      <c r="J82" s="31">
        <v>0</v>
      </c>
      <c r="K82" s="265">
        <f>ID_108!L81/1000</f>
        <v>0.12901766027308798</v>
      </c>
      <c r="L82" s="266">
        <f>LN(ID_108!L81/ID_108!J81)</f>
        <v>-0.51568312986794829</v>
      </c>
      <c r="M82" s="267">
        <f>ID_108!Q81</f>
        <v>-1.5573901287579945</v>
      </c>
      <c r="N82" s="268">
        <f>LN(ID_108!E81/100000)</f>
        <v>1.5063601129564224</v>
      </c>
      <c r="O82" s="269">
        <f>ID_108!G81</f>
        <v>1</v>
      </c>
      <c r="P82" s="194">
        <f>'Eksempel_enkelt kystvandopland'!$C$18</f>
        <v>0.56000000000000005</v>
      </c>
      <c r="Q82" s="194">
        <f>'Eksempel_enkelt kystvandopland'!$C$19</f>
        <v>0.06</v>
      </c>
      <c r="R82" s="194">
        <f>'Eksempel_enkelt kystvandopland'!$C$22</f>
        <v>0</v>
      </c>
      <c r="S82" s="194">
        <f>'Eksempel_enkelt kystvandopland'!$C$17</f>
        <v>0.4677</v>
      </c>
      <c r="T82" s="194">
        <f>'Eksempel_enkelt kystvandopland'!$C$23</f>
        <v>0</v>
      </c>
      <c r="U82" s="194">
        <f>'Eksempel_enkelt kystvandopland'!$C$20</f>
        <v>0.74</v>
      </c>
      <c r="V82" s="270">
        <v>1</v>
      </c>
      <c r="W82" s="194">
        <v>1</v>
      </c>
      <c r="X82" s="271">
        <f>G82*'Eksempel_enkelt kystvandopland'!$B$5+H82*'Eksempel_enkelt kystvandopland'!$B$7+I82*'Eksempel_enkelt kystvandopland'!$B$8+J82*'Eksempel_enkelt kystvandopland'!$B$9+K82*'Eksempel_enkelt kystvandopland'!$B$10+L82*'Eksempel_enkelt kystvandopland'!$B$11+M82*'Eksempel_enkelt kystvandopland'!$B$12+N82*'Eksempel_enkelt kystvandopland'!$B$15+O82*'Eksempel_enkelt kystvandopland'!$B$14+'Beregning_alle kystvandoplande'!P82*'Eksempel_enkelt kystvandopland'!$B$18+Q82*'Eksempel_enkelt kystvandopland'!$B$19+R82*'Eksempel_enkelt kystvandopland'!$B$22+'Beregning_alle kystvandoplande'!S82*'Eksempel_enkelt kystvandopland'!$B$17+'Beregning_alle kystvandoplande'!T82*'Eksempel_enkelt kystvandopland'!$B$23+'Beregning_alle kystvandoplande'!U82*'Eksempel_enkelt kystvandopland'!$B$20+'Beregning_alle kystvandoplande'!V82*'Eksempel_enkelt kystvandopland'!$B$21+W82*'Eksempel_enkelt kystvandopland'!$B$24</f>
        <v>6.8758319119022673</v>
      </c>
      <c r="Y82" s="272">
        <f>EXP(X82+(('Eksempel_enkelt kystvandopland'!$C$29^2)+('Eksempel_enkelt kystvandopland'!$C$28^2))/2)</f>
        <v>982.2854141531152</v>
      </c>
      <c r="Z82" s="273">
        <f>ID_108!F81</f>
        <v>1004</v>
      </c>
      <c r="AA82" s="274">
        <f t="shared" si="10"/>
        <v>986214.55580972764</v>
      </c>
      <c r="AB82" s="31" t="str">
        <f t="shared" si="9"/>
        <v>Årlig WTP ved målopfyldelse i 2027</v>
      </c>
    </row>
    <row r="83" spans="1:28" x14ac:dyDescent="0.3">
      <c r="A83" s="263">
        <f>Kystoplande_108_liste!A82</f>
        <v>157</v>
      </c>
      <c r="B83" s="263" t="str">
        <f>Kystoplande_108_liste!B82</f>
        <v>Bjørnholms Bugt, Riisgårde Bredning, Skive Fjord og Lovns Bredning</v>
      </c>
      <c r="C83" s="31">
        <f>IF('WQ 2021_108'!$E82="D",1,0)</f>
        <v>1</v>
      </c>
      <c r="D83" s="31">
        <f>IF('WQ 2021_108'!$E82="R",1,0)</f>
        <v>0</v>
      </c>
      <c r="E83" s="31">
        <f>IF('WQ 2021_108'!$E82="M",1,0)</f>
        <v>0</v>
      </c>
      <c r="F83" s="31">
        <f t="shared" si="8"/>
        <v>2</v>
      </c>
      <c r="G83" s="264">
        <f t="shared" si="7"/>
        <v>0.69314718055994529</v>
      </c>
      <c r="H83" s="31">
        <v>0</v>
      </c>
      <c r="I83" s="31">
        <v>1</v>
      </c>
      <c r="J83" s="31">
        <v>0</v>
      </c>
      <c r="K83" s="265">
        <f>ID_108!L82/1000</f>
        <v>0.139815506289032</v>
      </c>
      <c r="L83" s="266">
        <f>LN(ID_108!L82/ID_108!J82)</f>
        <v>-2.4642160778868476</v>
      </c>
      <c r="M83" s="267">
        <f>ID_108!Q82</f>
        <v>-0.48816977778106219</v>
      </c>
      <c r="N83" s="268">
        <f>LN(ID_108!E82/100000)</f>
        <v>1.7897318362596317</v>
      </c>
      <c r="O83" s="269">
        <f>ID_108!G82</f>
        <v>0</v>
      </c>
      <c r="P83" s="194">
        <f>'Eksempel_enkelt kystvandopland'!$C$18</f>
        <v>0.56000000000000005</v>
      </c>
      <c r="Q83" s="194">
        <f>'Eksempel_enkelt kystvandopland'!$C$19</f>
        <v>0.06</v>
      </c>
      <c r="R83" s="194">
        <f>'Eksempel_enkelt kystvandopland'!$C$22</f>
        <v>0</v>
      </c>
      <c r="S83" s="194">
        <f>'Eksempel_enkelt kystvandopland'!$C$17</f>
        <v>0.4677</v>
      </c>
      <c r="T83" s="194">
        <f>'Eksempel_enkelt kystvandopland'!$C$23</f>
        <v>0</v>
      </c>
      <c r="U83" s="194">
        <f>'Eksempel_enkelt kystvandopland'!$C$20</f>
        <v>0.74</v>
      </c>
      <c r="V83" s="270">
        <v>1</v>
      </c>
      <c r="W83" s="194">
        <v>1</v>
      </c>
      <c r="X83" s="271">
        <f>G83*'Eksempel_enkelt kystvandopland'!$B$5+H83*'Eksempel_enkelt kystvandopland'!$B$7+I83*'Eksempel_enkelt kystvandopland'!$B$8+J83*'Eksempel_enkelt kystvandopland'!$B$9+K83*'Eksempel_enkelt kystvandopland'!$B$10+L83*'Eksempel_enkelt kystvandopland'!$B$11+M83*'Eksempel_enkelt kystvandopland'!$B$12+N83*'Eksempel_enkelt kystvandopland'!$B$15+O83*'Eksempel_enkelt kystvandopland'!$B$14+'Beregning_alle kystvandoplande'!P83*'Eksempel_enkelt kystvandopland'!$B$18+Q83*'Eksempel_enkelt kystvandopland'!$B$19+R83*'Eksempel_enkelt kystvandopland'!$B$22+'Beregning_alle kystvandoplande'!S83*'Eksempel_enkelt kystvandopland'!$B$17+'Beregning_alle kystvandoplande'!T83*'Eksempel_enkelt kystvandopland'!$B$23+'Beregning_alle kystvandoplande'!U83*'Eksempel_enkelt kystvandopland'!$B$20+'Beregning_alle kystvandoplande'!V83*'Eksempel_enkelt kystvandopland'!$B$21+W83*'Eksempel_enkelt kystvandopland'!$B$24</f>
        <v>6.8595341239949903</v>
      </c>
      <c r="Y83" s="272">
        <f>EXP(X83+(('Eksempel_enkelt kystvandopland'!$C$29^2)+('Eksempel_enkelt kystvandopland'!$C$28^2))/2)</f>
        <v>966.40608526063363</v>
      </c>
      <c r="Z83" s="273">
        <f>ID_108!F82</f>
        <v>31999.2951405042</v>
      </c>
      <c r="AA83" s="274">
        <f t="shared" si="10"/>
        <v>30924313.547834281</v>
      </c>
      <c r="AB83" s="31" t="str">
        <f t="shared" si="9"/>
        <v>Årlig WTP ved målopfyldelse i 2027</v>
      </c>
    </row>
    <row r="84" spans="1:28" x14ac:dyDescent="0.3">
      <c r="A84" s="263">
        <f>Kystoplande_108_liste!A83</f>
        <v>158</v>
      </c>
      <c r="B84" s="263" t="str">
        <f>Kystoplande_108_liste!B83</f>
        <v>Hjarbæk Fjord</v>
      </c>
      <c r="C84" s="31">
        <f>IF('WQ 2021_108'!$E83="D",1,0)</f>
        <v>1</v>
      </c>
      <c r="D84" s="31">
        <f>IF('WQ 2021_108'!$E83="R",1,0)</f>
        <v>0</v>
      </c>
      <c r="E84" s="31">
        <f>IF('WQ 2021_108'!$E83="M",1,0)</f>
        <v>0</v>
      </c>
      <c r="F84" s="31">
        <f t="shared" si="8"/>
        <v>2</v>
      </c>
      <c r="G84" s="264">
        <f t="shared" si="7"/>
        <v>0.69314718055994529</v>
      </c>
      <c r="H84" s="31">
        <v>0</v>
      </c>
      <c r="I84" s="31">
        <v>1</v>
      </c>
      <c r="J84" s="31">
        <v>0</v>
      </c>
      <c r="K84" s="265">
        <f>ID_108!L83/1000</f>
        <v>3.61891320319324E-2</v>
      </c>
      <c r="L84" s="266">
        <f>LN(ID_108!L83/ID_108!J83)</f>
        <v>-3.4401721247336776</v>
      </c>
      <c r="M84" s="267">
        <f>ID_108!Q83</f>
        <v>-0.39442879518630602</v>
      </c>
      <c r="N84" s="268">
        <f>LN(ID_108!E83/100000)</f>
        <v>1.8260495421616851</v>
      </c>
      <c r="O84" s="269">
        <f>ID_108!G83</f>
        <v>0</v>
      </c>
      <c r="P84" s="194">
        <f>'Eksempel_enkelt kystvandopland'!$C$18</f>
        <v>0.56000000000000005</v>
      </c>
      <c r="Q84" s="194">
        <f>'Eksempel_enkelt kystvandopland'!$C$19</f>
        <v>0.06</v>
      </c>
      <c r="R84" s="194">
        <f>'Eksempel_enkelt kystvandopland'!$C$22</f>
        <v>0</v>
      </c>
      <c r="S84" s="194">
        <f>'Eksempel_enkelt kystvandopland'!$C$17</f>
        <v>0.4677</v>
      </c>
      <c r="T84" s="194">
        <f>'Eksempel_enkelt kystvandopland'!$C$23</f>
        <v>0</v>
      </c>
      <c r="U84" s="194">
        <f>'Eksempel_enkelt kystvandopland'!$C$20</f>
        <v>0.74</v>
      </c>
      <c r="V84" s="270">
        <v>1</v>
      </c>
      <c r="W84" s="194">
        <v>1</v>
      </c>
      <c r="X84" s="271">
        <f>G84*'Eksempel_enkelt kystvandopland'!$B$5+H84*'Eksempel_enkelt kystvandopland'!$B$7+I84*'Eksempel_enkelt kystvandopland'!$B$8+J84*'Eksempel_enkelt kystvandopland'!$B$9+K84*'Eksempel_enkelt kystvandopland'!$B$10+L84*'Eksempel_enkelt kystvandopland'!$B$11+M84*'Eksempel_enkelt kystvandopland'!$B$12+N84*'Eksempel_enkelt kystvandopland'!$B$15+O84*'Eksempel_enkelt kystvandopland'!$B$14+'Beregning_alle kystvandoplande'!P84*'Eksempel_enkelt kystvandopland'!$B$18+Q84*'Eksempel_enkelt kystvandopland'!$B$19+R84*'Eksempel_enkelt kystvandopland'!$B$22+'Beregning_alle kystvandoplande'!S84*'Eksempel_enkelt kystvandopland'!$B$17+'Beregning_alle kystvandoplande'!T84*'Eksempel_enkelt kystvandopland'!$B$23+'Beregning_alle kystvandoplande'!U84*'Eksempel_enkelt kystvandopland'!$B$20+'Beregning_alle kystvandoplande'!V84*'Eksempel_enkelt kystvandopland'!$B$21+W84*'Eksempel_enkelt kystvandopland'!$B$24</f>
        <v>6.7875944391006389</v>
      </c>
      <c r="Y84" s="272">
        <f>EXP(X84+(('Eksempel_enkelt kystvandopland'!$C$29^2)+('Eksempel_enkelt kystvandopland'!$C$28^2))/2)</f>
        <v>899.32496147924223</v>
      </c>
      <c r="Z84" s="273">
        <f>ID_108!F83</f>
        <v>23723.908703495399</v>
      </c>
      <c r="AA84" s="274">
        <f t="shared" si="10"/>
        <v>21335503.280908059</v>
      </c>
      <c r="AB84" s="31" t="str">
        <f t="shared" si="9"/>
        <v>Årlig WTP ved målopfyldelse i 2027</v>
      </c>
    </row>
    <row r="85" spans="1:28" x14ac:dyDescent="0.3">
      <c r="A85" s="263">
        <f>Kystoplande_108_liste!A84</f>
        <v>159</v>
      </c>
      <c r="B85" s="263" t="str">
        <f>Kystoplande_108_liste!B84</f>
        <v>Mariager Fjord, indre</v>
      </c>
      <c r="C85" s="31">
        <f>IF('WQ 2021_108'!$E84="D",1,0)</f>
        <v>1</v>
      </c>
      <c r="D85" s="31">
        <f>IF('WQ 2021_108'!$E84="R",1,0)</f>
        <v>0</v>
      </c>
      <c r="E85" s="31">
        <f>IF('WQ 2021_108'!$E84="M",1,0)</f>
        <v>0</v>
      </c>
      <c r="F85" s="31">
        <f t="shared" si="8"/>
        <v>2</v>
      </c>
      <c r="G85" s="264">
        <f t="shared" si="7"/>
        <v>0.69314718055994529</v>
      </c>
      <c r="H85" s="31">
        <v>0</v>
      </c>
      <c r="I85" s="31">
        <v>1</v>
      </c>
      <c r="J85" s="31">
        <v>0</v>
      </c>
      <c r="K85" s="265">
        <f>ID_108!L84/1000</f>
        <v>4.0722940331555504E-2</v>
      </c>
      <c r="L85" s="266">
        <f>LN(ID_108!L84/ID_108!J84)</f>
        <v>-1.8541733770334325</v>
      </c>
      <c r="M85" s="267">
        <f>ID_108!Q84</f>
        <v>-0.48779910483210226</v>
      </c>
      <c r="N85" s="268">
        <f>LN(ID_108!E84/100000)</f>
        <v>1.8337227656777575</v>
      </c>
      <c r="O85" s="269">
        <f>ID_108!G84</f>
        <v>0</v>
      </c>
      <c r="P85" s="194">
        <f>'Eksempel_enkelt kystvandopland'!$C$18</f>
        <v>0.56000000000000005</v>
      </c>
      <c r="Q85" s="194">
        <f>'Eksempel_enkelt kystvandopland'!$C$19</f>
        <v>0.06</v>
      </c>
      <c r="R85" s="194">
        <f>'Eksempel_enkelt kystvandopland'!$C$22</f>
        <v>0</v>
      </c>
      <c r="S85" s="194">
        <f>'Eksempel_enkelt kystvandopland'!$C$17</f>
        <v>0.4677</v>
      </c>
      <c r="T85" s="194">
        <f>'Eksempel_enkelt kystvandopland'!$C$23</f>
        <v>0</v>
      </c>
      <c r="U85" s="194">
        <f>'Eksempel_enkelt kystvandopland'!$C$20</f>
        <v>0.74</v>
      </c>
      <c r="V85" s="270">
        <v>1</v>
      </c>
      <c r="W85" s="194">
        <v>1</v>
      </c>
      <c r="X85" s="271">
        <f>G85*'Eksempel_enkelt kystvandopland'!$B$5+H85*'Eksempel_enkelt kystvandopland'!$B$7+I85*'Eksempel_enkelt kystvandopland'!$B$8+J85*'Eksempel_enkelt kystvandopland'!$B$9+K85*'Eksempel_enkelt kystvandopland'!$B$10+L85*'Eksempel_enkelt kystvandopland'!$B$11+M85*'Eksempel_enkelt kystvandopland'!$B$12+N85*'Eksempel_enkelt kystvandopland'!$B$15+O85*'Eksempel_enkelt kystvandopland'!$B$14+'Beregning_alle kystvandoplande'!P85*'Eksempel_enkelt kystvandopland'!$B$18+Q85*'Eksempel_enkelt kystvandopland'!$B$19+R85*'Eksempel_enkelt kystvandopland'!$B$22+'Beregning_alle kystvandoplande'!S85*'Eksempel_enkelt kystvandopland'!$B$17+'Beregning_alle kystvandoplande'!T85*'Eksempel_enkelt kystvandopland'!$B$23+'Beregning_alle kystvandoplande'!U85*'Eksempel_enkelt kystvandopland'!$B$20+'Beregning_alle kystvandoplande'!V85*'Eksempel_enkelt kystvandopland'!$B$21+W85*'Eksempel_enkelt kystvandopland'!$B$24</f>
        <v>6.9980476947241659</v>
      </c>
      <c r="Y85" s="272">
        <f>EXP(X85+(('Eksempel_enkelt kystvandopland'!$C$29^2)+('Eksempel_enkelt kystvandopland'!$C$28^2))/2)</f>
        <v>1109.9804646356504</v>
      </c>
      <c r="Z85" s="273">
        <f>ID_108!F84</f>
        <v>11196.9780463885</v>
      </c>
      <c r="AA85" s="274">
        <f t="shared" si="10"/>
        <v>12428426.894445485</v>
      </c>
      <c r="AB85" s="31" t="str">
        <f>IF(F86=0,"Ikke relevant for 2027",IF(F86&lt;&gt;0,"Årlig WTP ved målopfyldelse i 2027"))</f>
        <v>Årlig WTP ved målopfyldelse i 2027</v>
      </c>
    </row>
    <row r="86" spans="1:28" x14ac:dyDescent="0.3">
      <c r="A86" s="263">
        <f>Kystoplande_108_liste!A85</f>
        <v>160</v>
      </c>
      <c r="B86" s="263" t="str">
        <f>Kystoplande_108_liste!B85</f>
        <v>Mariager Fjord, ydre</v>
      </c>
      <c r="C86" s="31">
        <f>IF('WQ 2021_108'!$E85="D",1,0)</f>
        <v>0</v>
      </c>
      <c r="D86" s="31">
        <f>IF('WQ 2021_108'!$E85="R",1,0)</f>
        <v>1</v>
      </c>
      <c r="E86" s="31">
        <f>IF('WQ 2021_108'!$E85="M",1,0)</f>
        <v>0</v>
      </c>
      <c r="F86" s="31">
        <f t="shared" si="8"/>
        <v>2</v>
      </c>
      <c r="G86" s="264">
        <f t="shared" si="7"/>
        <v>0.69314718055994529</v>
      </c>
      <c r="H86" s="31">
        <v>0</v>
      </c>
      <c r="I86" s="31">
        <v>1</v>
      </c>
      <c r="J86" s="31">
        <v>0</v>
      </c>
      <c r="K86" s="265">
        <f>ID_108!L85/1000</f>
        <v>5.62546804337083E-2</v>
      </c>
      <c r="L86" s="266">
        <f>LN(ID_108!L85/ID_108!J85)</f>
        <v>-1.6212231421368581</v>
      </c>
      <c r="M86" s="267">
        <f>ID_108!Q85</f>
        <v>-0.52047428622417946</v>
      </c>
      <c r="N86" s="268">
        <f>LN(ID_108!E85/100000)</f>
        <v>1.728329887035982</v>
      </c>
      <c r="O86" s="269">
        <f>ID_108!G85</f>
        <v>1</v>
      </c>
      <c r="P86" s="194">
        <f>'Eksempel_enkelt kystvandopland'!$C$18</f>
        <v>0.56000000000000005</v>
      </c>
      <c r="Q86" s="194">
        <f>'Eksempel_enkelt kystvandopland'!$C$19</f>
        <v>0.06</v>
      </c>
      <c r="R86" s="194">
        <f>'Eksempel_enkelt kystvandopland'!$C$22</f>
        <v>0</v>
      </c>
      <c r="S86" s="194">
        <f>'Eksempel_enkelt kystvandopland'!$C$17</f>
        <v>0.4677</v>
      </c>
      <c r="T86" s="194">
        <f>'Eksempel_enkelt kystvandopland'!$C$23</f>
        <v>0</v>
      </c>
      <c r="U86" s="194">
        <f>'Eksempel_enkelt kystvandopland'!$C$20</f>
        <v>0.74</v>
      </c>
      <c r="V86" s="270">
        <v>1</v>
      </c>
      <c r="W86" s="194">
        <v>1</v>
      </c>
      <c r="X86" s="271">
        <f>G86*'Eksempel_enkelt kystvandopland'!$B$5+H86*'Eksempel_enkelt kystvandopland'!$B$7+I86*'Eksempel_enkelt kystvandopland'!$B$8+J86*'Eksempel_enkelt kystvandopland'!$B$9+K86*'Eksempel_enkelt kystvandopland'!$B$10+L86*'Eksempel_enkelt kystvandopland'!$B$11+M86*'Eksempel_enkelt kystvandopland'!$B$12+N86*'Eksempel_enkelt kystvandopland'!$B$15+O86*'Eksempel_enkelt kystvandopland'!$B$14+'Beregning_alle kystvandoplande'!P86*'Eksempel_enkelt kystvandopland'!$B$18+Q86*'Eksempel_enkelt kystvandopland'!$B$19+R86*'Eksempel_enkelt kystvandopland'!$B$22+'Beregning_alle kystvandoplande'!S86*'Eksempel_enkelt kystvandopland'!$B$17+'Beregning_alle kystvandoplande'!T86*'Eksempel_enkelt kystvandopland'!$B$23+'Beregning_alle kystvandoplande'!U86*'Eksempel_enkelt kystvandopland'!$B$20+'Beregning_alle kystvandoplande'!V86*'Eksempel_enkelt kystvandopland'!$B$21+W86*'Eksempel_enkelt kystvandopland'!$B$24</f>
        <v>7.3717075082524808</v>
      </c>
      <c r="Y86" s="272">
        <f>EXP(X86+(('Eksempel_enkelt kystvandopland'!$C$29^2)+('Eksempel_enkelt kystvandopland'!$C$28^2))/2)</f>
        <v>1612.849078856236</v>
      </c>
      <c r="Z86" s="273">
        <f>ID_108!F85</f>
        <v>7002.4562793779496</v>
      </c>
      <c r="AA86" s="274">
        <f t="shared" si="10"/>
        <v>11293905.159925792</v>
      </c>
      <c r="AB86" s="31" t="str">
        <f>IF(F87=0,"Ikke relevant for 2027",IF(F87&lt;&gt;0,"Årlig WTP ved målopfyldelse i 2027"))</f>
        <v>Årlig WTP ved målopfyldelse i 2027</v>
      </c>
    </row>
    <row r="87" spans="1:28" x14ac:dyDescent="0.3">
      <c r="A87" s="263">
        <f>Kystoplande_108_liste!A86</f>
        <v>165</v>
      </c>
      <c r="B87" s="263" t="str">
        <f>Kystoplande_108_liste!B86</f>
        <v>Isefjord, indre</v>
      </c>
      <c r="C87" s="31">
        <f>IF('WQ 2021_108'!$E86="D",1,0)</f>
        <v>0</v>
      </c>
      <c r="D87" s="31">
        <f>IF('WQ 2021_108'!$E86="R",1,0)</f>
        <v>1</v>
      </c>
      <c r="E87" s="31">
        <f>IF('WQ 2021_108'!$E86="M",1,0)</f>
        <v>0</v>
      </c>
      <c r="F87" s="31">
        <f t="shared" si="8"/>
        <v>2</v>
      </c>
      <c r="G87" s="264">
        <f t="shared" si="7"/>
        <v>0.69314718055994529</v>
      </c>
      <c r="H87" s="31">
        <v>0</v>
      </c>
      <c r="I87" s="31">
        <v>1</v>
      </c>
      <c r="J87" s="31">
        <v>0</v>
      </c>
      <c r="K87" s="265">
        <f>ID_108!L86/1000</f>
        <v>0.105309328066353</v>
      </c>
      <c r="L87" s="266">
        <f>LN(ID_108!L86/ID_108!J86)</f>
        <v>-1.6895482051148438</v>
      </c>
      <c r="M87" s="267">
        <f>ID_108!Q86</f>
        <v>-0.32641633327787273</v>
      </c>
      <c r="N87" s="268">
        <f>LN(ID_108!E86/100000)</f>
        <v>1.8804646749025842</v>
      </c>
      <c r="O87" s="269">
        <f>ID_108!G86</f>
        <v>0</v>
      </c>
      <c r="P87" s="194">
        <f>'Eksempel_enkelt kystvandopland'!$C$18</f>
        <v>0.56000000000000005</v>
      </c>
      <c r="Q87" s="194">
        <f>'Eksempel_enkelt kystvandopland'!$C$19</f>
        <v>0.06</v>
      </c>
      <c r="R87" s="194">
        <f>'Eksempel_enkelt kystvandopland'!$C$22</f>
        <v>0</v>
      </c>
      <c r="S87" s="194">
        <f>'Eksempel_enkelt kystvandopland'!$C$17</f>
        <v>0.4677</v>
      </c>
      <c r="T87" s="194">
        <f>'Eksempel_enkelt kystvandopland'!$C$23</f>
        <v>0</v>
      </c>
      <c r="U87" s="194">
        <f>'Eksempel_enkelt kystvandopland'!$C$20</f>
        <v>0.74</v>
      </c>
      <c r="V87" s="270">
        <v>1</v>
      </c>
      <c r="W87" s="194">
        <v>1</v>
      </c>
      <c r="X87" s="271">
        <f>G87*'Eksempel_enkelt kystvandopland'!$B$5+H87*'Eksempel_enkelt kystvandopland'!$B$7+I87*'Eksempel_enkelt kystvandopland'!$B$8+J87*'Eksempel_enkelt kystvandopland'!$B$9+K87*'Eksempel_enkelt kystvandopland'!$B$10+L87*'Eksempel_enkelt kystvandopland'!$B$11+M87*'Eksempel_enkelt kystvandopland'!$B$12+N87*'Eksempel_enkelt kystvandopland'!$B$15+O87*'Eksempel_enkelt kystvandopland'!$B$14+'Beregning_alle kystvandoplande'!P87*'Eksempel_enkelt kystvandopland'!$B$18+Q87*'Eksempel_enkelt kystvandopland'!$B$19+R87*'Eksempel_enkelt kystvandopland'!$B$22+'Beregning_alle kystvandoplande'!S87*'Eksempel_enkelt kystvandopland'!$B$17+'Beregning_alle kystvandoplande'!T87*'Eksempel_enkelt kystvandopland'!$B$23+'Beregning_alle kystvandoplande'!U87*'Eksempel_enkelt kystvandopland'!$B$20+'Beregning_alle kystvandoplande'!V87*'Eksempel_enkelt kystvandopland'!$B$21+W87*'Eksempel_enkelt kystvandopland'!$B$24</f>
        <v>7.0739897112461803</v>
      </c>
      <c r="Y87" s="272">
        <f>EXP(X87+(('Eksempel_enkelt kystvandopland'!$C$29^2)+('Eksempel_enkelt kystvandopland'!$C$28^2))/2)</f>
        <v>1197.5579388000144</v>
      </c>
      <c r="Z87" s="273">
        <f>ID_108!F86</f>
        <v>39643.824498153401</v>
      </c>
      <c r="AA87" s="274">
        <f t="shared" si="10"/>
        <v>47475776.752158105</v>
      </c>
      <c r="AB87" s="31" t="str">
        <f>IF(F88=0,"Ikke relevant for 2027",IF(F88&lt;&gt;0,"Årlig WTP ved målopfyldelse i 2027"))</f>
        <v>Årlig WTP ved målopfyldelse i 2027</v>
      </c>
    </row>
    <row r="88" spans="1:28" x14ac:dyDescent="0.3">
      <c r="A88" s="263">
        <f>Kystoplande_108_liste!A87</f>
        <v>200</v>
      </c>
      <c r="B88" s="263" t="str">
        <f>Kystoplande_108_liste!B87</f>
        <v>Kattegat, Nordsjælland</v>
      </c>
      <c r="C88" s="31">
        <f>IF('WQ 2021_108'!$E87="D",1,0)</f>
        <v>0</v>
      </c>
      <c r="D88" s="31">
        <f>IF('WQ 2021_108'!$E87="R",1,0)</f>
        <v>0</v>
      </c>
      <c r="E88" s="31">
        <f>IF('WQ 2021_108'!$E87="M",1,0)</f>
        <v>1</v>
      </c>
      <c r="F88" s="31">
        <f t="shared" si="8"/>
        <v>1</v>
      </c>
      <c r="G88" s="264">
        <f t="shared" si="7"/>
        <v>0</v>
      </c>
      <c r="H88" s="31">
        <v>0</v>
      </c>
      <c r="I88" s="31">
        <v>1</v>
      </c>
      <c r="J88" s="31">
        <v>0</v>
      </c>
      <c r="K88" s="265">
        <f>ID_108!L87/1000</f>
        <v>9.7294834531165011E-2</v>
      </c>
      <c r="L88" s="266">
        <f>LN(ID_108!L87/ID_108!J87)</f>
        <v>-1.4879215765435914</v>
      </c>
      <c r="M88" s="267">
        <f>ID_108!Q87</f>
        <v>-0.98130519183863485</v>
      </c>
      <c r="N88" s="268">
        <f>LN(ID_108!E87/100000)</f>
        <v>1.975416200381493</v>
      </c>
      <c r="O88" s="269">
        <f>ID_108!G87</f>
        <v>1</v>
      </c>
      <c r="P88" s="194">
        <f>'Eksempel_enkelt kystvandopland'!$C$18</f>
        <v>0.56000000000000005</v>
      </c>
      <c r="Q88" s="194">
        <f>'Eksempel_enkelt kystvandopland'!$C$19</f>
        <v>0.06</v>
      </c>
      <c r="R88" s="194">
        <f>'Eksempel_enkelt kystvandopland'!$C$22</f>
        <v>0</v>
      </c>
      <c r="S88" s="194">
        <f>'Eksempel_enkelt kystvandopland'!$C$17</f>
        <v>0.4677</v>
      </c>
      <c r="T88" s="194">
        <f>'Eksempel_enkelt kystvandopland'!$C$23</f>
        <v>0</v>
      </c>
      <c r="U88" s="194">
        <f>'Eksempel_enkelt kystvandopland'!$C$20</f>
        <v>0.74</v>
      </c>
      <c r="V88" s="270">
        <v>1</v>
      </c>
      <c r="W88" s="194">
        <v>1</v>
      </c>
      <c r="X88" s="271">
        <f>G88*'Eksempel_enkelt kystvandopland'!$B$5+H88*'Eksempel_enkelt kystvandopland'!$B$7+I88*'Eksempel_enkelt kystvandopland'!$B$8+J88*'Eksempel_enkelt kystvandopland'!$B$9+K88*'Eksempel_enkelt kystvandopland'!$B$10+L88*'Eksempel_enkelt kystvandopland'!$B$11+M88*'Eksempel_enkelt kystvandopland'!$B$12+N88*'Eksempel_enkelt kystvandopland'!$B$15+O88*'Eksempel_enkelt kystvandopland'!$B$14+'Beregning_alle kystvandoplande'!P88*'Eksempel_enkelt kystvandopland'!$B$18+Q88*'Eksempel_enkelt kystvandopland'!$B$19+R88*'Eksempel_enkelt kystvandopland'!$B$22+'Beregning_alle kystvandoplande'!S88*'Eksempel_enkelt kystvandopland'!$B$17+'Beregning_alle kystvandoplande'!T88*'Eksempel_enkelt kystvandopland'!$B$23+'Beregning_alle kystvandoplande'!U88*'Eksempel_enkelt kystvandopland'!$B$20+'Beregning_alle kystvandoplande'!V88*'Eksempel_enkelt kystvandopland'!$B$21+W88*'Eksempel_enkelt kystvandopland'!$B$24</f>
        <v>7.398064452403827</v>
      </c>
      <c r="Y88" s="272">
        <f>EXP(X88+(('Eksempel_enkelt kystvandopland'!$C$29^2)+('Eksempel_enkelt kystvandopland'!$C$28^2))/2)</f>
        <v>1655.9240202545636</v>
      </c>
      <c r="Z88" s="273">
        <f>ID_108!F87</f>
        <v>32334.0315839018</v>
      </c>
      <c r="AA88" s="274">
        <f t="shared" si="10"/>
        <v>53542699.571452707</v>
      </c>
      <c r="AB88" s="31" t="str">
        <f t="shared" ref="AB88:AB100" si="11">IF(F88=0,"Ikke relevant for 2027",IF(F88&lt;&gt;0,"Årlig WTP ved målopfyldelse i 2027"))</f>
        <v>Årlig WTP ved målopfyldelse i 2027</v>
      </c>
    </row>
    <row r="89" spans="1:28" x14ac:dyDescent="0.3">
      <c r="A89" s="263">
        <f>Kystoplande_108_liste!A88</f>
        <v>201</v>
      </c>
      <c r="B89" s="263" t="str">
        <f>Kystoplande_108_liste!B88</f>
        <v>Køge Bugt</v>
      </c>
      <c r="C89" s="31">
        <f>IF('WQ 2021_108'!$E88="D",1,0)</f>
        <v>0</v>
      </c>
      <c r="D89" s="31">
        <f>IF('WQ 2021_108'!$E88="R",1,0)</f>
        <v>0</v>
      </c>
      <c r="E89" s="31">
        <f>IF('WQ 2021_108'!$E88="M",1,0)</f>
        <v>1</v>
      </c>
      <c r="F89" s="31">
        <f t="shared" si="8"/>
        <v>1</v>
      </c>
      <c r="G89" s="264">
        <f t="shared" si="7"/>
        <v>0</v>
      </c>
      <c r="H89" s="31">
        <v>0</v>
      </c>
      <c r="I89" s="31">
        <v>1</v>
      </c>
      <c r="J89" s="31">
        <v>0</v>
      </c>
      <c r="K89" s="265">
        <f>ID_108!L88/1000</f>
        <v>0.101744076937756</v>
      </c>
      <c r="L89" s="266">
        <f>LN(ID_108!L88/ID_108!J88)</f>
        <v>-2.234191311926252</v>
      </c>
      <c r="M89" s="267">
        <f>ID_108!Q88</f>
        <v>-0.55326128157952736</v>
      </c>
      <c r="N89" s="268">
        <f>LN(ID_108!E88/100000)</f>
        <v>1.9625937258607919</v>
      </c>
      <c r="O89" s="269">
        <f>ID_108!G88</f>
        <v>0</v>
      </c>
      <c r="P89" s="194">
        <f>'Eksempel_enkelt kystvandopland'!$C$18</f>
        <v>0.56000000000000005</v>
      </c>
      <c r="Q89" s="194">
        <f>'Eksempel_enkelt kystvandopland'!$C$19</f>
        <v>0.06</v>
      </c>
      <c r="R89" s="194">
        <f>'Eksempel_enkelt kystvandopland'!$C$22</f>
        <v>0</v>
      </c>
      <c r="S89" s="194">
        <f>'Eksempel_enkelt kystvandopland'!$C$17</f>
        <v>0.4677</v>
      </c>
      <c r="T89" s="194">
        <f>'Eksempel_enkelt kystvandopland'!$C$23</f>
        <v>0</v>
      </c>
      <c r="U89" s="194">
        <f>'Eksempel_enkelt kystvandopland'!$C$20</f>
        <v>0.74</v>
      </c>
      <c r="V89" s="270">
        <v>1</v>
      </c>
      <c r="W89" s="194">
        <v>1</v>
      </c>
      <c r="X89" s="271">
        <f>G89*'Eksempel_enkelt kystvandopland'!$B$5+H89*'Eksempel_enkelt kystvandopland'!$B$7+I89*'Eksempel_enkelt kystvandopland'!$B$8+J89*'Eksempel_enkelt kystvandopland'!$B$9+K89*'Eksempel_enkelt kystvandopland'!$B$10+L89*'Eksempel_enkelt kystvandopland'!$B$11+M89*'Eksempel_enkelt kystvandopland'!$B$12+N89*'Eksempel_enkelt kystvandopland'!$B$15+O89*'Eksempel_enkelt kystvandopland'!$B$14+'Beregning_alle kystvandoplande'!P89*'Eksempel_enkelt kystvandopland'!$B$18+Q89*'Eksempel_enkelt kystvandopland'!$B$19+R89*'Eksempel_enkelt kystvandopland'!$B$22+'Beregning_alle kystvandoplande'!S89*'Eksempel_enkelt kystvandopland'!$B$17+'Beregning_alle kystvandoplande'!T89*'Eksempel_enkelt kystvandopland'!$B$23+'Beregning_alle kystvandoplande'!U89*'Eksempel_enkelt kystvandopland'!$B$20+'Beregning_alle kystvandoplande'!V89*'Eksempel_enkelt kystvandopland'!$B$21+W89*'Eksempel_enkelt kystvandopland'!$B$24</f>
        <v>6.7616754465800541</v>
      </c>
      <c r="Y89" s="272">
        <f>EXP(X89+(('Eksempel_enkelt kystvandopland'!$C$29^2)+('Eksempel_enkelt kystvandopland'!$C$28^2))/2)</f>
        <v>876.31485211240215</v>
      </c>
      <c r="Z89" s="273">
        <f>ID_108!F88</f>
        <v>140683.429837895</v>
      </c>
      <c r="AA89" s="274">
        <f t="shared" si="10"/>
        <v>123282979.01306047</v>
      </c>
      <c r="AB89" s="31" t="str">
        <f t="shared" si="11"/>
        <v>Årlig WTP ved målopfyldelse i 2027</v>
      </c>
    </row>
    <row r="90" spans="1:28" x14ac:dyDescent="0.3">
      <c r="A90" s="263">
        <f>Kystoplande_108_liste!A89</f>
        <v>204</v>
      </c>
      <c r="B90" s="263" t="str">
        <f>Kystoplande_108_liste!B89</f>
        <v>Jammerland Bugt og Musholm Bugt</v>
      </c>
      <c r="C90" s="31">
        <f>IF('WQ 2021_108'!$E89="D",1,0)</f>
        <v>0</v>
      </c>
      <c r="D90" s="31">
        <f>IF('WQ 2021_108'!$E89="R",1,0)</f>
        <v>0</v>
      </c>
      <c r="E90" s="31">
        <f>IF('WQ 2021_108'!$E89="M",1,0)</f>
        <v>1</v>
      </c>
      <c r="F90" s="31">
        <f t="shared" si="8"/>
        <v>1</v>
      </c>
      <c r="G90" s="264">
        <f t="shared" si="7"/>
        <v>0</v>
      </c>
      <c r="H90" s="31">
        <v>0</v>
      </c>
      <c r="I90" s="31">
        <v>1</v>
      </c>
      <c r="J90" s="31">
        <v>0</v>
      </c>
      <c r="K90" s="265">
        <f>ID_108!L89/1000</f>
        <v>7.501654172887591E-2</v>
      </c>
      <c r="L90" s="266">
        <f>LN(ID_108!L89/ID_108!J89)</f>
        <v>-2.689589911953806</v>
      </c>
      <c r="M90" s="267">
        <f>ID_108!Q89</f>
        <v>-0.3892511301792187</v>
      </c>
      <c r="N90" s="268">
        <f>LN(ID_108!E89/100000)</f>
        <v>1.8590663189002155</v>
      </c>
      <c r="O90" s="269">
        <f>ID_108!G89</f>
        <v>0</v>
      </c>
      <c r="P90" s="194">
        <f>'Eksempel_enkelt kystvandopland'!$C$18</f>
        <v>0.56000000000000005</v>
      </c>
      <c r="Q90" s="194">
        <f>'Eksempel_enkelt kystvandopland'!$C$19</f>
        <v>0.06</v>
      </c>
      <c r="R90" s="194">
        <f>'Eksempel_enkelt kystvandopland'!$C$22</f>
        <v>0</v>
      </c>
      <c r="S90" s="194">
        <f>'Eksempel_enkelt kystvandopland'!$C$17</f>
        <v>0.4677</v>
      </c>
      <c r="T90" s="194">
        <f>'Eksempel_enkelt kystvandopland'!$C$23</f>
        <v>0</v>
      </c>
      <c r="U90" s="194">
        <f>'Eksempel_enkelt kystvandopland'!$C$20</f>
        <v>0.74</v>
      </c>
      <c r="V90" s="270">
        <v>1</v>
      </c>
      <c r="W90" s="194">
        <v>1</v>
      </c>
      <c r="X90" s="271">
        <f>G90*'Eksempel_enkelt kystvandopland'!$B$5+H90*'Eksempel_enkelt kystvandopland'!$B$7+I90*'Eksempel_enkelt kystvandopland'!$B$8+J90*'Eksempel_enkelt kystvandopland'!$B$9+K90*'Eksempel_enkelt kystvandopland'!$B$10+L90*'Eksempel_enkelt kystvandopland'!$B$11+M90*'Eksempel_enkelt kystvandopland'!$B$12+N90*'Eksempel_enkelt kystvandopland'!$B$15+O90*'Eksempel_enkelt kystvandopland'!$B$14+'Beregning_alle kystvandoplande'!P90*'Eksempel_enkelt kystvandopland'!$B$18+Q90*'Eksempel_enkelt kystvandopland'!$B$19+R90*'Eksempel_enkelt kystvandopland'!$B$22+'Beregning_alle kystvandoplande'!S90*'Eksempel_enkelt kystvandopland'!$B$17+'Beregning_alle kystvandoplande'!T90*'Eksempel_enkelt kystvandopland'!$B$23+'Beregning_alle kystvandoplande'!U90*'Eksempel_enkelt kystvandopland'!$B$20+'Beregning_alle kystvandoplande'!V90*'Eksempel_enkelt kystvandopland'!$B$21+W90*'Eksempel_enkelt kystvandopland'!$B$24</f>
        <v>6.5442481373313726</v>
      </c>
      <c r="Y90" s="272">
        <f>EXP(X90+(('Eksempel_enkelt kystvandopland'!$C$29^2)+('Eksempel_enkelt kystvandopland'!$C$28^2))/2)</f>
        <v>705.07073938471012</v>
      </c>
      <c r="Z90" s="273">
        <f>ID_108!F89</f>
        <v>46104.559391200601</v>
      </c>
      <c r="AA90" s="274">
        <f t="shared" si="10"/>
        <v>32506975.77896009</v>
      </c>
      <c r="AB90" s="31" t="str">
        <f t="shared" si="11"/>
        <v>Årlig WTP ved målopfyldelse i 2027</v>
      </c>
    </row>
    <row r="91" spans="1:28" x14ac:dyDescent="0.3">
      <c r="A91" s="263">
        <f>Kystoplande_108_liste!A90</f>
        <v>206</v>
      </c>
      <c r="B91" s="263" t="str">
        <f>Kystoplande_108_liste!B90</f>
        <v>Smålandsfarvandet, åbne del</v>
      </c>
      <c r="C91" s="31">
        <f>IF('WQ 2021_108'!$E90="D",1,0)</f>
        <v>0</v>
      </c>
      <c r="D91" s="31">
        <f>IF('WQ 2021_108'!$E90="R",1,0)</f>
        <v>1</v>
      </c>
      <c r="E91" s="31">
        <f>IF('WQ 2021_108'!$E90="M",1,0)</f>
        <v>0</v>
      </c>
      <c r="F91" s="31">
        <f t="shared" si="8"/>
        <v>2</v>
      </c>
      <c r="G91" s="264">
        <f t="shared" si="7"/>
        <v>0.69314718055994529</v>
      </c>
      <c r="H91" s="31">
        <v>0</v>
      </c>
      <c r="I91" s="31">
        <v>1</v>
      </c>
      <c r="J91" s="31">
        <v>0</v>
      </c>
      <c r="K91" s="265">
        <f>ID_108!L90/1000</f>
        <v>0.155271628419449</v>
      </c>
      <c r="L91" s="266">
        <f>LN(ID_108!L90/ID_108!J90)</f>
        <v>-0.32484609249598029</v>
      </c>
      <c r="M91" s="267">
        <f>ID_108!Q90</f>
        <v>-0.41847828230826473</v>
      </c>
      <c r="N91" s="268">
        <f>LN(ID_108!E90/100000)</f>
        <v>1.7090987251537137</v>
      </c>
      <c r="O91" s="269">
        <f>ID_108!G90</f>
        <v>1</v>
      </c>
      <c r="P91" s="194">
        <f>'Eksempel_enkelt kystvandopland'!$C$18</f>
        <v>0.56000000000000005</v>
      </c>
      <c r="Q91" s="194">
        <f>'Eksempel_enkelt kystvandopland'!$C$19</f>
        <v>0.06</v>
      </c>
      <c r="R91" s="194">
        <f>'Eksempel_enkelt kystvandopland'!$C$22</f>
        <v>0</v>
      </c>
      <c r="S91" s="194">
        <f>'Eksempel_enkelt kystvandopland'!$C$17</f>
        <v>0.4677</v>
      </c>
      <c r="T91" s="194">
        <f>'Eksempel_enkelt kystvandopland'!$C$23</f>
        <v>0</v>
      </c>
      <c r="U91" s="194">
        <f>'Eksempel_enkelt kystvandopland'!$C$20</f>
        <v>0.74</v>
      </c>
      <c r="V91" s="270">
        <v>1</v>
      </c>
      <c r="W91" s="194">
        <v>1</v>
      </c>
      <c r="X91" s="271">
        <f>G91*'Eksempel_enkelt kystvandopland'!$B$5+H91*'Eksempel_enkelt kystvandopland'!$B$7+I91*'Eksempel_enkelt kystvandopland'!$B$8+J91*'Eksempel_enkelt kystvandopland'!$B$9+K91*'Eksempel_enkelt kystvandopland'!$B$10+L91*'Eksempel_enkelt kystvandopland'!$B$11+M91*'Eksempel_enkelt kystvandopland'!$B$12+N91*'Eksempel_enkelt kystvandopland'!$B$15+O91*'Eksempel_enkelt kystvandopland'!$B$14+'Beregning_alle kystvandoplande'!P91*'Eksempel_enkelt kystvandopland'!$B$18+Q91*'Eksempel_enkelt kystvandopland'!$B$19+R91*'Eksempel_enkelt kystvandopland'!$B$22+'Beregning_alle kystvandoplande'!S91*'Eksempel_enkelt kystvandopland'!$B$17+'Beregning_alle kystvandoplande'!T91*'Eksempel_enkelt kystvandopland'!$B$23+'Beregning_alle kystvandoplande'!U91*'Eksempel_enkelt kystvandopland'!$B$20+'Beregning_alle kystvandoplande'!V91*'Eksempel_enkelt kystvandopland'!$B$21+W91*'Eksempel_enkelt kystvandopland'!$B$24</f>
        <v>7.4933069806663841</v>
      </c>
      <c r="Y91" s="272">
        <f>EXP(X91+(('Eksempel_enkelt kystvandopland'!$C$29^2)+('Eksempel_enkelt kystvandopland'!$C$28^2))/2)</f>
        <v>1821.3931980538987</v>
      </c>
      <c r="Z91" s="273">
        <f>ID_108!F90</f>
        <v>8216.5094293011898</v>
      </c>
      <c r="AA91" s="274">
        <f t="shared" si="10"/>
        <v>14965494.386274908</v>
      </c>
      <c r="AB91" s="31" t="str">
        <f t="shared" si="11"/>
        <v>Årlig WTP ved målopfyldelse i 2027</v>
      </c>
    </row>
    <row r="92" spans="1:28" x14ac:dyDescent="0.3">
      <c r="A92" s="263">
        <f>Kystoplande_108_liste!A91</f>
        <v>207</v>
      </c>
      <c r="B92" s="263" t="str">
        <f>Kystoplande_108_liste!B91</f>
        <v>Nakskov Fjord</v>
      </c>
      <c r="C92" s="31">
        <f>IF('WQ 2021_108'!$E91="D",1,0)</f>
        <v>0</v>
      </c>
      <c r="D92" s="31">
        <f>IF('WQ 2021_108'!$E91="R",1,0)</f>
        <v>0</v>
      </c>
      <c r="E92" s="31">
        <f>IF('WQ 2021_108'!$E91="M",1,0)</f>
        <v>1</v>
      </c>
      <c r="F92" s="31">
        <f t="shared" si="8"/>
        <v>1</v>
      </c>
      <c r="G92" s="264">
        <f t="shared" si="7"/>
        <v>0</v>
      </c>
      <c r="H92" s="31">
        <v>0</v>
      </c>
      <c r="I92" s="31">
        <v>1</v>
      </c>
      <c r="J92" s="31">
        <v>0</v>
      </c>
      <c r="K92" s="265">
        <f>ID_108!L91/1000</f>
        <v>6.6545367680081999E-2</v>
      </c>
      <c r="L92" s="266">
        <f>LN(ID_108!L91/ID_108!J91)</f>
        <v>-1.589939234924195</v>
      </c>
      <c r="M92" s="267">
        <f>ID_108!Q91</f>
        <v>-0.2098802561919493</v>
      </c>
      <c r="N92" s="268">
        <f>LN(ID_108!E91/100000)</f>
        <v>1.5558247322724368</v>
      </c>
      <c r="O92" s="269">
        <f>ID_108!G91</f>
        <v>1</v>
      </c>
      <c r="P92" s="194">
        <f>'Eksempel_enkelt kystvandopland'!$C$18</f>
        <v>0.56000000000000005</v>
      </c>
      <c r="Q92" s="194">
        <f>'Eksempel_enkelt kystvandopland'!$C$19</f>
        <v>0.06</v>
      </c>
      <c r="R92" s="194">
        <f>'Eksempel_enkelt kystvandopland'!$C$22</f>
        <v>0</v>
      </c>
      <c r="S92" s="194">
        <f>'Eksempel_enkelt kystvandopland'!$C$17</f>
        <v>0.4677</v>
      </c>
      <c r="T92" s="194">
        <f>'Eksempel_enkelt kystvandopland'!$C$23</f>
        <v>0</v>
      </c>
      <c r="U92" s="194">
        <f>'Eksempel_enkelt kystvandopland'!$C$20</f>
        <v>0.74</v>
      </c>
      <c r="V92" s="270">
        <v>1</v>
      </c>
      <c r="W92" s="194">
        <v>1</v>
      </c>
      <c r="X92" s="271">
        <f>G92*'Eksempel_enkelt kystvandopland'!$B$5+H92*'Eksempel_enkelt kystvandopland'!$B$7+I92*'Eksempel_enkelt kystvandopland'!$B$8+J92*'Eksempel_enkelt kystvandopland'!$B$9+K92*'Eksempel_enkelt kystvandopland'!$B$10+L92*'Eksempel_enkelt kystvandopland'!$B$11+M92*'Eksempel_enkelt kystvandopland'!$B$12+N92*'Eksempel_enkelt kystvandopland'!$B$15+O92*'Eksempel_enkelt kystvandopland'!$B$14+'Beregning_alle kystvandoplande'!P92*'Eksempel_enkelt kystvandopland'!$B$18+Q92*'Eksempel_enkelt kystvandopland'!$B$19+R92*'Eksempel_enkelt kystvandopland'!$B$22+'Beregning_alle kystvandoplande'!S92*'Eksempel_enkelt kystvandopland'!$B$17+'Beregning_alle kystvandoplande'!T92*'Eksempel_enkelt kystvandopland'!$B$23+'Beregning_alle kystvandoplande'!U92*'Eksempel_enkelt kystvandopland'!$B$20+'Beregning_alle kystvandoplande'!V92*'Eksempel_enkelt kystvandopland'!$B$21+W92*'Eksempel_enkelt kystvandopland'!$B$24</f>
        <v>6.7204847702952595</v>
      </c>
      <c r="Y92" s="272">
        <f>EXP(X92+(('Eksempel_enkelt kystvandopland'!$C$29^2)+('Eksempel_enkelt kystvandopland'!$C$28^2))/2)</f>
        <v>840.95215714195933</v>
      </c>
      <c r="Z92" s="273">
        <f>ID_108!F91</f>
        <v>9740.2112764346693</v>
      </c>
      <c r="AA92" s="274">
        <f t="shared" si="10"/>
        <v>8191051.6839361722</v>
      </c>
      <c r="AB92" s="31" t="str">
        <f t="shared" si="11"/>
        <v>Årlig WTP ved målopfyldelse i 2027</v>
      </c>
    </row>
    <row r="93" spans="1:28" x14ac:dyDescent="0.3">
      <c r="A93" s="263">
        <f>Kystoplande_108_liste!A92</f>
        <v>208</v>
      </c>
      <c r="B93" s="263" t="str">
        <f>Kystoplande_108_liste!B92</f>
        <v>Femerbælt</v>
      </c>
      <c r="C93" s="31">
        <f>IF('WQ 2021_108'!$E92="D",1,0)</f>
        <v>0</v>
      </c>
      <c r="D93" s="31">
        <f>IF('WQ 2021_108'!$E92="R",1,0)</f>
        <v>0</v>
      </c>
      <c r="E93" s="31">
        <f>IF('WQ 2021_108'!$E92="M",1,0)</f>
        <v>1</v>
      </c>
      <c r="F93" s="31">
        <f t="shared" si="8"/>
        <v>1</v>
      </c>
      <c r="G93" s="264">
        <f t="shared" si="7"/>
        <v>0</v>
      </c>
      <c r="H93" s="31">
        <v>0</v>
      </c>
      <c r="I93" s="31">
        <v>1</v>
      </c>
      <c r="J93" s="31">
        <v>0</v>
      </c>
      <c r="K93" s="265">
        <f>ID_108!L92/1000</f>
        <v>6.01068359462281E-2</v>
      </c>
      <c r="L93" s="266">
        <f>LN(ID_108!L92/ID_108!J92)</f>
        <v>-1.644879958813076</v>
      </c>
      <c r="M93" s="267">
        <f>ID_108!Q92</f>
        <v>-0.1379413552874133</v>
      </c>
      <c r="N93" s="268">
        <f>LN(ID_108!E92/100000)</f>
        <v>1.5677824802987765</v>
      </c>
      <c r="O93" s="269">
        <f>ID_108!G92</f>
        <v>1</v>
      </c>
      <c r="P93" s="194">
        <f>'Eksempel_enkelt kystvandopland'!$C$18</f>
        <v>0.56000000000000005</v>
      </c>
      <c r="Q93" s="194">
        <f>'Eksempel_enkelt kystvandopland'!$C$19</f>
        <v>0.06</v>
      </c>
      <c r="R93" s="194">
        <f>'Eksempel_enkelt kystvandopland'!$C$22</f>
        <v>0</v>
      </c>
      <c r="S93" s="194">
        <f>'Eksempel_enkelt kystvandopland'!$C$17</f>
        <v>0.4677</v>
      </c>
      <c r="T93" s="194">
        <f>'Eksempel_enkelt kystvandopland'!$C$23</f>
        <v>0</v>
      </c>
      <c r="U93" s="194">
        <f>'Eksempel_enkelt kystvandopland'!$C$20</f>
        <v>0.74</v>
      </c>
      <c r="V93" s="270">
        <v>1</v>
      </c>
      <c r="W93" s="194">
        <v>1</v>
      </c>
      <c r="X93" s="271">
        <f>G93*'Eksempel_enkelt kystvandopland'!$B$5+H93*'Eksempel_enkelt kystvandopland'!$B$7+I93*'Eksempel_enkelt kystvandopland'!$B$8+J93*'Eksempel_enkelt kystvandopland'!$B$9+K93*'Eksempel_enkelt kystvandopland'!$B$10+L93*'Eksempel_enkelt kystvandopland'!$B$11+M93*'Eksempel_enkelt kystvandopland'!$B$12+N93*'Eksempel_enkelt kystvandopland'!$B$15+O93*'Eksempel_enkelt kystvandopland'!$B$14+'Beregning_alle kystvandoplande'!P93*'Eksempel_enkelt kystvandopland'!$B$18+Q93*'Eksempel_enkelt kystvandopland'!$B$19+R93*'Eksempel_enkelt kystvandopland'!$B$22+'Beregning_alle kystvandoplande'!S93*'Eksempel_enkelt kystvandopland'!$B$17+'Beregning_alle kystvandoplande'!T93*'Eksempel_enkelt kystvandopland'!$B$23+'Beregning_alle kystvandoplande'!U93*'Eksempel_enkelt kystvandopland'!$B$20+'Beregning_alle kystvandoplande'!V93*'Eksempel_enkelt kystvandopland'!$B$21+W93*'Eksempel_enkelt kystvandopland'!$B$24</f>
        <v>6.7260403131560551</v>
      </c>
      <c r="Y93" s="272">
        <f>EXP(X93+(('Eksempel_enkelt kystvandopland'!$C$29^2)+('Eksempel_enkelt kystvandopland'!$C$28^2))/2)</f>
        <v>845.63710455822525</v>
      </c>
      <c r="Z93" s="273">
        <f>ID_108!F92</f>
        <v>5166.04286626054</v>
      </c>
      <c r="AA93" s="274">
        <f t="shared" si="10"/>
        <v>4368597.5314482376</v>
      </c>
      <c r="AB93" s="31" t="str">
        <f t="shared" si="11"/>
        <v>Årlig WTP ved målopfyldelse i 2027</v>
      </c>
    </row>
    <row r="94" spans="1:28" x14ac:dyDescent="0.3">
      <c r="A94" s="263">
        <f>Kystoplande_108_liste!A93</f>
        <v>209</v>
      </c>
      <c r="B94" s="263" t="str">
        <f>Kystoplande_108_liste!B93</f>
        <v>Rødsand og Bredningen</v>
      </c>
      <c r="C94" s="31">
        <f>IF('WQ 2021_108'!$E93="D",1,0)</f>
        <v>0</v>
      </c>
      <c r="D94" s="31">
        <f>IF('WQ 2021_108'!$E93="R",1,0)</f>
        <v>1</v>
      </c>
      <c r="E94" s="31">
        <f>IF('WQ 2021_108'!$E93="M",1,0)</f>
        <v>0</v>
      </c>
      <c r="F94" s="31">
        <f t="shared" si="8"/>
        <v>2</v>
      </c>
      <c r="G94" s="264">
        <f t="shared" si="7"/>
        <v>0.69314718055994529</v>
      </c>
      <c r="H94" s="31">
        <v>0</v>
      </c>
      <c r="I94" s="31">
        <v>1</v>
      </c>
      <c r="J94" s="31">
        <v>0</v>
      </c>
      <c r="K94" s="265">
        <f>ID_108!L93/1000</f>
        <v>0.11600900398214901</v>
      </c>
      <c r="L94" s="266">
        <f>LN(ID_108!L93/ID_108!J93)</f>
        <v>-1.1019303414489554</v>
      </c>
      <c r="M94" s="267">
        <f>ID_108!Q93</f>
        <v>-0.29555705297429352</v>
      </c>
      <c r="N94" s="268">
        <f>LN(ID_108!E93/100000)</f>
        <v>1.5935650744954561</v>
      </c>
      <c r="O94" s="269">
        <f>ID_108!G93</f>
        <v>1</v>
      </c>
      <c r="P94" s="194">
        <f>'Eksempel_enkelt kystvandopland'!$C$18</f>
        <v>0.56000000000000005</v>
      </c>
      <c r="Q94" s="194">
        <f>'Eksempel_enkelt kystvandopland'!$C$19</f>
        <v>0.06</v>
      </c>
      <c r="R94" s="194">
        <f>'Eksempel_enkelt kystvandopland'!$C$22</f>
        <v>0</v>
      </c>
      <c r="S94" s="194">
        <f>'Eksempel_enkelt kystvandopland'!$C$17</f>
        <v>0.4677</v>
      </c>
      <c r="T94" s="194">
        <f>'Eksempel_enkelt kystvandopland'!$C$23</f>
        <v>0</v>
      </c>
      <c r="U94" s="194">
        <f>'Eksempel_enkelt kystvandopland'!$C$20</f>
        <v>0.74</v>
      </c>
      <c r="V94" s="270">
        <v>1</v>
      </c>
      <c r="W94" s="194">
        <v>1</v>
      </c>
      <c r="X94" s="271">
        <f>G94*'Eksempel_enkelt kystvandopland'!$B$5+H94*'Eksempel_enkelt kystvandopland'!$B$7+I94*'Eksempel_enkelt kystvandopland'!$B$8+J94*'Eksempel_enkelt kystvandopland'!$B$9+K94*'Eksempel_enkelt kystvandopland'!$B$10+L94*'Eksempel_enkelt kystvandopland'!$B$11+M94*'Eksempel_enkelt kystvandopland'!$B$12+N94*'Eksempel_enkelt kystvandopland'!$B$15+O94*'Eksempel_enkelt kystvandopland'!$B$14+'Beregning_alle kystvandoplande'!P94*'Eksempel_enkelt kystvandopland'!$B$18+Q94*'Eksempel_enkelt kystvandopland'!$B$19+R94*'Eksempel_enkelt kystvandopland'!$B$22+'Beregning_alle kystvandoplande'!S94*'Eksempel_enkelt kystvandopland'!$B$17+'Beregning_alle kystvandoplande'!T94*'Eksempel_enkelt kystvandopland'!$B$23+'Beregning_alle kystvandoplande'!U94*'Eksempel_enkelt kystvandopland'!$B$20+'Beregning_alle kystvandoplande'!V94*'Eksempel_enkelt kystvandopland'!$B$21+W94*'Eksempel_enkelt kystvandopland'!$B$24</f>
        <v>7.2223958390852756</v>
      </c>
      <c r="Y94" s="272">
        <f>EXP(X94+(('Eksempel_enkelt kystvandopland'!$C$29^2)+('Eksempel_enkelt kystvandopland'!$C$28^2))/2)</f>
        <v>1389.1479312805941</v>
      </c>
      <c r="Z94" s="273">
        <f>ID_108!F93</f>
        <v>5787.9500302704</v>
      </c>
      <c r="AA94" s="274">
        <f t="shared" si="10"/>
        <v>8040318.8109055785</v>
      </c>
      <c r="AB94" s="31" t="str">
        <f t="shared" si="11"/>
        <v>Årlig WTP ved målopfyldelse i 2027</v>
      </c>
    </row>
    <row r="95" spans="1:28" s="56" customFormat="1" x14ac:dyDescent="0.3">
      <c r="A95" s="263">
        <f>Kystoplande_108_liste!A94</f>
        <v>212</v>
      </c>
      <c r="B95" s="263" t="str">
        <f>Kystoplande_108_liste!B94</f>
        <v>Faaborg Fjord</v>
      </c>
      <c r="C95" s="31">
        <f>IF('WQ 2021_108'!$E94="D",1,0)</f>
        <v>0</v>
      </c>
      <c r="D95" s="31">
        <f>IF('WQ 2021_108'!$E94="R",1,0)</f>
        <v>1</v>
      </c>
      <c r="E95" s="31">
        <f>IF('WQ 2021_108'!$E94="M",1,0)</f>
        <v>0</v>
      </c>
      <c r="F95" s="31">
        <f t="shared" si="8"/>
        <v>2</v>
      </c>
      <c r="G95" s="264">
        <f t="shared" si="7"/>
        <v>0.69314718055994529</v>
      </c>
      <c r="H95" s="31">
        <v>0</v>
      </c>
      <c r="I95" s="31">
        <v>1</v>
      </c>
      <c r="J95" s="31">
        <v>0</v>
      </c>
      <c r="K95" s="265">
        <f>ID_108!L94/1000</f>
        <v>1.57594073774294E-2</v>
      </c>
      <c r="L95" s="266">
        <f>LN(ID_108!L94/ID_108!J94)</f>
        <v>-0.77988011014906122</v>
      </c>
      <c r="M95" s="267">
        <f>ID_108!Q94</f>
        <v>-0.7672619337820028</v>
      </c>
      <c r="N95" s="268">
        <f>LN(ID_108!E94/100000)</f>
        <v>1.6744782729899352</v>
      </c>
      <c r="O95" s="269">
        <f>ID_108!G94</f>
        <v>1</v>
      </c>
      <c r="P95" s="194">
        <f>'Eksempel_enkelt kystvandopland'!$C$18</f>
        <v>0.56000000000000005</v>
      </c>
      <c r="Q95" s="194">
        <f>'Eksempel_enkelt kystvandopland'!$C$19</f>
        <v>0.06</v>
      </c>
      <c r="R95" s="194">
        <f>'Eksempel_enkelt kystvandopland'!$C$22</f>
        <v>0</v>
      </c>
      <c r="S95" s="194">
        <f>'Eksempel_enkelt kystvandopland'!$C$17</f>
        <v>0.4677</v>
      </c>
      <c r="T95" s="194">
        <f>'Eksempel_enkelt kystvandopland'!$C$23</f>
        <v>0</v>
      </c>
      <c r="U95" s="194">
        <f>'Eksempel_enkelt kystvandopland'!$C$20</f>
        <v>0.74</v>
      </c>
      <c r="V95" s="270">
        <v>1</v>
      </c>
      <c r="W95" s="194">
        <v>1</v>
      </c>
      <c r="X95" s="271">
        <f>G95*'Eksempel_enkelt kystvandopland'!$B$5+H95*'Eksempel_enkelt kystvandopland'!$B$7+I95*'Eksempel_enkelt kystvandopland'!$B$8+J95*'Eksempel_enkelt kystvandopland'!$B$9+K95*'Eksempel_enkelt kystvandopland'!$B$10+L95*'Eksempel_enkelt kystvandopland'!$B$11+M95*'Eksempel_enkelt kystvandopland'!$B$12+N95*'Eksempel_enkelt kystvandopland'!$B$15+O95*'Eksempel_enkelt kystvandopland'!$B$14+'Beregning_alle kystvandoplande'!P95*'Eksempel_enkelt kystvandopland'!$B$18+Q95*'Eksempel_enkelt kystvandopland'!$B$19+R95*'Eksempel_enkelt kystvandopland'!$B$22+'Beregning_alle kystvandoplande'!S95*'Eksempel_enkelt kystvandopland'!$B$17+'Beregning_alle kystvandoplande'!T95*'Eksempel_enkelt kystvandopland'!$B$23+'Beregning_alle kystvandoplande'!U95*'Eksempel_enkelt kystvandopland'!$B$20+'Beregning_alle kystvandoplande'!V95*'Eksempel_enkelt kystvandopland'!$B$21+W95*'Eksempel_enkelt kystvandopland'!$B$24</f>
        <v>7.4136204076108427</v>
      </c>
      <c r="Y95" s="272">
        <f>EXP(X95+(('Eksempel_enkelt kystvandopland'!$C$29^2)+('Eksempel_enkelt kystvandopland'!$C$28^2))/2)</f>
        <v>1681.8848997634786</v>
      </c>
      <c r="Z95" s="273">
        <f>ID_108!F94</f>
        <v>3983.5808473197899</v>
      </c>
      <c r="AA95" s="274">
        <f t="shared" si="10"/>
        <v>6699924.474094158</v>
      </c>
      <c r="AB95" s="31" t="str">
        <f t="shared" si="11"/>
        <v>Årlig WTP ved målopfyldelse i 2027</v>
      </c>
    </row>
    <row r="96" spans="1:28" x14ac:dyDescent="0.3">
      <c r="A96" s="263">
        <f>Kystoplande_108_liste!A95</f>
        <v>214</v>
      </c>
      <c r="B96" s="263" t="str">
        <f>Kystoplande_108_liste!B95</f>
        <v>Det sydfynske Øhav</v>
      </c>
      <c r="C96" s="31">
        <f>IF('WQ 2021_108'!$E95="D",1,0)</f>
        <v>0</v>
      </c>
      <c r="D96" s="31">
        <f>IF('WQ 2021_108'!$E95="R",1,0)</f>
        <v>1</v>
      </c>
      <c r="E96" s="31">
        <f>IF('WQ 2021_108'!$E95="M",1,0)</f>
        <v>0</v>
      </c>
      <c r="F96" s="31">
        <f t="shared" si="8"/>
        <v>2</v>
      </c>
      <c r="G96" s="264">
        <f t="shared" si="7"/>
        <v>0.69314718055994529</v>
      </c>
      <c r="H96" s="31">
        <v>0</v>
      </c>
      <c r="I96" s="31">
        <v>1</v>
      </c>
      <c r="J96" s="31">
        <v>0</v>
      </c>
      <c r="K96" s="265">
        <f>ID_108!L95/1000</f>
        <v>0.24172726207685999</v>
      </c>
      <c r="L96" s="266">
        <f>LN(ID_108!L95/ID_108!J95)</f>
        <v>-0.64707421270088683</v>
      </c>
      <c r="M96" s="267">
        <f>ID_108!Q95</f>
        <v>-0.43437437872031187</v>
      </c>
      <c r="N96" s="268">
        <f>LN(ID_108!E95/100000)</f>
        <v>1.735065605524565</v>
      </c>
      <c r="O96" s="269">
        <f>ID_108!G95</f>
        <v>1</v>
      </c>
      <c r="P96" s="194">
        <f>'Eksempel_enkelt kystvandopland'!$C$18</f>
        <v>0.56000000000000005</v>
      </c>
      <c r="Q96" s="194">
        <f>'Eksempel_enkelt kystvandopland'!$C$19</f>
        <v>0.06</v>
      </c>
      <c r="R96" s="194">
        <f>'Eksempel_enkelt kystvandopland'!$C$22</f>
        <v>0</v>
      </c>
      <c r="S96" s="194">
        <f>'Eksempel_enkelt kystvandopland'!$C$17</f>
        <v>0.4677</v>
      </c>
      <c r="T96" s="194">
        <f>'Eksempel_enkelt kystvandopland'!$C$23</f>
        <v>0</v>
      </c>
      <c r="U96" s="194">
        <f>'Eksempel_enkelt kystvandopland'!$C$20</f>
        <v>0.74</v>
      </c>
      <c r="V96" s="270">
        <v>1</v>
      </c>
      <c r="W96" s="194">
        <v>1</v>
      </c>
      <c r="X96" s="271">
        <f>G96*'Eksempel_enkelt kystvandopland'!$B$5+H96*'Eksempel_enkelt kystvandopland'!$B$7+I96*'Eksempel_enkelt kystvandopland'!$B$8+J96*'Eksempel_enkelt kystvandopland'!$B$9+K96*'Eksempel_enkelt kystvandopland'!$B$10+L96*'Eksempel_enkelt kystvandopland'!$B$11+M96*'Eksempel_enkelt kystvandopland'!$B$12+N96*'Eksempel_enkelt kystvandopland'!$B$15+O96*'Eksempel_enkelt kystvandopland'!$B$14+'Beregning_alle kystvandoplande'!P96*'Eksempel_enkelt kystvandopland'!$B$18+Q96*'Eksempel_enkelt kystvandopland'!$B$19+R96*'Eksempel_enkelt kystvandopland'!$B$22+'Beregning_alle kystvandoplande'!S96*'Eksempel_enkelt kystvandopland'!$B$17+'Beregning_alle kystvandoplande'!T96*'Eksempel_enkelt kystvandopland'!$B$23+'Beregning_alle kystvandoplande'!U96*'Eksempel_enkelt kystvandopland'!$B$20+'Beregning_alle kystvandoplande'!V96*'Eksempel_enkelt kystvandopland'!$B$21+W96*'Eksempel_enkelt kystvandopland'!$B$24</f>
        <v>7.4925955207378401</v>
      </c>
      <c r="Y96" s="272">
        <f>EXP(X96+(('Eksempel_enkelt kystvandopland'!$C$29^2)+('Eksempel_enkelt kystvandopland'!$C$28^2))/2)</f>
        <v>1820.0978106421196</v>
      </c>
      <c r="Z96" s="273">
        <f>ID_108!F95</f>
        <v>29263.2230418658</v>
      </c>
      <c r="AA96" s="274">
        <f t="shared" si="10"/>
        <v>53261928.190831967</v>
      </c>
      <c r="AB96" s="31" t="str">
        <f t="shared" si="11"/>
        <v>Årlig WTP ved målopfyldelse i 2027</v>
      </c>
    </row>
    <row r="97" spans="1:29" x14ac:dyDescent="0.3">
      <c r="A97" s="263">
        <f>Kystoplande_108_liste!A96</f>
        <v>216</v>
      </c>
      <c r="B97" s="263" t="str">
        <f>Kystoplande_108_liste!B96</f>
        <v>Lillebælt, syd</v>
      </c>
      <c r="C97" s="31">
        <f>IF('WQ 2021_108'!$E96="D",1,0)</f>
        <v>0</v>
      </c>
      <c r="D97" s="31">
        <f>IF('WQ 2021_108'!$E96="R",1,0)</f>
        <v>1</v>
      </c>
      <c r="E97" s="31">
        <f>IF('WQ 2021_108'!$E96="M",1,0)</f>
        <v>0</v>
      </c>
      <c r="F97" s="31">
        <f t="shared" si="8"/>
        <v>2</v>
      </c>
      <c r="G97" s="264">
        <f t="shared" si="7"/>
        <v>0.69314718055994529</v>
      </c>
      <c r="H97" s="31">
        <v>0</v>
      </c>
      <c r="I97" s="31">
        <v>1</v>
      </c>
      <c r="J97" s="31">
        <v>0</v>
      </c>
      <c r="K97" s="265">
        <f>ID_108!L96/1000</f>
        <v>0.18529823244487401</v>
      </c>
      <c r="L97" s="266">
        <f>LN(ID_108!L96/ID_108!J96)</f>
        <v>-0.89801538733760422</v>
      </c>
      <c r="M97" s="267">
        <f>ID_108!Q96</f>
        <v>-0.30811582353672207</v>
      </c>
      <c r="N97" s="268">
        <f>LN(ID_108!E96/100000)</f>
        <v>1.7129354792626958</v>
      </c>
      <c r="O97" s="269">
        <f>ID_108!G96</f>
        <v>1</v>
      </c>
      <c r="P97" s="194">
        <f>'Eksempel_enkelt kystvandopland'!$C$18</f>
        <v>0.56000000000000005</v>
      </c>
      <c r="Q97" s="194">
        <f>'Eksempel_enkelt kystvandopland'!$C$19</f>
        <v>0.06</v>
      </c>
      <c r="R97" s="194">
        <f>'Eksempel_enkelt kystvandopland'!$C$22</f>
        <v>0</v>
      </c>
      <c r="S97" s="194">
        <f>'Eksempel_enkelt kystvandopland'!$C$17</f>
        <v>0.4677</v>
      </c>
      <c r="T97" s="194">
        <f>'Eksempel_enkelt kystvandopland'!$C$23</f>
        <v>0</v>
      </c>
      <c r="U97" s="194">
        <f>'Eksempel_enkelt kystvandopland'!$C$20</f>
        <v>0.74</v>
      </c>
      <c r="V97" s="270">
        <v>1</v>
      </c>
      <c r="W97" s="194">
        <v>1</v>
      </c>
      <c r="X97" s="271">
        <f>G97*'Eksempel_enkelt kystvandopland'!$B$5+H97*'Eksempel_enkelt kystvandopland'!$B$7+I97*'Eksempel_enkelt kystvandopland'!$B$8+J97*'Eksempel_enkelt kystvandopland'!$B$9+K97*'Eksempel_enkelt kystvandopland'!$B$10+L97*'Eksempel_enkelt kystvandopland'!$B$11+M97*'Eksempel_enkelt kystvandopland'!$B$12+N97*'Eksempel_enkelt kystvandopland'!$B$15+O97*'Eksempel_enkelt kystvandopland'!$B$14+'Beregning_alle kystvandoplande'!P97*'Eksempel_enkelt kystvandopland'!$B$18+Q97*'Eksempel_enkelt kystvandopland'!$B$19+R97*'Eksempel_enkelt kystvandopland'!$B$22+'Beregning_alle kystvandoplande'!S97*'Eksempel_enkelt kystvandopland'!$B$17+'Beregning_alle kystvandoplande'!T97*'Eksempel_enkelt kystvandopland'!$B$23+'Beregning_alle kystvandoplande'!U97*'Eksempel_enkelt kystvandopland'!$B$20+'Beregning_alle kystvandoplande'!V97*'Eksempel_enkelt kystvandopland'!$B$21+W97*'Eksempel_enkelt kystvandopland'!$B$24</f>
        <v>7.4211649726575821</v>
      </c>
      <c r="Y97" s="272">
        <f>EXP(X97+(('Eksempel_enkelt kystvandopland'!$C$29^2)+('Eksempel_enkelt kystvandopland'!$C$28^2))/2)</f>
        <v>1694.621977228958</v>
      </c>
      <c r="Z97" s="273">
        <f>ID_108!F96</f>
        <v>9462.7000085399104</v>
      </c>
      <c r="AA97" s="274">
        <f t="shared" si="10"/>
        <v>16035699.39839638</v>
      </c>
      <c r="AB97" s="31" t="str">
        <f t="shared" si="11"/>
        <v>Årlig WTP ved målopfyldelse i 2027</v>
      </c>
    </row>
    <row r="98" spans="1:29" x14ac:dyDescent="0.3">
      <c r="A98" s="263">
        <f>Kystoplande_108_liste!A97</f>
        <v>217</v>
      </c>
      <c r="B98" s="263" t="str">
        <f>Kystoplande_108_liste!B97</f>
        <v>Lillebælt, Bredningen</v>
      </c>
      <c r="C98" s="31">
        <f>IF('WQ 2021_108'!$E97="D",1,0)</f>
        <v>0</v>
      </c>
      <c r="D98" s="31">
        <f>IF('WQ 2021_108'!$E97="R",1,0)</f>
        <v>1</v>
      </c>
      <c r="E98" s="31">
        <f>IF('WQ 2021_108'!$E97="M",1,0)</f>
        <v>0</v>
      </c>
      <c r="F98" s="31">
        <f t="shared" si="8"/>
        <v>2</v>
      </c>
      <c r="G98" s="264">
        <f t="shared" si="7"/>
        <v>0.69314718055994529</v>
      </c>
      <c r="H98" s="31">
        <v>0</v>
      </c>
      <c r="I98" s="31">
        <v>1</v>
      </c>
      <c r="J98" s="31">
        <v>0</v>
      </c>
      <c r="K98" s="265">
        <f>ID_108!L97/1000</f>
        <v>0.139507951083125</v>
      </c>
      <c r="L98" s="266">
        <f>LN(ID_108!L97/ID_108!J97)</f>
        <v>-0.85543685168414318</v>
      </c>
      <c r="M98" s="267">
        <f>ID_108!Q97</f>
        <v>-0.36200724541324864</v>
      </c>
      <c r="N98" s="268">
        <f>LN(ID_108!E97/100000)</f>
        <v>1.8520846190935343</v>
      </c>
      <c r="O98" s="269">
        <f>ID_108!G97</f>
        <v>1</v>
      </c>
      <c r="P98" s="194">
        <f>'Eksempel_enkelt kystvandopland'!$C$18</f>
        <v>0.56000000000000005</v>
      </c>
      <c r="Q98" s="194">
        <f>'Eksempel_enkelt kystvandopland'!$C$19</f>
        <v>0.06</v>
      </c>
      <c r="R98" s="194">
        <f>'Eksempel_enkelt kystvandopland'!$C$22</f>
        <v>0</v>
      </c>
      <c r="S98" s="194">
        <f>'Eksempel_enkelt kystvandopland'!$C$17</f>
        <v>0.4677</v>
      </c>
      <c r="T98" s="194">
        <f>'Eksempel_enkelt kystvandopland'!$C$23</f>
        <v>0</v>
      </c>
      <c r="U98" s="194">
        <f>'Eksempel_enkelt kystvandopland'!$C$20</f>
        <v>0.74</v>
      </c>
      <c r="V98" s="270">
        <v>1</v>
      </c>
      <c r="W98" s="194">
        <v>1</v>
      </c>
      <c r="X98" s="271">
        <f>G98*'Eksempel_enkelt kystvandopland'!$B$5+H98*'Eksempel_enkelt kystvandopland'!$B$7+I98*'Eksempel_enkelt kystvandopland'!$B$8+J98*'Eksempel_enkelt kystvandopland'!$B$9+K98*'Eksempel_enkelt kystvandopland'!$B$10+L98*'Eksempel_enkelt kystvandopland'!$B$11+M98*'Eksempel_enkelt kystvandopland'!$B$12+N98*'Eksempel_enkelt kystvandopland'!$B$15+O98*'Eksempel_enkelt kystvandopland'!$B$14+'Beregning_alle kystvandoplande'!P98*'Eksempel_enkelt kystvandopland'!$B$18+Q98*'Eksempel_enkelt kystvandopland'!$B$19+R98*'Eksempel_enkelt kystvandopland'!$B$22+'Beregning_alle kystvandoplande'!S98*'Eksempel_enkelt kystvandopland'!$B$17+'Beregning_alle kystvandoplande'!T98*'Eksempel_enkelt kystvandopland'!$B$23+'Beregning_alle kystvandoplande'!U98*'Eksempel_enkelt kystvandopland'!$B$20+'Beregning_alle kystvandoplande'!V98*'Eksempel_enkelt kystvandopland'!$B$21+W98*'Eksempel_enkelt kystvandopland'!$B$24</f>
        <v>7.6326795229728255</v>
      </c>
      <c r="Y98" s="272">
        <f>EXP(X98+(('Eksempel_enkelt kystvandopland'!$C$29^2)+('Eksempel_enkelt kystvandopland'!$C$28^2))/2)</f>
        <v>2093.7866983142085</v>
      </c>
      <c r="Z98" s="273">
        <f>ID_108!F97</f>
        <v>6768.43032160644</v>
      </c>
      <c r="AA98" s="274">
        <f t="shared" si="10"/>
        <v>14171649.375846123</v>
      </c>
      <c r="AB98" s="31" t="str">
        <f t="shared" si="11"/>
        <v>Årlig WTP ved målopfyldelse i 2027</v>
      </c>
    </row>
    <row r="99" spans="1:29" x14ac:dyDescent="0.3">
      <c r="A99" s="263">
        <f>Kystoplande_108_liste!A98</f>
        <v>219</v>
      </c>
      <c r="B99" s="263" t="str">
        <f>Kystoplande_108_liste!B98</f>
        <v>Århus Bugt syd, Samsø og Nordlige Bælthav</v>
      </c>
      <c r="C99" s="31">
        <f>IF('WQ 2021_108'!$E98="D",1,0)</f>
        <v>0</v>
      </c>
      <c r="D99" s="31">
        <f>IF('WQ 2021_108'!$E98="R",1,0)</f>
        <v>1</v>
      </c>
      <c r="E99" s="31">
        <f>IF('WQ 2021_108'!$E98="M",1,0)</f>
        <v>0</v>
      </c>
      <c r="F99" s="31">
        <f t="shared" si="8"/>
        <v>2</v>
      </c>
      <c r="G99" s="264">
        <f t="shared" si="7"/>
        <v>0.69314718055994529</v>
      </c>
      <c r="H99" s="31">
        <v>0</v>
      </c>
      <c r="I99" s="31">
        <v>1</v>
      </c>
      <c r="J99" s="31">
        <v>0</v>
      </c>
      <c r="K99" s="265">
        <f>ID_108!L98/1000</f>
        <v>0.219353552794644</v>
      </c>
      <c r="L99" s="266">
        <f>LN(ID_108!L98/ID_108!J98)</f>
        <v>-0.67120669582369952</v>
      </c>
      <c r="M99" s="267">
        <f>ID_108!Q98</f>
        <v>-0.32697254768856843</v>
      </c>
      <c r="N99" s="268">
        <f>LN(ID_108!E98/100000)</f>
        <v>1.7687936965864526</v>
      </c>
      <c r="O99" s="269">
        <f>ID_108!G98</f>
        <v>1</v>
      </c>
      <c r="P99" s="194">
        <f>'Eksempel_enkelt kystvandopland'!$C$18</f>
        <v>0.56000000000000005</v>
      </c>
      <c r="Q99" s="194">
        <f>'Eksempel_enkelt kystvandopland'!$C$19</f>
        <v>0.06</v>
      </c>
      <c r="R99" s="194">
        <f>'Eksempel_enkelt kystvandopland'!$C$22</f>
        <v>0</v>
      </c>
      <c r="S99" s="194">
        <f>'Eksempel_enkelt kystvandopland'!$C$17</f>
        <v>0.4677</v>
      </c>
      <c r="T99" s="194">
        <f>'Eksempel_enkelt kystvandopland'!$C$23</f>
        <v>0</v>
      </c>
      <c r="U99" s="194">
        <f>'Eksempel_enkelt kystvandopland'!$C$20</f>
        <v>0.74</v>
      </c>
      <c r="V99" s="270">
        <v>1</v>
      </c>
      <c r="W99" s="194">
        <v>1</v>
      </c>
      <c r="X99" s="271">
        <f>G99*'Eksempel_enkelt kystvandopland'!$B$5+H99*'Eksempel_enkelt kystvandopland'!$B$7+I99*'Eksempel_enkelt kystvandopland'!$B$8+J99*'Eksempel_enkelt kystvandopland'!$B$9+K99*'Eksempel_enkelt kystvandopland'!$B$10+L99*'Eksempel_enkelt kystvandopland'!$B$11+M99*'Eksempel_enkelt kystvandopland'!$B$12+N99*'Eksempel_enkelt kystvandopland'!$B$15+O99*'Eksempel_enkelt kystvandopland'!$B$14+'Beregning_alle kystvandoplande'!P99*'Eksempel_enkelt kystvandopland'!$B$18+Q99*'Eksempel_enkelt kystvandopland'!$B$19+R99*'Eksempel_enkelt kystvandopland'!$B$22+'Beregning_alle kystvandoplande'!S99*'Eksempel_enkelt kystvandopland'!$B$17+'Beregning_alle kystvandoplande'!T99*'Eksempel_enkelt kystvandopland'!$B$23+'Beregning_alle kystvandoplande'!U99*'Eksempel_enkelt kystvandopland'!$B$20+'Beregning_alle kystvandoplande'!V99*'Eksempel_enkelt kystvandopland'!$B$21+W99*'Eksempel_enkelt kystvandopland'!$B$24</f>
        <v>7.5310590880109372</v>
      </c>
      <c r="Y99" s="272">
        <f>EXP(X99+(('Eksempel_enkelt kystvandopland'!$C$29^2)+('Eksempel_enkelt kystvandopland'!$C$28^2))/2)</f>
        <v>1891.4690627614559</v>
      </c>
      <c r="Z99" s="273">
        <f>ID_108!F98</f>
        <v>8018.9460190391501</v>
      </c>
      <c r="AA99" s="274">
        <f t="shared" si="10"/>
        <v>15167588.310966689</v>
      </c>
      <c r="AB99" s="31" t="str">
        <f t="shared" si="11"/>
        <v>Årlig WTP ved målopfyldelse i 2027</v>
      </c>
    </row>
    <row r="100" spans="1:29" x14ac:dyDescent="0.3">
      <c r="A100" s="263">
        <f>Kystoplande_108_liste!A99</f>
        <v>221</v>
      </c>
      <c r="B100" s="263" t="str">
        <f>Kystoplande_108_liste!B99</f>
        <v>Skagerrak</v>
      </c>
      <c r="C100" s="31">
        <f>IF('WQ 2021_108'!$E99="D",1,0)</f>
        <v>0</v>
      </c>
      <c r="D100" s="31">
        <f>IF('WQ 2021_108'!$E99="R",1,0)</f>
        <v>0</v>
      </c>
      <c r="E100" s="31">
        <f>IF('WQ 2021_108'!$E99="M",1,0)</f>
        <v>0</v>
      </c>
      <c r="F100" s="31">
        <f t="shared" si="8"/>
        <v>0</v>
      </c>
      <c r="G100" s="264" t="e">
        <f t="shared" si="7"/>
        <v>#NUM!</v>
      </c>
      <c r="H100" s="31">
        <v>0</v>
      </c>
      <c r="I100" s="31">
        <v>1</v>
      </c>
      <c r="J100" s="31">
        <v>0</v>
      </c>
      <c r="K100" s="265">
        <f>ID_108!L99/1000</f>
        <v>0.228051877021063</v>
      </c>
      <c r="L100" s="266">
        <f>LN(ID_108!L99/ID_108!J99)</f>
        <v>-2.1101094405352026</v>
      </c>
      <c r="M100" s="267">
        <f>ID_108!Q99</f>
        <v>-0.77018392832969396</v>
      </c>
      <c r="N100" s="268">
        <f>LN(ID_108!E99/100000)</f>
        <v>1.7498353534258522</v>
      </c>
      <c r="O100" s="269">
        <f>ID_108!G99</f>
        <v>0</v>
      </c>
      <c r="P100" s="194">
        <f>'Eksempel_enkelt kystvandopland'!$C$18</f>
        <v>0.56000000000000005</v>
      </c>
      <c r="Q100" s="194">
        <f>'Eksempel_enkelt kystvandopland'!$C$19</f>
        <v>0.06</v>
      </c>
      <c r="R100" s="194">
        <f>'Eksempel_enkelt kystvandopland'!$C$22</f>
        <v>0</v>
      </c>
      <c r="S100" s="194">
        <f>'Eksempel_enkelt kystvandopland'!$C$17</f>
        <v>0.4677</v>
      </c>
      <c r="T100" s="194">
        <f>'Eksempel_enkelt kystvandopland'!$C$23</f>
        <v>0</v>
      </c>
      <c r="U100" s="194">
        <f>'Eksempel_enkelt kystvandopland'!$C$20</f>
        <v>0.74</v>
      </c>
      <c r="V100" s="270">
        <v>1</v>
      </c>
      <c r="W100" s="194">
        <v>1</v>
      </c>
      <c r="X100" s="271"/>
      <c r="Y100" s="272"/>
      <c r="Z100" s="273">
        <f>ID_108!F99</f>
        <v>34277.224431070797</v>
      </c>
      <c r="AA100" s="274"/>
      <c r="AB100" s="31" t="str">
        <f t="shared" si="11"/>
        <v>Ikke relevant for 2027</v>
      </c>
    </row>
    <row r="101" spans="1:29" x14ac:dyDescent="0.3">
      <c r="A101" s="263">
        <f>Kystoplande_108_liste!A100</f>
        <v>222</v>
      </c>
      <c r="B101" s="263" t="str">
        <f>Kystoplande_108_liste!B100</f>
        <v>Kattegat, Aalborg Bugt</v>
      </c>
      <c r="C101" s="31">
        <f>IF('WQ 2021_108'!$E100="D",1,0)</f>
        <v>1</v>
      </c>
      <c r="D101" s="31">
        <f>IF('WQ 2021_108'!$E100="R",1,0)</f>
        <v>0</v>
      </c>
      <c r="E101" s="31">
        <f>IF('WQ 2021_108'!$E100="M",1,0)</f>
        <v>0</v>
      </c>
      <c r="F101" s="31">
        <f t="shared" si="8"/>
        <v>2</v>
      </c>
      <c r="G101" s="264">
        <f t="shared" si="7"/>
        <v>0.69314718055994529</v>
      </c>
      <c r="H101" s="31">
        <v>0</v>
      </c>
      <c r="I101" s="31">
        <v>1</v>
      </c>
      <c r="J101" s="31">
        <v>0</v>
      </c>
      <c r="K101" s="265">
        <f>ID_108!L100/1000</f>
        <v>8.80209661493178E-2</v>
      </c>
      <c r="L101" s="266">
        <f>LN(ID_108!L100/ID_108!J100)</f>
        <v>-2.4787292872656828</v>
      </c>
      <c r="M101" s="267">
        <f>ID_108!Q100</f>
        <v>-0.50687944329222667</v>
      </c>
      <c r="N101" s="268">
        <f>LN(ID_108!E100/100000)</f>
        <v>1.7487303787173261</v>
      </c>
      <c r="O101" s="269">
        <f>ID_108!G100</f>
        <v>1</v>
      </c>
      <c r="P101" s="194">
        <f>'Eksempel_enkelt kystvandopland'!$C$18</f>
        <v>0.56000000000000005</v>
      </c>
      <c r="Q101" s="194">
        <f>'Eksempel_enkelt kystvandopland'!$C$19</f>
        <v>0.06</v>
      </c>
      <c r="R101" s="194">
        <f>'Eksempel_enkelt kystvandopland'!$C$22</f>
        <v>0</v>
      </c>
      <c r="S101" s="194">
        <f>'Eksempel_enkelt kystvandopland'!$C$17</f>
        <v>0.4677</v>
      </c>
      <c r="T101" s="194">
        <f>'Eksempel_enkelt kystvandopland'!$C$23</f>
        <v>0</v>
      </c>
      <c r="U101" s="194">
        <f>'Eksempel_enkelt kystvandopland'!$C$20</f>
        <v>0.74</v>
      </c>
      <c r="V101" s="270">
        <v>1</v>
      </c>
      <c r="W101" s="194">
        <v>1</v>
      </c>
      <c r="X101" s="271">
        <f>G101*'Eksempel_enkelt kystvandopland'!$B$5+H101*'Eksempel_enkelt kystvandopland'!$B$7+I101*'Eksempel_enkelt kystvandopland'!$B$8+J101*'Eksempel_enkelt kystvandopland'!$B$9+K101*'Eksempel_enkelt kystvandopland'!$B$10+L101*'Eksempel_enkelt kystvandopland'!$B$11+M101*'Eksempel_enkelt kystvandopland'!$B$12+N101*'Eksempel_enkelt kystvandopland'!$B$15+O101*'Eksempel_enkelt kystvandopland'!$B$14+'Beregning_alle kystvandoplande'!P101*'Eksempel_enkelt kystvandopland'!$B$18+Q101*'Eksempel_enkelt kystvandopland'!$B$19+R101*'Eksempel_enkelt kystvandopland'!$B$22+'Beregning_alle kystvandoplande'!S101*'Eksempel_enkelt kystvandopland'!$B$17+'Beregning_alle kystvandoplande'!T101*'Eksempel_enkelt kystvandopland'!$B$23+'Beregning_alle kystvandoplande'!U101*'Eksempel_enkelt kystvandopland'!$B$20+'Beregning_alle kystvandoplande'!V101*'Eksempel_enkelt kystvandopland'!$B$21+W101*'Eksempel_enkelt kystvandopland'!$B$24</f>
        <v>7.2960720199589462</v>
      </c>
      <c r="Y101" s="272">
        <f>EXP(X101+(('Eksempel_enkelt kystvandopland'!$C$29^2)+('Eksempel_enkelt kystvandopland'!$C$28^2))/2)</f>
        <v>1495.3596417818967</v>
      </c>
      <c r="Z101" s="273">
        <f>ID_108!F100</f>
        <v>12724.1079730324</v>
      </c>
      <c r="AA101" s="274">
        <f t="shared" ref="AA101:AA110" si="12">Y101*Z101</f>
        <v>19027117.540547904</v>
      </c>
      <c r="AB101" s="31" t="str">
        <f t="shared" ref="AB101:AB106" si="13">IF(F102=0,"Ikke relevant for 2027",IF(F102&lt;&gt;0,"Årlig WTP ved målopfyldelse i 2027"))</f>
        <v>Årlig WTP ved målopfyldelse i 2027</v>
      </c>
    </row>
    <row r="102" spans="1:29" x14ac:dyDescent="0.3">
      <c r="A102" s="263">
        <f>Kystoplande_108_liste!A101</f>
        <v>224</v>
      </c>
      <c r="B102" s="263" t="str">
        <f>Kystoplande_108_liste!B101</f>
        <v>Nordlige Lillebælt</v>
      </c>
      <c r="C102" s="31">
        <f>IF('WQ 2021_108'!$E101="D",1,0)</f>
        <v>0</v>
      </c>
      <c r="D102" s="31">
        <f>IF('WQ 2021_108'!$E101="R",1,0)</f>
        <v>1</v>
      </c>
      <c r="E102" s="31">
        <f>IF('WQ 2021_108'!$E101="M",1,0)</f>
        <v>0</v>
      </c>
      <c r="F102" s="31">
        <f t="shared" si="8"/>
        <v>2</v>
      </c>
      <c r="G102" s="264">
        <f t="shared" si="7"/>
        <v>0.69314718055994529</v>
      </c>
      <c r="H102" s="31">
        <v>0</v>
      </c>
      <c r="I102" s="31">
        <v>1</v>
      </c>
      <c r="J102" s="31">
        <v>0</v>
      </c>
      <c r="K102" s="265">
        <f>ID_108!L101/1000</f>
        <v>4.0568367289178904E-2</v>
      </c>
      <c r="L102" s="266">
        <f>LN(ID_108!L101/ID_108!J101)</f>
        <v>-2.3725415971364612</v>
      </c>
      <c r="M102" s="267">
        <f>ID_108!Q101</f>
        <v>-0.26383835019326518</v>
      </c>
      <c r="N102" s="268">
        <f>LN(ID_108!E101/100000)</f>
        <v>1.7782699530241921</v>
      </c>
      <c r="O102" s="269">
        <f>ID_108!G101</f>
        <v>0</v>
      </c>
      <c r="P102" s="194">
        <f>'Eksempel_enkelt kystvandopland'!$C$18</f>
        <v>0.56000000000000005</v>
      </c>
      <c r="Q102" s="194">
        <f>'Eksempel_enkelt kystvandopland'!$C$19</f>
        <v>0.06</v>
      </c>
      <c r="R102" s="194">
        <f>'Eksempel_enkelt kystvandopland'!$C$22</f>
        <v>0</v>
      </c>
      <c r="S102" s="194">
        <f>'Eksempel_enkelt kystvandopland'!$C$17</f>
        <v>0.4677</v>
      </c>
      <c r="T102" s="194">
        <f>'Eksempel_enkelt kystvandopland'!$C$23</f>
        <v>0</v>
      </c>
      <c r="U102" s="194">
        <f>'Eksempel_enkelt kystvandopland'!$C$20</f>
        <v>0.74</v>
      </c>
      <c r="V102" s="270">
        <v>1</v>
      </c>
      <c r="W102" s="194">
        <v>1</v>
      </c>
      <c r="X102" s="271">
        <f>G102*'Eksempel_enkelt kystvandopland'!$B$5+H102*'Eksempel_enkelt kystvandopland'!$B$7+I102*'Eksempel_enkelt kystvandopland'!$B$8+J102*'Eksempel_enkelt kystvandopland'!$B$9+K102*'Eksempel_enkelt kystvandopland'!$B$10+L102*'Eksempel_enkelt kystvandopland'!$B$11+M102*'Eksempel_enkelt kystvandopland'!$B$12+N102*'Eksempel_enkelt kystvandopland'!$B$15+O102*'Eksempel_enkelt kystvandopland'!$B$14+'Beregning_alle kystvandoplande'!P102*'Eksempel_enkelt kystvandopland'!$B$18+Q102*'Eksempel_enkelt kystvandopland'!$B$19+R102*'Eksempel_enkelt kystvandopland'!$B$22+'Beregning_alle kystvandoplande'!S102*'Eksempel_enkelt kystvandopland'!$B$17+'Beregning_alle kystvandoplande'!T102*'Eksempel_enkelt kystvandopland'!$B$23+'Beregning_alle kystvandoplande'!U102*'Eksempel_enkelt kystvandopland'!$B$20+'Beregning_alle kystvandoplande'!V102*'Eksempel_enkelt kystvandopland'!$B$21+W102*'Eksempel_enkelt kystvandopland'!$B$24</f>
        <v>6.838374183787975</v>
      </c>
      <c r="Y102" s="272">
        <f>EXP(X102+(('Eksempel_enkelt kystvandopland'!$C$29^2)+('Eksempel_enkelt kystvandopland'!$C$28^2))/2)</f>
        <v>946.17182314268268</v>
      </c>
      <c r="Z102" s="273">
        <f>ID_108!F101</f>
        <v>9871.2400348688407</v>
      </c>
      <c r="AA102" s="274">
        <f t="shared" si="12"/>
        <v>9339889.1804708894</v>
      </c>
      <c r="AB102" s="31" t="str">
        <f t="shared" si="13"/>
        <v>Årlig WTP ved målopfyldelse i 2027</v>
      </c>
    </row>
    <row r="103" spans="1:29" x14ac:dyDescent="0.3">
      <c r="A103" s="263">
        <f>Kystoplande_108_liste!A102</f>
        <v>225</v>
      </c>
      <c r="B103" s="263" t="str">
        <f>Kystoplande_108_liste!B102</f>
        <v>Nordlige Kattegat, Ålbæk Bugt</v>
      </c>
      <c r="C103" s="31">
        <f>IF('WQ 2021_108'!$E102="D",1,0)</f>
        <v>0</v>
      </c>
      <c r="D103" s="31">
        <f>IF('WQ 2021_108'!$E102="R",1,0)</f>
        <v>1</v>
      </c>
      <c r="E103" s="31">
        <f>IF('WQ 2021_108'!$E102="M",1,0)</f>
        <v>0</v>
      </c>
      <c r="F103" s="31">
        <f t="shared" si="8"/>
        <v>2</v>
      </c>
      <c r="G103" s="264">
        <f t="shared" si="7"/>
        <v>0.69314718055994529</v>
      </c>
      <c r="H103" s="31">
        <v>0</v>
      </c>
      <c r="I103" s="31">
        <v>1</v>
      </c>
      <c r="J103" s="31">
        <v>0</v>
      </c>
      <c r="K103" s="265">
        <f>ID_108!L102/1000</f>
        <v>9.1940430193144698E-2</v>
      </c>
      <c r="L103" s="266">
        <f>LN(ID_108!L102/ID_108!J102)</f>
        <v>-2.3328935972099463</v>
      </c>
      <c r="M103" s="267">
        <f>ID_108!Q102</f>
        <v>-0.92435444296338654</v>
      </c>
      <c r="N103" s="268">
        <f>LN(ID_108!E102/100000)</f>
        <v>1.7444864452803863</v>
      </c>
      <c r="O103" s="269">
        <f>ID_108!G102</f>
        <v>1</v>
      </c>
      <c r="P103" s="194">
        <f>'Eksempel_enkelt kystvandopland'!$C$18</f>
        <v>0.56000000000000005</v>
      </c>
      <c r="Q103" s="194">
        <f>'Eksempel_enkelt kystvandopland'!$C$19</f>
        <v>0.06</v>
      </c>
      <c r="R103" s="194">
        <f>'Eksempel_enkelt kystvandopland'!$C$22</f>
        <v>0</v>
      </c>
      <c r="S103" s="194">
        <f>'Eksempel_enkelt kystvandopland'!$C$17</f>
        <v>0.4677</v>
      </c>
      <c r="T103" s="194">
        <f>'Eksempel_enkelt kystvandopland'!$C$23</f>
        <v>0</v>
      </c>
      <c r="U103" s="194">
        <f>'Eksempel_enkelt kystvandopland'!$C$20</f>
        <v>0.74</v>
      </c>
      <c r="V103" s="270">
        <v>1</v>
      </c>
      <c r="W103" s="194">
        <v>1</v>
      </c>
      <c r="X103" s="271">
        <f>G103*'Eksempel_enkelt kystvandopland'!$B$5+H103*'Eksempel_enkelt kystvandopland'!$B$7+I103*'Eksempel_enkelt kystvandopland'!$B$8+J103*'Eksempel_enkelt kystvandopland'!$B$9+K103*'Eksempel_enkelt kystvandopland'!$B$10+L103*'Eksempel_enkelt kystvandopland'!$B$11+M103*'Eksempel_enkelt kystvandopland'!$B$12+N103*'Eksempel_enkelt kystvandopland'!$B$15+O103*'Eksempel_enkelt kystvandopland'!$B$14+'Beregning_alle kystvandoplande'!P103*'Eksempel_enkelt kystvandopland'!$B$18+Q103*'Eksempel_enkelt kystvandopland'!$B$19+R103*'Eksempel_enkelt kystvandopland'!$B$22+'Beregning_alle kystvandoplande'!S103*'Eksempel_enkelt kystvandopland'!$B$17+'Beregning_alle kystvandoplande'!T103*'Eksempel_enkelt kystvandopland'!$B$23+'Beregning_alle kystvandoplande'!U103*'Eksempel_enkelt kystvandopland'!$B$20+'Beregning_alle kystvandoplande'!V103*'Eksempel_enkelt kystvandopland'!$B$21+W103*'Eksempel_enkelt kystvandopland'!$B$24</f>
        <v>7.3376795966756188</v>
      </c>
      <c r="Y103" s="272">
        <f>EXP(X103+(('Eksempel_enkelt kystvandopland'!$C$29^2)+('Eksempel_enkelt kystvandopland'!$C$28^2))/2)</f>
        <v>1558.8904492054589</v>
      </c>
      <c r="Z103" s="273">
        <f>ID_108!F102</f>
        <v>28139.8282025314</v>
      </c>
      <c r="AA103" s="274">
        <f t="shared" si="12"/>
        <v>43866909.427208617</v>
      </c>
      <c r="AB103" s="31" t="str">
        <f t="shared" si="13"/>
        <v>Årlig WTP ved målopfyldelse i 2027</v>
      </c>
    </row>
    <row r="104" spans="1:29" x14ac:dyDescent="0.3">
      <c r="A104" s="263">
        <f>Kystoplande_108_liste!A103</f>
        <v>231</v>
      </c>
      <c r="B104" s="263" t="str">
        <f>Kystoplande_108_liste!B103</f>
        <v>Lillebælt, Snævringen</v>
      </c>
      <c r="C104" s="31">
        <f>IF('WQ 2021_108'!$E103="D",1,0)</f>
        <v>0</v>
      </c>
      <c r="D104" s="31">
        <f>IF('WQ 2021_108'!$E103="R",1,0)</f>
        <v>1</v>
      </c>
      <c r="E104" s="31">
        <f>IF('WQ 2021_108'!$E103="M",1,0)</f>
        <v>0</v>
      </c>
      <c r="F104" s="31">
        <f t="shared" si="8"/>
        <v>2</v>
      </c>
      <c r="G104" s="264">
        <f t="shared" si="7"/>
        <v>0.69314718055994529</v>
      </c>
      <c r="H104" s="31">
        <v>0</v>
      </c>
      <c r="I104" s="31">
        <v>1</v>
      </c>
      <c r="J104" s="31">
        <v>0</v>
      </c>
      <c r="K104" s="265">
        <f>ID_108!L103/1000</f>
        <v>6.4536570189068304E-2</v>
      </c>
      <c r="L104" s="266">
        <f>LN(ID_108!L103/ID_108!J103)</f>
        <v>-0.47663799602140855</v>
      </c>
      <c r="M104" s="267">
        <f>ID_108!Q103</f>
        <v>-1.2390167406448969</v>
      </c>
      <c r="N104" s="268">
        <f>LN(ID_108!E103/100000)</f>
        <v>1.9455371327871434</v>
      </c>
      <c r="O104" s="269">
        <f>ID_108!G103</f>
        <v>0</v>
      </c>
      <c r="P104" s="194">
        <f>'Eksempel_enkelt kystvandopland'!$C$18</f>
        <v>0.56000000000000005</v>
      </c>
      <c r="Q104" s="194">
        <f>'Eksempel_enkelt kystvandopland'!$C$19</f>
        <v>0.06</v>
      </c>
      <c r="R104" s="194">
        <f>'Eksempel_enkelt kystvandopland'!$C$22</f>
        <v>0</v>
      </c>
      <c r="S104" s="194">
        <f>'Eksempel_enkelt kystvandopland'!$C$17</f>
        <v>0.4677</v>
      </c>
      <c r="T104" s="194">
        <f>'Eksempel_enkelt kystvandopland'!$C$23</f>
        <v>0</v>
      </c>
      <c r="U104" s="194">
        <f>'Eksempel_enkelt kystvandopland'!$C$20</f>
        <v>0.74</v>
      </c>
      <c r="V104" s="270">
        <v>1</v>
      </c>
      <c r="W104" s="194">
        <v>1</v>
      </c>
      <c r="X104" s="271">
        <f>G104*'Eksempel_enkelt kystvandopland'!$B$5+H104*'Eksempel_enkelt kystvandopland'!$B$7+I104*'Eksempel_enkelt kystvandopland'!$B$8+J104*'Eksempel_enkelt kystvandopland'!$B$9+K104*'Eksempel_enkelt kystvandopland'!$B$10+L104*'Eksempel_enkelt kystvandopland'!$B$11+M104*'Eksempel_enkelt kystvandopland'!$B$12+N104*'Eksempel_enkelt kystvandopland'!$B$15+O104*'Eksempel_enkelt kystvandopland'!$B$14+'Beregning_alle kystvandoplande'!P104*'Eksempel_enkelt kystvandopland'!$B$18+Q104*'Eksempel_enkelt kystvandopland'!$B$19+R104*'Eksempel_enkelt kystvandopland'!$B$22+'Beregning_alle kystvandoplande'!S104*'Eksempel_enkelt kystvandopland'!$B$17+'Beregning_alle kystvandoplande'!T104*'Eksempel_enkelt kystvandopland'!$B$23+'Beregning_alle kystvandoplande'!U104*'Eksempel_enkelt kystvandopland'!$B$20+'Beregning_alle kystvandoplande'!V104*'Eksempel_enkelt kystvandopland'!$B$21+W104*'Eksempel_enkelt kystvandopland'!$B$24</f>
        <v>7.3818325495838764</v>
      </c>
      <c r="Y104" s="272">
        <f>EXP(X104+(('Eksempel_enkelt kystvandopland'!$C$29^2)+('Eksempel_enkelt kystvandopland'!$C$28^2))/2)</f>
        <v>1629.2621939577139</v>
      </c>
      <c r="Z104" s="273">
        <f>ID_108!F103</f>
        <v>29842.9475884163</v>
      </c>
      <c r="AA104" s="274">
        <f t="shared" si="12"/>
        <v>48621986.262068205</v>
      </c>
      <c r="AB104" s="31" t="str">
        <f t="shared" si="13"/>
        <v>Årlig WTP ved målopfyldelse i 2027</v>
      </c>
    </row>
    <row r="105" spans="1:29" x14ac:dyDescent="0.3">
      <c r="A105" s="263">
        <f>Kystoplande_108_liste!A104</f>
        <v>232</v>
      </c>
      <c r="B105" s="263" t="str">
        <f>Kystoplande_108_liste!B104</f>
        <v>Nissum Bredning</v>
      </c>
      <c r="C105" s="31">
        <f>IF('WQ 2021_108'!$E104="D",1,0)</f>
        <v>0</v>
      </c>
      <c r="D105" s="31">
        <f>IF('WQ 2021_108'!$E104="R",1,0)</f>
        <v>1</v>
      </c>
      <c r="E105" s="31">
        <f>IF('WQ 2021_108'!$E104="M",1,0)</f>
        <v>0</v>
      </c>
      <c r="F105" s="31">
        <f t="shared" si="8"/>
        <v>2</v>
      </c>
      <c r="G105" s="264">
        <f t="shared" si="7"/>
        <v>0.69314718055994529</v>
      </c>
      <c r="H105" s="31">
        <v>0</v>
      </c>
      <c r="I105" s="31">
        <v>1</v>
      </c>
      <c r="J105" s="31">
        <v>0</v>
      </c>
      <c r="K105" s="265">
        <f>ID_108!L104/1000</f>
        <v>0.10606167313702501</v>
      </c>
      <c r="L105" s="266">
        <f>LN(ID_108!L104/ID_108!J104)</f>
        <v>-2.083358722457501</v>
      </c>
      <c r="M105" s="267">
        <f>ID_108!Q104</f>
        <v>-0.42392333832794804</v>
      </c>
      <c r="N105" s="268">
        <f>LN(ID_108!E104/100000)</f>
        <v>1.7334699774350932</v>
      </c>
      <c r="O105" s="269">
        <f>ID_108!G104</f>
        <v>1</v>
      </c>
      <c r="P105" s="194">
        <f>'Eksempel_enkelt kystvandopland'!$C$18</f>
        <v>0.56000000000000005</v>
      </c>
      <c r="Q105" s="194">
        <f>'Eksempel_enkelt kystvandopland'!$C$19</f>
        <v>0.06</v>
      </c>
      <c r="R105" s="194">
        <f>'Eksempel_enkelt kystvandopland'!$C$22</f>
        <v>0</v>
      </c>
      <c r="S105" s="194">
        <f>'Eksempel_enkelt kystvandopland'!$C$17</f>
        <v>0.4677</v>
      </c>
      <c r="T105" s="194">
        <f>'Eksempel_enkelt kystvandopland'!$C$23</f>
        <v>0</v>
      </c>
      <c r="U105" s="194">
        <f>'Eksempel_enkelt kystvandopland'!$C$20</f>
        <v>0.74</v>
      </c>
      <c r="V105" s="270">
        <v>1</v>
      </c>
      <c r="W105" s="194">
        <v>1</v>
      </c>
      <c r="X105" s="271">
        <f>G105*'Eksempel_enkelt kystvandopland'!$B$5+H105*'Eksempel_enkelt kystvandopland'!$B$7+I105*'Eksempel_enkelt kystvandopland'!$B$8+J105*'Eksempel_enkelt kystvandopland'!$B$9+K105*'Eksempel_enkelt kystvandopland'!$B$10+L105*'Eksempel_enkelt kystvandopland'!$B$11+M105*'Eksempel_enkelt kystvandopland'!$B$12+N105*'Eksempel_enkelt kystvandopland'!$B$15+O105*'Eksempel_enkelt kystvandopland'!$B$14+'Beregning_alle kystvandoplande'!P105*'Eksempel_enkelt kystvandopland'!$B$18+Q105*'Eksempel_enkelt kystvandopland'!$B$19+R105*'Eksempel_enkelt kystvandopland'!$B$22+'Beregning_alle kystvandoplande'!S105*'Eksempel_enkelt kystvandopland'!$B$17+'Beregning_alle kystvandoplande'!T105*'Eksempel_enkelt kystvandopland'!$B$23+'Beregning_alle kystvandoplande'!U105*'Eksempel_enkelt kystvandopland'!$B$20+'Beregning_alle kystvandoplande'!V105*'Eksempel_enkelt kystvandopland'!$B$21+W105*'Eksempel_enkelt kystvandopland'!$B$24</f>
        <v>7.3158325634880992</v>
      </c>
      <c r="Y105" s="272">
        <f>EXP(X105+(('Eksempel_enkelt kystvandopland'!$C$29^2)+('Eksempel_enkelt kystvandopland'!$C$28^2))/2)</f>
        <v>1525.2026469940511</v>
      </c>
      <c r="Z105" s="273">
        <f>ID_108!F104</f>
        <v>12194.602879676801</v>
      </c>
      <c r="AA105" s="274">
        <f t="shared" si="12"/>
        <v>18599240.591124333</v>
      </c>
      <c r="AB105" s="31" t="str">
        <f t="shared" si="13"/>
        <v>Årlig WTP ved målopfyldelse i 2027</v>
      </c>
    </row>
    <row r="106" spans="1:29" x14ac:dyDescent="0.3">
      <c r="A106" s="263">
        <f>Kystoplande_108_liste!A105</f>
        <v>233</v>
      </c>
      <c r="B106" s="263" t="str">
        <f>Kystoplande_108_liste!B105</f>
        <v>Kås Bredning og Venø Bugt</v>
      </c>
      <c r="C106" s="31">
        <f>IF('WQ 2021_108'!$E105="D",1,0)</f>
        <v>0</v>
      </c>
      <c r="D106" s="31">
        <f>IF('WQ 2021_108'!$E105="R",1,0)</f>
        <v>1</v>
      </c>
      <c r="E106" s="31">
        <f>IF('WQ 2021_108'!$E105="M",1,0)</f>
        <v>0</v>
      </c>
      <c r="F106" s="31">
        <f t="shared" si="8"/>
        <v>2</v>
      </c>
      <c r="G106" s="264">
        <f t="shared" si="7"/>
        <v>0.69314718055994529</v>
      </c>
      <c r="H106" s="31">
        <v>0</v>
      </c>
      <c r="I106" s="31">
        <v>1</v>
      </c>
      <c r="J106" s="31">
        <v>0</v>
      </c>
      <c r="K106" s="265">
        <f>ID_108!L105/1000</f>
        <v>0.28835059161265997</v>
      </c>
      <c r="L106" s="266">
        <f>LN(ID_108!L105/ID_108!J105)</f>
        <v>-1.2526036179415703</v>
      </c>
      <c r="M106" s="267">
        <f>ID_108!Q105</f>
        <v>-0.31940470017562256</v>
      </c>
      <c r="N106" s="268">
        <f>LN(ID_108!E105/100000)</f>
        <v>1.7522896714523961</v>
      </c>
      <c r="O106" s="269">
        <f>ID_108!G105</f>
        <v>1</v>
      </c>
      <c r="P106" s="194">
        <f>'Eksempel_enkelt kystvandopland'!$C$18</f>
        <v>0.56000000000000005</v>
      </c>
      <c r="Q106" s="194">
        <f>'Eksempel_enkelt kystvandopland'!$C$19</f>
        <v>0.06</v>
      </c>
      <c r="R106" s="194">
        <f>'Eksempel_enkelt kystvandopland'!$C$22</f>
        <v>0</v>
      </c>
      <c r="S106" s="194">
        <f>'Eksempel_enkelt kystvandopland'!$C$17</f>
        <v>0.4677</v>
      </c>
      <c r="T106" s="194">
        <f>'Eksempel_enkelt kystvandopland'!$C$23</f>
        <v>0</v>
      </c>
      <c r="U106" s="194">
        <f>'Eksempel_enkelt kystvandopland'!$C$20</f>
        <v>0.74</v>
      </c>
      <c r="V106" s="270">
        <v>1</v>
      </c>
      <c r="W106" s="194">
        <v>1</v>
      </c>
      <c r="X106" s="271">
        <f>G106*'Eksempel_enkelt kystvandopland'!$B$5+H106*'Eksempel_enkelt kystvandopland'!$B$7+I106*'Eksempel_enkelt kystvandopland'!$B$8+J106*'Eksempel_enkelt kystvandopland'!$B$9+K106*'Eksempel_enkelt kystvandopland'!$B$10+L106*'Eksempel_enkelt kystvandopland'!$B$11+M106*'Eksempel_enkelt kystvandopland'!$B$12+N106*'Eksempel_enkelt kystvandopland'!$B$15+O106*'Eksempel_enkelt kystvandopland'!$B$14+'Beregning_alle kystvandoplande'!P106*'Eksempel_enkelt kystvandopland'!$B$18+Q106*'Eksempel_enkelt kystvandopland'!$B$19+R106*'Eksempel_enkelt kystvandopland'!$B$22+'Beregning_alle kystvandoplande'!S106*'Eksempel_enkelt kystvandopland'!$B$17+'Beregning_alle kystvandoplande'!T106*'Eksempel_enkelt kystvandopland'!$B$23+'Beregning_alle kystvandoplande'!U106*'Eksempel_enkelt kystvandopland'!$B$20+'Beregning_alle kystvandoplande'!V106*'Eksempel_enkelt kystvandopland'!$B$21+W106*'Eksempel_enkelt kystvandopland'!$B$24</f>
        <v>7.4355577737898635</v>
      </c>
      <c r="Y106" s="272">
        <f>EXP(X106+(('Eksempel_enkelt kystvandopland'!$C$29^2)+('Eksempel_enkelt kystvandopland'!$C$28^2))/2)</f>
        <v>1719.1887022482408</v>
      </c>
      <c r="Z106" s="273">
        <f>ID_108!F105</f>
        <v>22833.643216720498</v>
      </c>
      <c r="AA106" s="274">
        <f t="shared" si="12"/>
        <v>39255341.449353062</v>
      </c>
      <c r="AB106" s="31" t="str">
        <f t="shared" si="13"/>
        <v>Årlig WTP ved målopfyldelse i 2027</v>
      </c>
    </row>
    <row r="107" spans="1:29" x14ac:dyDescent="0.3">
      <c r="A107" s="263">
        <f>Kystoplande_108_liste!A106</f>
        <v>234</v>
      </c>
      <c r="B107" s="263" t="str">
        <f>Kystoplande_108_liste!B106</f>
        <v>Løgstør Bredning</v>
      </c>
      <c r="C107" s="31">
        <f>IF('WQ 2021_108'!$E106="D",1,0)</f>
        <v>1</v>
      </c>
      <c r="D107" s="31">
        <f>IF('WQ 2021_108'!$E106="R",1,0)</f>
        <v>0</v>
      </c>
      <c r="E107" s="31">
        <f>IF('WQ 2021_108'!$E106="M",1,0)</f>
        <v>0</v>
      </c>
      <c r="F107" s="31">
        <f t="shared" si="8"/>
        <v>2</v>
      </c>
      <c r="G107" s="264">
        <f t="shared" si="7"/>
        <v>0.69314718055994529</v>
      </c>
      <c r="H107" s="31">
        <v>0</v>
      </c>
      <c r="I107" s="31">
        <v>1</v>
      </c>
      <c r="J107" s="31">
        <v>0</v>
      </c>
      <c r="K107" s="265">
        <f>ID_108!L106/1000</f>
        <v>0.12780702238000699</v>
      </c>
      <c r="L107" s="266">
        <f>LN(ID_108!L106/ID_108!J106)</f>
        <v>-1.8821303281262867</v>
      </c>
      <c r="M107" s="267">
        <f>ID_108!Q106</f>
        <v>-0.36481547045545226</v>
      </c>
      <c r="N107" s="268">
        <f>LN(ID_108!E106/100000)</f>
        <v>1.6998517436120402</v>
      </c>
      <c r="O107" s="269">
        <f>ID_108!G106</f>
        <v>1</v>
      </c>
      <c r="P107" s="194">
        <f>'Eksempel_enkelt kystvandopland'!$C$18</f>
        <v>0.56000000000000005</v>
      </c>
      <c r="Q107" s="194">
        <f>'Eksempel_enkelt kystvandopland'!$C$19</f>
        <v>0.06</v>
      </c>
      <c r="R107" s="194">
        <f>'Eksempel_enkelt kystvandopland'!$C$22</f>
        <v>0</v>
      </c>
      <c r="S107" s="194">
        <f>'Eksempel_enkelt kystvandopland'!$C$17</f>
        <v>0.4677</v>
      </c>
      <c r="T107" s="194">
        <f>'Eksempel_enkelt kystvandopland'!$C$23</f>
        <v>0</v>
      </c>
      <c r="U107" s="194">
        <f>'Eksempel_enkelt kystvandopland'!$C$20</f>
        <v>0.74</v>
      </c>
      <c r="V107" s="270">
        <v>1</v>
      </c>
      <c r="W107" s="194">
        <v>1</v>
      </c>
      <c r="X107" s="271">
        <f>G107*'Eksempel_enkelt kystvandopland'!$B$5+H107*'Eksempel_enkelt kystvandopland'!$B$7+I107*'Eksempel_enkelt kystvandopland'!$B$8+J107*'Eksempel_enkelt kystvandopland'!$B$9+K107*'Eksempel_enkelt kystvandopland'!$B$10+L107*'Eksempel_enkelt kystvandopland'!$B$11+M107*'Eksempel_enkelt kystvandopland'!$B$12+N107*'Eksempel_enkelt kystvandopland'!$B$15+O107*'Eksempel_enkelt kystvandopland'!$B$14+'Beregning_alle kystvandoplande'!P107*'Eksempel_enkelt kystvandopland'!$B$18+Q107*'Eksempel_enkelt kystvandopland'!$B$19+R107*'Eksempel_enkelt kystvandopland'!$B$22+'Beregning_alle kystvandoplande'!S107*'Eksempel_enkelt kystvandopland'!$B$17+'Beregning_alle kystvandoplande'!T107*'Eksempel_enkelt kystvandopland'!$B$23+'Beregning_alle kystvandoplande'!U107*'Eksempel_enkelt kystvandopland'!$B$20+'Beregning_alle kystvandoplande'!V107*'Eksempel_enkelt kystvandopland'!$B$21+W107*'Eksempel_enkelt kystvandopland'!$B$24</f>
        <v>7.2870379893989545</v>
      </c>
      <c r="Y107" s="272">
        <f>EXP(X107+(('Eksempel_enkelt kystvandopland'!$C$29^2)+('Eksempel_enkelt kystvandopland'!$C$28^2))/2)</f>
        <v>1481.9113546618626</v>
      </c>
      <c r="Z107" s="273">
        <f>ID_108!F106</f>
        <v>10567.608815707001</v>
      </c>
      <c r="AA107" s="274">
        <f t="shared" si="12"/>
        <v>15660259.495621003</v>
      </c>
      <c r="AB107" s="31" t="str">
        <f>IF(F107=0,"Ikke relevant for 2027",IF(F107&lt;&gt;0,"Årlig WTP ved målopfyldelse i 2027"))</f>
        <v>Årlig WTP ved målopfyldelse i 2027</v>
      </c>
    </row>
    <row r="108" spans="1:29" x14ac:dyDescent="0.3">
      <c r="A108" s="263">
        <f>Kystoplande_108_liste!A107</f>
        <v>235</v>
      </c>
      <c r="B108" s="263" t="str">
        <f>Kystoplande_108_liste!B107</f>
        <v>Nibe Bredning og Langerak</v>
      </c>
      <c r="C108" s="31">
        <f>IF('WQ 2021_108'!$E107="D",1,0)</f>
        <v>0</v>
      </c>
      <c r="D108" s="31">
        <f>IF('WQ 2021_108'!$E107="R",1,0)</f>
        <v>1</v>
      </c>
      <c r="E108" s="31">
        <f>IF('WQ 2021_108'!$E107="M",1,0)</f>
        <v>0</v>
      </c>
      <c r="F108" s="31">
        <f t="shared" si="8"/>
        <v>2</v>
      </c>
      <c r="G108" s="264">
        <f t="shared" si="7"/>
        <v>0.69314718055994529</v>
      </c>
      <c r="H108" s="31">
        <v>0</v>
      </c>
      <c r="I108" s="31">
        <v>1</v>
      </c>
      <c r="J108" s="31">
        <v>0</v>
      </c>
      <c r="K108" s="265">
        <f>ID_108!L107/1000</f>
        <v>0.194508009381964</v>
      </c>
      <c r="L108" s="266">
        <f>LN(ID_108!L107/ID_108!J107)</f>
        <v>-2.6941209888804103</v>
      </c>
      <c r="M108" s="267">
        <f>ID_108!Q107</f>
        <v>-0.41621654665699742</v>
      </c>
      <c r="N108" s="268">
        <f>LN(ID_108!E107/100000)</f>
        <v>1.8318941027404891</v>
      </c>
      <c r="O108" s="269">
        <f>ID_108!G107</f>
        <v>0</v>
      </c>
      <c r="P108" s="194">
        <f>'Eksempel_enkelt kystvandopland'!$C$18</f>
        <v>0.56000000000000005</v>
      </c>
      <c r="Q108" s="194">
        <f>'Eksempel_enkelt kystvandopland'!$C$19</f>
        <v>0.06</v>
      </c>
      <c r="R108" s="194">
        <f>'Eksempel_enkelt kystvandopland'!$C$22</f>
        <v>0</v>
      </c>
      <c r="S108" s="194">
        <f>'Eksempel_enkelt kystvandopland'!$C$17</f>
        <v>0.4677</v>
      </c>
      <c r="T108" s="194">
        <f>'Eksempel_enkelt kystvandopland'!$C$23</f>
        <v>0</v>
      </c>
      <c r="U108" s="194">
        <f>'Eksempel_enkelt kystvandopland'!$C$20</f>
        <v>0.74</v>
      </c>
      <c r="V108" s="270">
        <v>1</v>
      </c>
      <c r="W108" s="194">
        <v>1</v>
      </c>
      <c r="X108" s="271">
        <f>G108*'Eksempel_enkelt kystvandopland'!$B$5+H108*'Eksempel_enkelt kystvandopland'!$B$7+I108*'Eksempel_enkelt kystvandopland'!$B$8+J108*'Eksempel_enkelt kystvandopland'!$B$9+K108*'Eksempel_enkelt kystvandopland'!$B$10+L108*'Eksempel_enkelt kystvandopland'!$B$11+M108*'Eksempel_enkelt kystvandopland'!$B$12+N108*'Eksempel_enkelt kystvandopland'!$B$15+O108*'Eksempel_enkelt kystvandopland'!$B$14+'Beregning_alle kystvandoplande'!P108*'Eksempel_enkelt kystvandopland'!$B$18+Q108*'Eksempel_enkelt kystvandopland'!$B$19+R108*'Eksempel_enkelt kystvandopland'!$B$22+'Beregning_alle kystvandoplande'!S108*'Eksempel_enkelt kystvandopland'!$B$17+'Beregning_alle kystvandoplande'!T108*'Eksempel_enkelt kystvandopland'!$B$23+'Beregning_alle kystvandoplande'!U108*'Eksempel_enkelt kystvandopland'!$B$20+'Beregning_alle kystvandoplande'!V108*'Eksempel_enkelt kystvandopland'!$B$21+W108*'Eksempel_enkelt kystvandopland'!$B$24</f>
        <v>6.8874085213554626</v>
      </c>
      <c r="Y108" s="272">
        <f>EXP(X108+(('Eksempel_enkelt kystvandopland'!$C$29^2)+('Eksempel_enkelt kystvandopland'!$C$28^2))/2)</f>
        <v>993.72302540686189</v>
      </c>
      <c r="Z108" s="273">
        <f>ID_108!F107</f>
        <v>136048.79921480201</v>
      </c>
      <c r="AA108" s="274">
        <f t="shared" si="12"/>
        <v>135194824.35870376</v>
      </c>
      <c r="AB108" s="31" t="str">
        <f>IF(F108=0,"Ikke relevant for 2027",IF(F108&lt;&gt;0,"Årlig WTP ved målopfyldelse i 2027"))</f>
        <v>Årlig WTP ved målopfyldelse i 2027</v>
      </c>
    </row>
    <row r="109" spans="1:29" x14ac:dyDescent="0.3">
      <c r="A109" s="263">
        <f>Kystoplande_108_liste!A108</f>
        <v>236</v>
      </c>
      <c r="B109" s="263" t="str">
        <f>Kystoplande_108_liste!B108</f>
        <v>Thisted Bredning</v>
      </c>
      <c r="C109" s="31">
        <f>IF('WQ 2021_108'!$E108="D",1,0)</f>
        <v>1</v>
      </c>
      <c r="D109" s="31">
        <f>IF('WQ 2021_108'!$E108="R",1,0)</f>
        <v>0</v>
      </c>
      <c r="E109" s="31">
        <f>IF('WQ 2021_108'!$E108="M",1,0)</f>
        <v>0</v>
      </c>
      <c r="F109" s="31">
        <f t="shared" si="8"/>
        <v>2</v>
      </c>
      <c r="G109" s="264">
        <f t="shared" si="7"/>
        <v>0.69314718055994529</v>
      </c>
      <c r="H109" s="31">
        <v>0</v>
      </c>
      <c r="I109" s="31">
        <v>1</v>
      </c>
      <c r="J109" s="31">
        <v>0</v>
      </c>
      <c r="K109" s="265">
        <f>ID_108!L108/1000</f>
        <v>0.144077202742564</v>
      </c>
      <c r="L109" s="266">
        <f>LN(ID_108!L108/ID_108!J108)</f>
        <v>-1.6558395949221625</v>
      </c>
      <c r="M109" s="267">
        <f>ID_108!Q108</f>
        <v>-0.43727382952202681</v>
      </c>
      <c r="N109" s="268">
        <f>LN(ID_108!E108/100000)</f>
        <v>1.7529756386810715</v>
      </c>
      <c r="O109" s="269">
        <f>ID_108!G108</f>
        <v>0</v>
      </c>
      <c r="P109" s="194">
        <f>'Eksempel_enkelt kystvandopland'!$C$18</f>
        <v>0.56000000000000005</v>
      </c>
      <c r="Q109" s="194">
        <f>'Eksempel_enkelt kystvandopland'!$C$19</f>
        <v>0.06</v>
      </c>
      <c r="R109" s="194">
        <f>'Eksempel_enkelt kystvandopland'!$C$22</f>
        <v>0</v>
      </c>
      <c r="S109" s="194">
        <f>'Eksempel_enkelt kystvandopland'!$C$17</f>
        <v>0.4677</v>
      </c>
      <c r="T109" s="194">
        <f>'Eksempel_enkelt kystvandopland'!$C$23</f>
        <v>0</v>
      </c>
      <c r="U109" s="194">
        <f>'Eksempel_enkelt kystvandopland'!$C$20</f>
        <v>0.74</v>
      </c>
      <c r="V109" s="270">
        <v>1</v>
      </c>
      <c r="W109" s="194">
        <v>1</v>
      </c>
      <c r="X109" s="271">
        <f>G109*'Eksempel_enkelt kystvandopland'!$B$5+H109*'Eksempel_enkelt kystvandopland'!$B$7+I109*'Eksempel_enkelt kystvandopland'!$B$8+J109*'Eksempel_enkelt kystvandopland'!$B$9+K109*'Eksempel_enkelt kystvandopland'!$B$10+L109*'Eksempel_enkelt kystvandopland'!$B$11+M109*'Eksempel_enkelt kystvandopland'!$B$12+N109*'Eksempel_enkelt kystvandopland'!$B$15+O109*'Eksempel_enkelt kystvandopland'!$B$14+'Beregning_alle kystvandoplande'!P109*'Eksempel_enkelt kystvandopland'!$B$18+Q109*'Eksempel_enkelt kystvandopland'!$B$19+R109*'Eksempel_enkelt kystvandopland'!$B$22+'Beregning_alle kystvandoplande'!S109*'Eksempel_enkelt kystvandopland'!$B$17+'Beregning_alle kystvandoplande'!T109*'Eksempel_enkelt kystvandopland'!$B$23+'Beregning_alle kystvandoplande'!U109*'Eksempel_enkelt kystvandopland'!$B$20+'Beregning_alle kystvandoplande'!V109*'Eksempel_enkelt kystvandopland'!$B$21+W109*'Eksempel_enkelt kystvandopland'!$B$24</f>
        <v>6.9005945021166148</v>
      </c>
      <c r="Y109" s="272">
        <f>EXP(X109+(('Eksempel_enkelt kystvandopland'!$C$29^2)+('Eksempel_enkelt kystvandopland'!$C$28^2))/2)</f>
        <v>1006.9130084215205</v>
      </c>
      <c r="Z109" s="273">
        <f>ID_108!F108</f>
        <v>14775.255915943801</v>
      </c>
      <c r="AA109" s="274">
        <f t="shared" si="12"/>
        <v>14877397.384520842</v>
      </c>
      <c r="AB109" s="31" t="str">
        <f>IF(F109=0,"Ikke relevant for 2027",IF(F109&lt;&gt;0,"Årlig WTP ved målopfyldelse i 2027"))</f>
        <v>Årlig WTP ved målopfyldelse i 2027</v>
      </c>
    </row>
    <row r="110" spans="1:29" x14ac:dyDescent="0.3">
      <c r="A110" s="263">
        <f>Kystoplande_108_liste!A109</f>
        <v>238</v>
      </c>
      <c r="B110" s="263" t="str">
        <f>Kystoplande_108_liste!B109</f>
        <v>Halkær Bredning</v>
      </c>
      <c r="C110" s="31">
        <f>IF('WQ 2021_108'!$E109="D",1,0)</f>
        <v>1</v>
      </c>
      <c r="D110" s="31">
        <f>IF('WQ 2021_108'!$E109="R",1,0)</f>
        <v>0</v>
      </c>
      <c r="E110" s="31">
        <f>IF('WQ 2021_108'!$E109="M",1,0)</f>
        <v>0</v>
      </c>
      <c r="F110" s="31">
        <f t="shared" si="8"/>
        <v>2</v>
      </c>
      <c r="G110" s="264">
        <f t="shared" si="7"/>
        <v>0.69314718055994529</v>
      </c>
      <c r="H110" s="31">
        <v>0</v>
      </c>
      <c r="I110" s="31">
        <v>1</v>
      </c>
      <c r="J110" s="31">
        <v>0</v>
      </c>
      <c r="K110" s="265">
        <f>ID_108!L109/1000</f>
        <v>2.1010887781978901E-2</v>
      </c>
      <c r="L110" s="266">
        <f>LN(ID_108!L109/ID_108!J109)</f>
        <v>-2.7516734351219334</v>
      </c>
      <c r="M110" s="267">
        <f>ID_108!Q109</f>
        <v>-0.33126078425478106</v>
      </c>
      <c r="N110" s="268">
        <f>LN(ID_108!E109/100000)</f>
        <v>1.8380301888692514</v>
      </c>
      <c r="O110" s="269">
        <f>ID_108!G109</f>
        <v>0</v>
      </c>
      <c r="P110" s="194">
        <f>'Eksempel_enkelt kystvandopland'!$C$18</f>
        <v>0.56000000000000005</v>
      </c>
      <c r="Q110" s="194">
        <f>'Eksempel_enkelt kystvandopland'!$C$19</f>
        <v>0.06</v>
      </c>
      <c r="R110" s="194">
        <f>'Eksempel_enkelt kystvandopland'!$C$22</f>
        <v>0</v>
      </c>
      <c r="S110" s="194">
        <f>'Eksempel_enkelt kystvandopland'!$C$17</f>
        <v>0.4677</v>
      </c>
      <c r="T110" s="194">
        <f>'Eksempel_enkelt kystvandopland'!$C$23</f>
        <v>0</v>
      </c>
      <c r="U110" s="194">
        <f>'Eksempel_enkelt kystvandopland'!$C$20</f>
        <v>0.74</v>
      </c>
      <c r="V110" s="270">
        <v>1</v>
      </c>
      <c r="W110" s="194">
        <v>1</v>
      </c>
      <c r="X110" s="271">
        <f>G110*'Eksempel_enkelt kystvandopland'!$B$5+H110*'Eksempel_enkelt kystvandopland'!$B$7+I110*'Eksempel_enkelt kystvandopland'!$B$8+J110*'Eksempel_enkelt kystvandopland'!$B$9+K110*'Eksempel_enkelt kystvandopland'!$B$10+L110*'Eksempel_enkelt kystvandopland'!$B$11+M110*'Eksempel_enkelt kystvandopland'!$B$12+N110*'Eksempel_enkelt kystvandopland'!$B$15+O110*'Eksempel_enkelt kystvandopland'!$B$14+'Beregning_alle kystvandoplande'!P110*'Eksempel_enkelt kystvandopland'!$B$18+Q110*'Eksempel_enkelt kystvandopland'!$B$19+R110*'Eksempel_enkelt kystvandopland'!$B$22+'Beregning_alle kystvandoplande'!S110*'Eksempel_enkelt kystvandopland'!$B$17+'Beregning_alle kystvandoplande'!T110*'Eksempel_enkelt kystvandopland'!$B$23+'Beregning_alle kystvandoplande'!U110*'Eksempel_enkelt kystvandopland'!$B$20+'Beregning_alle kystvandoplande'!V110*'Eksempel_enkelt kystvandopland'!$B$21+W110*'Eksempel_enkelt kystvandopland'!$B$24</f>
        <v>6.8841425759065213</v>
      </c>
      <c r="Y110" s="272">
        <f>EXP(X110+(('Eksempel_enkelt kystvandopland'!$C$29^2)+('Eksempel_enkelt kystvandopland'!$C$28^2))/2)</f>
        <v>990.48287417317579</v>
      </c>
      <c r="Z110" s="273">
        <f>ID_108!F109</f>
        <v>7358.6574667684299</v>
      </c>
      <c r="AA110" s="274">
        <f t="shared" si="12"/>
        <v>7288624.1977406954</v>
      </c>
      <c r="AB110" s="31" t="str">
        <f>IF(F110=0,"Ikke relevant for 2027",IF(F110&lt;&gt;0,"Årlig WTP ved målopfyldelse i 2027"))</f>
        <v>Årlig WTP ved målopfyldelse i 2027</v>
      </c>
      <c r="AC110" s="40"/>
    </row>
    <row r="111" spans="1:29" x14ac:dyDescent="0.3">
      <c r="A111" s="285"/>
      <c r="B111" s="40"/>
      <c r="C111" s="40"/>
      <c r="D111" s="40"/>
      <c r="E111" s="40"/>
      <c r="F111" s="40"/>
      <c r="G111" s="286"/>
      <c r="H111" s="40"/>
      <c r="I111" s="40"/>
      <c r="J111" s="40"/>
      <c r="K111" s="287"/>
      <c r="L111" s="288"/>
      <c r="M111" s="43"/>
      <c r="N111" s="289"/>
      <c r="O111" s="44"/>
      <c r="P111" s="187"/>
      <c r="Q111" s="187"/>
      <c r="R111" s="187"/>
      <c r="S111" s="187"/>
      <c r="T111" s="187"/>
      <c r="U111" s="187"/>
      <c r="W111" s="187"/>
      <c r="X111" s="290"/>
      <c r="Y111" s="291"/>
      <c r="Z111" s="292"/>
      <c r="AA111" s="306">
        <f>AVERAGE(AA3:AA110)</f>
        <v>30014686.606136147</v>
      </c>
      <c r="AB111" s="307" t="s">
        <v>229</v>
      </c>
      <c r="AC111" s="58"/>
    </row>
    <row r="112" spans="1:29" x14ac:dyDescent="0.3">
      <c r="A112" s="347" t="s">
        <v>200</v>
      </c>
      <c r="B112" s="347"/>
      <c r="C112" s="347"/>
      <c r="D112" s="347"/>
      <c r="E112" s="347"/>
      <c r="F112" s="347"/>
      <c r="Y112" s="294"/>
      <c r="Z112" s="295"/>
      <c r="AA112" s="308">
        <f>MIN(AA3:AA110)</f>
        <v>37468.927527219159</v>
      </c>
      <c r="AB112" s="309" t="s">
        <v>230</v>
      </c>
      <c r="AC112" s="57"/>
    </row>
    <row r="113" spans="1:29" x14ac:dyDescent="0.3">
      <c r="A113" s="346" t="s">
        <v>250</v>
      </c>
      <c r="B113" s="346"/>
      <c r="C113" s="346"/>
      <c r="D113" s="346"/>
      <c r="E113" s="346"/>
      <c r="F113" s="346"/>
      <c r="Y113" s="294"/>
      <c r="Z113" s="295"/>
      <c r="AA113" s="308">
        <f>MEDIAN(AA3:AA110)</f>
        <v>9639800.1208185554</v>
      </c>
      <c r="AB113" s="309" t="s">
        <v>231</v>
      </c>
      <c r="AC113" s="57"/>
    </row>
    <row r="114" spans="1:29" x14ac:dyDescent="0.3">
      <c r="A114" s="346" t="s">
        <v>249</v>
      </c>
      <c r="B114" s="346"/>
      <c r="C114" s="346"/>
      <c r="D114" s="346"/>
      <c r="E114" s="346"/>
      <c r="F114" s="346"/>
      <c r="Y114" s="296"/>
      <c r="Z114" s="297"/>
      <c r="AA114" s="310">
        <f>MAX(AA3:AA110)</f>
        <v>943969400.82030368</v>
      </c>
      <c r="AB114" s="311" t="s">
        <v>275</v>
      </c>
    </row>
    <row r="115" spans="1:29" ht="43.5" customHeight="1" x14ac:dyDescent="0.3">
      <c r="A115" s="346" t="s">
        <v>251</v>
      </c>
      <c r="B115" s="346"/>
      <c r="C115" s="346"/>
      <c r="D115" s="346"/>
      <c r="E115" s="346"/>
      <c r="F115" s="346"/>
      <c r="Z115" s="295"/>
      <c r="AA115" s="313">
        <f>SUM(AA3:AA110)</f>
        <v>3121527407.0381594</v>
      </c>
      <c r="AB115" s="312" t="s">
        <v>304</v>
      </c>
    </row>
    <row r="116" spans="1:29" ht="30.75" customHeight="1" x14ac:dyDescent="0.3">
      <c r="A116" s="344"/>
      <c r="B116" s="345"/>
      <c r="C116" s="345"/>
      <c r="D116" s="345"/>
      <c r="E116" s="345"/>
      <c r="F116" s="345"/>
      <c r="G116" s="345"/>
      <c r="H116" s="345"/>
      <c r="AA116" s="115"/>
      <c r="AB116" s="116"/>
    </row>
  </sheetData>
  <sheetProtection algorithmName="SHA-512" hashValue="WrLbyOXAGIkiH6V2oFE25GQ6vWCS9oEO5CnP0ijRt58/BS/HBFLGjfJFb1DoD7Y3HvFwbtC6xFJB+iA0ehyiuw==" saltValue="TeEanxXxdVTdTtESAFbGlA==" spinCount="100000" sheet="1" objects="1" scenarios="1"/>
  <mergeCells count="5">
    <mergeCell ref="A116:H116"/>
    <mergeCell ref="A114:F114"/>
    <mergeCell ref="A113:F113"/>
    <mergeCell ref="A115:F115"/>
    <mergeCell ref="A112:F1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15"/>
  <sheetViews>
    <sheetView topLeftCell="F1" workbookViewId="0">
      <selection activeCell="K2" sqref="K2"/>
    </sheetView>
  </sheetViews>
  <sheetFormatPr defaultRowHeight="13.8" x14ac:dyDescent="0.3"/>
  <cols>
    <col min="1" max="2" width="7.6640625" style="187" hidden="1" customWidth="1"/>
    <col min="3" max="3" width="10.6640625" style="46" bestFit="1" customWidth="1"/>
    <col min="4" max="4" width="34.6640625" style="46" customWidth="1"/>
    <col min="5" max="5" width="16.6640625" style="188" customWidth="1"/>
    <col min="6" max="6" width="11.5546875" style="188" bestFit="1" customWidth="1"/>
    <col min="7" max="7" width="12.6640625" style="188" bestFit="1" customWidth="1"/>
    <col min="8" max="8" width="12.5546875" style="188" hidden="1" customWidth="1"/>
    <col min="9" max="9" width="13.6640625" style="188" bestFit="1" customWidth="1"/>
    <col min="10" max="10" width="8.5546875" style="188" customWidth="1"/>
    <col min="11" max="11" width="10.6640625" style="188" customWidth="1"/>
    <col min="12" max="12" width="13.44140625" style="188" bestFit="1" customWidth="1"/>
    <col min="13" max="13" width="14.33203125" style="189" customWidth="1"/>
    <col min="14" max="14" width="16.33203125" style="190" customWidth="1"/>
    <col min="15" max="15" width="17.5546875" style="191" customWidth="1"/>
    <col min="16" max="16" width="15.44140625" style="46" customWidth="1"/>
    <col min="17" max="17" width="18.44140625" style="46" bestFit="1" customWidth="1"/>
    <col min="18" max="255" width="8.6640625" style="46"/>
    <col min="256" max="256" width="7.6640625" style="46" bestFit="1" customWidth="1"/>
    <col min="257" max="257" width="10.6640625" style="46" bestFit="1" customWidth="1"/>
    <col min="258" max="258" width="34.6640625" style="46" customWidth="1"/>
    <col min="259" max="259" width="18.33203125" style="46" bestFit="1" customWidth="1"/>
    <col min="260" max="260" width="11.6640625" style="46" bestFit="1" customWidth="1"/>
    <col min="261" max="261" width="11.33203125" style="46" bestFit="1" customWidth="1"/>
    <col min="262" max="262" width="12.6640625" style="46" bestFit="1" customWidth="1"/>
    <col min="263" max="263" width="12" style="46" bestFit="1" customWidth="1"/>
    <col min="264" max="266" width="11.6640625" style="46" bestFit="1" customWidth="1"/>
    <col min="267" max="268" width="14.6640625" style="46" bestFit="1" customWidth="1"/>
    <col min="269" max="511" width="8.6640625" style="46"/>
    <col min="512" max="512" width="7.6640625" style="46" bestFit="1" customWidth="1"/>
    <col min="513" max="513" width="10.6640625" style="46" bestFit="1" customWidth="1"/>
    <col min="514" max="514" width="34.6640625" style="46" customWidth="1"/>
    <col min="515" max="515" width="18.33203125" style="46" bestFit="1" customWidth="1"/>
    <col min="516" max="516" width="11.6640625" style="46" bestFit="1" customWidth="1"/>
    <col min="517" max="517" width="11.33203125" style="46" bestFit="1" customWidth="1"/>
    <col min="518" max="518" width="12.6640625" style="46" bestFit="1" customWidth="1"/>
    <col min="519" max="519" width="12" style="46" bestFit="1" customWidth="1"/>
    <col min="520" max="522" width="11.6640625" style="46" bestFit="1" customWidth="1"/>
    <col min="523" max="524" width="14.6640625" style="46" bestFit="1" customWidth="1"/>
    <col min="525" max="767" width="8.6640625" style="46"/>
    <col min="768" max="768" width="7.6640625" style="46" bestFit="1" customWidth="1"/>
    <col min="769" max="769" width="10.6640625" style="46" bestFit="1" customWidth="1"/>
    <col min="770" max="770" width="34.6640625" style="46" customWidth="1"/>
    <col min="771" max="771" width="18.33203125" style="46" bestFit="1" customWidth="1"/>
    <col min="772" max="772" width="11.6640625" style="46" bestFit="1" customWidth="1"/>
    <col min="773" max="773" width="11.33203125" style="46" bestFit="1" customWidth="1"/>
    <col min="774" max="774" width="12.6640625" style="46" bestFit="1" customWidth="1"/>
    <col min="775" max="775" width="12" style="46" bestFit="1" customWidth="1"/>
    <col min="776" max="778" width="11.6640625" style="46" bestFit="1" customWidth="1"/>
    <col min="779" max="780" width="14.6640625" style="46" bestFit="1" customWidth="1"/>
    <col min="781" max="1023" width="8.6640625" style="46"/>
    <col min="1024" max="1024" width="7.6640625" style="46" bestFit="1" customWidth="1"/>
    <col min="1025" max="1025" width="10.6640625" style="46" bestFit="1" customWidth="1"/>
    <col min="1026" max="1026" width="34.6640625" style="46" customWidth="1"/>
    <col min="1027" max="1027" width="18.33203125" style="46" bestFit="1" customWidth="1"/>
    <col min="1028" max="1028" width="11.6640625" style="46" bestFit="1" customWidth="1"/>
    <col min="1029" max="1029" width="11.33203125" style="46" bestFit="1" customWidth="1"/>
    <col min="1030" max="1030" width="12.6640625" style="46" bestFit="1" customWidth="1"/>
    <col min="1031" max="1031" width="12" style="46" bestFit="1" customWidth="1"/>
    <col min="1032" max="1034" width="11.6640625" style="46" bestFit="1" customWidth="1"/>
    <col min="1035" max="1036" width="14.6640625" style="46" bestFit="1" customWidth="1"/>
    <col min="1037" max="1279" width="8.6640625" style="46"/>
    <col min="1280" max="1280" width="7.6640625" style="46" bestFit="1" customWidth="1"/>
    <col min="1281" max="1281" width="10.6640625" style="46" bestFit="1" customWidth="1"/>
    <col min="1282" max="1282" width="34.6640625" style="46" customWidth="1"/>
    <col min="1283" max="1283" width="18.33203125" style="46" bestFit="1" customWidth="1"/>
    <col min="1284" max="1284" width="11.6640625" style="46" bestFit="1" customWidth="1"/>
    <col min="1285" max="1285" width="11.33203125" style="46" bestFit="1" customWidth="1"/>
    <col min="1286" max="1286" width="12.6640625" style="46" bestFit="1" customWidth="1"/>
    <col min="1287" max="1287" width="12" style="46" bestFit="1" customWidth="1"/>
    <col min="1288" max="1290" width="11.6640625" style="46" bestFit="1" customWidth="1"/>
    <col min="1291" max="1292" width="14.6640625" style="46" bestFit="1" customWidth="1"/>
    <col min="1293" max="1535" width="8.6640625" style="46"/>
    <col min="1536" max="1536" width="7.6640625" style="46" bestFit="1" customWidth="1"/>
    <col min="1537" max="1537" width="10.6640625" style="46" bestFit="1" customWidth="1"/>
    <col min="1538" max="1538" width="34.6640625" style="46" customWidth="1"/>
    <col min="1539" max="1539" width="18.33203125" style="46" bestFit="1" customWidth="1"/>
    <col min="1540" max="1540" width="11.6640625" style="46" bestFit="1" customWidth="1"/>
    <col min="1541" max="1541" width="11.33203125" style="46" bestFit="1" customWidth="1"/>
    <col min="1542" max="1542" width="12.6640625" style="46" bestFit="1" customWidth="1"/>
    <col min="1543" max="1543" width="12" style="46" bestFit="1" customWidth="1"/>
    <col min="1544" max="1546" width="11.6640625" style="46" bestFit="1" customWidth="1"/>
    <col min="1547" max="1548" width="14.6640625" style="46" bestFit="1" customWidth="1"/>
    <col min="1549" max="1791" width="8.6640625" style="46"/>
    <col min="1792" max="1792" width="7.6640625" style="46" bestFit="1" customWidth="1"/>
    <col min="1793" max="1793" width="10.6640625" style="46" bestFit="1" customWidth="1"/>
    <col min="1794" max="1794" width="34.6640625" style="46" customWidth="1"/>
    <col min="1795" max="1795" width="18.33203125" style="46" bestFit="1" customWidth="1"/>
    <col min="1796" max="1796" width="11.6640625" style="46" bestFit="1" customWidth="1"/>
    <col min="1797" max="1797" width="11.33203125" style="46" bestFit="1" customWidth="1"/>
    <col min="1798" max="1798" width="12.6640625" style="46" bestFit="1" customWidth="1"/>
    <col min="1799" max="1799" width="12" style="46" bestFit="1" customWidth="1"/>
    <col min="1800" max="1802" width="11.6640625" style="46" bestFit="1" customWidth="1"/>
    <col min="1803" max="1804" width="14.6640625" style="46" bestFit="1" customWidth="1"/>
    <col min="1805" max="2047" width="8.6640625" style="46"/>
    <col min="2048" max="2048" width="7.6640625" style="46" bestFit="1" customWidth="1"/>
    <col min="2049" max="2049" width="10.6640625" style="46" bestFit="1" customWidth="1"/>
    <col min="2050" max="2050" width="34.6640625" style="46" customWidth="1"/>
    <col min="2051" max="2051" width="18.33203125" style="46" bestFit="1" customWidth="1"/>
    <col min="2052" max="2052" width="11.6640625" style="46" bestFit="1" customWidth="1"/>
    <col min="2053" max="2053" width="11.33203125" style="46" bestFit="1" customWidth="1"/>
    <col min="2054" max="2054" width="12.6640625" style="46" bestFit="1" customWidth="1"/>
    <col min="2055" max="2055" width="12" style="46" bestFit="1" customWidth="1"/>
    <col min="2056" max="2058" width="11.6640625" style="46" bestFit="1" customWidth="1"/>
    <col min="2059" max="2060" width="14.6640625" style="46" bestFit="1" customWidth="1"/>
    <col min="2061" max="2303" width="8.6640625" style="46"/>
    <col min="2304" max="2304" width="7.6640625" style="46" bestFit="1" customWidth="1"/>
    <col min="2305" max="2305" width="10.6640625" style="46" bestFit="1" customWidth="1"/>
    <col min="2306" max="2306" width="34.6640625" style="46" customWidth="1"/>
    <col min="2307" max="2307" width="18.33203125" style="46" bestFit="1" customWidth="1"/>
    <col min="2308" max="2308" width="11.6640625" style="46" bestFit="1" customWidth="1"/>
    <col min="2309" max="2309" width="11.33203125" style="46" bestFit="1" customWidth="1"/>
    <col min="2310" max="2310" width="12.6640625" style="46" bestFit="1" customWidth="1"/>
    <col min="2311" max="2311" width="12" style="46" bestFit="1" customWidth="1"/>
    <col min="2312" max="2314" width="11.6640625" style="46" bestFit="1" customWidth="1"/>
    <col min="2315" max="2316" width="14.6640625" style="46" bestFit="1" customWidth="1"/>
    <col min="2317" max="2559" width="8.6640625" style="46"/>
    <col min="2560" max="2560" width="7.6640625" style="46" bestFit="1" customWidth="1"/>
    <col min="2561" max="2561" width="10.6640625" style="46" bestFit="1" customWidth="1"/>
    <col min="2562" max="2562" width="34.6640625" style="46" customWidth="1"/>
    <col min="2563" max="2563" width="18.33203125" style="46" bestFit="1" customWidth="1"/>
    <col min="2564" max="2564" width="11.6640625" style="46" bestFit="1" customWidth="1"/>
    <col min="2565" max="2565" width="11.33203125" style="46" bestFit="1" customWidth="1"/>
    <col min="2566" max="2566" width="12.6640625" style="46" bestFit="1" customWidth="1"/>
    <col min="2567" max="2567" width="12" style="46" bestFit="1" customWidth="1"/>
    <col min="2568" max="2570" width="11.6640625" style="46" bestFit="1" customWidth="1"/>
    <col min="2571" max="2572" width="14.6640625" style="46" bestFit="1" customWidth="1"/>
    <col min="2573" max="2815" width="8.6640625" style="46"/>
    <col min="2816" max="2816" width="7.6640625" style="46" bestFit="1" customWidth="1"/>
    <col min="2817" max="2817" width="10.6640625" style="46" bestFit="1" customWidth="1"/>
    <col min="2818" max="2818" width="34.6640625" style="46" customWidth="1"/>
    <col min="2819" max="2819" width="18.33203125" style="46" bestFit="1" customWidth="1"/>
    <col min="2820" max="2820" width="11.6640625" style="46" bestFit="1" customWidth="1"/>
    <col min="2821" max="2821" width="11.33203125" style="46" bestFit="1" customWidth="1"/>
    <col min="2822" max="2822" width="12.6640625" style="46" bestFit="1" customWidth="1"/>
    <col min="2823" max="2823" width="12" style="46" bestFit="1" customWidth="1"/>
    <col min="2824" max="2826" width="11.6640625" style="46" bestFit="1" customWidth="1"/>
    <col min="2827" max="2828" width="14.6640625" style="46" bestFit="1" customWidth="1"/>
    <col min="2829" max="3071" width="8.6640625" style="46"/>
    <col min="3072" max="3072" width="7.6640625" style="46" bestFit="1" customWidth="1"/>
    <col min="3073" max="3073" width="10.6640625" style="46" bestFit="1" customWidth="1"/>
    <col min="3074" max="3074" width="34.6640625" style="46" customWidth="1"/>
    <col min="3075" max="3075" width="18.33203125" style="46" bestFit="1" customWidth="1"/>
    <col min="3076" max="3076" width="11.6640625" style="46" bestFit="1" customWidth="1"/>
    <col min="3077" max="3077" width="11.33203125" style="46" bestFit="1" customWidth="1"/>
    <col min="3078" max="3078" width="12.6640625" style="46" bestFit="1" customWidth="1"/>
    <col min="3079" max="3079" width="12" style="46" bestFit="1" customWidth="1"/>
    <col min="3080" max="3082" width="11.6640625" style="46" bestFit="1" customWidth="1"/>
    <col min="3083" max="3084" width="14.6640625" style="46" bestFit="1" customWidth="1"/>
    <col min="3085" max="3327" width="8.6640625" style="46"/>
    <col min="3328" max="3328" width="7.6640625" style="46" bestFit="1" customWidth="1"/>
    <col min="3329" max="3329" width="10.6640625" style="46" bestFit="1" customWidth="1"/>
    <col min="3330" max="3330" width="34.6640625" style="46" customWidth="1"/>
    <col min="3331" max="3331" width="18.33203125" style="46" bestFit="1" customWidth="1"/>
    <col min="3332" max="3332" width="11.6640625" style="46" bestFit="1" customWidth="1"/>
    <col min="3333" max="3333" width="11.33203125" style="46" bestFit="1" customWidth="1"/>
    <col min="3334" max="3334" width="12.6640625" style="46" bestFit="1" customWidth="1"/>
    <col min="3335" max="3335" width="12" style="46" bestFit="1" customWidth="1"/>
    <col min="3336" max="3338" width="11.6640625" style="46" bestFit="1" customWidth="1"/>
    <col min="3339" max="3340" width="14.6640625" style="46" bestFit="1" customWidth="1"/>
    <col min="3341" max="3583" width="8.6640625" style="46"/>
    <col min="3584" max="3584" width="7.6640625" style="46" bestFit="1" customWidth="1"/>
    <col min="3585" max="3585" width="10.6640625" style="46" bestFit="1" customWidth="1"/>
    <col min="3586" max="3586" width="34.6640625" style="46" customWidth="1"/>
    <col min="3587" max="3587" width="18.33203125" style="46" bestFit="1" customWidth="1"/>
    <col min="3588" max="3588" width="11.6640625" style="46" bestFit="1" customWidth="1"/>
    <col min="3589" max="3589" width="11.33203125" style="46" bestFit="1" customWidth="1"/>
    <col min="3590" max="3590" width="12.6640625" style="46" bestFit="1" customWidth="1"/>
    <col min="3591" max="3591" width="12" style="46" bestFit="1" customWidth="1"/>
    <col min="3592" max="3594" width="11.6640625" style="46" bestFit="1" customWidth="1"/>
    <col min="3595" max="3596" width="14.6640625" style="46" bestFit="1" customWidth="1"/>
    <col min="3597" max="3839" width="8.6640625" style="46"/>
    <col min="3840" max="3840" width="7.6640625" style="46" bestFit="1" customWidth="1"/>
    <col min="3841" max="3841" width="10.6640625" style="46" bestFit="1" customWidth="1"/>
    <col min="3842" max="3842" width="34.6640625" style="46" customWidth="1"/>
    <col min="3843" max="3843" width="18.33203125" style="46" bestFit="1" customWidth="1"/>
    <col min="3844" max="3844" width="11.6640625" style="46" bestFit="1" customWidth="1"/>
    <col min="3845" max="3845" width="11.33203125" style="46" bestFit="1" customWidth="1"/>
    <col min="3846" max="3846" width="12.6640625" style="46" bestFit="1" customWidth="1"/>
    <col min="3847" max="3847" width="12" style="46" bestFit="1" customWidth="1"/>
    <col min="3848" max="3850" width="11.6640625" style="46" bestFit="1" customWidth="1"/>
    <col min="3851" max="3852" width="14.6640625" style="46" bestFit="1" customWidth="1"/>
    <col min="3853" max="4095" width="8.6640625" style="46"/>
    <col min="4096" max="4096" width="7.6640625" style="46" bestFit="1" customWidth="1"/>
    <col min="4097" max="4097" width="10.6640625" style="46" bestFit="1" customWidth="1"/>
    <col min="4098" max="4098" width="34.6640625" style="46" customWidth="1"/>
    <col min="4099" max="4099" width="18.33203125" style="46" bestFit="1" customWidth="1"/>
    <col min="4100" max="4100" width="11.6640625" style="46" bestFit="1" customWidth="1"/>
    <col min="4101" max="4101" width="11.33203125" style="46" bestFit="1" customWidth="1"/>
    <col min="4102" max="4102" width="12.6640625" style="46" bestFit="1" customWidth="1"/>
    <col min="4103" max="4103" width="12" style="46" bestFit="1" customWidth="1"/>
    <col min="4104" max="4106" width="11.6640625" style="46" bestFit="1" customWidth="1"/>
    <col min="4107" max="4108" width="14.6640625" style="46" bestFit="1" customWidth="1"/>
    <col min="4109" max="4351" width="8.6640625" style="46"/>
    <col min="4352" max="4352" width="7.6640625" style="46" bestFit="1" customWidth="1"/>
    <col min="4353" max="4353" width="10.6640625" style="46" bestFit="1" customWidth="1"/>
    <col min="4354" max="4354" width="34.6640625" style="46" customWidth="1"/>
    <col min="4355" max="4355" width="18.33203125" style="46" bestFit="1" customWidth="1"/>
    <col min="4356" max="4356" width="11.6640625" style="46" bestFit="1" customWidth="1"/>
    <col min="4357" max="4357" width="11.33203125" style="46" bestFit="1" customWidth="1"/>
    <col min="4358" max="4358" width="12.6640625" style="46" bestFit="1" customWidth="1"/>
    <col min="4359" max="4359" width="12" style="46" bestFit="1" customWidth="1"/>
    <col min="4360" max="4362" width="11.6640625" style="46" bestFit="1" customWidth="1"/>
    <col min="4363" max="4364" width="14.6640625" style="46" bestFit="1" customWidth="1"/>
    <col min="4365" max="4607" width="8.6640625" style="46"/>
    <col min="4608" max="4608" width="7.6640625" style="46" bestFit="1" customWidth="1"/>
    <col min="4609" max="4609" width="10.6640625" style="46" bestFit="1" customWidth="1"/>
    <col min="4610" max="4610" width="34.6640625" style="46" customWidth="1"/>
    <col min="4611" max="4611" width="18.33203125" style="46" bestFit="1" customWidth="1"/>
    <col min="4612" max="4612" width="11.6640625" style="46" bestFit="1" customWidth="1"/>
    <col min="4613" max="4613" width="11.33203125" style="46" bestFit="1" customWidth="1"/>
    <col min="4614" max="4614" width="12.6640625" style="46" bestFit="1" customWidth="1"/>
    <col min="4615" max="4615" width="12" style="46" bestFit="1" customWidth="1"/>
    <col min="4616" max="4618" width="11.6640625" style="46" bestFit="1" customWidth="1"/>
    <col min="4619" max="4620" width="14.6640625" style="46" bestFit="1" customWidth="1"/>
    <col min="4621" max="4863" width="8.6640625" style="46"/>
    <col min="4864" max="4864" width="7.6640625" style="46" bestFit="1" customWidth="1"/>
    <col min="4865" max="4865" width="10.6640625" style="46" bestFit="1" customWidth="1"/>
    <col min="4866" max="4866" width="34.6640625" style="46" customWidth="1"/>
    <col min="4867" max="4867" width="18.33203125" style="46" bestFit="1" customWidth="1"/>
    <col min="4868" max="4868" width="11.6640625" style="46" bestFit="1" customWidth="1"/>
    <col min="4869" max="4869" width="11.33203125" style="46" bestFit="1" customWidth="1"/>
    <col min="4870" max="4870" width="12.6640625" style="46" bestFit="1" customWidth="1"/>
    <col min="4871" max="4871" width="12" style="46" bestFit="1" customWidth="1"/>
    <col min="4872" max="4874" width="11.6640625" style="46" bestFit="1" customWidth="1"/>
    <col min="4875" max="4876" width="14.6640625" style="46" bestFit="1" customWidth="1"/>
    <col min="4877" max="5119" width="8.6640625" style="46"/>
    <col min="5120" max="5120" width="7.6640625" style="46" bestFit="1" customWidth="1"/>
    <col min="5121" max="5121" width="10.6640625" style="46" bestFit="1" customWidth="1"/>
    <col min="5122" max="5122" width="34.6640625" style="46" customWidth="1"/>
    <col min="5123" max="5123" width="18.33203125" style="46" bestFit="1" customWidth="1"/>
    <col min="5124" max="5124" width="11.6640625" style="46" bestFit="1" customWidth="1"/>
    <col min="5125" max="5125" width="11.33203125" style="46" bestFit="1" customWidth="1"/>
    <col min="5126" max="5126" width="12.6640625" style="46" bestFit="1" customWidth="1"/>
    <col min="5127" max="5127" width="12" style="46" bestFit="1" customWidth="1"/>
    <col min="5128" max="5130" width="11.6640625" style="46" bestFit="1" customWidth="1"/>
    <col min="5131" max="5132" width="14.6640625" style="46" bestFit="1" customWidth="1"/>
    <col min="5133" max="5375" width="8.6640625" style="46"/>
    <col min="5376" max="5376" width="7.6640625" style="46" bestFit="1" customWidth="1"/>
    <col min="5377" max="5377" width="10.6640625" style="46" bestFit="1" customWidth="1"/>
    <col min="5378" max="5378" width="34.6640625" style="46" customWidth="1"/>
    <col min="5379" max="5379" width="18.33203125" style="46" bestFit="1" customWidth="1"/>
    <col min="5380" max="5380" width="11.6640625" style="46" bestFit="1" customWidth="1"/>
    <col min="5381" max="5381" width="11.33203125" style="46" bestFit="1" customWidth="1"/>
    <col min="5382" max="5382" width="12.6640625" style="46" bestFit="1" customWidth="1"/>
    <col min="5383" max="5383" width="12" style="46" bestFit="1" customWidth="1"/>
    <col min="5384" max="5386" width="11.6640625" style="46" bestFit="1" customWidth="1"/>
    <col min="5387" max="5388" width="14.6640625" style="46" bestFit="1" customWidth="1"/>
    <col min="5389" max="5631" width="8.6640625" style="46"/>
    <col min="5632" max="5632" width="7.6640625" style="46" bestFit="1" customWidth="1"/>
    <col min="5633" max="5633" width="10.6640625" style="46" bestFit="1" customWidth="1"/>
    <col min="5634" max="5634" width="34.6640625" style="46" customWidth="1"/>
    <col min="5635" max="5635" width="18.33203125" style="46" bestFit="1" customWidth="1"/>
    <col min="5636" max="5636" width="11.6640625" style="46" bestFit="1" customWidth="1"/>
    <col min="5637" max="5637" width="11.33203125" style="46" bestFit="1" customWidth="1"/>
    <col min="5638" max="5638" width="12.6640625" style="46" bestFit="1" customWidth="1"/>
    <col min="5639" max="5639" width="12" style="46" bestFit="1" customWidth="1"/>
    <col min="5640" max="5642" width="11.6640625" style="46" bestFit="1" customWidth="1"/>
    <col min="5643" max="5644" width="14.6640625" style="46" bestFit="1" customWidth="1"/>
    <col min="5645" max="5887" width="8.6640625" style="46"/>
    <col min="5888" max="5888" width="7.6640625" style="46" bestFit="1" customWidth="1"/>
    <col min="5889" max="5889" width="10.6640625" style="46" bestFit="1" customWidth="1"/>
    <col min="5890" max="5890" width="34.6640625" style="46" customWidth="1"/>
    <col min="5891" max="5891" width="18.33203125" style="46" bestFit="1" customWidth="1"/>
    <col min="5892" max="5892" width="11.6640625" style="46" bestFit="1" customWidth="1"/>
    <col min="5893" max="5893" width="11.33203125" style="46" bestFit="1" customWidth="1"/>
    <col min="5894" max="5894" width="12.6640625" style="46" bestFit="1" customWidth="1"/>
    <col min="5895" max="5895" width="12" style="46" bestFit="1" customWidth="1"/>
    <col min="5896" max="5898" width="11.6640625" style="46" bestFit="1" customWidth="1"/>
    <col min="5899" max="5900" width="14.6640625" style="46" bestFit="1" customWidth="1"/>
    <col min="5901" max="6143" width="8.6640625" style="46"/>
    <col min="6144" max="6144" width="7.6640625" style="46" bestFit="1" customWidth="1"/>
    <col min="6145" max="6145" width="10.6640625" style="46" bestFit="1" customWidth="1"/>
    <col min="6146" max="6146" width="34.6640625" style="46" customWidth="1"/>
    <col min="6147" max="6147" width="18.33203125" style="46" bestFit="1" customWidth="1"/>
    <col min="6148" max="6148" width="11.6640625" style="46" bestFit="1" customWidth="1"/>
    <col min="6149" max="6149" width="11.33203125" style="46" bestFit="1" customWidth="1"/>
    <col min="6150" max="6150" width="12.6640625" style="46" bestFit="1" customWidth="1"/>
    <col min="6151" max="6151" width="12" style="46" bestFit="1" customWidth="1"/>
    <col min="6152" max="6154" width="11.6640625" style="46" bestFit="1" customWidth="1"/>
    <col min="6155" max="6156" width="14.6640625" style="46" bestFit="1" customWidth="1"/>
    <col min="6157" max="6399" width="8.6640625" style="46"/>
    <col min="6400" max="6400" width="7.6640625" style="46" bestFit="1" customWidth="1"/>
    <col min="6401" max="6401" width="10.6640625" style="46" bestFit="1" customWidth="1"/>
    <col min="6402" max="6402" width="34.6640625" style="46" customWidth="1"/>
    <col min="6403" max="6403" width="18.33203125" style="46" bestFit="1" customWidth="1"/>
    <col min="6404" max="6404" width="11.6640625" style="46" bestFit="1" customWidth="1"/>
    <col min="6405" max="6405" width="11.33203125" style="46" bestFit="1" customWidth="1"/>
    <col min="6406" max="6406" width="12.6640625" style="46" bestFit="1" customWidth="1"/>
    <col min="6407" max="6407" width="12" style="46" bestFit="1" customWidth="1"/>
    <col min="6408" max="6410" width="11.6640625" style="46" bestFit="1" customWidth="1"/>
    <col min="6411" max="6412" width="14.6640625" style="46" bestFit="1" customWidth="1"/>
    <col min="6413" max="6655" width="8.6640625" style="46"/>
    <col min="6656" max="6656" width="7.6640625" style="46" bestFit="1" customWidth="1"/>
    <col min="6657" max="6657" width="10.6640625" style="46" bestFit="1" customWidth="1"/>
    <col min="6658" max="6658" width="34.6640625" style="46" customWidth="1"/>
    <col min="6659" max="6659" width="18.33203125" style="46" bestFit="1" customWidth="1"/>
    <col min="6660" max="6660" width="11.6640625" style="46" bestFit="1" customWidth="1"/>
    <col min="6661" max="6661" width="11.33203125" style="46" bestFit="1" customWidth="1"/>
    <col min="6662" max="6662" width="12.6640625" style="46" bestFit="1" customWidth="1"/>
    <col min="6663" max="6663" width="12" style="46" bestFit="1" customWidth="1"/>
    <col min="6664" max="6666" width="11.6640625" style="46" bestFit="1" customWidth="1"/>
    <col min="6667" max="6668" width="14.6640625" style="46" bestFit="1" customWidth="1"/>
    <col min="6669" max="6911" width="8.6640625" style="46"/>
    <col min="6912" max="6912" width="7.6640625" style="46" bestFit="1" customWidth="1"/>
    <col min="6913" max="6913" width="10.6640625" style="46" bestFit="1" customWidth="1"/>
    <col min="6914" max="6914" width="34.6640625" style="46" customWidth="1"/>
    <col min="6915" max="6915" width="18.33203125" style="46" bestFit="1" customWidth="1"/>
    <col min="6916" max="6916" width="11.6640625" style="46" bestFit="1" customWidth="1"/>
    <col min="6917" max="6917" width="11.33203125" style="46" bestFit="1" customWidth="1"/>
    <col min="6918" max="6918" width="12.6640625" style="46" bestFit="1" customWidth="1"/>
    <col min="6919" max="6919" width="12" style="46" bestFit="1" customWidth="1"/>
    <col min="6920" max="6922" width="11.6640625" style="46" bestFit="1" customWidth="1"/>
    <col min="6923" max="6924" width="14.6640625" style="46" bestFit="1" customWidth="1"/>
    <col min="6925" max="7167" width="8.6640625" style="46"/>
    <col min="7168" max="7168" width="7.6640625" style="46" bestFit="1" customWidth="1"/>
    <col min="7169" max="7169" width="10.6640625" style="46" bestFit="1" customWidth="1"/>
    <col min="7170" max="7170" width="34.6640625" style="46" customWidth="1"/>
    <col min="7171" max="7171" width="18.33203125" style="46" bestFit="1" customWidth="1"/>
    <col min="7172" max="7172" width="11.6640625" style="46" bestFit="1" customWidth="1"/>
    <col min="7173" max="7173" width="11.33203125" style="46" bestFit="1" customWidth="1"/>
    <col min="7174" max="7174" width="12.6640625" style="46" bestFit="1" customWidth="1"/>
    <col min="7175" max="7175" width="12" style="46" bestFit="1" customWidth="1"/>
    <col min="7176" max="7178" width="11.6640625" style="46" bestFit="1" customWidth="1"/>
    <col min="7179" max="7180" width="14.6640625" style="46" bestFit="1" customWidth="1"/>
    <col min="7181" max="7423" width="8.6640625" style="46"/>
    <col min="7424" max="7424" width="7.6640625" style="46" bestFit="1" customWidth="1"/>
    <col min="7425" max="7425" width="10.6640625" style="46" bestFit="1" customWidth="1"/>
    <col min="7426" max="7426" width="34.6640625" style="46" customWidth="1"/>
    <col min="7427" max="7427" width="18.33203125" style="46" bestFit="1" customWidth="1"/>
    <col min="7428" max="7428" width="11.6640625" style="46" bestFit="1" customWidth="1"/>
    <col min="7429" max="7429" width="11.33203125" style="46" bestFit="1" customWidth="1"/>
    <col min="7430" max="7430" width="12.6640625" style="46" bestFit="1" customWidth="1"/>
    <col min="7431" max="7431" width="12" style="46" bestFit="1" customWidth="1"/>
    <col min="7432" max="7434" width="11.6640625" style="46" bestFit="1" customWidth="1"/>
    <col min="7435" max="7436" width="14.6640625" style="46" bestFit="1" customWidth="1"/>
    <col min="7437" max="7679" width="8.6640625" style="46"/>
    <col min="7680" max="7680" width="7.6640625" style="46" bestFit="1" customWidth="1"/>
    <col min="7681" max="7681" width="10.6640625" style="46" bestFit="1" customWidth="1"/>
    <col min="7682" max="7682" width="34.6640625" style="46" customWidth="1"/>
    <col min="7683" max="7683" width="18.33203125" style="46" bestFit="1" customWidth="1"/>
    <col min="7684" max="7684" width="11.6640625" style="46" bestFit="1" customWidth="1"/>
    <col min="7685" max="7685" width="11.33203125" style="46" bestFit="1" customWidth="1"/>
    <col min="7686" max="7686" width="12.6640625" style="46" bestFit="1" customWidth="1"/>
    <col min="7687" max="7687" width="12" style="46" bestFit="1" customWidth="1"/>
    <col min="7688" max="7690" width="11.6640625" style="46" bestFit="1" customWidth="1"/>
    <col min="7691" max="7692" width="14.6640625" style="46" bestFit="1" customWidth="1"/>
    <col min="7693" max="7935" width="8.6640625" style="46"/>
    <col min="7936" max="7936" width="7.6640625" style="46" bestFit="1" customWidth="1"/>
    <col min="7937" max="7937" width="10.6640625" style="46" bestFit="1" customWidth="1"/>
    <col min="7938" max="7938" width="34.6640625" style="46" customWidth="1"/>
    <col min="7939" max="7939" width="18.33203125" style="46" bestFit="1" customWidth="1"/>
    <col min="7940" max="7940" width="11.6640625" style="46" bestFit="1" customWidth="1"/>
    <col min="7941" max="7941" width="11.33203125" style="46" bestFit="1" customWidth="1"/>
    <col min="7942" max="7942" width="12.6640625" style="46" bestFit="1" customWidth="1"/>
    <col min="7943" max="7943" width="12" style="46" bestFit="1" customWidth="1"/>
    <col min="7944" max="7946" width="11.6640625" style="46" bestFit="1" customWidth="1"/>
    <col min="7947" max="7948" width="14.6640625" style="46" bestFit="1" customWidth="1"/>
    <col min="7949" max="8191" width="8.6640625" style="46"/>
    <col min="8192" max="8192" width="7.6640625" style="46" bestFit="1" customWidth="1"/>
    <col min="8193" max="8193" width="10.6640625" style="46" bestFit="1" customWidth="1"/>
    <col min="8194" max="8194" width="34.6640625" style="46" customWidth="1"/>
    <col min="8195" max="8195" width="18.33203125" style="46" bestFit="1" customWidth="1"/>
    <col min="8196" max="8196" width="11.6640625" style="46" bestFit="1" customWidth="1"/>
    <col min="8197" max="8197" width="11.33203125" style="46" bestFit="1" customWidth="1"/>
    <col min="8198" max="8198" width="12.6640625" style="46" bestFit="1" customWidth="1"/>
    <col min="8199" max="8199" width="12" style="46" bestFit="1" customWidth="1"/>
    <col min="8200" max="8202" width="11.6640625" style="46" bestFit="1" customWidth="1"/>
    <col min="8203" max="8204" width="14.6640625" style="46" bestFit="1" customWidth="1"/>
    <col min="8205" max="8447" width="8.6640625" style="46"/>
    <col min="8448" max="8448" width="7.6640625" style="46" bestFit="1" customWidth="1"/>
    <col min="8449" max="8449" width="10.6640625" style="46" bestFit="1" customWidth="1"/>
    <col min="8450" max="8450" width="34.6640625" style="46" customWidth="1"/>
    <col min="8451" max="8451" width="18.33203125" style="46" bestFit="1" customWidth="1"/>
    <col min="8452" max="8452" width="11.6640625" style="46" bestFit="1" customWidth="1"/>
    <col min="8453" max="8453" width="11.33203125" style="46" bestFit="1" customWidth="1"/>
    <col min="8454" max="8454" width="12.6640625" style="46" bestFit="1" customWidth="1"/>
    <col min="8455" max="8455" width="12" style="46" bestFit="1" customWidth="1"/>
    <col min="8456" max="8458" width="11.6640625" style="46" bestFit="1" customWidth="1"/>
    <col min="8459" max="8460" width="14.6640625" style="46" bestFit="1" customWidth="1"/>
    <col min="8461" max="8703" width="8.6640625" style="46"/>
    <col min="8704" max="8704" width="7.6640625" style="46" bestFit="1" customWidth="1"/>
    <col min="8705" max="8705" width="10.6640625" style="46" bestFit="1" customWidth="1"/>
    <col min="8706" max="8706" width="34.6640625" style="46" customWidth="1"/>
    <col min="8707" max="8707" width="18.33203125" style="46" bestFit="1" customWidth="1"/>
    <col min="8708" max="8708" width="11.6640625" style="46" bestFit="1" customWidth="1"/>
    <col min="8709" max="8709" width="11.33203125" style="46" bestFit="1" customWidth="1"/>
    <col min="8710" max="8710" width="12.6640625" style="46" bestFit="1" customWidth="1"/>
    <col min="8711" max="8711" width="12" style="46" bestFit="1" customWidth="1"/>
    <col min="8712" max="8714" width="11.6640625" style="46" bestFit="1" customWidth="1"/>
    <col min="8715" max="8716" width="14.6640625" style="46" bestFit="1" customWidth="1"/>
    <col min="8717" max="8959" width="8.6640625" style="46"/>
    <col min="8960" max="8960" width="7.6640625" style="46" bestFit="1" customWidth="1"/>
    <col min="8961" max="8961" width="10.6640625" style="46" bestFit="1" customWidth="1"/>
    <col min="8962" max="8962" width="34.6640625" style="46" customWidth="1"/>
    <col min="8963" max="8963" width="18.33203125" style="46" bestFit="1" customWidth="1"/>
    <col min="8964" max="8964" width="11.6640625" style="46" bestFit="1" customWidth="1"/>
    <col min="8965" max="8965" width="11.33203125" style="46" bestFit="1" customWidth="1"/>
    <col min="8966" max="8966" width="12.6640625" style="46" bestFit="1" customWidth="1"/>
    <col min="8967" max="8967" width="12" style="46" bestFit="1" customWidth="1"/>
    <col min="8968" max="8970" width="11.6640625" style="46" bestFit="1" customWidth="1"/>
    <col min="8971" max="8972" width="14.6640625" style="46" bestFit="1" customWidth="1"/>
    <col min="8973" max="9215" width="8.6640625" style="46"/>
    <col min="9216" max="9216" width="7.6640625" style="46" bestFit="1" customWidth="1"/>
    <col min="9217" max="9217" width="10.6640625" style="46" bestFit="1" customWidth="1"/>
    <col min="9218" max="9218" width="34.6640625" style="46" customWidth="1"/>
    <col min="9219" max="9219" width="18.33203125" style="46" bestFit="1" customWidth="1"/>
    <col min="9220" max="9220" width="11.6640625" style="46" bestFit="1" customWidth="1"/>
    <col min="9221" max="9221" width="11.33203125" style="46" bestFit="1" customWidth="1"/>
    <col min="9222" max="9222" width="12.6640625" style="46" bestFit="1" customWidth="1"/>
    <col min="9223" max="9223" width="12" style="46" bestFit="1" customWidth="1"/>
    <col min="9224" max="9226" width="11.6640625" style="46" bestFit="1" customWidth="1"/>
    <col min="9227" max="9228" width="14.6640625" style="46" bestFit="1" customWidth="1"/>
    <col min="9229" max="9471" width="8.6640625" style="46"/>
    <col min="9472" max="9472" width="7.6640625" style="46" bestFit="1" customWidth="1"/>
    <col min="9473" max="9473" width="10.6640625" style="46" bestFit="1" customWidth="1"/>
    <col min="9474" max="9474" width="34.6640625" style="46" customWidth="1"/>
    <col min="9475" max="9475" width="18.33203125" style="46" bestFit="1" customWidth="1"/>
    <col min="9476" max="9476" width="11.6640625" style="46" bestFit="1" customWidth="1"/>
    <col min="9477" max="9477" width="11.33203125" style="46" bestFit="1" customWidth="1"/>
    <col min="9478" max="9478" width="12.6640625" style="46" bestFit="1" customWidth="1"/>
    <col min="9479" max="9479" width="12" style="46" bestFit="1" customWidth="1"/>
    <col min="9480" max="9482" width="11.6640625" style="46" bestFit="1" customWidth="1"/>
    <col min="9483" max="9484" width="14.6640625" style="46" bestFit="1" customWidth="1"/>
    <col min="9485" max="9727" width="8.6640625" style="46"/>
    <col min="9728" max="9728" width="7.6640625" style="46" bestFit="1" customWidth="1"/>
    <col min="9729" max="9729" width="10.6640625" style="46" bestFit="1" customWidth="1"/>
    <col min="9730" max="9730" width="34.6640625" style="46" customWidth="1"/>
    <col min="9731" max="9731" width="18.33203125" style="46" bestFit="1" customWidth="1"/>
    <col min="9732" max="9732" width="11.6640625" style="46" bestFit="1" customWidth="1"/>
    <col min="9733" max="9733" width="11.33203125" style="46" bestFit="1" customWidth="1"/>
    <col min="9734" max="9734" width="12.6640625" style="46" bestFit="1" customWidth="1"/>
    <col min="9735" max="9735" width="12" style="46" bestFit="1" customWidth="1"/>
    <col min="9736" max="9738" width="11.6640625" style="46" bestFit="1" customWidth="1"/>
    <col min="9739" max="9740" width="14.6640625" style="46" bestFit="1" customWidth="1"/>
    <col min="9741" max="9983" width="8.6640625" style="46"/>
    <col min="9984" max="9984" width="7.6640625" style="46" bestFit="1" customWidth="1"/>
    <col min="9985" max="9985" width="10.6640625" style="46" bestFit="1" customWidth="1"/>
    <col min="9986" max="9986" width="34.6640625" style="46" customWidth="1"/>
    <col min="9987" max="9987" width="18.33203125" style="46" bestFit="1" customWidth="1"/>
    <col min="9988" max="9988" width="11.6640625" style="46" bestFit="1" customWidth="1"/>
    <col min="9989" max="9989" width="11.33203125" style="46" bestFit="1" customWidth="1"/>
    <col min="9990" max="9990" width="12.6640625" style="46" bestFit="1" customWidth="1"/>
    <col min="9991" max="9991" width="12" style="46" bestFit="1" customWidth="1"/>
    <col min="9992" max="9994" width="11.6640625" style="46" bestFit="1" customWidth="1"/>
    <col min="9995" max="9996" width="14.6640625" style="46" bestFit="1" customWidth="1"/>
    <col min="9997" max="10239" width="8.6640625" style="46"/>
    <col min="10240" max="10240" width="7.6640625" style="46" bestFit="1" customWidth="1"/>
    <col min="10241" max="10241" width="10.6640625" style="46" bestFit="1" customWidth="1"/>
    <col min="10242" max="10242" width="34.6640625" style="46" customWidth="1"/>
    <col min="10243" max="10243" width="18.33203125" style="46" bestFit="1" customWidth="1"/>
    <col min="10244" max="10244" width="11.6640625" style="46" bestFit="1" customWidth="1"/>
    <col min="10245" max="10245" width="11.33203125" style="46" bestFit="1" customWidth="1"/>
    <col min="10246" max="10246" width="12.6640625" style="46" bestFit="1" customWidth="1"/>
    <col min="10247" max="10247" width="12" style="46" bestFit="1" customWidth="1"/>
    <col min="10248" max="10250" width="11.6640625" style="46" bestFit="1" customWidth="1"/>
    <col min="10251" max="10252" width="14.6640625" style="46" bestFit="1" customWidth="1"/>
    <col min="10253" max="10495" width="8.6640625" style="46"/>
    <col min="10496" max="10496" width="7.6640625" style="46" bestFit="1" customWidth="1"/>
    <col min="10497" max="10497" width="10.6640625" style="46" bestFit="1" customWidth="1"/>
    <col min="10498" max="10498" width="34.6640625" style="46" customWidth="1"/>
    <col min="10499" max="10499" width="18.33203125" style="46" bestFit="1" customWidth="1"/>
    <col min="10500" max="10500" width="11.6640625" style="46" bestFit="1" customWidth="1"/>
    <col min="10501" max="10501" width="11.33203125" style="46" bestFit="1" customWidth="1"/>
    <col min="10502" max="10502" width="12.6640625" style="46" bestFit="1" customWidth="1"/>
    <col min="10503" max="10503" width="12" style="46" bestFit="1" customWidth="1"/>
    <col min="10504" max="10506" width="11.6640625" style="46" bestFit="1" customWidth="1"/>
    <col min="10507" max="10508" width="14.6640625" style="46" bestFit="1" customWidth="1"/>
    <col min="10509" max="10751" width="8.6640625" style="46"/>
    <col min="10752" max="10752" width="7.6640625" style="46" bestFit="1" customWidth="1"/>
    <col min="10753" max="10753" width="10.6640625" style="46" bestFit="1" customWidth="1"/>
    <col min="10754" max="10754" width="34.6640625" style="46" customWidth="1"/>
    <col min="10755" max="10755" width="18.33203125" style="46" bestFit="1" customWidth="1"/>
    <col min="10756" max="10756" width="11.6640625" style="46" bestFit="1" customWidth="1"/>
    <col min="10757" max="10757" width="11.33203125" style="46" bestFit="1" customWidth="1"/>
    <col min="10758" max="10758" width="12.6640625" style="46" bestFit="1" customWidth="1"/>
    <col min="10759" max="10759" width="12" style="46" bestFit="1" customWidth="1"/>
    <col min="10760" max="10762" width="11.6640625" style="46" bestFit="1" customWidth="1"/>
    <col min="10763" max="10764" width="14.6640625" style="46" bestFit="1" customWidth="1"/>
    <col min="10765" max="11007" width="8.6640625" style="46"/>
    <col min="11008" max="11008" width="7.6640625" style="46" bestFit="1" customWidth="1"/>
    <col min="11009" max="11009" width="10.6640625" style="46" bestFit="1" customWidth="1"/>
    <col min="11010" max="11010" width="34.6640625" style="46" customWidth="1"/>
    <col min="11011" max="11011" width="18.33203125" style="46" bestFit="1" customWidth="1"/>
    <col min="11012" max="11012" width="11.6640625" style="46" bestFit="1" customWidth="1"/>
    <col min="11013" max="11013" width="11.33203125" style="46" bestFit="1" customWidth="1"/>
    <col min="11014" max="11014" width="12.6640625" style="46" bestFit="1" customWidth="1"/>
    <col min="11015" max="11015" width="12" style="46" bestFit="1" customWidth="1"/>
    <col min="11016" max="11018" width="11.6640625" style="46" bestFit="1" customWidth="1"/>
    <col min="11019" max="11020" width="14.6640625" style="46" bestFit="1" customWidth="1"/>
    <col min="11021" max="11263" width="8.6640625" style="46"/>
    <col min="11264" max="11264" width="7.6640625" style="46" bestFit="1" customWidth="1"/>
    <col min="11265" max="11265" width="10.6640625" style="46" bestFit="1" customWidth="1"/>
    <col min="11266" max="11266" width="34.6640625" style="46" customWidth="1"/>
    <col min="11267" max="11267" width="18.33203125" style="46" bestFit="1" customWidth="1"/>
    <col min="11268" max="11268" width="11.6640625" style="46" bestFit="1" customWidth="1"/>
    <col min="11269" max="11269" width="11.33203125" style="46" bestFit="1" customWidth="1"/>
    <col min="11270" max="11270" width="12.6640625" style="46" bestFit="1" customWidth="1"/>
    <col min="11271" max="11271" width="12" style="46" bestFit="1" customWidth="1"/>
    <col min="11272" max="11274" width="11.6640625" style="46" bestFit="1" customWidth="1"/>
    <col min="11275" max="11276" width="14.6640625" style="46" bestFit="1" customWidth="1"/>
    <col min="11277" max="11519" width="8.6640625" style="46"/>
    <col min="11520" max="11520" width="7.6640625" style="46" bestFit="1" customWidth="1"/>
    <col min="11521" max="11521" width="10.6640625" style="46" bestFit="1" customWidth="1"/>
    <col min="11522" max="11522" width="34.6640625" style="46" customWidth="1"/>
    <col min="11523" max="11523" width="18.33203125" style="46" bestFit="1" customWidth="1"/>
    <col min="11524" max="11524" width="11.6640625" style="46" bestFit="1" customWidth="1"/>
    <col min="11525" max="11525" width="11.33203125" style="46" bestFit="1" customWidth="1"/>
    <col min="11526" max="11526" width="12.6640625" style="46" bestFit="1" customWidth="1"/>
    <col min="11527" max="11527" width="12" style="46" bestFit="1" customWidth="1"/>
    <col min="11528" max="11530" width="11.6640625" style="46" bestFit="1" customWidth="1"/>
    <col min="11531" max="11532" width="14.6640625" style="46" bestFit="1" customWidth="1"/>
    <col min="11533" max="11775" width="8.6640625" style="46"/>
    <col min="11776" max="11776" width="7.6640625" style="46" bestFit="1" customWidth="1"/>
    <col min="11777" max="11777" width="10.6640625" style="46" bestFit="1" customWidth="1"/>
    <col min="11778" max="11778" width="34.6640625" style="46" customWidth="1"/>
    <col min="11779" max="11779" width="18.33203125" style="46" bestFit="1" customWidth="1"/>
    <col min="11780" max="11780" width="11.6640625" style="46" bestFit="1" customWidth="1"/>
    <col min="11781" max="11781" width="11.33203125" style="46" bestFit="1" customWidth="1"/>
    <col min="11782" max="11782" width="12.6640625" style="46" bestFit="1" customWidth="1"/>
    <col min="11783" max="11783" width="12" style="46" bestFit="1" customWidth="1"/>
    <col min="11784" max="11786" width="11.6640625" style="46" bestFit="1" customWidth="1"/>
    <col min="11787" max="11788" width="14.6640625" style="46" bestFit="1" customWidth="1"/>
    <col min="11789" max="12031" width="8.6640625" style="46"/>
    <col min="12032" max="12032" width="7.6640625" style="46" bestFit="1" customWidth="1"/>
    <col min="12033" max="12033" width="10.6640625" style="46" bestFit="1" customWidth="1"/>
    <col min="12034" max="12034" width="34.6640625" style="46" customWidth="1"/>
    <col min="12035" max="12035" width="18.33203125" style="46" bestFit="1" customWidth="1"/>
    <col min="12036" max="12036" width="11.6640625" style="46" bestFit="1" customWidth="1"/>
    <col min="12037" max="12037" width="11.33203125" style="46" bestFit="1" customWidth="1"/>
    <col min="12038" max="12038" width="12.6640625" style="46" bestFit="1" customWidth="1"/>
    <col min="12039" max="12039" width="12" style="46" bestFit="1" customWidth="1"/>
    <col min="12040" max="12042" width="11.6640625" style="46" bestFit="1" customWidth="1"/>
    <col min="12043" max="12044" width="14.6640625" style="46" bestFit="1" customWidth="1"/>
    <col min="12045" max="12287" width="8.6640625" style="46"/>
    <col min="12288" max="12288" width="7.6640625" style="46" bestFit="1" customWidth="1"/>
    <col min="12289" max="12289" width="10.6640625" style="46" bestFit="1" customWidth="1"/>
    <col min="12290" max="12290" width="34.6640625" style="46" customWidth="1"/>
    <col min="12291" max="12291" width="18.33203125" style="46" bestFit="1" customWidth="1"/>
    <col min="12292" max="12292" width="11.6640625" style="46" bestFit="1" customWidth="1"/>
    <col min="12293" max="12293" width="11.33203125" style="46" bestFit="1" customWidth="1"/>
    <col min="12294" max="12294" width="12.6640625" style="46" bestFit="1" customWidth="1"/>
    <col min="12295" max="12295" width="12" style="46" bestFit="1" customWidth="1"/>
    <col min="12296" max="12298" width="11.6640625" style="46" bestFit="1" customWidth="1"/>
    <col min="12299" max="12300" width="14.6640625" style="46" bestFit="1" customWidth="1"/>
    <col min="12301" max="12543" width="8.6640625" style="46"/>
    <col min="12544" max="12544" width="7.6640625" style="46" bestFit="1" customWidth="1"/>
    <col min="12545" max="12545" width="10.6640625" style="46" bestFit="1" customWidth="1"/>
    <col min="12546" max="12546" width="34.6640625" style="46" customWidth="1"/>
    <col min="12547" max="12547" width="18.33203125" style="46" bestFit="1" customWidth="1"/>
    <col min="12548" max="12548" width="11.6640625" style="46" bestFit="1" customWidth="1"/>
    <col min="12549" max="12549" width="11.33203125" style="46" bestFit="1" customWidth="1"/>
    <col min="12550" max="12550" width="12.6640625" style="46" bestFit="1" customWidth="1"/>
    <col min="12551" max="12551" width="12" style="46" bestFit="1" customWidth="1"/>
    <col min="12552" max="12554" width="11.6640625" style="46" bestFit="1" customWidth="1"/>
    <col min="12555" max="12556" width="14.6640625" style="46" bestFit="1" customWidth="1"/>
    <col min="12557" max="12799" width="8.6640625" style="46"/>
    <col min="12800" max="12800" width="7.6640625" style="46" bestFit="1" customWidth="1"/>
    <col min="12801" max="12801" width="10.6640625" style="46" bestFit="1" customWidth="1"/>
    <col min="12802" max="12802" width="34.6640625" style="46" customWidth="1"/>
    <col min="12803" max="12803" width="18.33203125" style="46" bestFit="1" customWidth="1"/>
    <col min="12804" max="12804" width="11.6640625" style="46" bestFit="1" customWidth="1"/>
    <col min="12805" max="12805" width="11.33203125" style="46" bestFit="1" customWidth="1"/>
    <col min="12806" max="12806" width="12.6640625" style="46" bestFit="1" customWidth="1"/>
    <col min="12807" max="12807" width="12" style="46" bestFit="1" customWidth="1"/>
    <col min="12808" max="12810" width="11.6640625" style="46" bestFit="1" customWidth="1"/>
    <col min="12811" max="12812" width="14.6640625" style="46" bestFit="1" customWidth="1"/>
    <col min="12813" max="13055" width="8.6640625" style="46"/>
    <col min="13056" max="13056" width="7.6640625" style="46" bestFit="1" customWidth="1"/>
    <col min="13057" max="13057" width="10.6640625" style="46" bestFit="1" customWidth="1"/>
    <col min="13058" max="13058" width="34.6640625" style="46" customWidth="1"/>
    <col min="13059" max="13059" width="18.33203125" style="46" bestFit="1" customWidth="1"/>
    <col min="13060" max="13060" width="11.6640625" style="46" bestFit="1" customWidth="1"/>
    <col min="13061" max="13061" width="11.33203125" style="46" bestFit="1" customWidth="1"/>
    <col min="13062" max="13062" width="12.6640625" style="46" bestFit="1" customWidth="1"/>
    <col min="13063" max="13063" width="12" style="46" bestFit="1" customWidth="1"/>
    <col min="13064" max="13066" width="11.6640625" style="46" bestFit="1" customWidth="1"/>
    <col min="13067" max="13068" width="14.6640625" style="46" bestFit="1" customWidth="1"/>
    <col min="13069" max="13311" width="8.6640625" style="46"/>
    <col min="13312" max="13312" width="7.6640625" style="46" bestFit="1" customWidth="1"/>
    <col min="13313" max="13313" width="10.6640625" style="46" bestFit="1" customWidth="1"/>
    <col min="13314" max="13314" width="34.6640625" style="46" customWidth="1"/>
    <col min="13315" max="13315" width="18.33203125" style="46" bestFit="1" customWidth="1"/>
    <col min="13316" max="13316" width="11.6640625" style="46" bestFit="1" customWidth="1"/>
    <col min="13317" max="13317" width="11.33203125" style="46" bestFit="1" customWidth="1"/>
    <col min="13318" max="13318" width="12.6640625" style="46" bestFit="1" customWidth="1"/>
    <col min="13319" max="13319" width="12" style="46" bestFit="1" customWidth="1"/>
    <col min="13320" max="13322" width="11.6640625" style="46" bestFit="1" customWidth="1"/>
    <col min="13323" max="13324" width="14.6640625" style="46" bestFit="1" customWidth="1"/>
    <col min="13325" max="13567" width="8.6640625" style="46"/>
    <col min="13568" max="13568" width="7.6640625" style="46" bestFit="1" customWidth="1"/>
    <col min="13569" max="13569" width="10.6640625" style="46" bestFit="1" customWidth="1"/>
    <col min="13570" max="13570" width="34.6640625" style="46" customWidth="1"/>
    <col min="13571" max="13571" width="18.33203125" style="46" bestFit="1" customWidth="1"/>
    <col min="13572" max="13572" width="11.6640625" style="46" bestFit="1" customWidth="1"/>
    <col min="13573" max="13573" width="11.33203125" style="46" bestFit="1" customWidth="1"/>
    <col min="13574" max="13574" width="12.6640625" style="46" bestFit="1" customWidth="1"/>
    <col min="13575" max="13575" width="12" style="46" bestFit="1" customWidth="1"/>
    <col min="13576" max="13578" width="11.6640625" style="46" bestFit="1" customWidth="1"/>
    <col min="13579" max="13580" width="14.6640625" style="46" bestFit="1" customWidth="1"/>
    <col min="13581" max="13823" width="8.6640625" style="46"/>
    <col min="13824" max="13824" width="7.6640625" style="46" bestFit="1" customWidth="1"/>
    <col min="13825" max="13825" width="10.6640625" style="46" bestFit="1" customWidth="1"/>
    <col min="13826" max="13826" width="34.6640625" style="46" customWidth="1"/>
    <col min="13827" max="13827" width="18.33203125" style="46" bestFit="1" customWidth="1"/>
    <col min="13828" max="13828" width="11.6640625" style="46" bestFit="1" customWidth="1"/>
    <col min="13829" max="13829" width="11.33203125" style="46" bestFit="1" customWidth="1"/>
    <col min="13830" max="13830" width="12.6640625" style="46" bestFit="1" customWidth="1"/>
    <col min="13831" max="13831" width="12" style="46" bestFit="1" customWidth="1"/>
    <col min="13832" max="13834" width="11.6640625" style="46" bestFit="1" customWidth="1"/>
    <col min="13835" max="13836" width="14.6640625" style="46" bestFit="1" customWidth="1"/>
    <col min="13837" max="14079" width="8.6640625" style="46"/>
    <col min="14080" max="14080" width="7.6640625" style="46" bestFit="1" customWidth="1"/>
    <col min="14081" max="14081" width="10.6640625" style="46" bestFit="1" customWidth="1"/>
    <col min="14082" max="14082" width="34.6640625" style="46" customWidth="1"/>
    <col min="14083" max="14083" width="18.33203125" style="46" bestFit="1" customWidth="1"/>
    <col min="14084" max="14084" width="11.6640625" style="46" bestFit="1" customWidth="1"/>
    <col min="14085" max="14085" width="11.33203125" style="46" bestFit="1" customWidth="1"/>
    <col min="14086" max="14086" width="12.6640625" style="46" bestFit="1" customWidth="1"/>
    <col min="14087" max="14087" width="12" style="46" bestFit="1" customWidth="1"/>
    <col min="14088" max="14090" width="11.6640625" style="46" bestFit="1" customWidth="1"/>
    <col min="14091" max="14092" width="14.6640625" style="46" bestFit="1" customWidth="1"/>
    <col min="14093" max="14335" width="8.6640625" style="46"/>
    <col min="14336" max="14336" width="7.6640625" style="46" bestFit="1" customWidth="1"/>
    <col min="14337" max="14337" width="10.6640625" style="46" bestFit="1" customWidth="1"/>
    <col min="14338" max="14338" width="34.6640625" style="46" customWidth="1"/>
    <col min="14339" max="14339" width="18.33203125" style="46" bestFit="1" customWidth="1"/>
    <col min="14340" max="14340" width="11.6640625" style="46" bestFit="1" customWidth="1"/>
    <col min="14341" max="14341" width="11.33203125" style="46" bestFit="1" customWidth="1"/>
    <col min="14342" max="14342" width="12.6640625" style="46" bestFit="1" customWidth="1"/>
    <col min="14343" max="14343" width="12" style="46" bestFit="1" customWidth="1"/>
    <col min="14344" max="14346" width="11.6640625" style="46" bestFit="1" customWidth="1"/>
    <col min="14347" max="14348" width="14.6640625" style="46" bestFit="1" customWidth="1"/>
    <col min="14349" max="14591" width="8.6640625" style="46"/>
    <col min="14592" max="14592" width="7.6640625" style="46" bestFit="1" customWidth="1"/>
    <col min="14593" max="14593" width="10.6640625" style="46" bestFit="1" customWidth="1"/>
    <col min="14594" max="14594" width="34.6640625" style="46" customWidth="1"/>
    <col min="14595" max="14595" width="18.33203125" style="46" bestFit="1" customWidth="1"/>
    <col min="14596" max="14596" width="11.6640625" style="46" bestFit="1" customWidth="1"/>
    <col min="14597" max="14597" width="11.33203125" style="46" bestFit="1" customWidth="1"/>
    <col min="14598" max="14598" width="12.6640625" style="46" bestFit="1" customWidth="1"/>
    <col min="14599" max="14599" width="12" style="46" bestFit="1" customWidth="1"/>
    <col min="14600" max="14602" width="11.6640625" style="46" bestFit="1" customWidth="1"/>
    <col min="14603" max="14604" width="14.6640625" style="46" bestFit="1" customWidth="1"/>
    <col min="14605" max="14847" width="8.6640625" style="46"/>
    <col min="14848" max="14848" width="7.6640625" style="46" bestFit="1" customWidth="1"/>
    <col min="14849" max="14849" width="10.6640625" style="46" bestFit="1" customWidth="1"/>
    <col min="14850" max="14850" width="34.6640625" style="46" customWidth="1"/>
    <col min="14851" max="14851" width="18.33203125" style="46" bestFit="1" customWidth="1"/>
    <col min="14852" max="14852" width="11.6640625" style="46" bestFit="1" customWidth="1"/>
    <col min="14853" max="14853" width="11.33203125" style="46" bestFit="1" customWidth="1"/>
    <col min="14854" max="14854" width="12.6640625" style="46" bestFit="1" customWidth="1"/>
    <col min="14855" max="14855" width="12" style="46" bestFit="1" customWidth="1"/>
    <col min="14856" max="14858" width="11.6640625" style="46" bestFit="1" customWidth="1"/>
    <col min="14859" max="14860" width="14.6640625" style="46" bestFit="1" customWidth="1"/>
    <col min="14861" max="15103" width="8.6640625" style="46"/>
    <col min="15104" max="15104" width="7.6640625" style="46" bestFit="1" customWidth="1"/>
    <col min="15105" max="15105" width="10.6640625" style="46" bestFit="1" customWidth="1"/>
    <col min="15106" max="15106" width="34.6640625" style="46" customWidth="1"/>
    <col min="15107" max="15107" width="18.33203125" style="46" bestFit="1" customWidth="1"/>
    <col min="15108" max="15108" width="11.6640625" style="46" bestFit="1" customWidth="1"/>
    <col min="15109" max="15109" width="11.33203125" style="46" bestFit="1" customWidth="1"/>
    <col min="15110" max="15110" width="12.6640625" style="46" bestFit="1" customWidth="1"/>
    <col min="15111" max="15111" width="12" style="46" bestFit="1" customWidth="1"/>
    <col min="15112" max="15114" width="11.6640625" style="46" bestFit="1" customWidth="1"/>
    <col min="15115" max="15116" width="14.6640625" style="46" bestFit="1" customWidth="1"/>
    <col min="15117" max="15359" width="8.6640625" style="46"/>
    <col min="15360" max="15360" width="7.6640625" style="46" bestFit="1" customWidth="1"/>
    <col min="15361" max="15361" width="10.6640625" style="46" bestFit="1" customWidth="1"/>
    <col min="15362" max="15362" width="34.6640625" style="46" customWidth="1"/>
    <col min="15363" max="15363" width="18.33203125" style="46" bestFit="1" customWidth="1"/>
    <col min="15364" max="15364" width="11.6640625" style="46" bestFit="1" customWidth="1"/>
    <col min="15365" max="15365" width="11.33203125" style="46" bestFit="1" customWidth="1"/>
    <col min="15366" max="15366" width="12.6640625" style="46" bestFit="1" customWidth="1"/>
    <col min="15367" max="15367" width="12" style="46" bestFit="1" customWidth="1"/>
    <col min="15368" max="15370" width="11.6640625" style="46" bestFit="1" customWidth="1"/>
    <col min="15371" max="15372" width="14.6640625" style="46" bestFit="1" customWidth="1"/>
    <col min="15373" max="15615" width="8.6640625" style="46"/>
    <col min="15616" max="15616" width="7.6640625" style="46" bestFit="1" customWidth="1"/>
    <col min="15617" max="15617" width="10.6640625" style="46" bestFit="1" customWidth="1"/>
    <col min="15618" max="15618" width="34.6640625" style="46" customWidth="1"/>
    <col min="15619" max="15619" width="18.33203125" style="46" bestFit="1" customWidth="1"/>
    <col min="15620" max="15620" width="11.6640625" style="46" bestFit="1" customWidth="1"/>
    <col min="15621" max="15621" width="11.33203125" style="46" bestFit="1" customWidth="1"/>
    <col min="15622" max="15622" width="12.6640625" style="46" bestFit="1" customWidth="1"/>
    <col min="15623" max="15623" width="12" style="46" bestFit="1" customWidth="1"/>
    <col min="15624" max="15626" width="11.6640625" style="46" bestFit="1" customWidth="1"/>
    <col min="15627" max="15628" width="14.6640625" style="46" bestFit="1" customWidth="1"/>
    <col min="15629" max="15871" width="8.6640625" style="46"/>
    <col min="15872" max="15872" width="7.6640625" style="46" bestFit="1" customWidth="1"/>
    <col min="15873" max="15873" width="10.6640625" style="46" bestFit="1" customWidth="1"/>
    <col min="15874" max="15874" width="34.6640625" style="46" customWidth="1"/>
    <col min="15875" max="15875" width="18.33203125" style="46" bestFit="1" customWidth="1"/>
    <col min="15876" max="15876" width="11.6640625" style="46" bestFit="1" customWidth="1"/>
    <col min="15877" max="15877" width="11.33203125" style="46" bestFit="1" customWidth="1"/>
    <col min="15878" max="15878" width="12.6640625" style="46" bestFit="1" customWidth="1"/>
    <col min="15879" max="15879" width="12" style="46" bestFit="1" customWidth="1"/>
    <col min="15880" max="15882" width="11.6640625" style="46" bestFit="1" customWidth="1"/>
    <col min="15883" max="15884" width="14.6640625" style="46" bestFit="1" customWidth="1"/>
    <col min="15885" max="16127" width="8.6640625" style="46"/>
    <col min="16128" max="16128" width="7.6640625" style="46" bestFit="1" customWidth="1"/>
    <col min="16129" max="16129" width="10.6640625" style="46" bestFit="1" customWidth="1"/>
    <col min="16130" max="16130" width="34.6640625" style="46" customWidth="1"/>
    <col min="16131" max="16131" width="18.33203125" style="46" bestFit="1" customWidth="1"/>
    <col min="16132" max="16132" width="11.6640625" style="46" bestFit="1" customWidth="1"/>
    <col min="16133" max="16133" width="11.33203125" style="46" bestFit="1" customWidth="1"/>
    <col min="16134" max="16134" width="12.6640625" style="46" bestFit="1" customWidth="1"/>
    <col min="16135" max="16135" width="12" style="46" bestFit="1" customWidth="1"/>
    <col min="16136" max="16138" width="11.6640625" style="46" bestFit="1" customWidth="1"/>
    <col min="16139" max="16140" width="14.6640625" style="46" bestFit="1" customWidth="1"/>
    <col min="16141" max="16383" width="8.6640625" style="46"/>
    <col min="16384" max="16384" width="9.33203125" style="46" customWidth="1"/>
  </cols>
  <sheetData>
    <row r="1" spans="1:16" s="208" customFormat="1" ht="21.6" x14ac:dyDescent="0.45">
      <c r="A1" s="207"/>
      <c r="B1" s="207"/>
      <c r="C1" s="316" t="s">
        <v>298</v>
      </c>
      <c r="E1" s="209"/>
      <c r="F1" s="209"/>
      <c r="G1" s="209"/>
      <c r="H1" s="209"/>
      <c r="I1" s="209"/>
      <c r="J1" s="209"/>
      <c r="K1" s="209"/>
      <c r="L1" s="209"/>
      <c r="M1" s="210"/>
      <c r="N1" s="211"/>
      <c r="O1" s="212"/>
    </row>
    <row r="2" spans="1:16" s="193" customFormat="1" ht="69" x14ac:dyDescent="0.3">
      <c r="A2" s="192"/>
      <c r="B2" s="192"/>
      <c r="C2" s="247" t="s">
        <v>205</v>
      </c>
      <c r="D2" s="247" t="s">
        <v>199</v>
      </c>
      <c r="E2" s="247" t="s">
        <v>252</v>
      </c>
      <c r="F2" s="247" t="s">
        <v>259</v>
      </c>
      <c r="G2" s="247" t="s">
        <v>260</v>
      </c>
      <c r="H2" s="248"/>
      <c r="I2" s="248" t="s">
        <v>315</v>
      </c>
      <c r="J2" s="248" t="s">
        <v>313</v>
      </c>
      <c r="K2" s="248" t="s">
        <v>316</v>
      </c>
      <c r="L2" s="248" t="s">
        <v>317</v>
      </c>
      <c r="M2" s="249" t="s">
        <v>256</v>
      </c>
      <c r="N2" s="250" t="s">
        <v>257</v>
      </c>
      <c r="O2" s="251" t="s">
        <v>258</v>
      </c>
      <c r="P2" s="247" t="s">
        <v>198</v>
      </c>
    </row>
    <row r="3" spans="1:16" x14ac:dyDescent="0.3">
      <c r="C3" s="194">
        <f>[1]Kystoplande_108_liste!A2</f>
        <v>1</v>
      </c>
      <c r="D3" s="194" t="str">
        <f>[1]Kystoplande_108_liste!B2</f>
        <v>Roskilde Fjord, ydre</v>
      </c>
      <c r="E3" s="195">
        <v>814153.94890066294</v>
      </c>
      <c r="F3" s="195">
        <v>98160.732452157798</v>
      </c>
      <c r="G3" s="196">
        <v>0.50732239266606205</v>
      </c>
      <c r="H3" s="197"/>
      <c r="I3" s="198">
        <f t="shared" ref="I3:I34" si="0">J3+K3+L3</f>
        <v>853.25679458854586</v>
      </c>
      <c r="J3" s="198">
        <v>124.898366216033</v>
      </c>
      <c r="K3" s="198">
        <v>90.462352268068912</v>
      </c>
      <c r="L3" s="199">
        <v>637.89607610444398</v>
      </c>
      <c r="M3" s="200">
        <v>305.17209792208803</v>
      </c>
      <c r="N3" s="199">
        <v>752.63036650418496</v>
      </c>
      <c r="O3" s="197">
        <f t="shared" ref="O3:O66" si="1">M3/N3</f>
        <v>0.40547407001334584</v>
      </c>
      <c r="P3" s="201">
        <f>LN(O3:O110)</f>
        <v>-0.9026983531843642</v>
      </c>
    </row>
    <row r="4" spans="1:16" x14ac:dyDescent="0.3">
      <c r="C4" s="194">
        <f>[1]Kystoplande_108_liste!A3</f>
        <v>2</v>
      </c>
      <c r="D4" s="194" t="str">
        <f>[1]Kystoplande_108_liste!B3</f>
        <v>Roskilde Fjord, indre</v>
      </c>
      <c r="E4" s="195">
        <v>793928.81511893403</v>
      </c>
      <c r="F4" s="195">
        <v>49466.826013990998</v>
      </c>
      <c r="G4" s="196">
        <v>0.50984911859116799</v>
      </c>
      <c r="H4" s="197"/>
      <c r="I4" s="198">
        <f t="shared" si="0"/>
        <v>558.83515900047632</v>
      </c>
      <c r="J4" s="198">
        <v>73.679904917695296</v>
      </c>
      <c r="K4" s="198">
        <v>80.575037663134992</v>
      </c>
      <c r="L4" s="199">
        <v>404.58021641964598</v>
      </c>
      <c r="M4" s="200">
        <v>276.88145211507305</v>
      </c>
      <c r="N4" s="199">
        <v>463.79577424619401</v>
      </c>
      <c r="O4" s="197">
        <f t="shared" si="1"/>
        <v>0.59699002770149789</v>
      </c>
      <c r="P4" s="201">
        <f t="shared" ref="P4:P67" si="2">LN(O4)</f>
        <v>-0.51585486974664008</v>
      </c>
    </row>
    <row r="5" spans="1:16" x14ac:dyDescent="0.3">
      <c r="C5" s="194">
        <f>[1]Kystoplande_108_liste!A4</f>
        <v>6</v>
      </c>
      <c r="D5" s="194" t="str">
        <f>[1]Kystoplande_108_liste!B4</f>
        <v>Nordlige Øresund</v>
      </c>
      <c r="E5" s="195">
        <v>890937.34792565205</v>
      </c>
      <c r="F5" s="195">
        <v>623130.10362180497</v>
      </c>
      <c r="G5" s="196">
        <v>0.49646795705538399</v>
      </c>
      <c r="H5" s="197"/>
      <c r="I5" s="198">
        <f t="shared" si="0"/>
        <v>690.14807483823404</v>
      </c>
      <c r="J5" s="198">
        <v>142.22019759849201</v>
      </c>
      <c r="K5" s="198">
        <v>163.44546256116001</v>
      </c>
      <c r="L5" s="199">
        <v>384.48241467858202</v>
      </c>
      <c r="M5" s="200">
        <v>62.918861137614805</v>
      </c>
      <c r="N5" s="199">
        <v>620.29386635758601</v>
      </c>
      <c r="O5" s="197">
        <f t="shared" si="1"/>
        <v>0.10143395662942674</v>
      </c>
      <c r="P5" s="201">
        <f t="shared" si="2"/>
        <v>-2.2883473658819415</v>
      </c>
    </row>
    <row r="6" spans="1:16" x14ac:dyDescent="0.3">
      <c r="C6" s="194">
        <f>[1]Kystoplande_108_liste!A5</f>
        <v>16</v>
      </c>
      <c r="D6" s="194" t="str">
        <f>[1]Kystoplande_108_liste!B5</f>
        <v>Korsør Nor</v>
      </c>
      <c r="E6" s="195">
        <v>638650.02204916906</v>
      </c>
      <c r="F6" s="195">
        <v>3092.0907607619802</v>
      </c>
      <c r="G6" s="196">
        <v>0.50910909941746996</v>
      </c>
      <c r="H6" s="197"/>
      <c r="I6" s="198">
        <f t="shared" si="0"/>
        <v>28.762488289103658</v>
      </c>
      <c r="J6" s="198">
        <v>5.5482213516141599</v>
      </c>
      <c r="K6" s="198">
        <v>13.703742301782201</v>
      </c>
      <c r="L6" s="199">
        <v>9.5105246357072986</v>
      </c>
      <c r="M6" s="200">
        <v>20.9932253713467</v>
      </c>
      <c r="N6" s="199">
        <v>31.1266861782421</v>
      </c>
      <c r="O6" s="197">
        <f t="shared" si="1"/>
        <v>0.67444459879642438</v>
      </c>
      <c r="P6" s="201">
        <f t="shared" si="2"/>
        <v>-0.3938657434068783</v>
      </c>
    </row>
    <row r="7" spans="1:16" x14ac:dyDescent="0.3">
      <c r="C7" s="194">
        <f>[1]Kystoplande_108_liste!A6</f>
        <v>17</v>
      </c>
      <c r="D7" s="194" t="str">
        <f>[1]Kystoplande_108_liste!B6</f>
        <v>Basnæs Nor</v>
      </c>
      <c r="E7" s="195">
        <v>599142.82075729896</v>
      </c>
      <c r="F7" s="195">
        <v>487.41600212261397</v>
      </c>
      <c r="G7" s="196">
        <v>0.50910909941746996</v>
      </c>
      <c r="H7" s="197"/>
      <c r="I7" s="198">
        <f t="shared" si="0"/>
        <v>50.502104538331935</v>
      </c>
      <c r="J7" s="198">
        <v>2.2397888348527299</v>
      </c>
      <c r="K7" s="198">
        <v>26.360111331108801</v>
      </c>
      <c r="L7" s="199">
        <v>21.902204372370402</v>
      </c>
      <c r="M7" s="200">
        <v>37.782266113579603</v>
      </c>
      <c r="N7" s="199">
        <v>44.878061568639097</v>
      </c>
      <c r="O7" s="197">
        <f t="shared" si="1"/>
        <v>0.84188721154529422</v>
      </c>
      <c r="P7" s="201">
        <f t="shared" si="2"/>
        <v>-0.17210922674641163</v>
      </c>
    </row>
    <row r="8" spans="1:16" x14ac:dyDescent="0.3">
      <c r="C8" s="194">
        <f>[1]Kystoplande_108_liste!A7</f>
        <v>18</v>
      </c>
      <c r="D8" s="194" t="str">
        <f>[1]Kystoplande_108_liste!B7</f>
        <v>Holsteinborg Nor</v>
      </c>
      <c r="E8" s="195">
        <v>613964.00815263996</v>
      </c>
      <c r="F8" s="195">
        <v>306.060160712364</v>
      </c>
      <c r="G8" s="196">
        <v>0.50905899001965205</v>
      </c>
      <c r="H8" s="197"/>
      <c r="I8" s="198">
        <f t="shared" si="0"/>
        <v>33.267334468556896</v>
      </c>
      <c r="J8" s="198">
        <v>0</v>
      </c>
      <c r="K8" s="198">
        <v>17.789887294684199</v>
      </c>
      <c r="L8" s="199">
        <v>15.477447173872701</v>
      </c>
      <c r="M8" s="200">
        <v>12.4321017395495</v>
      </c>
      <c r="N8" s="199">
        <v>19.760696233238203</v>
      </c>
      <c r="O8" s="197">
        <f t="shared" si="1"/>
        <v>0.62913277916990884</v>
      </c>
      <c r="P8" s="201">
        <f t="shared" si="2"/>
        <v>-0.4634129488996177</v>
      </c>
    </row>
    <row r="9" spans="1:16" x14ac:dyDescent="0.3">
      <c r="C9" s="194">
        <f>[1]Kystoplande_108_liste!A8</f>
        <v>24</v>
      </c>
      <c r="D9" s="194" t="str">
        <f>[1]Kystoplande_108_liste!B8</f>
        <v>Isefjord, ydre</v>
      </c>
      <c r="E9" s="195">
        <v>573558.62601192901</v>
      </c>
      <c r="F9" s="195">
        <v>9110.7149706229702</v>
      </c>
      <c r="G9" s="196">
        <v>0.50962920286815705</v>
      </c>
      <c r="H9" s="197"/>
      <c r="I9" s="198">
        <f t="shared" si="0"/>
        <v>115.80035293165236</v>
      </c>
      <c r="J9" s="198">
        <v>1.62037645123096</v>
      </c>
      <c r="K9" s="198">
        <v>78.780988884369208</v>
      </c>
      <c r="L9" s="199">
        <v>35.398987596052194</v>
      </c>
      <c r="M9" s="200">
        <v>57.940288441872298</v>
      </c>
      <c r="N9" s="199">
        <v>124.984474492001</v>
      </c>
      <c r="O9" s="197">
        <f t="shared" si="1"/>
        <v>0.46357988604080963</v>
      </c>
      <c r="P9" s="201">
        <f t="shared" si="2"/>
        <v>-0.76877655490985286</v>
      </c>
    </row>
    <row r="10" spans="1:16" x14ac:dyDescent="0.3">
      <c r="C10" s="194">
        <f>[1]Kystoplande_108_liste!A9</f>
        <v>25</v>
      </c>
      <c r="D10" s="194" t="str">
        <f>[1]Kystoplande_108_liste!B9</f>
        <v>Skælskør Fjord og Nor</v>
      </c>
      <c r="E10" s="195">
        <v>611179.99867864803</v>
      </c>
      <c r="F10" s="195">
        <v>2854.4689566432598</v>
      </c>
      <c r="G10" s="196">
        <v>0.50910909941746996</v>
      </c>
      <c r="H10" s="197"/>
      <c r="I10" s="198">
        <f t="shared" si="0"/>
        <v>24.963102714450407</v>
      </c>
      <c r="J10" s="198">
        <v>7.4236741522230103</v>
      </c>
      <c r="K10" s="198">
        <v>12.1593442820985</v>
      </c>
      <c r="L10" s="199">
        <v>5.3800842801288997</v>
      </c>
      <c r="M10" s="200">
        <v>15.6122109040602</v>
      </c>
      <c r="N10" s="199">
        <v>27.055275043343901</v>
      </c>
      <c r="O10" s="197">
        <f t="shared" si="1"/>
        <v>0.57704868566476075</v>
      </c>
      <c r="P10" s="201">
        <f t="shared" si="2"/>
        <v>-0.5498286387983089</v>
      </c>
    </row>
    <row r="11" spans="1:16" x14ac:dyDescent="0.3">
      <c r="C11" s="194">
        <f>[1]Kystoplande_108_liste!A10</f>
        <v>28</v>
      </c>
      <c r="D11" s="194" t="str">
        <f>[1]Kystoplande_108_liste!B10</f>
        <v>Sejerø Bugt</v>
      </c>
      <c r="E11" s="195">
        <v>564636.90326529997</v>
      </c>
      <c r="F11" s="195">
        <v>7915.6471821927298</v>
      </c>
      <c r="G11" s="196">
        <v>0.51313031054770397</v>
      </c>
      <c r="H11" s="197"/>
      <c r="I11" s="198">
        <f t="shared" si="0"/>
        <v>410.2035941848622</v>
      </c>
      <c r="J11" s="198">
        <v>72.462344175902004</v>
      </c>
      <c r="K11" s="198">
        <v>167.12440693833901</v>
      </c>
      <c r="L11" s="199">
        <v>170.6168430706212</v>
      </c>
      <c r="M11" s="200">
        <v>161.569874395684</v>
      </c>
      <c r="N11" s="199">
        <v>325.14720874599897</v>
      </c>
      <c r="O11" s="197">
        <f t="shared" si="1"/>
        <v>0.49691299832716823</v>
      </c>
      <c r="P11" s="201">
        <f t="shared" si="2"/>
        <v>-0.69934032187685946</v>
      </c>
    </row>
    <row r="12" spans="1:16" x14ac:dyDescent="0.3">
      <c r="C12" s="194">
        <f>[1]Kystoplande_108_liste!A11</f>
        <v>29</v>
      </c>
      <c r="D12" s="194" t="str">
        <f>[1]Kystoplande_108_liste!B11</f>
        <v>Kalundborg Fjord</v>
      </c>
      <c r="E12" s="195">
        <v>608122.64334931097</v>
      </c>
      <c r="F12" s="195">
        <v>8776.4849306339293</v>
      </c>
      <c r="G12" s="196">
        <v>0.51385681293302499</v>
      </c>
      <c r="H12" s="197"/>
      <c r="I12" s="198">
        <f t="shared" si="0"/>
        <v>54.449104868372942</v>
      </c>
      <c r="J12" s="198">
        <v>1.0967451043563001</v>
      </c>
      <c r="K12" s="198">
        <v>38.907308074859003</v>
      </c>
      <c r="L12" s="199">
        <v>14.445051689157641</v>
      </c>
      <c r="M12" s="200">
        <v>34.681618000596096</v>
      </c>
      <c r="N12" s="199">
        <v>66.963771622532803</v>
      </c>
      <c r="O12" s="197">
        <f t="shared" si="1"/>
        <v>0.51791613823803784</v>
      </c>
      <c r="P12" s="201">
        <f t="shared" si="2"/>
        <v>-0.65794194512247484</v>
      </c>
    </row>
    <row r="13" spans="1:16" x14ac:dyDescent="0.3">
      <c r="C13" s="194">
        <f>[1]Kystoplande_108_liste!A12</f>
        <v>34</v>
      </c>
      <c r="D13" s="194" t="str">
        <f>[1]Kystoplande_108_liste!B12</f>
        <v>Smålandsfarvandet, syd</v>
      </c>
      <c r="E13" s="195">
        <v>497100.53956679301</v>
      </c>
      <c r="F13" s="195">
        <v>10207.7105665033</v>
      </c>
      <c r="G13" s="196">
        <v>0.51559376468273099</v>
      </c>
      <c r="H13" s="197"/>
      <c r="I13" s="198">
        <f t="shared" si="0"/>
        <v>633.64835271732295</v>
      </c>
      <c r="J13" s="198">
        <v>95.402801914793002</v>
      </c>
      <c r="K13" s="198">
        <v>122.222690456568</v>
      </c>
      <c r="L13" s="199">
        <v>416.02286034596199</v>
      </c>
      <c r="M13" s="200">
        <v>322.773890549736</v>
      </c>
      <c r="N13" s="199">
        <v>449.69894793645</v>
      </c>
      <c r="O13" s="197">
        <f t="shared" si="1"/>
        <v>0.71775549404965333</v>
      </c>
      <c r="P13" s="201">
        <f t="shared" si="2"/>
        <v>-0.33162630546528804</v>
      </c>
    </row>
    <row r="14" spans="1:16" x14ac:dyDescent="0.3">
      <c r="C14" s="194">
        <f>[1]Kystoplande_108_liste!A13</f>
        <v>35</v>
      </c>
      <c r="D14" s="194" t="str">
        <f>[1]Kystoplande_108_liste!B13</f>
        <v>Karrebæk Fjord</v>
      </c>
      <c r="E14" s="195">
        <v>663606.41750163003</v>
      </c>
      <c r="F14" s="195">
        <v>65324.5483755323</v>
      </c>
      <c r="G14" s="196">
        <v>0.511639176158874</v>
      </c>
      <c r="H14" s="197"/>
      <c r="I14" s="198">
        <f t="shared" si="0"/>
        <v>1367.0700852241073</v>
      </c>
      <c r="J14" s="198">
        <v>160.702014812176</v>
      </c>
      <c r="K14" s="198">
        <v>46.486430754171401</v>
      </c>
      <c r="L14" s="199">
        <v>1159.8816396577599</v>
      </c>
      <c r="M14" s="200">
        <v>742.33854934706994</v>
      </c>
      <c r="N14" s="199">
        <v>1143.5193752131199</v>
      </c>
      <c r="O14" s="197">
        <f t="shared" si="1"/>
        <v>0.64917006693368784</v>
      </c>
      <c r="P14" s="201">
        <f t="shared" si="2"/>
        <v>-0.43206055202377819</v>
      </c>
    </row>
    <row r="15" spans="1:16" x14ac:dyDescent="0.3">
      <c r="C15" s="194">
        <f>[1]Kystoplande_108_liste!A14</f>
        <v>36</v>
      </c>
      <c r="D15" s="194" t="str">
        <f>[1]Kystoplande_108_liste!B14</f>
        <v>Dybsø Fjord</v>
      </c>
      <c r="E15" s="195">
        <v>630449.48459130002</v>
      </c>
      <c r="F15" s="195">
        <v>1079.8276734251699</v>
      </c>
      <c r="G15" s="196">
        <v>0.50762717559759396</v>
      </c>
      <c r="H15" s="197"/>
      <c r="I15" s="198">
        <f t="shared" si="0"/>
        <v>50.98076795122472</v>
      </c>
      <c r="J15" s="198">
        <v>1.60945583705012</v>
      </c>
      <c r="K15" s="198">
        <v>24.726356270610399</v>
      </c>
      <c r="L15" s="199">
        <v>24.644955843564198</v>
      </c>
      <c r="M15" s="200">
        <v>34.162480833878</v>
      </c>
      <c r="N15" s="199">
        <v>45.142897406544904</v>
      </c>
      <c r="O15" s="197">
        <f t="shared" si="1"/>
        <v>0.75676314097032371</v>
      </c>
      <c r="P15" s="201">
        <f t="shared" si="2"/>
        <v>-0.27870496622239227</v>
      </c>
    </row>
    <row r="16" spans="1:16" x14ac:dyDescent="0.3">
      <c r="C16" s="194">
        <f>[1]Kystoplande_108_liste!A15</f>
        <v>37</v>
      </c>
      <c r="D16" s="194" t="str">
        <f>[1]Kystoplande_108_liste!B15</f>
        <v>Avnø Fjord</v>
      </c>
      <c r="E16" s="195">
        <v>580105.71417341696</v>
      </c>
      <c r="F16" s="195">
        <v>4483.3027674343402</v>
      </c>
      <c r="G16" s="196">
        <v>0.50957592682269204</v>
      </c>
      <c r="H16" s="197"/>
      <c r="I16" s="198">
        <f t="shared" si="0"/>
        <v>113.78258801709352</v>
      </c>
      <c r="J16" s="198">
        <v>1.64537438194771</v>
      </c>
      <c r="K16" s="198">
        <v>34.763056288620398</v>
      </c>
      <c r="L16" s="199">
        <v>77.374157346525408</v>
      </c>
      <c r="M16" s="200">
        <v>114.41882576666801</v>
      </c>
      <c r="N16" s="199">
        <v>142.22379258998799</v>
      </c>
      <c r="O16" s="197">
        <f t="shared" si="1"/>
        <v>0.80449848568250493</v>
      </c>
      <c r="P16" s="201">
        <f t="shared" si="2"/>
        <v>-0.21753619486035208</v>
      </c>
    </row>
    <row r="17" spans="3:16" x14ac:dyDescent="0.3">
      <c r="C17" s="194">
        <f>[1]Kystoplande_108_liste!A16</f>
        <v>38</v>
      </c>
      <c r="D17" s="194" t="str">
        <f>[1]Kystoplande_108_liste!B16</f>
        <v>Guldborgsund</v>
      </c>
      <c r="E17" s="195">
        <v>557142.12708008406</v>
      </c>
      <c r="F17" s="195">
        <v>15925.246215003101</v>
      </c>
      <c r="G17" s="196">
        <v>0.51199280840109496</v>
      </c>
      <c r="H17" s="197"/>
      <c r="I17" s="198">
        <f t="shared" si="0"/>
        <v>301.29100888402593</v>
      </c>
      <c r="J17" s="198">
        <v>16.833942025863902</v>
      </c>
      <c r="K17" s="198">
        <v>68.121080671328002</v>
      </c>
      <c r="L17" s="199">
        <v>216.33598618683399</v>
      </c>
      <c r="M17" s="200">
        <v>192.45368597554099</v>
      </c>
      <c r="N17" s="199">
        <v>272.43849322070804</v>
      </c>
      <c r="O17" s="197">
        <f t="shared" si="1"/>
        <v>0.70641150485159343</v>
      </c>
      <c r="P17" s="201">
        <f t="shared" si="2"/>
        <v>-0.34755734322875853</v>
      </c>
    </row>
    <row r="18" spans="3:16" x14ac:dyDescent="0.3">
      <c r="C18" s="194">
        <f>[1]Kystoplande_108_liste!A17</f>
        <v>44</v>
      </c>
      <c r="D18" s="194" t="str">
        <f>[1]Kystoplande_108_liste!B17</f>
        <v>Hjelm Bugt</v>
      </c>
      <c r="E18" s="195">
        <v>516647.14632213599</v>
      </c>
      <c r="F18" s="195">
        <v>1329.9584162337701</v>
      </c>
      <c r="G18" s="196">
        <v>0.51070100398657403</v>
      </c>
      <c r="H18" s="197"/>
      <c r="I18" s="198">
        <f t="shared" si="0"/>
        <v>137.46299861802396</v>
      </c>
      <c r="J18" s="198">
        <v>5.0200332281835403</v>
      </c>
      <c r="K18" s="198">
        <v>66.647717347198807</v>
      </c>
      <c r="L18" s="199">
        <v>65.795248042641603</v>
      </c>
      <c r="M18" s="200">
        <v>76.96722131080989</v>
      </c>
      <c r="N18" s="199">
        <v>109.806179781444</v>
      </c>
      <c r="O18" s="197">
        <f t="shared" si="1"/>
        <v>0.7009370644166284</v>
      </c>
      <c r="P18" s="201">
        <f t="shared" si="2"/>
        <v>-0.35533717569749024</v>
      </c>
    </row>
    <row r="19" spans="3:16" x14ac:dyDescent="0.3">
      <c r="C19" s="194">
        <f>[1]Kystoplande_108_liste!A18</f>
        <v>45</v>
      </c>
      <c r="D19" s="194" t="str">
        <f>[1]Kystoplande_108_liste!B18</f>
        <v>Grønsund</v>
      </c>
      <c r="E19" s="195">
        <v>528404.15767294099</v>
      </c>
      <c r="F19" s="195">
        <v>10733.085337190299</v>
      </c>
      <c r="G19" s="196">
        <v>0.51142440105414599</v>
      </c>
      <c r="H19" s="197"/>
      <c r="I19" s="198">
        <f t="shared" si="0"/>
        <v>242.5792814744625</v>
      </c>
      <c r="J19" s="198">
        <v>10.9826317352922</v>
      </c>
      <c r="K19" s="198">
        <v>84.328459968970904</v>
      </c>
      <c r="L19" s="199">
        <v>147.2681897701994</v>
      </c>
      <c r="M19" s="200">
        <v>143.71104468724701</v>
      </c>
      <c r="N19" s="199">
        <v>199.20240578574499</v>
      </c>
      <c r="O19" s="197">
        <f t="shared" si="1"/>
        <v>0.72143227447673242</v>
      </c>
      <c r="P19" s="201">
        <f t="shared" si="2"/>
        <v>-0.32651677284317338</v>
      </c>
    </row>
    <row r="20" spans="3:16" x14ac:dyDescent="0.3">
      <c r="C20" s="194">
        <f>[1]Kystoplande_108_liste!A19</f>
        <v>46</v>
      </c>
      <c r="D20" s="194" t="str">
        <f>[1]Kystoplande_108_liste!B19</f>
        <v>Fakse Bugt</v>
      </c>
      <c r="E20" s="195">
        <v>600362.613485993</v>
      </c>
      <c r="F20" s="195">
        <v>7250.78740256537</v>
      </c>
      <c r="G20" s="196">
        <v>0.51642194180724299</v>
      </c>
      <c r="H20" s="197"/>
      <c r="I20" s="198">
        <f t="shared" si="0"/>
        <v>241.86906643065709</v>
      </c>
      <c r="J20" s="198">
        <v>11.1234388978365</v>
      </c>
      <c r="K20" s="198">
        <v>66.786127218971998</v>
      </c>
      <c r="L20" s="199">
        <v>163.95950031384859</v>
      </c>
      <c r="M20" s="200">
        <v>161.56757509141099</v>
      </c>
      <c r="N20" s="199">
        <v>225.492422585421</v>
      </c>
      <c r="O20" s="197">
        <f t="shared" si="1"/>
        <v>0.7165099972714426</v>
      </c>
      <c r="P20" s="201">
        <f t="shared" si="2"/>
        <v>-0.33336307888530248</v>
      </c>
    </row>
    <row r="21" spans="3:16" x14ac:dyDescent="0.3">
      <c r="C21" s="194">
        <f>[1]Kystoplande_108_liste!A20</f>
        <v>47</v>
      </c>
      <c r="D21" s="194" t="str">
        <f>[1]Kystoplande_108_liste!B20</f>
        <v>Præstø Fjord</v>
      </c>
      <c r="E21" s="195">
        <v>628879.74904769496</v>
      </c>
      <c r="F21" s="195">
        <v>4714.8737898949303</v>
      </c>
      <c r="G21" s="196">
        <v>0.51110926286305502</v>
      </c>
      <c r="H21" s="197"/>
      <c r="I21" s="198">
        <f t="shared" si="0"/>
        <v>194.42169884465051</v>
      </c>
      <c r="J21" s="198">
        <v>13.958914582766599</v>
      </c>
      <c r="K21" s="198">
        <v>34.830250770458903</v>
      </c>
      <c r="L21" s="199">
        <v>145.63253349142502</v>
      </c>
      <c r="M21" s="200">
        <v>104.26603247815301</v>
      </c>
      <c r="N21" s="199">
        <v>156.67245198216</v>
      </c>
      <c r="O21" s="197">
        <f t="shared" si="1"/>
        <v>0.66550329147861675</v>
      </c>
      <c r="P21" s="201">
        <f t="shared" si="2"/>
        <v>-0.40721169528599827</v>
      </c>
    </row>
    <row r="22" spans="3:16" x14ac:dyDescent="0.3">
      <c r="C22" s="194">
        <f>[1]Kystoplande_108_liste!A21</f>
        <v>48</v>
      </c>
      <c r="D22" s="194" t="str">
        <f>[1]Kystoplande_108_liste!B21</f>
        <v>Stege Bugt</v>
      </c>
      <c r="E22" s="195">
        <v>545711.65819841402</v>
      </c>
      <c r="F22" s="195">
        <v>5852.9110295015898</v>
      </c>
      <c r="G22" s="196">
        <v>0.50969612428544098</v>
      </c>
      <c r="H22" s="197"/>
      <c r="I22" s="198">
        <f t="shared" si="0"/>
        <v>283.17619199275708</v>
      </c>
      <c r="J22" s="198">
        <v>11.263975266503099</v>
      </c>
      <c r="K22" s="198">
        <v>121.20670222515101</v>
      </c>
      <c r="L22" s="199">
        <v>150.70551450110298</v>
      </c>
      <c r="M22" s="200">
        <v>151.933615281095</v>
      </c>
      <c r="N22" s="199">
        <v>219.87986992901301</v>
      </c>
      <c r="O22" s="197">
        <f t="shared" si="1"/>
        <v>0.6909846514378325</v>
      </c>
      <c r="P22" s="201">
        <f t="shared" si="2"/>
        <v>-0.36963766756270439</v>
      </c>
    </row>
    <row r="23" spans="3:16" x14ac:dyDescent="0.3">
      <c r="C23" s="194">
        <f>[1]Kystoplande_108_liste!A22</f>
        <v>49</v>
      </c>
      <c r="D23" s="194" t="str">
        <f>[1]Kystoplande_108_liste!B22</f>
        <v>Stege Nor</v>
      </c>
      <c r="E23" s="195">
        <v>505172.983373906</v>
      </c>
      <c r="F23" s="195">
        <v>916.64446165526999</v>
      </c>
      <c r="G23" s="196">
        <v>0.50969612428544098</v>
      </c>
      <c r="H23" s="197"/>
      <c r="I23" s="198">
        <f t="shared" si="0"/>
        <v>18.84997253688298</v>
      </c>
      <c r="J23" s="198">
        <v>0</v>
      </c>
      <c r="K23" s="198">
        <v>16.092469684539399</v>
      </c>
      <c r="L23" s="199">
        <v>2.7575028523435798</v>
      </c>
      <c r="M23" s="200">
        <v>15.8906826401063</v>
      </c>
      <c r="N23" s="199">
        <v>18.6459809744544</v>
      </c>
      <c r="O23" s="197">
        <f t="shared" si="1"/>
        <v>0.85223098006358866</v>
      </c>
      <c r="P23" s="201">
        <f t="shared" si="2"/>
        <v>-0.15989768553367753</v>
      </c>
    </row>
    <row r="24" spans="3:16" x14ac:dyDescent="0.3">
      <c r="C24" s="194">
        <f>[1]Kystoplande_108_liste!A23</f>
        <v>56</v>
      </c>
      <c r="D24" s="194" t="str">
        <f>[1]Kystoplande_108_liste!B23</f>
        <v>Østersøen, Bornholm</v>
      </c>
      <c r="E24" s="195">
        <v>513508.525233911</v>
      </c>
      <c r="F24" s="195">
        <v>20224</v>
      </c>
      <c r="G24" s="196">
        <v>0.50398679374571698</v>
      </c>
      <c r="H24" s="197"/>
      <c r="I24" s="198">
        <f t="shared" si="0"/>
        <v>500.43777804319819</v>
      </c>
      <c r="J24" s="198">
        <v>32.600114995417201</v>
      </c>
      <c r="K24" s="198">
        <v>128.89917274900301</v>
      </c>
      <c r="L24" s="199">
        <v>338.93849029877799</v>
      </c>
      <c r="M24" s="200">
        <v>355.706824986556</v>
      </c>
      <c r="N24" s="199">
        <v>602.00450963998105</v>
      </c>
      <c r="O24" s="197">
        <f t="shared" si="1"/>
        <v>0.59087069829307537</v>
      </c>
      <c r="P24" s="201">
        <f t="shared" si="2"/>
        <v>-0.52615807012696958</v>
      </c>
    </row>
    <row r="25" spans="3:16" x14ac:dyDescent="0.3">
      <c r="C25" s="194">
        <f>[1]Kystoplande_108_liste!A24</f>
        <v>57</v>
      </c>
      <c r="D25" s="194" t="str">
        <f>[1]Kystoplande_108_liste!B24</f>
        <v>Østersøen, Christiansø</v>
      </c>
      <c r="E25" s="195">
        <v>488447.75</v>
      </c>
      <c r="F25" s="195">
        <v>40</v>
      </c>
      <c r="G25" s="196">
        <v>0.50398679374571698</v>
      </c>
      <c r="H25" s="197"/>
      <c r="I25" s="198">
        <f t="shared" si="0"/>
        <v>5.7362150556347098</v>
      </c>
      <c r="J25" s="198">
        <v>0</v>
      </c>
      <c r="K25" s="198">
        <v>5.7362150556347098</v>
      </c>
      <c r="L25" s="199">
        <v>0</v>
      </c>
      <c r="M25" s="200">
        <v>0</v>
      </c>
      <c r="N25" s="199">
        <v>0.36793966017566498</v>
      </c>
      <c r="O25" s="197">
        <f t="shared" si="1"/>
        <v>0</v>
      </c>
      <c r="P25" s="201" t="e">
        <f t="shared" si="2"/>
        <v>#NUM!</v>
      </c>
    </row>
    <row r="26" spans="3:16" x14ac:dyDescent="0.3">
      <c r="C26" s="194">
        <f>[1]Kystoplande_108_liste!A25</f>
        <v>59</v>
      </c>
      <c r="D26" s="194" t="str">
        <f>[1]Kystoplande_108_liste!B25</f>
        <v>Nærå Strand</v>
      </c>
      <c r="E26" s="195">
        <v>561924.68804841302</v>
      </c>
      <c r="F26" s="195">
        <v>1104.4413581254901</v>
      </c>
      <c r="G26" s="196">
        <v>0.52154460950395298</v>
      </c>
      <c r="H26" s="197"/>
      <c r="I26" s="198">
        <f t="shared" si="0"/>
        <v>88.981980346211273</v>
      </c>
      <c r="J26" s="198">
        <v>4.2203600240370696</v>
      </c>
      <c r="K26" s="198">
        <v>17.5881486032326</v>
      </c>
      <c r="L26" s="199">
        <v>67.173471718941599</v>
      </c>
      <c r="M26" s="200">
        <v>66.933097652243703</v>
      </c>
      <c r="N26" s="199">
        <v>77.164280897867798</v>
      </c>
      <c r="O26" s="197">
        <f t="shared" si="1"/>
        <v>0.86741037269347765</v>
      </c>
      <c r="P26" s="201">
        <f t="shared" si="2"/>
        <v>-0.14224308927852178</v>
      </c>
    </row>
    <row r="27" spans="3:16" x14ac:dyDescent="0.3">
      <c r="C27" s="194">
        <f>[1]Kystoplande_108_liste!A26</f>
        <v>62</v>
      </c>
      <c r="D27" s="194" t="str">
        <f>[1]Kystoplande_108_liste!B26</f>
        <v>Lillestrand</v>
      </c>
      <c r="E27" s="195">
        <v>563174.00958540896</v>
      </c>
      <c r="F27" s="195">
        <v>136.11074066692501</v>
      </c>
      <c r="G27" s="196">
        <v>0.50647396980604997</v>
      </c>
      <c r="H27" s="197"/>
      <c r="I27" s="198">
        <f t="shared" si="0"/>
        <v>26.9988358997836</v>
      </c>
      <c r="J27" s="198">
        <v>0</v>
      </c>
      <c r="K27" s="198">
        <v>17.518985135487799</v>
      </c>
      <c r="L27" s="199">
        <v>9.479850764295799</v>
      </c>
      <c r="M27" s="200">
        <v>12.1594423861974</v>
      </c>
      <c r="N27" s="199">
        <v>15.175598077454799</v>
      </c>
      <c r="O27" s="197">
        <f t="shared" si="1"/>
        <v>0.80124963274177208</v>
      </c>
      <c r="P27" s="201">
        <f t="shared" si="2"/>
        <v>-0.22158272910396501</v>
      </c>
    </row>
    <row r="28" spans="3:16" x14ac:dyDescent="0.3">
      <c r="C28" s="194">
        <f>[1]Kystoplande_108_liste!A27</f>
        <v>68</v>
      </c>
      <c r="D28" s="194" t="str">
        <f>[1]Kystoplande_108_liste!B27</f>
        <v>Lindelse Nor</v>
      </c>
      <c r="E28" s="195">
        <v>471645.502720733</v>
      </c>
      <c r="F28" s="195">
        <v>544.05217716787297</v>
      </c>
      <c r="G28" s="196">
        <v>0.51356736242884204</v>
      </c>
      <c r="H28" s="197"/>
      <c r="I28" s="198">
        <f t="shared" si="0"/>
        <v>53.249813109150026</v>
      </c>
      <c r="J28" s="198">
        <v>5.1370068010719301</v>
      </c>
      <c r="K28" s="198">
        <v>17.814597455059697</v>
      </c>
      <c r="L28" s="199">
        <v>30.298208853018401</v>
      </c>
      <c r="M28" s="200">
        <v>25.063747249215801</v>
      </c>
      <c r="N28" s="199">
        <v>32.871571665001198</v>
      </c>
      <c r="O28" s="197">
        <f t="shared" si="1"/>
        <v>0.76247486748257642</v>
      </c>
      <c r="P28" s="201">
        <f t="shared" si="2"/>
        <v>-0.27118573172237376</v>
      </c>
    </row>
    <row r="29" spans="3:16" x14ac:dyDescent="0.3">
      <c r="C29" s="194">
        <f>[1]Kystoplande_108_liste!A28</f>
        <v>72</v>
      </c>
      <c r="D29" s="194" t="str">
        <f>[1]Kystoplande_108_liste!B28</f>
        <v>Kløven</v>
      </c>
      <c r="E29" s="195">
        <v>481736.550888061</v>
      </c>
      <c r="F29" s="195">
        <v>989.75733689305696</v>
      </c>
      <c r="G29" s="196">
        <v>0.51149649259547902</v>
      </c>
      <c r="H29" s="197"/>
      <c r="I29" s="198">
        <f t="shared" si="0"/>
        <v>39.164245986416589</v>
      </c>
      <c r="J29" s="198">
        <v>1.10916060588483</v>
      </c>
      <c r="K29" s="198">
        <v>23.617188354992997</v>
      </c>
      <c r="L29" s="199">
        <v>14.43789702553876</v>
      </c>
      <c r="M29" s="200">
        <v>18.8815170431341</v>
      </c>
      <c r="N29" s="199">
        <v>27.439525573123998</v>
      </c>
      <c r="O29" s="197">
        <f t="shared" si="1"/>
        <v>0.68811383027802231</v>
      </c>
      <c r="P29" s="201">
        <f t="shared" si="2"/>
        <v>-0.37380100374880065</v>
      </c>
    </row>
    <row r="30" spans="3:16" x14ac:dyDescent="0.3">
      <c r="C30" s="194">
        <f>[1]Kystoplande_108_liste!A29</f>
        <v>74</v>
      </c>
      <c r="D30" s="194" t="str">
        <f>[1]Kystoplande_108_liste!B29</f>
        <v>Bredningen</v>
      </c>
      <c r="E30" s="195">
        <v>612222.99957489397</v>
      </c>
      <c r="F30" s="195">
        <v>5407.12919591013</v>
      </c>
      <c r="G30" s="196">
        <v>0.51738067906555996</v>
      </c>
      <c r="H30" s="197"/>
      <c r="I30" s="198">
        <f t="shared" si="0"/>
        <v>129.05359127877017</v>
      </c>
      <c r="J30" s="198">
        <v>14.523044068916601</v>
      </c>
      <c r="K30" s="198">
        <v>4.1709686189861701</v>
      </c>
      <c r="L30" s="199">
        <v>110.3595785908674</v>
      </c>
      <c r="M30" s="200">
        <v>65.127683900566808</v>
      </c>
      <c r="N30" s="199">
        <v>116.04299026890101</v>
      </c>
      <c r="O30" s="197">
        <f t="shared" si="1"/>
        <v>0.56123755299350231</v>
      </c>
      <c r="P30" s="201">
        <f t="shared" si="2"/>
        <v>-0.57761101746602084</v>
      </c>
    </row>
    <row r="31" spans="3:16" x14ac:dyDescent="0.3">
      <c r="C31" s="194">
        <f>[1]Kystoplande_108_liste!A30</f>
        <v>80</v>
      </c>
      <c r="D31" s="194" t="str">
        <f>[1]Kystoplande_108_liste!B30</f>
        <v>Gamborg Fjord</v>
      </c>
      <c r="E31" s="195">
        <v>654784.28010138404</v>
      </c>
      <c r="F31" s="195">
        <v>2628.10193541527</v>
      </c>
      <c r="G31" s="196">
        <v>0.51341009143244098</v>
      </c>
      <c r="H31" s="197"/>
      <c r="I31" s="198">
        <f t="shared" si="0"/>
        <v>61.849889553564729</v>
      </c>
      <c r="J31" s="198">
        <v>7.56205621012053</v>
      </c>
      <c r="K31" s="198">
        <v>21.582552459189799</v>
      </c>
      <c r="L31" s="199">
        <v>32.7052808842544</v>
      </c>
      <c r="M31" s="200">
        <v>46.165692600255397</v>
      </c>
      <c r="N31" s="199">
        <v>55.571753420686299</v>
      </c>
      <c r="O31" s="197">
        <f t="shared" si="1"/>
        <v>0.83074025486967007</v>
      </c>
      <c r="P31" s="201">
        <f t="shared" si="2"/>
        <v>-0.18543810233724753</v>
      </c>
    </row>
    <row r="32" spans="3:16" x14ac:dyDescent="0.3">
      <c r="C32" s="194">
        <f>[1]Kystoplande_108_liste!A31</f>
        <v>82</v>
      </c>
      <c r="D32" s="194" t="str">
        <f>[1]Kystoplande_108_liste!B31</f>
        <v>Aborg Minde Nor</v>
      </c>
      <c r="E32" s="195">
        <v>581339.89785370301</v>
      </c>
      <c r="F32" s="195">
        <v>1071.2637172503</v>
      </c>
      <c r="G32" s="196">
        <v>0.51786778778276299</v>
      </c>
      <c r="H32" s="197"/>
      <c r="I32" s="198">
        <f t="shared" si="0"/>
        <v>99.64232342982433</v>
      </c>
      <c r="J32" s="198">
        <v>3.1673978406728502</v>
      </c>
      <c r="K32" s="198">
        <v>0.73679092665746893</v>
      </c>
      <c r="L32" s="199">
        <v>95.738134662494005</v>
      </c>
      <c r="M32" s="200">
        <v>73.692495737107691</v>
      </c>
      <c r="N32" s="199">
        <v>87.171338469382107</v>
      </c>
      <c r="O32" s="197">
        <f t="shared" si="1"/>
        <v>0.84537529228131902</v>
      </c>
      <c r="P32" s="201">
        <f t="shared" si="2"/>
        <v>-0.16797461734547633</v>
      </c>
    </row>
    <row r="33" spans="3:17" x14ac:dyDescent="0.3">
      <c r="C33" s="194">
        <f>[1]Kystoplande_108_liste!A32</f>
        <v>83</v>
      </c>
      <c r="D33" s="194" t="str">
        <f>[1]Kystoplande_108_liste!B32</f>
        <v>Holckenhavn Fjord</v>
      </c>
      <c r="E33" s="195">
        <v>602904.51330053096</v>
      </c>
      <c r="F33" s="195">
        <v>9363.9719115612297</v>
      </c>
      <c r="G33" s="196">
        <v>0.51051388140805798</v>
      </c>
      <c r="H33" s="197"/>
      <c r="I33" s="198">
        <f t="shared" si="0"/>
        <v>313.05567350576621</v>
      </c>
      <c r="J33" s="198">
        <v>28.628575707919801</v>
      </c>
      <c r="K33" s="198">
        <v>0.393108732750372</v>
      </c>
      <c r="L33" s="199">
        <v>284.03398906509602</v>
      </c>
      <c r="M33" s="200">
        <v>156.83954579952402</v>
      </c>
      <c r="N33" s="199">
        <v>230.065897596714</v>
      </c>
      <c r="O33" s="197">
        <f t="shared" si="1"/>
        <v>0.68171574943475732</v>
      </c>
      <c r="P33" s="201">
        <f t="shared" si="2"/>
        <v>-0.3831424977047439</v>
      </c>
    </row>
    <row r="34" spans="3:17" x14ac:dyDescent="0.3">
      <c r="C34" s="194">
        <f>[1]Kystoplande_108_liste!A33</f>
        <v>84</v>
      </c>
      <c r="D34" s="194" t="str">
        <f>[1]Kystoplande_108_liste!B33</f>
        <v>Kerteminde Fjord</v>
      </c>
      <c r="E34" s="195">
        <v>696867.07635632902</v>
      </c>
      <c r="F34" s="195">
        <v>2191.6987397360899</v>
      </c>
      <c r="G34" s="196">
        <v>0.50647396980604897</v>
      </c>
      <c r="H34" s="197"/>
      <c r="I34" s="198">
        <f t="shared" si="0"/>
        <v>22.113603531094043</v>
      </c>
      <c r="J34" s="198">
        <v>0</v>
      </c>
      <c r="K34" s="198">
        <v>16.399972223192702</v>
      </c>
      <c r="L34" s="199">
        <v>5.7136313079013394</v>
      </c>
      <c r="M34" s="200">
        <v>15.750502271971</v>
      </c>
      <c r="N34" s="199">
        <v>19.481648923591798</v>
      </c>
      <c r="O34" s="197">
        <f t="shared" si="1"/>
        <v>0.80847890924148258</v>
      </c>
      <c r="P34" s="201">
        <f t="shared" si="2"/>
        <v>-0.21260068658663531</v>
      </c>
    </row>
    <row r="35" spans="3:17" x14ac:dyDescent="0.3">
      <c r="C35" s="194">
        <f>[1]Kystoplande_108_liste!A34</f>
        <v>85</v>
      </c>
      <c r="D35" s="194" t="str">
        <f>[1]Kystoplande_108_liste!B34</f>
        <v>Kertinge Nor</v>
      </c>
      <c r="E35" s="195">
        <v>621630.40588216705</v>
      </c>
      <c r="F35" s="195">
        <v>1582.7539976144701</v>
      </c>
      <c r="G35" s="196">
        <v>0.50647396980604997</v>
      </c>
      <c r="H35" s="197"/>
      <c r="I35" s="198">
        <f t="shared" ref="I35:I66" si="3">J35+K35+L35</f>
        <v>20.805879620640823</v>
      </c>
      <c r="J35" s="198">
        <v>0</v>
      </c>
      <c r="K35" s="198">
        <v>11.922590329405601</v>
      </c>
      <c r="L35" s="199">
        <v>8.8832892912352204</v>
      </c>
      <c r="M35" s="200">
        <v>14.860995051500199</v>
      </c>
      <c r="N35" s="199">
        <v>18.046141815926898</v>
      </c>
      <c r="O35" s="197">
        <f t="shared" si="1"/>
        <v>0.82349984850414959</v>
      </c>
      <c r="P35" s="201">
        <f t="shared" si="2"/>
        <v>-0.19419191333027611</v>
      </c>
    </row>
    <row r="36" spans="3:17" x14ac:dyDescent="0.3">
      <c r="C36" s="194">
        <f>[1]Kystoplande_108_liste!A35</f>
        <v>86</v>
      </c>
      <c r="D36" s="194" t="str">
        <f>[1]Kystoplande_108_liste!B35</f>
        <v>Nyborg Fjord</v>
      </c>
      <c r="E36" s="195">
        <v>556896.78497053206</v>
      </c>
      <c r="F36" s="195">
        <v>5943.1322196665296</v>
      </c>
      <c r="G36" s="196">
        <v>0.50839290016866101</v>
      </c>
      <c r="H36" s="197"/>
      <c r="I36" s="198">
        <f t="shared" si="3"/>
        <v>35.180109928821736</v>
      </c>
      <c r="J36" s="198">
        <v>4.8566182127522497</v>
      </c>
      <c r="K36" s="198">
        <v>16.700908318916802</v>
      </c>
      <c r="L36" s="199">
        <v>13.622583397152681</v>
      </c>
      <c r="M36" s="200">
        <v>5.3732050686052597</v>
      </c>
      <c r="N36" s="199">
        <v>21.154063634969202</v>
      </c>
      <c r="O36" s="197">
        <f t="shared" si="1"/>
        <v>0.25400344639802264</v>
      </c>
      <c r="P36" s="201">
        <f t="shared" si="2"/>
        <v>-1.3704074435594995</v>
      </c>
    </row>
    <row r="37" spans="3:17" x14ac:dyDescent="0.3">
      <c r="C37" s="194">
        <f>[1]Kystoplande_108_liste!A36</f>
        <v>87</v>
      </c>
      <c r="D37" s="194" t="str">
        <f>[1]Kystoplande_108_liste!B36</f>
        <v>Helnæs Bugt</v>
      </c>
      <c r="E37" s="195">
        <v>575660.61294544302</v>
      </c>
      <c r="F37" s="195">
        <v>5941.3415200407999</v>
      </c>
      <c r="G37" s="196">
        <v>0.51700538291095399</v>
      </c>
      <c r="H37" s="197"/>
      <c r="I37" s="198">
        <f t="shared" si="3"/>
        <v>208.74360093207588</v>
      </c>
      <c r="J37" s="198">
        <v>10.8925647049475</v>
      </c>
      <c r="K37" s="198">
        <v>61.150938148266597</v>
      </c>
      <c r="L37" s="199">
        <v>136.7000980788618</v>
      </c>
      <c r="M37" s="200">
        <v>135.18830656818699</v>
      </c>
      <c r="N37" s="199">
        <v>191.065414081038</v>
      </c>
      <c r="O37" s="197">
        <f t="shared" si="1"/>
        <v>0.70754985782433943</v>
      </c>
      <c r="P37" s="201">
        <f t="shared" si="2"/>
        <v>-0.34594718152457338</v>
      </c>
    </row>
    <row r="38" spans="3:17" x14ac:dyDescent="0.3">
      <c r="C38" s="194">
        <f>[1]Kystoplande_108_liste!A37</f>
        <v>89</v>
      </c>
      <c r="D38" s="194" t="str">
        <f>[1]Kystoplande_108_liste!B37</f>
        <v>Lunkebugten</v>
      </c>
      <c r="E38" s="195">
        <v>569231.333597544</v>
      </c>
      <c r="F38" s="195">
        <v>495.57022455653203</v>
      </c>
      <c r="G38" s="196">
        <v>0.51259162017284798</v>
      </c>
      <c r="H38" s="197"/>
      <c r="I38" s="198">
        <f t="shared" si="3"/>
        <v>17.540249302330221</v>
      </c>
      <c r="J38" s="198">
        <v>2.3379591029964399</v>
      </c>
      <c r="K38" s="198">
        <v>12.209338796248</v>
      </c>
      <c r="L38" s="199">
        <v>2.99295140308578</v>
      </c>
      <c r="M38" s="200">
        <v>9.5815782587925789</v>
      </c>
      <c r="N38" s="199">
        <v>18.562904950234699</v>
      </c>
      <c r="O38" s="197">
        <f t="shared" si="1"/>
        <v>0.51616803967266101</v>
      </c>
      <c r="P38" s="201">
        <f t="shared" si="2"/>
        <v>-0.66132290823537176</v>
      </c>
    </row>
    <row r="39" spans="3:17" x14ac:dyDescent="0.3">
      <c r="C39" s="194">
        <f>[1]Kystoplande_108_liste!A38</f>
        <v>90</v>
      </c>
      <c r="D39" s="194" t="str">
        <f>[1]Kystoplande_108_liste!B38</f>
        <v>Langelandssund</v>
      </c>
      <c r="E39" s="195">
        <v>572533.18341964902</v>
      </c>
      <c r="F39" s="195">
        <v>6085.84844404869</v>
      </c>
      <c r="G39" s="196">
        <v>0.51210144188433004</v>
      </c>
      <c r="H39" s="197"/>
      <c r="I39" s="198">
        <f t="shared" si="3"/>
        <v>302.50452938987985</v>
      </c>
      <c r="J39" s="198">
        <v>17.475969262138399</v>
      </c>
      <c r="K39" s="198">
        <v>61.852367244897401</v>
      </c>
      <c r="L39" s="199">
        <v>223.17619288284402</v>
      </c>
      <c r="M39" s="200">
        <v>197.009602699314</v>
      </c>
      <c r="N39" s="199">
        <v>290.04608535391299</v>
      </c>
      <c r="O39" s="197">
        <f t="shared" si="1"/>
        <v>0.67923551686251427</v>
      </c>
      <c r="P39" s="201">
        <f t="shared" si="2"/>
        <v>-0.38678735315178514</v>
      </c>
    </row>
    <row r="40" spans="3:17" x14ac:dyDescent="0.3">
      <c r="C40" s="194">
        <f>[1]Kystoplande_108_liste!A39</f>
        <v>92</v>
      </c>
      <c r="D40" s="194" t="str">
        <f>[1]Kystoplande_108_liste!B39</f>
        <v>Odense Fjord, ydre</v>
      </c>
      <c r="E40" s="195">
        <v>618986.62080929102</v>
      </c>
      <c r="F40" s="195">
        <v>2826.5183520826699</v>
      </c>
      <c r="G40" s="196">
        <v>0.51772289404312799</v>
      </c>
      <c r="H40" s="197"/>
      <c r="I40" s="198">
        <f t="shared" si="3"/>
        <v>142.58630102508815</v>
      </c>
      <c r="J40" s="198">
        <v>7.3249618374092496</v>
      </c>
      <c r="K40" s="198">
        <v>48.003890361753506</v>
      </c>
      <c r="L40" s="199">
        <v>87.257448825925394</v>
      </c>
      <c r="M40" s="200">
        <v>60.0461632092318</v>
      </c>
      <c r="N40" s="199">
        <v>74.361021274756197</v>
      </c>
      <c r="O40" s="197">
        <f t="shared" si="1"/>
        <v>0.80749513898373593</v>
      </c>
      <c r="P40" s="201">
        <f t="shared" si="2"/>
        <v>-0.21381824373782748</v>
      </c>
    </row>
    <row r="41" spans="3:17" x14ac:dyDescent="0.3">
      <c r="C41" s="194">
        <f>[1]Kystoplande_108_liste!A40</f>
        <v>93</v>
      </c>
      <c r="D41" s="194" t="str">
        <f>[1]Kystoplande_108_liste!B40</f>
        <v>Odense Fjord, Seden Strand</v>
      </c>
      <c r="E41" s="195">
        <v>611284.16422924295</v>
      </c>
      <c r="F41" s="195">
        <v>123747.981431562</v>
      </c>
      <c r="G41" s="196">
        <v>0.51304928575157505</v>
      </c>
      <c r="H41" s="197"/>
      <c r="I41" s="198">
        <f t="shared" si="3"/>
        <v>1376.3052341992316</v>
      </c>
      <c r="J41" s="198">
        <v>106.59167937946201</v>
      </c>
      <c r="K41" s="198">
        <v>30.729033085067503</v>
      </c>
      <c r="L41" s="199">
        <v>1238.984521734702</v>
      </c>
      <c r="M41" s="200">
        <v>650.88065413128606</v>
      </c>
      <c r="N41" s="199">
        <v>1028.7953503818301</v>
      </c>
      <c r="O41" s="197">
        <f t="shared" si="1"/>
        <v>0.63266290413318482</v>
      </c>
      <c r="P41" s="201">
        <f>LN(O41)</f>
        <v>-0.45781753560050525</v>
      </c>
    </row>
    <row r="42" spans="3:17" x14ac:dyDescent="0.3">
      <c r="C42" s="194">
        <f>[1]Kystoplande_108_liste!A41</f>
        <v>95</v>
      </c>
      <c r="D42" s="194" t="str">
        <f>[1]Kystoplande_108_liste!B41</f>
        <v>Storebælt, SV</v>
      </c>
      <c r="E42" s="195">
        <v>460120.88207320898</v>
      </c>
      <c r="F42" s="195">
        <v>1854.51045403597</v>
      </c>
      <c r="G42" s="196">
        <v>0.51356736242884204</v>
      </c>
      <c r="H42" s="197"/>
      <c r="I42" s="198">
        <f t="shared" si="3"/>
        <v>152.9058380229358</v>
      </c>
      <c r="J42" s="198">
        <v>25.2376417315593</v>
      </c>
      <c r="K42" s="198">
        <v>66.768820940095495</v>
      </c>
      <c r="L42" s="199">
        <v>60.899375351281002</v>
      </c>
      <c r="M42" s="200">
        <v>90.911820378898298</v>
      </c>
      <c r="N42" s="199">
        <v>145.41565242563303</v>
      </c>
      <c r="O42" s="197">
        <f t="shared" si="1"/>
        <v>0.62518593330516115</v>
      </c>
      <c r="P42" s="201">
        <f t="shared" si="2"/>
        <v>-0.46970618019983168</v>
      </c>
      <c r="Q42" s="202"/>
    </row>
    <row r="43" spans="3:17" x14ac:dyDescent="0.3">
      <c r="C43" s="194">
        <f>[1]Kystoplande_108_liste!A42</f>
        <v>96</v>
      </c>
      <c r="D43" s="194" t="str">
        <f>[1]Kystoplande_108_liste!B42</f>
        <v>Storebælt, NV</v>
      </c>
      <c r="E43" s="195">
        <v>641240.38105076505</v>
      </c>
      <c r="F43" s="195">
        <v>5213.5627648467398</v>
      </c>
      <c r="G43" s="196">
        <v>0.50738650575896505</v>
      </c>
      <c r="H43" s="197"/>
      <c r="I43" s="198">
        <f t="shared" si="3"/>
        <v>126.58334422158502</v>
      </c>
      <c r="J43" s="198">
        <v>6.7525748572558193</v>
      </c>
      <c r="K43" s="198">
        <v>57.991899241940999</v>
      </c>
      <c r="L43" s="199">
        <v>61.838870122388201</v>
      </c>
      <c r="M43" s="200">
        <v>87.557481428432595</v>
      </c>
      <c r="N43" s="199">
        <v>116.939396690495</v>
      </c>
      <c r="O43" s="197">
        <f t="shared" si="1"/>
        <v>0.74874237345496231</v>
      </c>
      <c r="P43" s="201">
        <f t="shared" si="2"/>
        <v>-0.28936031530724099</v>
      </c>
      <c r="Q43" s="202"/>
    </row>
    <row r="44" spans="3:17" x14ac:dyDescent="0.3">
      <c r="C44" s="194">
        <f>[1]Kystoplande_108_liste!A43</f>
        <v>101</v>
      </c>
      <c r="D44" s="194" t="str">
        <f>[1]Kystoplande_108_liste!B43</f>
        <v>Genner Bugt</v>
      </c>
      <c r="E44" s="195">
        <v>601069.51109890197</v>
      </c>
      <c r="F44" s="195">
        <v>1400.35425553184</v>
      </c>
      <c r="G44" s="196">
        <v>0.51518496062742003</v>
      </c>
      <c r="H44" s="197"/>
      <c r="I44" s="198">
        <f t="shared" si="3"/>
        <v>51.063464450032427</v>
      </c>
      <c r="J44" s="198">
        <v>3.6172187325580301</v>
      </c>
      <c r="K44" s="198">
        <v>13.5725371775284</v>
      </c>
      <c r="L44" s="199">
        <v>33.873708539945994</v>
      </c>
      <c r="M44" s="200">
        <v>22.725481249412699</v>
      </c>
      <c r="N44" s="199">
        <v>40.552687414270103</v>
      </c>
      <c r="O44" s="197">
        <f t="shared" si="1"/>
        <v>0.56039396396244312</v>
      </c>
      <c r="P44" s="201">
        <f t="shared" si="2"/>
        <v>-0.57911523552225452</v>
      </c>
    </row>
    <row r="45" spans="3:17" x14ac:dyDescent="0.3">
      <c r="C45" s="194">
        <f>[1]Kystoplande_108_liste!A44</f>
        <v>102</v>
      </c>
      <c r="D45" s="194" t="str">
        <f>[1]Kystoplande_108_liste!B44</f>
        <v>Åbenrå Fjord</v>
      </c>
      <c r="E45" s="195">
        <v>678169.85507896903</v>
      </c>
      <c r="F45" s="195">
        <v>10226.009544300799</v>
      </c>
      <c r="G45" s="196">
        <v>0.51515284513594795</v>
      </c>
      <c r="H45" s="197"/>
      <c r="I45" s="198">
        <f t="shared" si="3"/>
        <v>125.10457316002794</v>
      </c>
      <c r="J45" s="198">
        <v>4.8921445777219192</v>
      </c>
      <c r="K45" s="198">
        <v>28.918686758553797</v>
      </c>
      <c r="L45" s="199">
        <v>91.293741823752214</v>
      </c>
      <c r="M45" s="200">
        <v>38.693019006962501</v>
      </c>
      <c r="N45" s="199">
        <v>84.832704105797305</v>
      </c>
      <c r="O45" s="197">
        <f t="shared" si="1"/>
        <v>0.4561096974901015</v>
      </c>
      <c r="P45" s="201">
        <f t="shared" si="2"/>
        <v>-0.7850219337275165</v>
      </c>
    </row>
    <row r="46" spans="3:17" x14ac:dyDescent="0.3">
      <c r="C46" s="194">
        <f>[1]Kystoplande_108_liste!A45</f>
        <v>103</v>
      </c>
      <c r="D46" s="194" t="str">
        <f>[1]Kystoplande_108_liste!B45</f>
        <v>Als Fjord</v>
      </c>
      <c r="E46" s="195">
        <v>562525.61436661403</v>
      </c>
      <c r="F46" s="195">
        <v>2576.2809907670398</v>
      </c>
      <c r="G46" s="196">
        <v>0.51325690611443897</v>
      </c>
      <c r="H46" s="197"/>
      <c r="I46" s="198">
        <f t="shared" si="3"/>
        <v>138.29703323115609</v>
      </c>
      <c r="J46" s="198">
        <v>12.009243792387801</v>
      </c>
      <c r="K46" s="198">
        <v>56.666394045752099</v>
      </c>
      <c r="L46" s="199">
        <v>69.621395393016201</v>
      </c>
      <c r="M46" s="200">
        <v>86.1699417121485</v>
      </c>
      <c r="N46" s="199">
        <v>104.193746114734</v>
      </c>
      <c r="O46" s="197">
        <f t="shared" si="1"/>
        <v>0.82701644700692112</v>
      </c>
      <c r="P46" s="201">
        <f t="shared" si="2"/>
        <v>-0.18993069660248696</v>
      </c>
    </row>
    <row r="47" spans="3:17" x14ac:dyDescent="0.3">
      <c r="C47" s="194">
        <f>[1]Kystoplande_108_liste!A46</f>
        <v>104</v>
      </c>
      <c r="D47" s="194" t="str">
        <f>[1]Kystoplande_108_liste!B46</f>
        <v>Als Sund</v>
      </c>
      <c r="E47" s="195">
        <v>647906.95666702604</v>
      </c>
      <c r="F47" s="195">
        <v>4437.3519708521098</v>
      </c>
      <c r="G47" s="196">
        <v>0.51247438833313197</v>
      </c>
      <c r="H47" s="197"/>
      <c r="I47" s="198">
        <f t="shared" si="3"/>
        <v>44.688982036562606</v>
      </c>
      <c r="J47" s="198">
        <v>2.05898000498971</v>
      </c>
      <c r="K47" s="198">
        <v>21.883636010759499</v>
      </c>
      <c r="L47" s="199">
        <v>20.746366020813397</v>
      </c>
      <c r="M47" s="200">
        <v>33.749810090598999</v>
      </c>
      <c r="N47" s="199">
        <v>46.935531888194703</v>
      </c>
      <c r="O47" s="197">
        <f t="shared" si="1"/>
        <v>0.7190673831287252</v>
      </c>
      <c r="P47" s="201">
        <f t="shared" si="2"/>
        <v>-0.3298002078098779</v>
      </c>
    </row>
    <row r="48" spans="3:17" x14ac:dyDescent="0.3">
      <c r="C48" s="194">
        <f>[1]Kystoplande_108_liste!A47</f>
        <v>105</v>
      </c>
      <c r="D48" s="194" t="str">
        <f>[1]Kystoplande_108_liste!B47</f>
        <v>Augustenborg Fjord</v>
      </c>
      <c r="E48" s="195">
        <v>593256.01289885701</v>
      </c>
      <c r="F48" s="195">
        <v>10064.530501101901</v>
      </c>
      <c r="G48" s="196">
        <v>0.51247438833313197</v>
      </c>
      <c r="H48" s="197"/>
      <c r="I48" s="198">
        <f t="shared" si="3"/>
        <v>99.915219007469204</v>
      </c>
      <c r="J48" s="198">
        <v>11.4837225934775</v>
      </c>
      <c r="K48" s="198">
        <v>33.148226238865703</v>
      </c>
      <c r="L48" s="199">
        <v>55.283270175126006</v>
      </c>
      <c r="M48" s="200">
        <v>69.181365321041</v>
      </c>
      <c r="N48" s="199">
        <v>98.6674409955058</v>
      </c>
      <c r="O48" s="197">
        <f t="shared" si="1"/>
        <v>0.70115698373278112</v>
      </c>
      <c r="P48" s="201">
        <f t="shared" si="2"/>
        <v>-0.35502347446147614</v>
      </c>
    </row>
    <row r="49" spans="3:16" x14ac:dyDescent="0.3">
      <c r="C49" s="194">
        <f>[1]Kystoplande_108_liste!A48</f>
        <v>106</v>
      </c>
      <c r="D49" s="194" t="str">
        <f>[1]Kystoplande_108_liste!B48</f>
        <v>Haderslev Fjord</v>
      </c>
      <c r="E49" s="195">
        <v>637214.14909081894</v>
      </c>
      <c r="F49" s="195">
        <v>15718.339816461799</v>
      </c>
      <c r="G49" s="196">
        <v>0.515484584543066</v>
      </c>
      <c r="H49" s="197"/>
      <c r="I49" s="198">
        <f t="shared" si="3"/>
        <v>212.69009377597052</v>
      </c>
      <c r="J49" s="198">
        <v>25.7317159046755</v>
      </c>
      <c r="K49" s="198">
        <v>34.069154300544007</v>
      </c>
      <c r="L49" s="199">
        <v>152.889223570751</v>
      </c>
      <c r="M49" s="200">
        <v>126.453098172108</v>
      </c>
      <c r="N49" s="199">
        <v>193.35890665698901</v>
      </c>
      <c r="O49" s="197">
        <f t="shared" si="1"/>
        <v>0.6539812432660822</v>
      </c>
      <c r="P49" s="201">
        <f t="shared" si="2"/>
        <v>-0.42467660795749906</v>
      </c>
    </row>
    <row r="50" spans="3:16" x14ac:dyDescent="0.3">
      <c r="C50" s="194">
        <f>[1]Kystoplande_108_liste!A49</f>
        <v>107</v>
      </c>
      <c r="D50" s="194" t="str">
        <f>[1]Kystoplande_108_liste!B49</f>
        <v>Juvre Dyb</v>
      </c>
      <c r="E50" s="195">
        <v>591678.31082165102</v>
      </c>
      <c r="F50" s="195">
        <v>3223.7217782355001</v>
      </c>
      <c r="G50" s="196">
        <v>0.51737678162604195</v>
      </c>
      <c r="H50" s="197"/>
      <c r="I50" s="198">
        <f t="shared" si="3"/>
        <v>345.02470244461153</v>
      </c>
      <c r="J50" s="198">
        <v>15.033398187409901</v>
      </c>
      <c r="K50" s="198">
        <v>57.196581074945598</v>
      </c>
      <c r="L50" s="199">
        <v>272.79472318225601</v>
      </c>
      <c r="M50" s="200">
        <v>201.50898957379903</v>
      </c>
      <c r="N50" s="199">
        <v>298.01648367184504</v>
      </c>
      <c r="O50" s="197">
        <f t="shared" si="1"/>
        <v>0.67616726125688631</v>
      </c>
      <c r="P50" s="201">
        <f t="shared" si="2"/>
        <v>-0.39131480564960403</v>
      </c>
    </row>
    <row r="51" spans="3:16" x14ac:dyDescent="0.3">
      <c r="C51" s="194">
        <f>[1]Kystoplande_108_liste!A50</f>
        <v>108</v>
      </c>
      <c r="D51" s="194" t="str">
        <f>[1]Kystoplande_108_liste!B50</f>
        <v>Avnø Vig</v>
      </c>
      <c r="E51" s="195">
        <v>590649.20476518595</v>
      </c>
      <c r="F51" s="195">
        <v>652.142718205807</v>
      </c>
      <c r="G51" s="196">
        <v>0.51528400141712405</v>
      </c>
      <c r="H51" s="197"/>
      <c r="I51" s="198">
        <f t="shared" si="3"/>
        <v>46.001637112544373</v>
      </c>
      <c r="J51" s="198">
        <v>0</v>
      </c>
      <c r="K51" s="198">
        <v>3.0466849633245703</v>
      </c>
      <c r="L51" s="199">
        <v>42.9549521492198</v>
      </c>
      <c r="M51" s="200">
        <v>37.1386034635334</v>
      </c>
      <c r="N51" s="199">
        <v>46.811540315695098</v>
      </c>
      <c r="O51" s="197">
        <f t="shared" si="1"/>
        <v>0.79336426900444179</v>
      </c>
      <c r="P51" s="201">
        <f t="shared" si="2"/>
        <v>-0.23147280720157978</v>
      </c>
    </row>
    <row r="52" spans="3:16" x14ac:dyDescent="0.3">
      <c r="C52" s="194">
        <f>[1]Kystoplande_108_liste!A51</f>
        <v>109</v>
      </c>
      <c r="D52" s="194" t="str">
        <f>[1]Kystoplande_108_liste!B51</f>
        <v>Hejlsminde Nor</v>
      </c>
      <c r="E52" s="195">
        <v>618717.32087956904</v>
      </c>
      <c r="F52" s="195">
        <v>3000.35034014862</v>
      </c>
      <c r="G52" s="196">
        <v>0.51246501637401698</v>
      </c>
      <c r="H52" s="197"/>
      <c r="I52" s="198">
        <f t="shared" si="3"/>
        <v>130.72998242693154</v>
      </c>
      <c r="J52" s="198">
        <v>2.5261481962503001</v>
      </c>
      <c r="K52" s="198">
        <v>6.3640985779312498</v>
      </c>
      <c r="L52" s="199">
        <v>121.83973565274999</v>
      </c>
      <c r="M52" s="200">
        <v>91.633516332179795</v>
      </c>
      <c r="N52" s="199">
        <v>112.348408748137</v>
      </c>
      <c r="O52" s="197">
        <f t="shared" si="1"/>
        <v>0.8156191739003984</v>
      </c>
      <c r="P52" s="201">
        <f t="shared" si="2"/>
        <v>-0.2038077316072136</v>
      </c>
    </row>
    <row r="53" spans="3:16" x14ac:dyDescent="0.3">
      <c r="C53" s="194">
        <f>[1]Kystoplande_108_liste!A52</f>
        <v>110</v>
      </c>
      <c r="D53" s="194" t="str">
        <f>[1]Kystoplande_108_liste!B52</f>
        <v>Nybøl Nor</v>
      </c>
      <c r="E53" s="195">
        <v>633543.65414879005</v>
      </c>
      <c r="F53" s="195">
        <v>4444.5106508715799</v>
      </c>
      <c r="G53" s="196">
        <v>0.51279555876531502</v>
      </c>
      <c r="H53" s="197"/>
      <c r="I53" s="198">
        <f t="shared" si="3"/>
        <v>82.579219004887577</v>
      </c>
      <c r="J53" s="198">
        <v>5.6534350956592698</v>
      </c>
      <c r="K53" s="198">
        <v>18.2336901615225</v>
      </c>
      <c r="L53" s="199">
        <v>58.692093747705805</v>
      </c>
      <c r="M53" s="200">
        <v>39.165058252284702</v>
      </c>
      <c r="N53" s="199">
        <v>61.616554317690095</v>
      </c>
      <c r="O53" s="197">
        <f t="shared" si="1"/>
        <v>0.63562558286451321</v>
      </c>
      <c r="P53" s="201">
        <f t="shared" si="2"/>
        <v>-0.45314559518541536</v>
      </c>
    </row>
    <row r="54" spans="3:16" x14ac:dyDescent="0.3">
      <c r="C54" s="194">
        <f>[1]Kystoplande_108_liste!A53</f>
        <v>111</v>
      </c>
      <c r="D54" s="194" t="str">
        <f>[1]Kystoplande_108_liste!B53</f>
        <v>Lister Dyb</v>
      </c>
      <c r="E54" s="195">
        <v>573246.54007967399</v>
      </c>
      <c r="F54" s="195">
        <v>27046.4167308096</v>
      </c>
      <c r="G54" s="196">
        <v>0.51726035748879495</v>
      </c>
      <c r="H54" s="197"/>
      <c r="I54" s="198">
        <f t="shared" si="3"/>
        <v>2375.6067711648875</v>
      </c>
      <c r="J54" s="198">
        <v>190.726929729977</v>
      </c>
      <c r="K54" s="198">
        <v>64.0746826157105</v>
      </c>
      <c r="L54" s="199">
        <v>2120.8051588192002</v>
      </c>
      <c r="M54" s="200">
        <v>1443.9122779470799</v>
      </c>
      <c r="N54" s="198">
        <v>1966.42607587004</v>
      </c>
      <c r="O54" s="197">
        <f t="shared" si="1"/>
        <v>0.73428251164144309</v>
      </c>
      <c r="P54" s="201">
        <f t="shared" si="2"/>
        <v>-0.30886143117555254</v>
      </c>
    </row>
    <row r="55" spans="3:16" x14ac:dyDescent="0.3">
      <c r="C55" s="194">
        <f>[1]Kystoplande_108_liste!A54</f>
        <v>113</v>
      </c>
      <c r="D55" s="194" t="str">
        <f>[1]Kystoplande_108_liste!B54</f>
        <v>Flensborg Fjord, indre</v>
      </c>
      <c r="E55" s="195">
        <v>612203.970141044</v>
      </c>
      <c r="F55" s="195">
        <v>3025.3339480640302</v>
      </c>
      <c r="G55" s="196">
        <v>0.51479880657527399</v>
      </c>
      <c r="H55" s="197"/>
      <c r="I55" s="198">
        <f t="shared" si="3"/>
        <v>48.6293594392695</v>
      </c>
      <c r="J55" s="198">
        <v>3.8762092225369003</v>
      </c>
      <c r="K55" s="198">
        <v>15.3732518472636</v>
      </c>
      <c r="L55" s="199">
        <v>29.379898369469</v>
      </c>
      <c r="M55" s="200">
        <v>21.955463572599502</v>
      </c>
      <c r="N55" s="199">
        <v>44.080852430686598</v>
      </c>
      <c r="O55" s="197">
        <f t="shared" si="1"/>
        <v>0.49807257260105409</v>
      </c>
      <c r="P55" s="201">
        <f t="shared" si="2"/>
        <v>-0.69700948446022792</v>
      </c>
    </row>
    <row r="56" spans="3:16" x14ac:dyDescent="0.3">
      <c r="C56" s="194">
        <f>[1]Kystoplande_108_liste!A55</f>
        <v>114</v>
      </c>
      <c r="D56" s="194" t="str">
        <f>[1]Kystoplande_108_liste!B55</f>
        <v>Flensborg Fjord, ydre</v>
      </c>
      <c r="E56" s="195">
        <v>575642.64945364499</v>
      </c>
      <c r="F56" s="195">
        <v>9703.6647355769601</v>
      </c>
      <c r="G56" s="196">
        <v>0.51247438833313297</v>
      </c>
      <c r="H56" s="197"/>
      <c r="I56" s="198">
        <f t="shared" si="3"/>
        <v>129.56329668048704</v>
      </c>
      <c r="J56" s="198">
        <v>4.29119906290373</v>
      </c>
      <c r="K56" s="198">
        <v>85.657971271405899</v>
      </c>
      <c r="L56" s="199">
        <v>39.6141263461774</v>
      </c>
      <c r="M56" s="200">
        <v>81.005347151149095</v>
      </c>
      <c r="N56" s="199">
        <v>113.894915607225</v>
      </c>
      <c r="O56" s="197">
        <f t="shared" si="1"/>
        <v>0.71122882632006157</v>
      </c>
      <c r="P56" s="201">
        <f t="shared" si="2"/>
        <v>-0.34076106365774606</v>
      </c>
    </row>
    <row r="57" spans="3:16" x14ac:dyDescent="0.3">
      <c r="C57" s="194">
        <f>[1]Kystoplande_108_liste!A56</f>
        <v>119</v>
      </c>
      <c r="D57" s="194" t="str">
        <f>[1]Kystoplande_108_liste!B56</f>
        <v>Vesterhavet, syd</v>
      </c>
      <c r="E57" s="195">
        <v>624693.79617061897</v>
      </c>
      <c r="F57" s="195">
        <v>1870.5473238775901</v>
      </c>
      <c r="G57" s="196">
        <v>0.52366886203773699</v>
      </c>
      <c r="H57" s="197"/>
      <c r="I57" s="198">
        <f t="shared" si="3"/>
        <v>345.8928637779992</v>
      </c>
      <c r="J57" s="198">
        <v>32.395052128964103</v>
      </c>
      <c r="K57" s="198">
        <v>62.912131507601103</v>
      </c>
      <c r="L57" s="199">
        <v>250.58568014143398</v>
      </c>
      <c r="M57" s="200">
        <v>105.581735059007</v>
      </c>
      <c r="N57" s="199">
        <v>357.06186047642399</v>
      </c>
      <c r="O57" s="197">
        <f t="shared" si="1"/>
        <v>0.29569591923968125</v>
      </c>
      <c r="P57" s="201">
        <f t="shared" si="2"/>
        <v>-1.2184236525581895</v>
      </c>
    </row>
    <row r="58" spans="3:16" x14ac:dyDescent="0.3">
      <c r="C58" s="194">
        <f>[1]Kystoplande_108_liste!A57</f>
        <v>120</v>
      </c>
      <c r="D58" s="194" t="str">
        <f>[1]Kystoplande_108_liste!B57</f>
        <v>Knudedyb</v>
      </c>
      <c r="E58" s="195">
        <v>620069.03308228904</v>
      </c>
      <c r="F58" s="195">
        <v>34354.956136847599</v>
      </c>
      <c r="G58" s="196">
        <v>0.51946814575495703</v>
      </c>
      <c r="H58" s="197"/>
      <c r="I58" s="198">
        <f t="shared" si="3"/>
        <v>1748.4545217654231</v>
      </c>
      <c r="J58" s="198">
        <v>66.392719316264802</v>
      </c>
      <c r="K58" s="198">
        <v>33.702368779454403</v>
      </c>
      <c r="L58" s="199">
        <v>1648.359433669704</v>
      </c>
      <c r="M58" s="200">
        <v>1205.98729659233</v>
      </c>
      <c r="N58" s="199">
        <v>1520.32230552291</v>
      </c>
      <c r="O58" s="197">
        <f t="shared" si="1"/>
        <v>0.79324449309946454</v>
      </c>
      <c r="P58" s="201">
        <f t="shared" si="2"/>
        <v>-0.23162379074341521</v>
      </c>
    </row>
    <row r="59" spans="3:16" x14ac:dyDescent="0.3">
      <c r="C59" s="194">
        <f>[1]Kystoplande_108_liste!A58</f>
        <v>121</v>
      </c>
      <c r="D59" s="194" t="str">
        <f>[1]Kystoplande_108_liste!B58</f>
        <v>Grådyb</v>
      </c>
      <c r="E59" s="195">
        <v>648667.21875982499</v>
      </c>
      <c r="F59" s="195">
        <v>81346.511163611794</v>
      </c>
      <c r="G59" s="196">
        <v>0.52255871422926903</v>
      </c>
      <c r="H59" s="197"/>
      <c r="I59" s="198">
        <f t="shared" si="3"/>
        <v>2114.8181339155117</v>
      </c>
      <c r="J59" s="198">
        <v>74.986862729008706</v>
      </c>
      <c r="K59" s="198">
        <v>94.1291566739431</v>
      </c>
      <c r="L59" s="199">
        <v>1945.70211451256</v>
      </c>
      <c r="M59" s="200">
        <v>1225.3020117076198</v>
      </c>
      <c r="N59" s="199">
        <v>1905.65849098537</v>
      </c>
      <c r="O59" s="197">
        <f t="shared" si="1"/>
        <v>0.64298090004261244</v>
      </c>
      <c r="P59" s="201">
        <f t="shared" si="2"/>
        <v>-0.44164025962954095</v>
      </c>
    </row>
    <row r="60" spans="3:16" x14ac:dyDescent="0.3">
      <c r="C60" s="194">
        <f>[1]Kystoplande_108_liste!A59</f>
        <v>122</v>
      </c>
      <c r="D60" s="194" t="str">
        <f>[1]Kystoplande_108_liste!B59</f>
        <v>Vejle Fjord, ydre</v>
      </c>
      <c r="E60" s="195">
        <v>685833.00729562098</v>
      </c>
      <c r="F60" s="195">
        <v>14936.460939275499</v>
      </c>
      <c r="G60" s="196">
        <v>0.51887444211920897</v>
      </c>
      <c r="H60" s="197"/>
      <c r="I60" s="198">
        <f t="shared" si="3"/>
        <v>449.3202313200984</v>
      </c>
      <c r="J60" s="198">
        <v>18.495306705314199</v>
      </c>
      <c r="K60" s="198">
        <v>41.849157005930202</v>
      </c>
      <c r="L60" s="199">
        <v>388.97576760885397</v>
      </c>
      <c r="M60" s="200">
        <v>232.44420307935499</v>
      </c>
      <c r="N60" s="199">
        <v>352.509781889713</v>
      </c>
      <c r="O60" s="197">
        <f t="shared" si="1"/>
        <v>0.65939788062981475</v>
      </c>
      <c r="P60" s="201">
        <f t="shared" si="2"/>
        <v>-0.41642816243851788</v>
      </c>
    </row>
    <row r="61" spans="3:16" x14ac:dyDescent="0.3">
      <c r="C61" s="194">
        <f>[1]Kystoplande_108_liste!A60</f>
        <v>123</v>
      </c>
      <c r="D61" s="194" t="str">
        <f>[1]Kystoplande_108_liste!B60</f>
        <v>Vejle Fjord, indre</v>
      </c>
      <c r="E61" s="195">
        <v>702219.20966176596</v>
      </c>
      <c r="F61" s="195">
        <v>35851.756460524899</v>
      </c>
      <c r="G61" s="196">
        <v>0.51659535675780399</v>
      </c>
      <c r="H61" s="197"/>
      <c r="I61" s="198">
        <f t="shared" si="3"/>
        <v>514.86606258580002</v>
      </c>
      <c r="J61" s="198">
        <v>26.888547506752399</v>
      </c>
      <c r="K61" s="198">
        <v>23.796507622701601</v>
      </c>
      <c r="L61" s="199">
        <v>464.18100745634598</v>
      </c>
      <c r="M61" s="200">
        <v>199.71930527487999</v>
      </c>
      <c r="N61" s="199">
        <v>405.97855076584602</v>
      </c>
      <c r="O61" s="197">
        <f t="shared" si="1"/>
        <v>0.49194546090704916</v>
      </c>
      <c r="P61" s="201">
        <f t="shared" si="2"/>
        <v>-0.70938742044928615</v>
      </c>
    </row>
    <row r="62" spans="3:16" x14ac:dyDescent="0.3">
      <c r="C62" s="194">
        <f>[1]Kystoplande_108_liste!A61</f>
        <v>124</v>
      </c>
      <c r="D62" s="194" t="str">
        <f>[1]Kystoplande_108_liste!B61</f>
        <v>Kolding Fjord, indre</v>
      </c>
      <c r="E62" s="195">
        <v>691070.97003230604</v>
      </c>
      <c r="F62" s="195">
        <v>33946.848516256599</v>
      </c>
      <c r="G62" s="196">
        <v>0.51375572869631003</v>
      </c>
      <c r="H62" s="197"/>
      <c r="I62" s="198">
        <f t="shared" si="3"/>
        <v>455.12247656804317</v>
      </c>
      <c r="J62" s="198">
        <v>30.9608586309866</v>
      </c>
      <c r="K62" s="198">
        <v>18.291319812558598</v>
      </c>
      <c r="L62" s="199">
        <v>405.87029812449799</v>
      </c>
      <c r="M62" s="200">
        <v>204.128236691344</v>
      </c>
      <c r="N62" s="199">
        <v>334.51211428730204</v>
      </c>
      <c r="O62" s="197">
        <f t="shared" si="1"/>
        <v>0.61022673910106773</v>
      </c>
      <c r="P62" s="201">
        <f t="shared" si="2"/>
        <v>-0.49392468743501822</v>
      </c>
    </row>
    <row r="63" spans="3:16" x14ac:dyDescent="0.3">
      <c r="C63" s="194">
        <f>[1]Kystoplande_108_liste!A62</f>
        <v>125</v>
      </c>
      <c r="D63" s="194" t="str">
        <f>[1]Kystoplande_108_liste!B62</f>
        <v>Kolding Fjord, ydre</v>
      </c>
      <c r="E63" s="195">
        <v>728192.37214635196</v>
      </c>
      <c r="F63" s="195">
        <v>2747.2451115045801</v>
      </c>
      <c r="G63" s="196">
        <v>0.51215577052213801</v>
      </c>
      <c r="H63" s="197"/>
      <c r="I63" s="198">
        <f t="shared" si="3"/>
        <v>62.662593904903375</v>
      </c>
      <c r="J63" s="198">
        <v>0.61920966147857304</v>
      </c>
      <c r="K63" s="198">
        <v>17.2543812389608</v>
      </c>
      <c r="L63" s="199">
        <v>44.789003004464</v>
      </c>
      <c r="M63" s="200">
        <v>25.330010958277697</v>
      </c>
      <c r="N63" s="199">
        <v>40.923825732539001</v>
      </c>
      <c r="O63" s="197">
        <f t="shared" si="1"/>
        <v>0.61895510756555483</v>
      </c>
      <c r="P63" s="201">
        <f t="shared" si="2"/>
        <v>-0.47972253305427148</v>
      </c>
    </row>
    <row r="64" spans="3:16" x14ac:dyDescent="0.3">
      <c r="C64" s="194">
        <f>[1]Kystoplande_108_liste!A63</f>
        <v>127</v>
      </c>
      <c r="D64" s="194" t="str">
        <f>[1]Kystoplande_108_liste!B63</f>
        <v>Horsens Fjord, ydre</v>
      </c>
      <c r="E64" s="195">
        <v>647968.43744520505</v>
      </c>
      <c r="F64" s="195">
        <v>647.24287484250999</v>
      </c>
      <c r="G64" s="196">
        <v>0.51368472896383399</v>
      </c>
      <c r="H64" s="197"/>
      <c r="I64" s="198">
        <f t="shared" si="3"/>
        <v>43.347947664453741</v>
      </c>
      <c r="J64" s="198">
        <v>1.72010894220633</v>
      </c>
      <c r="K64" s="198">
        <v>37.820536688400495</v>
      </c>
      <c r="L64" s="199">
        <v>3.8073020338469199</v>
      </c>
      <c r="M64" s="200">
        <v>19.721308188868399</v>
      </c>
      <c r="N64" s="199">
        <v>28.588112261069202</v>
      </c>
      <c r="O64" s="197">
        <f t="shared" si="1"/>
        <v>0.68984296720159921</v>
      </c>
      <c r="P64" s="201">
        <f t="shared" si="2"/>
        <v>-0.37129129105774533</v>
      </c>
    </row>
    <row r="65" spans="3:16" x14ac:dyDescent="0.3">
      <c r="C65" s="194">
        <f>[1]Kystoplande_108_liste!A64</f>
        <v>128</v>
      </c>
      <c r="D65" s="194" t="str">
        <f>[1]Kystoplande_108_liste!B64</f>
        <v>Horsens Fjord, indre</v>
      </c>
      <c r="E65" s="195">
        <v>684341.75406284898</v>
      </c>
      <c r="F65" s="195">
        <v>43894.941132081098</v>
      </c>
      <c r="G65" s="196">
        <v>0.52027133645145995</v>
      </c>
      <c r="H65" s="197"/>
      <c r="I65" s="198">
        <f t="shared" si="3"/>
        <v>608.22146443511383</v>
      </c>
      <c r="J65" s="198">
        <v>36.4297504932983</v>
      </c>
      <c r="K65" s="198">
        <v>60.8236887123076</v>
      </c>
      <c r="L65" s="199">
        <v>510.96802522950799</v>
      </c>
      <c r="M65" s="200">
        <v>344.050264234574</v>
      </c>
      <c r="N65" s="199">
        <v>512.66600407205897</v>
      </c>
      <c r="O65" s="197">
        <f t="shared" si="1"/>
        <v>0.67110021242254092</v>
      </c>
      <c r="P65" s="201">
        <f t="shared" si="2"/>
        <v>-0.39883680528909932</v>
      </c>
    </row>
    <row r="66" spans="3:16" x14ac:dyDescent="0.3">
      <c r="C66" s="194">
        <f>[1]Kystoplande_108_liste!A65</f>
        <v>129</v>
      </c>
      <c r="D66" s="194" t="str">
        <f>[1]Kystoplande_108_liste!B65</f>
        <v>Nissum Fjord, ydre</v>
      </c>
      <c r="E66" s="195">
        <v>565255.03270214598</v>
      </c>
      <c r="F66" s="195">
        <v>2726.6583184524002</v>
      </c>
      <c r="G66" s="196">
        <v>0.52834052341248705</v>
      </c>
      <c r="H66" s="197"/>
      <c r="I66" s="198">
        <f t="shared" si="3"/>
        <v>388.12745079211686</v>
      </c>
      <c r="J66" s="198">
        <v>26.076802778050698</v>
      </c>
      <c r="K66" s="198">
        <v>41.343192696446103</v>
      </c>
      <c r="L66" s="199">
        <v>320.70745531762003</v>
      </c>
      <c r="M66" s="200">
        <v>196.93632588604999</v>
      </c>
      <c r="N66" s="199">
        <v>317.39420522010602</v>
      </c>
      <c r="O66" s="197">
        <f t="shared" si="1"/>
        <v>0.62047864342538617</v>
      </c>
      <c r="P66" s="201">
        <f t="shared" si="2"/>
        <v>-0.47726409326116748</v>
      </c>
    </row>
    <row r="67" spans="3:16" x14ac:dyDescent="0.3">
      <c r="C67" s="194">
        <f>[1]Kystoplande_108_liste!A66</f>
        <v>130</v>
      </c>
      <c r="D67" s="194" t="str">
        <f>[1]Kystoplande_108_liste!B66</f>
        <v>Nissum Fjord, mellem</v>
      </c>
      <c r="E67" s="195">
        <v>563092.51642891101</v>
      </c>
      <c r="F67" s="195">
        <v>1110.8182761838</v>
      </c>
      <c r="G67" s="196">
        <v>0.51763616083158603</v>
      </c>
      <c r="H67" s="197"/>
      <c r="I67" s="198">
        <f t="shared" ref="I67:I98" si="4">J67+K67+L67</f>
        <v>138.67821028683949</v>
      </c>
      <c r="J67" s="198">
        <v>2.6615047243865901</v>
      </c>
      <c r="K67" s="198">
        <v>14.9920813548565</v>
      </c>
      <c r="L67" s="199">
        <v>121.0246242075964</v>
      </c>
      <c r="M67" s="200">
        <v>79.720599510083204</v>
      </c>
      <c r="N67" s="199">
        <v>114.48767875536799</v>
      </c>
      <c r="O67" s="197">
        <f t="shared" ref="O67:O110" si="5">M67/N67</f>
        <v>0.69632470827211468</v>
      </c>
      <c r="P67" s="201">
        <f t="shared" si="2"/>
        <v>-0.36193919256754759</v>
      </c>
    </row>
    <row r="68" spans="3:16" x14ac:dyDescent="0.3">
      <c r="C68" s="194">
        <f>[1]Kystoplande_108_liste!A67</f>
        <v>131</v>
      </c>
      <c r="D68" s="194" t="str">
        <f>[1]Kystoplande_108_liste!B67</f>
        <v>Nissum Fjord, Felsted Kog</v>
      </c>
      <c r="E68" s="195">
        <v>669191.34153249802</v>
      </c>
      <c r="F68" s="195">
        <v>56141.116875319603</v>
      </c>
      <c r="G68" s="196">
        <v>0.51834809006700799</v>
      </c>
      <c r="H68" s="197"/>
      <c r="I68" s="198">
        <f t="shared" si="4"/>
        <v>1419.0534139748738</v>
      </c>
      <c r="J68" s="198">
        <v>66.6247003702792</v>
      </c>
      <c r="K68" s="198">
        <v>14.568366769162399</v>
      </c>
      <c r="L68" s="199">
        <v>1337.8603468354322</v>
      </c>
      <c r="M68" s="200">
        <v>785.059922438581</v>
      </c>
      <c r="N68" s="199">
        <v>1256.8105190501001</v>
      </c>
      <c r="O68" s="197">
        <f t="shared" si="5"/>
        <v>0.6246446147124316</v>
      </c>
      <c r="P68" s="201">
        <f t="shared" ref="P68:P99" si="6">LN(O68)</f>
        <v>-0.47057240742949308</v>
      </c>
    </row>
    <row r="69" spans="3:16" x14ac:dyDescent="0.3">
      <c r="C69" s="194">
        <f>[1]Kystoplande_108_liste!A68</f>
        <v>132</v>
      </c>
      <c r="D69" s="194" t="str">
        <f>[1]Kystoplande_108_liste!B68</f>
        <v>Ringkøbing Fjord</v>
      </c>
      <c r="E69" s="195">
        <v>642377.12950246397</v>
      </c>
      <c r="F69" s="195">
        <v>60594.234646762903</v>
      </c>
      <c r="G69" s="196">
        <v>0.52431067463488101</v>
      </c>
      <c r="H69" s="197"/>
      <c r="I69" s="198">
        <f t="shared" si="4"/>
        <v>3835.8766328291199</v>
      </c>
      <c r="J69" s="198">
        <v>290.728395749024</v>
      </c>
      <c r="K69" s="198">
        <v>147.14315261005598</v>
      </c>
      <c r="L69" s="199">
        <v>3398.0050844700399</v>
      </c>
      <c r="M69" s="200">
        <v>2205.42147226522</v>
      </c>
      <c r="N69" s="199">
        <v>3635.9983692665101</v>
      </c>
      <c r="O69" s="197">
        <f t="shared" si="5"/>
        <v>0.60655183206534813</v>
      </c>
      <c r="P69" s="201">
        <f t="shared" si="6"/>
        <v>-0.49996509330097438</v>
      </c>
    </row>
    <row r="70" spans="3:16" x14ac:dyDescent="0.3">
      <c r="C70" s="194">
        <f>[1]Kystoplande_108_liste!A69</f>
        <v>133</v>
      </c>
      <c r="D70" s="194" t="str">
        <f>[1]Kystoplande_108_liste!B69</f>
        <v>Vesterhavet, nord</v>
      </c>
      <c r="E70" s="195">
        <v>536639.52865868597</v>
      </c>
      <c r="F70" s="195">
        <v>958.65862697899399</v>
      </c>
      <c r="G70" s="196">
        <v>0.52709179124686401</v>
      </c>
      <c r="H70" s="197"/>
      <c r="I70" s="198">
        <f t="shared" si="4"/>
        <v>126.88173346683564</v>
      </c>
      <c r="J70" s="198">
        <v>0.91583364345433305</v>
      </c>
      <c r="K70" s="198">
        <v>113.50764057621799</v>
      </c>
      <c r="L70" s="199">
        <v>12.458259247163319</v>
      </c>
      <c r="M70" s="200">
        <v>14.9127523686234</v>
      </c>
      <c r="N70" s="199">
        <v>33.832907064361599</v>
      </c>
      <c r="O70" s="197">
        <f t="shared" si="5"/>
        <v>0.44077655934957982</v>
      </c>
      <c r="P70" s="201">
        <f t="shared" si="6"/>
        <v>-0.81921720007650878</v>
      </c>
    </row>
    <row r="71" spans="3:16" x14ac:dyDescent="0.3">
      <c r="C71" s="194">
        <f>[1]Kystoplande_108_liste!A70</f>
        <v>136</v>
      </c>
      <c r="D71" s="194" t="str">
        <f>[1]Kystoplande_108_liste!B70</f>
        <v>Randers Fjord, indre</v>
      </c>
      <c r="E71" s="195">
        <v>672085.276339159</v>
      </c>
      <c r="F71" s="195">
        <v>161312.98884910799</v>
      </c>
      <c r="G71" s="196">
        <v>0.51740338154673904</v>
      </c>
      <c r="H71" s="197"/>
      <c r="I71" s="198">
        <f t="shared" si="4"/>
        <v>3786.8510071199821</v>
      </c>
      <c r="J71" s="198">
        <v>469.157503295212</v>
      </c>
      <c r="K71" s="198">
        <v>11.3173685646903</v>
      </c>
      <c r="L71" s="199">
        <v>3306.37613526008</v>
      </c>
      <c r="M71" s="200">
        <v>1812.5543671317598</v>
      </c>
      <c r="N71" s="199">
        <v>3233.0232523845402</v>
      </c>
      <c r="O71" s="197">
        <f t="shared" si="5"/>
        <v>0.56063759077355746</v>
      </c>
      <c r="P71" s="201">
        <f t="shared" si="6"/>
        <v>-0.57868058796229849</v>
      </c>
    </row>
    <row r="72" spans="3:16" x14ac:dyDescent="0.3">
      <c r="C72" s="194">
        <f>[1]Kystoplande_108_liste!A71</f>
        <v>137</v>
      </c>
      <c r="D72" s="194" t="str">
        <f>[1]Kystoplande_108_liste!B71</f>
        <v>Randers Fjord, ydre</v>
      </c>
      <c r="E72" s="195">
        <v>565290.02320590406</v>
      </c>
      <c r="F72" s="195">
        <v>2440.9468344130901</v>
      </c>
      <c r="G72" s="196">
        <v>0.51815414782804603</v>
      </c>
      <c r="H72" s="197"/>
      <c r="I72" s="198">
        <f t="shared" si="4"/>
        <v>138.96490276217747</v>
      </c>
      <c r="J72" s="198">
        <v>1.4577917879661499</v>
      </c>
      <c r="K72" s="198">
        <v>47.505618002688699</v>
      </c>
      <c r="L72" s="199">
        <v>90.001492971522609</v>
      </c>
      <c r="M72" s="200">
        <v>120.737975463479</v>
      </c>
      <c r="N72" s="199">
        <v>154.95880936363199</v>
      </c>
      <c r="O72" s="197">
        <f t="shared" si="5"/>
        <v>0.77916173955719337</v>
      </c>
      <c r="P72" s="201">
        <f t="shared" si="6"/>
        <v>-0.24953663007035887</v>
      </c>
    </row>
    <row r="73" spans="3:16" x14ac:dyDescent="0.3">
      <c r="C73" s="194">
        <f>[1]Kystoplande_108_liste!A72</f>
        <v>138</v>
      </c>
      <c r="D73" s="194" t="str">
        <f>[1]Kystoplande_108_liste!B72</f>
        <v>Hevring Bugt</v>
      </c>
      <c r="E73" s="195">
        <v>560786.69712843199</v>
      </c>
      <c r="F73" s="195">
        <v>2536.56739819207</v>
      </c>
      <c r="G73" s="196">
        <v>0.52750733528941096</v>
      </c>
      <c r="H73" s="197"/>
      <c r="I73" s="198">
        <f t="shared" si="4"/>
        <v>252.30053188458979</v>
      </c>
      <c r="J73" s="198">
        <v>12.936234688658599</v>
      </c>
      <c r="K73" s="198">
        <v>39.540434614627998</v>
      </c>
      <c r="L73" s="199">
        <v>199.82386258130319</v>
      </c>
      <c r="M73" s="200">
        <v>100.413926477529</v>
      </c>
      <c r="N73" s="199">
        <v>210.45626580150699</v>
      </c>
      <c r="O73" s="197">
        <f t="shared" si="5"/>
        <v>0.47712490809009678</v>
      </c>
      <c r="P73" s="201">
        <f t="shared" si="6"/>
        <v>-0.73997696054951678</v>
      </c>
    </row>
    <row r="74" spans="3:16" x14ac:dyDescent="0.3">
      <c r="C74" s="194">
        <f>[1]Kystoplande_108_liste!A73</f>
        <v>139</v>
      </c>
      <c r="D74" s="194" t="str">
        <f>[1]Kystoplande_108_liste!B73</f>
        <v>Anholt</v>
      </c>
      <c r="E74" s="195">
        <v>544522.98970243498</v>
      </c>
      <c r="F74" s="195">
        <v>82.025735369238603</v>
      </c>
      <c r="G74" s="196">
        <v>0.52750733528941096</v>
      </c>
      <c r="H74" s="197"/>
      <c r="I74" s="198">
        <f t="shared" si="4"/>
        <v>25.0021884820497</v>
      </c>
      <c r="J74" s="198">
        <v>0</v>
      </c>
      <c r="K74" s="198">
        <v>25.0021884820497</v>
      </c>
      <c r="L74" s="199">
        <v>0</v>
      </c>
      <c r="M74" s="200">
        <v>0</v>
      </c>
      <c r="N74" s="199">
        <v>22.483046341321099</v>
      </c>
      <c r="O74" s="197">
        <f t="shared" si="5"/>
        <v>0</v>
      </c>
      <c r="P74" s="201" t="e">
        <f t="shared" si="6"/>
        <v>#NUM!</v>
      </c>
    </row>
    <row r="75" spans="3:16" x14ac:dyDescent="0.3">
      <c r="C75" s="194">
        <f>[1]Kystoplande_108_liste!A74</f>
        <v>140</v>
      </c>
      <c r="D75" s="194" t="str">
        <f>[1]Kystoplande_108_liste!B74</f>
        <v>Djursland Øst</v>
      </c>
      <c r="E75" s="195">
        <v>574792.34788157896</v>
      </c>
      <c r="F75" s="195">
        <v>19231.606103957201</v>
      </c>
      <c r="G75" s="196">
        <v>0.52190656790811496</v>
      </c>
      <c r="H75" s="197"/>
      <c r="I75" s="198">
        <f t="shared" si="4"/>
        <v>856.7536338121763</v>
      </c>
      <c r="J75" s="198">
        <v>54.153692862678696</v>
      </c>
      <c r="K75" s="198">
        <v>56.117064378217698</v>
      </c>
      <c r="L75" s="199">
        <v>746.48287657127992</v>
      </c>
      <c r="M75" s="200">
        <v>412.91306444047302</v>
      </c>
      <c r="N75" s="199">
        <v>752.87455871142492</v>
      </c>
      <c r="O75" s="197">
        <f t="shared" si="5"/>
        <v>0.54844868864634011</v>
      </c>
      <c r="P75" s="201">
        <f t="shared" si="6"/>
        <v>-0.60066155214535666</v>
      </c>
    </row>
    <row r="76" spans="3:16" x14ac:dyDescent="0.3">
      <c r="C76" s="194">
        <f>[1]Kystoplande_108_liste!A75</f>
        <v>141</v>
      </c>
      <c r="D76" s="194" t="str">
        <f>[1]Kystoplande_108_liste!B75</f>
        <v>Ebeltoft Vig</v>
      </c>
      <c r="E76" s="195">
        <v>582149.55792792595</v>
      </c>
      <c r="F76" s="195">
        <v>3365.50317056416</v>
      </c>
      <c r="G76" s="196">
        <v>0.51699204627621098</v>
      </c>
      <c r="H76" s="197"/>
      <c r="I76" s="198">
        <f t="shared" si="4"/>
        <v>57.722653363248746</v>
      </c>
      <c r="J76" s="198">
        <v>2.5765054475799896</v>
      </c>
      <c r="K76" s="198">
        <v>41.498931655941696</v>
      </c>
      <c r="L76" s="199">
        <v>13.64721625972706</v>
      </c>
      <c r="M76" s="200">
        <v>11.9845450721941</v>
      </c>
      <c r="N76" s="199">
        <v>62.135542205479396</v>
      </c>
      <c r="O76" s="197">
        <f t="shared" si="5"/>
        <v>0.19287745220862093</v>
      </c>
      <c r="P76" s="201">
        <f t="shared" si="6"/>
        <v>-1.6457002544010422</v>
      </c>
    </row>
    <row r="77" spans="3:16" x14ac:dyDescent="0.3">
      <c r="C77" s="194">
        <f>[1]Kystoplande_108_liste!A76</f>
        <v>142</v>
      </c>
      <c r="D77" s="194" t="str">
        <f>[1]Kystoplande_108_liste!B76</f>
        <v>Stavns Fjord</v>
      </c>
      <c r="E77" s="195">
        <v>530141.46670127497</v>
      </c>
      <c r="F77" s="195">
        <v>65.581566025000498</v>
      </c>
      <c r="G77" s="196">
        <v>0.49951752975233199</v>
      </c>
      <c r="H77" s="197"/>
      <c r="I77" s="198">
        <f t="shared" si="4"/>
        <v>24.077054389715737</v>
      </c>
      <c r="J77" s="198">
        <v>1.51713695853784</v>
      </c>
      <c r="K77" s="198">
        <v>22.559917431177897</v>
      </c>
      <c r="L77" s="199">
        <v>0</v>
      </c>
      <c r="M77" s="200">
        <v>5.1701688426271204</v>
      </c>
      <c r="N77" s="199">
        <v>8.7864075959578809</v>
      </c>
      <c r="O77" s="197">
        <f t="shared" si="5"/>
        <v>0.58842806757628874</v>
      </c>
      <c r="P77" s="201">
        <f t="shared" si="6"/>
        <v>-0.53030058986927175</v>
      </c>
    </row>
    <row r="78" spans="3:16" x14ac:dyDescent="0.3">
      <c r="C78" s="194">
        <f>[1]Kystoplande_108_liste!A77</f>
        <v>144</v>
      </c>
      <c r="D78" s="194" t="str">
        <f>[1]Kystoplande_108_liste!B77</f>
        <v>Knebel Vig</v>
      </c>
      <c r="E78" s="195">
        <v>581748.70480278903</v>
      </c>
      <c r="F78" s="195">
        <v>520.35642389973202</v>
      </c>
      <c r="G78" s="196">
        <v>0.51699204627621098</v>
      </c>
      <c r="H78" s="197"/>
      <c r="I78" s="198">
        <f t="shared" si="4"/>
        <v>25.015080079425971</v>
      </c>
      <c r="J78" s="198">
        <v>1.1525663303538298</v>
      </c>
      <c r="K78" s="198">
        <v>12.916723775594601</v>
      </c>
      <c r="L78" s="199">
        <v>10.94578997347754</v>
      </c>
      <c r="M78" s="200">
        <v>14.0431923836582</v>
      </c>
      <c r="N78" s="199">
        <v>21.964166790117101</v>
      </c>
      <c r="O78" s="197">
        <f t="shared" si="5"/>
        <v>0.63936831830912033</v>
      </c>
      <c r="P78" s="201">
        <f t="shared" si="6"/>
        <v>-0.44727459267826825</v>
      </c>
    </row>
    <row r="79" spans="3:16" x14ac:dyDescent="0.3">
      <c r="C79" s="194">
        <f>[1]Kystoplande_108_liste!A78</f>
        <v>145</v>
      </c>
      <c r="D79" s="194" t="str">
        <f>[1]Kystoplande_108_liste!B78</f>
        <v>Kalø Vig</v>
      </c>
      <c r="E79" s="195">
        <v>687762.83463483001</v>
      </c>
      <c r="F79" s="195">
        <v>36866.233881810302</v>
      </c>
      <c r="G79" s="196">
        <v>0.50818216513755199</v>
      </c>
      <c r="H79" s="197"/>
      <c r="I79" s="198">
        <f t="shared" si="4"/>
        <v>278.1656160524484</v>
      </c>
      <c r="J79" s="198">
        <v>12.2833995172022</v>
      </c>
      <c r="K79" s="198">
        <v>49.327177826538204</v>
      </c>
      <c r="L79" s="199">
        <v>216.555038708708</v>
      </c>
      <c r="M79" s="200">
        <v>116.36541960301899</v>
      </c>
      <c r="N79" s="199">
        <v>200.855614605505</v>
      </c>
      <c r="O79" s="197">
        <f t="shared" si="5"/>
        <v>0.57934860238569441</v>
      </c>
      <c r="P79" s="201">
        <f t="shared" si="6"/>
        <v>-0.5458509059253458</v>
      </c>
    </row>
    <row r="80" spans="3:16" x14ac:dyDescent="0.3">
      <c r="C80" s="194">
        <f>[1]Kystoplande_108_liste!A79</f>
        <v>146</v>
      </c>
      <c r="D80" s="194" t="str">
        <f>[1]Kystoplande_108_liste!B79</f>
        <v>Norsminde Fjord</v>
      </c>
      <c r="E80" s="195">
        <v>710717.64779026597</v>
      </c>
      <c r="F80" s="195">
        <v>8193.4007558767298</v>
      </c>
      <c r="G80" s="196">
        <v>0.50578156825234399</v>
      </c>
      <c r="H80" s="197"/>
      <c r="I80" s="198">
        <f t="shared" si="4"/>
        <v>140.67528251152055</v>
      </c>
      <c r="J80" s="198">
        <v>1.3001764918426499</v>
      </c>
      <c r="K80" s="198">
        <v>10.886887177280499</v>
      </c>
      <c r="L80" s="199">
        <v>128.4882188423974</v>
      </c>
      <c r="M80" s="200">
        <v>80.658173997758396</v>
      </c>
      <c r="N80" s="199">
        <v>113.04063250333</v>
      </c>
      <c r="O80" s="197">
        <f t="shared" si="5"/>
        <v>0.71353257860957497</v>
      </c>
      <c r="P80" s="201">
        <f t="shared" si="6"/>
        <v>-0.33752718282793215</v>
      </c>
    </row>
    <row r="81" spans="3:16" x14ac:dyDescent="0.3">
      <c r="C81" s="194">
        <f>[1]Kystoplande_108_liste!A80</f>
        <v>147</v>
      </c>
      <c r="D81" s="194" t="str">
        <f>[1]Kystoplande_108_liste!B80</f>
        <v>Århus Bugt og Begtrup Vig</v>
      </c>
      <c r="E81" s="195">
        <v>730752.25490177202</v>
      </c>
      <c r="F81" s="195">
        <v>137106.60422847999</v>
      </c>
      <c r="G81" s="196">
        <v>0.50694732027276501</v>
      </c>
      <c r="H81" s="197"/>
      <c r="I81" s="198">
        <f t="shared" si="4"/>
        <v>532.05736769846226</v>
      </c>
      <c r="J81" s="198">
        <v>51.518019067217296</v>
      </c>
      <c r="K81" s="198">
        <v>67.493124607455002</v>
      </c>
      <c r="L81" s="199">
        <v>413.04622402378999</v>
      </c>
      <c r="M81" s="200">
        <v>249.87488504466901</v>
      </c>
      <c r="N81" s="199">
        <v>460.258014481494</v>
      </c>
      <c r="O81" s="197">
        <f t="shared" si="5"/>
        <v>0.54290175767208926</v>
      </c>
      <c r="P81" s="201">
        <f t="shared" si="6"/>
        <v>-0.61082690051456301</v>
      </c>
    </row>
    <row r="82" spans="3:16" x14ac:dyDescent="0.3">
      <c r="C82" s="194">
        <f>[1]Kystoplande_108_liste!A81</f>
        <v>154</v>
      </c>
      <c r="D82" s="194" t="str">
        <f>[1]Kystoplande_108_liste!B81</f>
        <v>Kattegat, Læsø</v>
      </c>
      <c r="E82" s="195">
        <v>451028.39560214401</v>
      </c>
      <c r="F82" s="195">
        <v>1004</v>
      </c>
      <c r="G82" s="196">
        <v>0.51250801796023104</v>
      </c>
      <c r="H82" s="197"/>
      <c r="I82" s="198">
        <f t="shared" si="4"/>
        <v>216.07648153683263</v>
      </c>
      <c r="J82" s="198">
        <v>6.8823119794744398</v>
      </c>
      <c r="K82" s="198">
        <v>129.01766027308798</v>
      </c>
      <c r="L82" s="199">
        <v>80.176509284270196</v>
      </c>
      <c r="M82" s="200">
        <v>25.825930343426499</v>
      </c>
      <c r="N82" s="199">
        <v>122.58064844649499</v>
      </c>
      <c r="O82" s="197">
        <f t="shared" si="5"/>
        <v>0.21068521557625153</v>
      </c>
      <c r="P82" s="201">
        <f t="shared" si="6"/>
        <v>-1.5573901287579945</v>
      </c>
    </row>
    <row r="83" spans="3:16" x14ac:dyDescent="0.3">
      <c r="C83" s="194">
        <f>[1]Kystoplande_108_liste!A82</f>
        <v>157</v>
      </c>
      <c r="D83" s="194" t="str">
        <f>[1]Kystoplande_108_liste!B82</f>
        <v>Bjørnholms Bugt, Riisgårde Bredning, Skive Fjord og Lovns Bredning</v>
      </c>
      <c r="E83" s="195">
        <v>598784.65277438494</v>
      </c>
      <c r="F83" s="195">
        <v>31999.2951405042</v>
      </c>
      <c r="G83" s="196">
        <v>0.52140946338304595</v>
      </c>
      <c r="H83" s="197"/>
      <c r="I83" s="198">
        <f t="shared" si="4"/>
        <v>1643.4283878433241</v>
      </c>
      <c r="J83" s="198">
        <v>114.971543931122</v>
      </c>
      <c r="K83" s="198">
        <v>139.81550628903199</v>
      </c>
      <c r="L83" s="199">
        <v>1388.6413376231701</v>
      </c>
      <c r="M83" s="200">
        <v>923.95932079027398</v>
      </c>
      <c r="N83" s="199">
        <v>1505.4359805955901</v>
      </c>
      <c r="O83" s="197">
        <f t="shared" si="5"/>
        <v>0.61374866331063205</v>
      </c>
      <c r="P83" s="201">
        <f t="shared" si="6"/>
        <v>-0.48816977778106219</v>
      </c>
    </row>
    <row r="84" spans="3:16" x14ac:dyDescent="0.3">
      <c r="C84" s="194">
        <f>[1]Kystoplande_108_liste!A83</f>
        <v>158</v>
      </c>
      <c r="D84" s="194" t="str">
        <f>[1]Kystoplande_108_liste!B83</f>
        <v>Hjarbæk Fjord</v>
      </c>
      <c r="E84" s="195">
        <v>620930.85315027402</v>
      </c>
      <c r="F84" s="195">
        <v>23723.908703495399</v>
      </c>
      <c r="G84" s="196">
        <v>0.51984183058462796</v>
      </c>
      <c r="H84" s="197"/>
      <c r="I84" s="198">
        <f t="shared" si="4"/>
        <v>1128.8232285040585</v>
      </c>
      <c r="J84" s="198">
        <v>122.52083446405599</v>
      </c>
      <c r="K84" s="198">
        <v>36.189132031932402</v>
      </c>
      <c r="L84" s="199">
        <v>970.11326200807002</v>
      </c>
      <c r="M84" s="200">
        <v>826.70308114643797</v>
      </c>
      <c r="N84" s="199">
        <v>1226.4442332725</v>
      </c>
      <c r="O84" s="197">
        <f t="shared" si="5"/>
        <v>0.67406495845356162</v>
      </c>
      <c r="P84" s="201">
        <f t="shared" si="6"/>
        <v>-0.39442879518630602</v>
      </c>
    </row>
    <row r="85" spans="3:16" x14ac:dyDescent="0.3">
      <c r="C85" s="194">
        <f>[1]Kystoplande_108_liste!A84</f>
        <v>159</v>
      </c>
      <c r="D85" s="194" t="str">
        <f>[1]Kystoplande_108_liste!B84</f>
        <v>Mariager Fjord, indre</v>
      </c>
      <c r="E85" s="195">
        <v>625713.72091396002</v>
      </c>
      <c r="F85" s="195">
        <v>11196.9780463885</v>
      </c>
      <c r="G85" s="196">
        <v>0.523614573588989</v>
      </c>
      <c r="H85" s="197"/>
      <c r="I85" s="198">
        <f t="shared" si="4"/>
        <v>260.07367472543677</v>
      </c>
      <c r="J85" s="198">
        <v>17.054154220055302</v>
      </c>
      <c r="K85" s="198">
        <v>40.722940331555506</v>
      </c>
      <c r="L85" s="199">
        <v>202.29658017382599</v>
      </c>
      <c r="M85" s="200">
        <v>171.574157414464</v>
      </c>
      <c r="N85" s="199">
        <v>279.44756796043498</v>
      </c>
      <c r="O85" s="197">
        <f t="shared" si="5"/>
        <v>0.61397620550684473</v>
      </c>
      <c r="P85" s="201">
        <f t="shared" si="6"/>
        <v>-0.48779910483210226</v>
      </c>
    </row>
    <row r="86" spans="3:16" x14ac:dyDescent="0.3">
      <c r="C86" s="194">
        <f>[1]Kystoplande_108_liste!A85</f>
        <v>160</v>
      </c>
      <c r="D86" s="194" t="str">
        <f>[1]Kystoplande_108_liste!B85</f>
        <v>Mariager Fjord, ydre</v>
      </c>
      <c r="E86" s="195">
        <v>563124.124150672</v>
      </c>
      <c r="F86" s="195">
        <v>7002.4562793779496</v>
      </c>
      <c r="G86" s="196">
        <v>0.52049711548519995</v>
      </c>
      <c r="H86" s="197"/>
      <c r="I86" s="198">
        <f t="shared" si="4"/>
        <v>284.60788404558917</v>
      </c>
      <c r="J86" s="198">
        <v>6.86035376209687</v>
      </c>
      <c r="K86" s="198">
        <v>56.254680433708302</v>
      </c>
      <c r="L86" s="199">
        <v>221.49284984978399</v>
      </c>
      <c r="M86" s="200">
        <v>187.24285337695198</v>
      </c>
      <c r="N86" s="199">
        <v>315.097067352338</v>
      </c>
      <c r="O86" s="197">
        <f t="shared" si="5"/>
        <v>0.59423864192166265</v>
      </c>
      <c r="P86" s="201">
        <f t="shared" si="6"/>
        <v>-0.52047428622417946</v>
      </c>
    </row>
    <row r="87" spans="3:16" x14ac:dyDescent="0.3">
      <c r="C87" s="194">
        <f>[1]Kystoplande_108_liste!A86</f>
        <v>165</v>
      </c>
      <c r="D87" s="194" t="str">
        <f>[1]Kystoplande_108_liste!B86</f>
        <v>Isefjord, indre</v>
      </c>
      <c r="E87" s="195">
        <v>655655.08190596197</v>
      </c>
      <c r="F87" s="195">
        <v>39643.824498153401</v>
      </c>
      <c r="G87" s="196">
        <v>0.51065118601857096</v>
      </c>
      <c r="H87" s="197"/>
      <c r="I87" s="198">
        <f t="shared" si="4"/>
        <v>570.46408054223912</v>
      </c>
      <c r="J87" s="198">
        <v>26.382728386276099</v>
      </c>
      <c r="K87" s="198">
        <v>105.309328066353</v>
      </c>
      <c r="L87" s="199">
        <v>438.77202408961</v>
      </c>
      <c r="M87" s="200">
        <v>481.88641751852202</v>
      </c>
      <c r="N87" s="199">
        <v>667.89085619476498</v>
      </c>
      <c r="O87" s="197">
        <f t="shared" si="5"/>
        <v>0.72150473845983931</v>
      </c>
      <c r="P87" s="201">
        <f t="shared" si="6"/>
        <v>-0.32641633327787273</v>
      </c>
    </row>
    <row r="88" spans="3:16" x14ac:dyDescent="0.3">
      <c r="C88" s="194">
        <f>[1]Kystoplande_108_liste!A87</f>
        <v>200</v>
      </c>
      <c r="D88" s="194" t="str">
        <f>[1]Kystoplande_108_liste!B87</f>
        <v>Kattegat, Nordsjælland</v>
      </c>
      <c r="E88" s="195">
        <v>720961.96759315301</v>
      </c>
      <c r="F88" s="195">
        <v>32334.0315839018</v>
      </c>
      <c r="G88" s="196">
        <v>0.50585807859461995</v>
      </c>
      <c r="H88" s="197"/>
      <c r="I88" s="198">
        <f t="shared" si="4"/>
        <v>430.81013726457473</v>
      </c>
      <c r="J88" s="198">
        <v>60.210376229819701</v>
      </c>
      <c r="K88" s="198">
        <v>97.294834531165009</v>
      </c>
      <c r="L88" s="199">
        <v>273.30492650359002</v>
      </c>
      <c r="M88" s="200">
        <v>146.81796525553301</v>
      </c>
      <c r="N88" s="199">
        <v>391.70095535136801</v>
      </c>
      <c r="O88" s="197">
        <f t="shared" si="5"/>
        <v>0.37482156540525335</v>
      </c>
      <c r="P88" s="201">
        <f t="shared" si="6"/>
        <v>-0.98130519183863485</v>
      </c>
    </row>
    <row r="89" spans="3:16" x14ac:dyDescent="0.3">
      <c r="C89" s="194">
        <f>[1]Kystoplande_108_liste!A88</f>
        <v>201</v>
      </c>
      <c r="D89" s="194" t="str">
        <f>[1]Kystoplande_108_liste!B88</f>
        <v>Køge Bugt</v>
      </c>
      <c r="E89" s="195">
        <v>711776.46740748303</v>
      </c>
      <c r="F89" s="195">
        <v>140683.429837895</v>
      </c>
      <c r="G89" s="196">
        <v>0.51188835183112302</v>
      </c>
      <c r="H89" s="197"/>
      <c r="I89" s="198">
        <f t="shared" si="4"/>
        <v>950.18045828114646</v>
      </c>
      <c r="J89" s="198">
        <v>84.133164903120502</v>
      </c>
      <c r="K89" s="198">
        <v>101.74407693775601</v>
      </c>
      <c r="L89" s="199">
        <v>764.30321644026992</v>
      </c>
      <c r="M89" s="200">
        <v>518.07562135124601</v>
      </c>
      <c r="N89" s="199">
        <v>900.8894024973381</v>
      </c>
      <c r="O89" s="197">
        <f t="shared" si="5"/>
        <v>0.57507127946571313</v>
      </c>
      <c r="P89" s="201">
        <f t="shared" si="6"/>
        <v>-0.55326128157952736</v>
      </c>
    </row>
    <row r="90" spans="3:16" x14ac:dyDescent="0.3">
      <c r="C90" s="194">
        <f>[1]Kystoplande_108_liste!A89</f>
        <v>204</v>
      </c>
      <c r="D90" s="194" t="str">
        <f>[1]Kystoplande_108_liste!B89</f>
        <v>Jammerland Bugt og Musholm Bugt</v>
      </c>
      <c r="E90" s="195">
        <v>641774.18489240902</v>
      </c>
      <c r="F90" s="195">
        <v>46104.559391200601</v>
      </c>
      <c r="G90" s="196">
        <v>0.51105374116110402</v>
      </c>
      <c r="H90" s="197"/>
      <c r="I90" s="198">
        <f t="shared" si="4"/>
        <v>1104.6662780866989</v>
      </c>
      <c r="J90" s="198">
        <v>110.595318220381</v>
      </c>
      <c r="K90" s="198">
        <v>75.016541728875907</v>
      </c>
      <c r="L90" s="199">
        <v>919.05441813744198</v>
      </c>
      <c r="M90" s="200">
        <v>764.22504000928495</v>
      </c>
      <c r="N90" s="199">
        <v>1127.9007391278201</v>
      </c>
      <c r="O90" s="197">
        <f t="shared" si="5"/>
        <v>0.67756409185461008</v>
      </c>
      <c r="P90" s="201">
        <f t="shared" si="6"/>
        <v>-0.3892511301792187</v>
      </c>
    </row>
    <row r="91" spans="3:16" x14ac:dyDescent="0.3">
      <c r="C91" s="194">
        <f>[1]Kystoplande_108_liste!A90</f>
        <v>206</v>
      </c>
      <c r="D91" s="194" t="str">
        <f>[1]Kystoplande_108_liste!B90</f>
        <v>Smålandsfarvandet, åbne del</v>
      </c>
      <c r="E91" s="195">
        <v>552398.06086212699</v>
      </c>
      <c r="F91" s="195">
        <v>8216.5094293011898</v>
      </c>
      <c r="G91" s="196">
        <v>0.51014975192596701</v>
      </c>
      <c r="H91" s="197"/>
      <c r="I91" s="198">
        <f t="shared" si="4"/>
        <v>214.86761989980869</v>
      </c>
      <c r="J91" s="198">
        <v>10.2738032061777</v>
      </c>
      <c r="K91" s="198">
        <v>155.271628419449</v>
      </c>
      <c r="L91" s="199">
        <v>49.322188274182004</v>
      </c>
      <c r="M91" s="200">
        <v>93.365591497663999</v>
      </c>
      <c r="N91" s="199">
        <v>141.882770997275</v>
      </c>
      <c r="O91" s="197">
        <f t="shared" si="5"/>
        <v>0.65804742070802369</v>
      </c>
      <c r="P91" s="201">
        <f t="shared" si="6"/>
        <v>-0.41847828230826473</v>
      </c>
    </row>
    <row r="92" spans="3:16" x14ac:dyDescent="0.3">
      <c r="C92" s="194">
        <f>[1]Kystoplande_108_liste!A91</f>
        <v>207</v>
      </c>
      <c r="D92" s="194" t="str">
        <f>[1]Kystoplande_108_liste!B91</f>
        <v>Nakskov Fjord</v>
      </c>
      <c r="E92" s="195">
        <v>473899.33146357402</v>
      </c>
      <c r="F92" s="195">
        <v>9740.2112764346693</v>
      </c>
      <c r="G92" s="196">
        <v>0.51806555931206799</v>
      </c>
      <c r="H92" s="197"/>
      <c r="I92" s="198">
        <f t="shared" si="4"/>
        <v>326.30194708132342</v>
      </c>
      <c r="J92" s="198">
        <v>12.295886262675399</v>
      </c>
      <c r="K92" s="198">
        <v>66.545367680081995</v>
      </c>
      <c r="L92" s="199">
        <v>247.460693138566</v>
      </c>
      <c r="M92" s="200">
        <v>207.14434073502002</v>
      </c>
      <c r="N92" s="199">
        <v>255.51882977932999</v>
      </c>
      <c r="O92" s="197">
        <f t="shared" si="5"/>
        <v>0.8106813142260908</v>
      </c>
      <c r="P92" s="201">
        <f t="shared" si="6"/>
        <v>-0.2098802561919493</v>
      </c>
    </row>
    <row r="93" spans="3:16" x14ac:dyDescent="0.3">
      <c r="C93" s="194">
        <f>[1]Kystoplande_108_liste!A92</f>
        <v>208</v>
      </c>
      <c r="D93" s="194" t="str">
        <f>[1]Kystoplande_108_liste!B92</f>
        <v>Femerbælt</v>
      </c>
      <c r="E93" s="195">
        <v>479600.116606845</v>
      </c>
      <c r="F93" s="195">
        <v>5166.04286626054</v>
      </c>
      <c r="G93" s="196">
        <v>0.51806555931206799</v>
      </c>
      <c r="H93" s="197"/>
      <c r="I93" s="198">
        <f t="shared" si="4"/>
        <v>311.37673223667673</v>
      </c>
      <c r="J93" s="198">
        <v>6.6161505971946202</v>
      </c>
      <c r="K93" s="198">
        <v>60.106835946228102</v>
      </c>
      <c r="L93" s="199">
        <v>244.653745693254</v>
      </c>
      <c r="M93" s="200">
        <v>281.72055414627999</v>
      </c>
      <c r="N93" s="199">
        <v>323.38934253846401</v>
      </c>
      <c r="O93" s="197">
        <f t="shared" si="5"/>
        <v>0.87114977857618203</v>
      </c>
      <c r="P93" s="201">
        <f t="shared" si="6"/>
        <v>-0.1379413552874133</v>
      </c>
    </row>
    <row r="94" spans="3:16" x14ac:dyDescent="0.3">
      <c r="C94" s="194">
        <f>[1]Kystoplande_108_liste!A93</f>
        <v>209</v>
      </c>
      <c r="D94" s="194" t="str">
        <f>[1]Kystoplande_108_liste!B93</f>
        <v>Rødsand og Bredningen</v>
      </c>
      <c r="E94" s="195">
        <v>492126.23583552003</v>
      </c>
      <c r="F94" s="195">
        <v>5787.9500302704</v>
      </c>
      <c r="G94" s="196">
        <v>0.51333251113119105</v>
      </c>
      <c r="H94" s="197"/>
      <c r="I94" s="198">
        <f t="shared" si="4"/>
        <v>349.18370185912391</v>
      </c>
      <c r="J94" s="198">
        <v>18.197630085538901</v>
      </c>
      <c r="K94" s="198">
        <v>116.00900398214901</v>
      </c>
      <c r="L94" s="199">
        <v>214.97706779143601</v>
      </c>
      <c r="M94" s="200">
        <v>231.562989958234</v>
      </c>
      <c r="N94" s="199">
        <v>311.19165747381197</v>
      </c>
      <c r="O94" s="197">
        <f t="shared" si="5"/>
        <v>0.74411695942626921</v>
      </c>
      <c r="P94" s="201">
        <f t="shared" si="6"/>
        <v>-0.29555705297429352</v>
      </c>
    </row>
    <row r="95" spans="3:16" x14ac:dyDescent="0.3">
      <c r="C95" s="194">
        <f>[1]Kystoplande_108_liste!A94</f>
        <v>212</v>
      </c>
      <c r="D95" s="194" t="str">
        <f>[1]Kystoplande_108_liste!B94</f>
        <v>Faaborg Fjord</v>
      </c>
      <c r="E95" s="195">
        <v>533601.04819239001</v>
      </c>
      <c r="F95" s="195">
        <v>3983.5808473197899</v>
      </c>
      <c r="G95" s="196">
        <v>0.515405742821473</v>
      </c>
      <c r="H95" s="197"/>
      <c r="I95" s="198">
        <f t="shared" si="4"/>
        <v>34.374588703181509</v>
      </c>
      <c r="J95" s="198">
        <v>3.7249147589657898</v>
      </c>
      <c r="K95" s="198">
        <v>15.759407377429399</v>
      </c>
      <c r="L95" s="199">
        <v>14.89026656678632</v>
      </c>
      <c r="M95" s="200">
        <v>13.8216041417671</v>
      </c>
      <c r="N95" s="199">
        <v>29.769810791166002</v>
      </c>
      <c r="O95" s="197">
        <f t="shared" si="5"/>
        <v>0.46428256594323303</v>
      </c>
      <c r="P95" s="201">
        <f t="shared" si="6"/>
        <v>-0.7672619337820028</v>
      </c>
    </row>
    <row r="96" spans="3:16" x14ac:dyDescent="0.3">
      <c r="C96" s="194">
        <f>[1]Kystoplande_108_liste!A95</f>
        <v>214</v>
      </c>
      <c r="D96" s="194" t="str">
        <f>[1]Kystoplande_108_liste!B95</f>
        <v>Det sydfynske Øhav</v>
      </c>
      <c r="E96" s="195">
        <v>566929.97289873101</v>
      </c>
      <c r="F96" s="195">
        <v>29263.2230418658</v>
      </c>
      <c r="G96" s="196">
        <v>0.51296316361130301</v>
      </c>
      <c r="H96" s="197"/>
      <c r="I96" s="198">
        <f t="shared" si="4"/>
        <v>461.68566793389152</v>
      </c>
      <c r="J96" s="198">
        <v>35.0317350216989</v>
      </c>
      <c r="K96" s="198">
        <v>241.72726207686</v>
      </c>
      <c r="L96" s="199">
        <v>184.9266708353326</v>
      </c>
      <c r="M96" s="200">
        <v>234.73140012936602</v>
      </c>
      <c r="N96" s="199">
        <v>362.42453053557801</v>
      </c>
      <c r="O96" s="197">
        <f t="shared" si="5"/>
        <v>0.64766973632410685</v>
      </c>
      <c r="P96" s="201">
        <f t="shared" si="6"/>
        <v>-0.43437437872031187</v>
      </c>
    </row>
    <row r="97" spans="1:16" x14ac:dyDescent="0.3">
      <c r="C97" s="194">
        <f>[1]Kystoplande_108_liste!A96</f>
        <v>216</v>
      </c>
      <c r="D97" s="194" t="str">
        <f>[1]Kystoplande_108_liste!B96</f>
        <v>Lillebælt, syd</v>
      </c>
      <c r="E97" s="195">
        <v>554521.54743491998</v>
      </c>
      <c r="F97" s="195">
        <v>9462.7000085399104</v>
      </c>
      <c r="G97" s="196">
        <v>0.51444435206467198</v>
      </c>
      <c r="H97" s="197"/>
      <c r="I97" s="198">
        <f t="shared" si="4"/>
        <v>454.85649868476958</v>
      </c>
      <c r="J97" s="198">
        <v>67.717778751821612</v>
      </c>
      <c r="K97" s="198">
        <v>185.298232444874</v>
      </c>
      <c r="L97" s="199">
        <v>201.84048748807399</v>
      </c>
      <c r="M97" s="200">
        <v>291.50031698916797</v>
      </c>
      <c r="N97" s="199">
        <v>396.69071306330699</v>
      </c>
      <c r="O97" s="197">
        <f t="shared" si="5"/>
        <v>0.73483020244703356</v>
      </c>
      <c r="P97" s="201">
        <f t="shared" si="6"/>
        <v>-0.30811582353672207</v>
      </c>
    </row>
    <row r="98" spans="1:16" x14ac:dyDescent="0.3">
      <c r="C98" s="194">
        <f>[1]Kystoplande_108_liste!A97</f>
        <v>217</v>
      </c>
      <c r="D98" s="194" t="str">
        <f>[1]Kystoplande_108_liste!B97</f>
        <v>Lillebælt, Bredningen</v>
      </c>
      <c r="E98" s="195">
        <v>637309.11521501199</v>
      </c>
      <c r="F98" s="195">
        <v>6768.43032160644</v>
      </c>
      <c r="G98" s="196">
        <v>0.51411383092615004</v>
      </c>
      <c r="H98" s="197"/>
      <c r="I98" s="198">
        <f t="shared" si="4"/>
        <v>328.1787561955428</v>
      </c>
      <c r="J98" s="198">
        <v>21.518899281561399</v>
      </c>
      <c r="K98" s="198">
        <v>139.50795108312499</v>
      </c>
      <c r="L98" s="199">
        <v>167.15190583085641</v>
      </c>
      <c r="M98" s="200">
        <v>152.09188998943702</v>
      </c>
      <c r="N98" s="199">
        <v>218.43579413544299</v>
      </c>
      <c r="O98" s="197">
        <f t="shared" si="5"/>
        <v>0.69627732300655421</v>
      </c>
      <c r="P98" s="201">
        <f t="shared" si="6"/>
        <v>-0.36200724541324864</v>
      </c>
    </row>
    <row r="99" spans="1:16" x14ac:dyDescent="0.3">
      <c r="C99" s="194">
        <f>[1]Kystoplande_108_liste!A98</f>
        <v>219</v>
      </c>
      <c r="D99" s="194" t="str">
        <f>[1]Kystoplande_108_liste!B98</f>
        <v>Århus Bugt syd, Samsø og Nordlige Bælthav</v>
      </c>
      <c r="E99" s="195">
        <v>586377.56007540098</v>
      </c>
      <c r="F99" s="195">
        <v>8018.9460190391501</v>
      </c>
      <c r="G99" s="196">
        <v>0.51080658655438804</v>
      </c>
      <c r="H99" s="197"/>
      <c r="I99" s="198">
        <f t="shared" ref="I99:I110" si="7">J99+K99+L99</f>
        <v>429.186484477036</v>
      </c>
      <c r="J99" s="198">
        <v>4.4842768986060104</v>
      </c>
      <c r="K99" s="198">
        <v>219.353552794644</v>
      </c>
      <c r="L99" s="199">
        <v>205.348654783786</v>
      </c>
      <c r="M99" s="200">
        <v>238.55681222851101</v>
      </c>
      <c r="N99" s="199">
        <v>330.82185764059903</v>
      </c>
      <c r="O99" s="197">
        <f t="shared" si="5"/>
        <v>0.72110353871380628</v>
      </c>
      <c r="P99" s="201">
        <f t="shared" si="6"/>
        <v>-0.32697254768856843</v>
      </c>
    </row>
    <row r="100" spans="1:16" x14ac:dyDescent="0.3">
      <c r="C100" s="194">
        <f>[1]Kystoplande_108_liste!A99</f>
        <v>221</v>
      </c>
      <c r="D100" s="194" t="str">
        <f>[1]Kystoplande_108_liste!B99</f>
        <v>Skagerrak</v>
      </c>
      <c r="E100" s="195">
        <v>575365.52783845703</v>
      </c>
      <c r="F100" s="195">
        <v>34277.224431070797</v>
      </c>
      <c r="G100" s="196">
        <v>0.51593048547745801</v>
      </c>
      <c r="H100" s="197"/>
      <c r="I100" s="198">
        <f t="shared" si="7"/>
        <v>1881.232778938333</v>
      </c>
      <c r="J100" s="198">
        <v>120.19747357385</v>
      </c>
      <c r="K100" s="198">
        <v>228.05187702106301</v>
      </c>
      <c r="L100" s="199">
        <v>1532.98342834342</v>
      </c>
      <c r="M100" s="200">
        <v>609.82857221949303</v>
      </c>
      <c r="N100" s="199">
        <v>1317.32944279655</v>
      </c>
      <c r="O100" s="197">
        <f t="shared" si="5"/>
        <v>0.4629279149222475</v>
      </c>
      <c r="P100" s="201">
        <f>LN(O100)</f>
        <v>-0.77018392832969396</v>
      </c>
    </row>
    <row r="101" spans="1:16" x14ac:dyDescent="0.3">
      <c r="C101" s="194">
        <f>[1]Kystoplande_108_liste!A100</f>
        <v>222</v>
      </c>
      <c r="D101" s="194" t="str">
        <f>[1]Kystoplande_108_liste!B100</f>
        <v>Kattegat, Aalborg Bugt</v>
      </c>
      <c r="E101" s="195">
        <v>574730.11460446601</v>
      </c>
      <c r="F101" s="195">
        <v>12724.1079730324</v>
      </c>
      <c r="G101" s="196">
        <v>0.51899090032643103</v>
      </c>
      <c r="H101" s="197"/>
      <c r="I101" s="198">
        <f t="shared" si="7"/>
        <v>1049.7468565272306</v>
      </c>
      <c r="J101" s="198">
        <v>27.746982810234897</v>
      </c>
      <c r="K101" s="198">
        <v>88.0209661493178</v>
      </c>
      <c r="L101" s="199">
        <v>933.97890756767799</v>
      </c>
      <c r="M101" s="200">
        <v>459.42493662672501</v>
      </c>
      <c r="N101" s="199">
        <v>762.69255895441302</v>
      </c>
      <c r="O101" s="197">
        <f t="shared" si="5"/>
        <v>0.60237238613755162</v>
      </c>
      <c r="P101" s="201">
        <f t="shared" ref="P101:P110" si="8">LN(O101)</f>
        <v>-0.50687944329222667</v>
      </c>
    </row>
    <row r="102" spans="1:16" x14ac:dyDescent="0.3">
      <c r="C102" s="194">
        <f>[1]Kystoplande_108_liste!A101</f>
        <v>224</v>
      </c>
      <c r="D102" s="194" t="str">
        <f>[1]Kystoplande_108_liste!B101</f>
        <v>Nordlige Lillebælt</v>
      </c>
      <c r="E102" s="195">
        <v>591960.63575273496</v>
      </c>
      <c r="F102" s="195">
        <v>9871.2400348688407</v>
      </c>
      <c r="G102" s="196">
        <v>0.517797205942232</v>
      </c>
      <c r="H102" s="197"/>
      <c r="I102" s="198">
        <f t="shared" si="7"/>
        <v>435.08013358260723</v>
      </c>
      <c r="J102" s="198">
        <v>20.682445333762303</v>
      </c>
      <c r="K102" s="198">
        <v>40.568367289178902</v>
      </c>
      <c r="L102" s="199">
        <v>373.82932095966601</v>
      </c>
      <c r="M102" s="200">
        <v>254.28965306727201</v>
      </c>
      <c r="N102" s="199">
        <v>331.06420649577399</v>
      </c>
      <c r="O102" s="197">
        <f t="shared" si="5"/>
        <v>0.76809769246533754</v>
      </c>
      <c r="P102" s="201">
        <f t="shared" si="8"/>
        <v>-0.26383835019326518</v>
      </c>
    </row>
    <row r="103" spans="1:16" x14ac:dyDescent="0.3">
      <c r="C103" s="194">
        <f>[1]Kystoplande_108_liste!A102</f>
        <v>225</v>
      </c>
      <c r="D103" s="194" t="str">
        <f>[1]Kystoplande_108_liste!B102</f>
        <v>Nordlige Kattegat, Ålbæk Bugt</v>
      </c>
      <c r="E103" s="195">
        <v>572296.166663551</v>
      </c>
      <c r="F103" s="195">
        <v>28139.8282025314</v>
      </c>
      <c r="G103" s="196">
        <v>0.51596063451518004</v>
      </c>
      <c r="H103" s="197"/>
      <c r="I103" s="198">
        <f t="shared" si="7"/>
        <v>947.69665478121578</v>
      </c>
      <c r="J103" s="198">
        <v>35.008398578603099</v>
      </c>
      <c r="K103" s="198">
        <v>91.940430193144692</v>
      </c>
      <c r="L103" s="199">
        <v>820.74782600946799</v>
      </c>
      <c r="M103" s="200">
        <v>221.322385262148</v>
      </c>
      <c r="N103" s="199">
        <v>557.78569996393003</v>
      </c>
      <c r="O103" s="197">
        <f t="shared" si="5"/>
        <v>0.3967874853666204</v>
      </c>
      <c r="P103" s="201">
        <f t="shared" si="8"/>
        <v>-0.92435444296338654</v>
      </c>
    </row>
    <row r="104" spans="1:16" x14ac:dyDescent="0.3">
      <c r="C104" s="194">
        <f>[1]Kystoplande_108_liste!A103</f>
        <v>231</v>
      </c>
      <c r="D104" s="194" t="str">
        <f>[1]Kystoplande_108_liste!B103</f>
        <v>Lillebælt, Snævringen</v>
      </c>
      <c r="E104" s="195">
        <v>699738.93730562401</v>
      </c>
      <c r="F104" s="195">
        <v>29842.9475884163</v>
      </c>
      <c r="G104" s="196">
        <v>0.51370560694572798</v>
      </c>
      <c r="H104" s="197"/>
      <c r="I104" s="198">
        <f t="shared" si="7"/>
        <v>103.9458446321546</v>
      </c>
      <c r="J104" s="198">
        <v>5.03941455942571</v>
      </c>
      <c r="K104" s="198">
        <v>64.5365701890683</v>
      </c>
      <c r="L104" s="199">
        <v>34.369859883660602</v>
      </c>
      <c r="M104" s="200">
        <v>26.901095614934103</v>
      </c>
      <c r="N104" s="199">
        <v>92.868429564403698</v>
      </c>
      <c r="O104" s="197">
        <f t="shared" si="5"/>
        <v>0.28966889761259884</v>
      </c>
      <c r="P104" s="201">
        <f t="shared" si="8"/>
        <v>-1.2390167406448969</v>
      </c>
    </row>
    <row r="105" spans="1:16" x14ac:dyDescent="0.3">
      <c r="C105" s="194">
        <f>[1]Kystoplande_108_liste!A104</f>
        <v>232</v>
      </c>
      <c r="D105" s="194" t="str">
        <f>[1]Kystoplande_108_liste!B104</f>
        <v>Nissum Bredning</v>
      </c>
      <c r="E105" s="195">
        <v>566026.08483557904</v>
      </c>
      <c r="F105" s="195">
        <v>12194.602879676801</v>
      </c>
      <c r="G105" s="196">
        <v>0.52284513170986302</v>
      </c>
      <c r="H105" s="197"/>
      <c r="I105" s="198">
        <f t="shared" si="7"/>
        <v>851.82360535333805</v>
      </c>
      <c r="J105" s="198">
        <v>149.08748177450298</v>
      </c>
      <c r="K105" s="198">
        <v>106.06167313702501</v>
      </c>
      <c r="L105" s="199">
        <v>596.67445044181</v>
      </c>
      <c r="M105" s="200">
        <v>410.41427234586297</v>
      </c>
      <c r="N105" s="199">
        <v>627.09021148564807</v>
      </c>
      <c r="O105" s="197">
        <f t="shared" si="5"/>
        <v>0.65447405306095408</v>
      </c>
      <c r="P105" s="201">
        <f t="shared" si="8"/>
        <v>-0.42392333832794804</v>
      </c>
    </row>
    <row r="106" spans="1:16" x14ac:dyDescent="0.3">
      <c r="C106" s="194">
        <f>[1]Kystoplande_108_liste!A105</f>
        <v>233</v>
      </c>
      <c r="D106" s="194" t="str">
        <f>[1]Kystoplande_108_liste!B105</f>
        <v>Kås Bredning og Venø Bugt</v>
      </c>
      <c r="E106" s="195">
        <v>576779.39215189696</v>
      </c>
      <c r="F106" s="195">
        <v>22833.643216720498</v>
      </c>
      <c r="G106" s="196">
        <v>0.52053950223040601</v>
      </c>
      <c r="H106" s="197"/>
      <c r="I106" s="198">
        <f t="shared" si="7"/>
        <v>1009.0662625644637</v>
      </c>
      <c r="J106" s="198">
        <v>92.797822702121707</v>
      </c>
      <c r="K106" s="198">
        <v>288.35059161265997</v>
      </c>
      <c r="L106" s="199">
        <v>627.91784824968204</v>
      </c>
      <c r="M106" s="200">
        <v>556.60673353275502</v>
      </c>
      <c r="N106" s="199">
        <v>766.06241397754093</v>
      </c>
      <c r="O106" s="197">
        <f t="shared" si="5"/>
        <v>0.72658144216049914</v>
      </c>
      <c r="P106" s="201">
        <f t="shared" si="8"/>
        <v>-0.31940470017562256</v>
      </c>
    </row>
    <row r="107" spans="1:16" x14ac:dyDescent="0.3">
      <c r="C107" s="194">
        <f>[1]Kystoplande_108_liste!A106</f>
        <v>234</v>
      </c>
      <c r="D107" s="194" t="str">
        <f>[1]Kystoplande_108_liste!B106</f>
        <v>Løgstør Bredning</v>
      </c>
      <c r="E107" s="195">
        <v>547313.59042146103</v>
      </c>
      <c r="F107" s="195">
        <v>10567.608815707001</v>
      </c>
      <c r="G107" s="196">
        <v>0.52278678398645495</v>
      </c>
      <c r="H107" s="197"/>
      <c r="I107" s="198">
        <f t="shared" si="7"/>
        <v>839.37017317366303</v>
      </c>
      <c r="J107" s="198">
        <v>105.54511752564801</v>
      </c>
      <c r="K107" s="198">
        <v>127.807022380007</v>
      </c>
      <c r="L107" s="199">
        <v>606.01803326800803</v>
      </c>
      <c r="M107" s="200">
        <v>418.88425624075302</v>
      </c>
      <c r="N107" s="199">
        <v>603.29730245940493</v>
      </c>
      <c r="O107" s="197">
        <f t="shared" si="5"/>
        <v>0.69432476248961705</v>
      </c>
      <c r="P107" s="201">
        <f t="shared" si="8"/>
        <v>-0.36481547045545226</v>
      </c>
    </row>
    <row r="108" spans="1:16" x14ac:dyDescent="0.3">
      <c r="C108" s="194">
        <f>[1]Kystoplande_108_liste!A107</f>
        <v>235</v>
      </c>
      <c r="D108" s="194" t="str">
        <f>[1]Kystoplande_108_liste!B107</f>
        <v>Nibe Bredning og Langerak</v>
      </c>
      <c r="E108" s="195">
        <v>624570.54698165006</v>
      </c>
      <c r="F108" s="195">
        <v>136048.79921480201</v>
      </c>
      <c r="G108" s="196">
        <v>0.51968450477129402</v>
      </c>
      <c r="H108" s="197"/>
      <c r="I108" s="198">
        <f t="shared" si="7"/>
        <v>2877.2617236212227</v>
      </c>
      <c r="J108" s="198">
        <v>154.444830742379</v>
      </c>
      <c r="K108" s="198">
        <v>194.508009381964</v>
      </c>
      <c r="L108" s="199">
        <v>2528.3088834968798</v>
      </c>
      <c r="M108" s="200">
        <v>1537.71893287637</v>
      </c>
      <c r="N108" s="199">
        <v>2331.51122694277</v>
      </c>
      <c r="O108" s="197">
        <f t="shared" si="5"/>
        <v>0.6595374343930257</v>
      </c>
      <c r="P108" s="201">
        <f t="shared" si="8"/>
        <v>-0.41621654665699742</v>
      </c>
    </row>
    <row r="109" spans="1:16" x14ac:dyDescent="0.3">
      <c r="C109" s="194">
        <f>[1]Kystoplande_108_liste!A108</f>
        <v>236</v>
      </c>
      <c r="D109" s="194" t="str">
        <f>[1]Kystoplande_108_liste!B108</f>
        <v>Thisted Bredning</v>
      </c>
      <c r="E109" s="195">
        <v>577175.17964619398</v>
      </c>
      <c r="F109" s="195">
        <v>14775.255915943801</v>
      </c>
      <c r="G109" s="196">
        <v>0.521400940056025</v>
      </c>
      <c r="H109" s="197"/>
      <c r="I109" s="198">
        <f t="shared" si="7"/>
        <v>754.60081003200901</v>
      </c>
      <c r="J109" s="198">
        <v>107.27139670889299</v>
      </c>
      <c r="K109" s="198">
        <v>144.077202742564</v>
      </c>
      <c r="L109" s="199">
        <v>503.252210580552</v>
      </c>
      <c r="M109" s="200">
        <v>372.13665971217603</v>
      </c>
      <c r="N109" s="199">
        <v>576.24618917918508</v>
      </c>
      <c r="O109" s="197">
        <f t="shared" si="5"/>
        <v>0.64579456957841896</v>
      </c>
      <c r="P109" s="201">
        <f t="shared" si="8"/>
        <v>-0.43727382952202681</v>
      </c>
    </row>
    <row r="110" spans="1:16" x14ac:dyDescent="0.3">
      <c r="C110" s="194">
        <f>[1]Kystoplande_108_liste!A109</f>
        <v>238</v>
      </c>
      <c r="D110" s="194" t="str">
        <f>[1]Kystoplande_108_liste!B109</f>
        <v>Halkær Bredning</v>
      </c>
      <c r="E110" s="195">
        <v>628414.74776329403</v>
      </c>
      <c r="F110" s="195">
        <v>7358.6574667684299</v>
      </c>
      <c r="G110" s="196">
        <v>0.52181810895495895</v>
      </c>
      <c r="H110" s="197"/>
      <c r="I110" s="198">
        <f t="shared" si="7"/>
        <v>329.21604411558087</v>
      </c>
      <c r="J110" s="198">
        <v>19.868687221235998</v>
      </c>
      <c r="K110" s="198">
        <v>21.010887781978902</v>
      </c>
      <c r="L110" s="199">
        <v>288.33646911236599</v>
      </c>
      <c r="M110" s="200">
        <v>204.402509567474</v>
      </c>
      <c r="N110" s="199">
        <v>284.676065124795</v>
      </c>
      <c r="O110" s="197">
        <f t="shared" si="5"/>
        <v>0.71801789686066142</v>
      </c>
      <c r="P110" s="201">
        <f t="shared" si="8"/>
        <v>-0.33126078425478106</v>
      </c>
    </row>
    <row r="111" spans="1:16" ht="96.6" x14ac:dyDescent="0.3">
      <c r="A111" s="73"/>
      <c r="B111" s="73"/>
      <c r="C111" s="74" t="s">
        <v>124</v>
      </c>
      <c r="D111" s="74" t="s">
        <v>124</v>
      </c>
      <c r="E111" s="75" t="s">
        <v>123</v>
      </c>
      <c r="F111" s="75" t="s">
        <v>149</v>
      </c>
      <c r="G111" s="75" t="s">
        <v>123</v>
      </c>
      <c r="H111" s="76"/>
      <c r="I111" s="76" t="s">
        <v>202</v>
      </c>
      <c r="J111" s="76" t="s">
        <v>202</v>
      </c>
      <c r="K111" s="76" t="s">
        <v>202</v>
      </c>
      <c r="L111" s="76" t="s">
        <v>202</v>
      </c>
      <c r="M111" s="76" t="s">
        <v>202</v>
      </c>
      <c r="N111" s="76" t="s">
        <v>202</v>
      </c>
      <c r="O111" s="76" t="s">
        <v>202</v>
      </c>
      <c r="P111" s="76" t="s">
        <v>202</v>
      </c>
    </row>
    <row r="112" spans="1:16" x14ac:dyDescent="0.3">
      <c r="D112" s="46" t="s">
        <v>193</v>
      </c>
      <c r="E112" s="190"/>
      <c r="F112" s="190"/>
      <c r="G112" s="203"/>
      <c r="H112" s="204"/>
      <c r="M112" s="188"/>
      <c r="N112" s="188"/>
      <c r="O112" s="188"/>
    </row>
    <row r="113" spans="2:8" x14ac:dyDescent="0.3">
      <c r="B113" s="205"/>
      <c r="D113" s="46" t="s">
        <v>193</v>
      </c>
      <c r="E113" s="190"/>
      <c r="F113" s="190"/>
      <c r="G113" s="203"/>
      <c r="H113" s="204"/>
    </row>
    <row r="114" spans="2:8" x14ac:dyDescent="0.3">
      <c r="B114" s="205"/>
      <c r="E114" s="190"/>
      <c r="F114" s="190"/>
      <c r="H114" s="204"/>
    </row>
    <row r="115" spans="2:8" x14ac:dyDescent="0.3">
      <c r="C115" s="206"/>
      <c r="F115" s="190"/>
    </row>
  </sheetData>
  <sheetProtection algorithmName="SHA-512" hashValue="YnPTgyG537fvWUqav9FjlYW0p31wES8LcESJkKfT7BV2vlIlL3+vbC8fNG7p9J6k9jYQSjGKELBFIJTUGLYk0g==" saltValue="w+9XpQkkiKJAJac/G5qAk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5"/>
  <sheetViews>
    <sheetView showGridLines="0" topLeftCell="A25" workbookViewId="0">
      <selection activeCell="C41" sqref="C41"/>
    </sheetView>
  </sheetViews>
  <sheetFormatPr defaultColWidth="8.6640625" defaultRowHeight="13.2" x14ac:dyDescent="0.3"/>
  <cols>
    <col min="1" max="1" width="11.44140625" style="215" bestFit="1" customWidth="1"/>
    <col min="2" max="2" width="63.44140625" style="213" bestFit="1" customWidth="1"/>
    <col min="3" max="3" width="8.6640625" style="214"/>
    <col min="4" max="4" width="14.6640625" style="215" bestFit="1" customWidth="1"/>
    <col min="5" max="5" width="18" style="213" customWidth="1"/>
    <col min="6" max="6" width="20.6640625" style="213" customWidth="1"/>
    <col min="7" max="16384" width="8.6640625" style="213"/>
  </cols>
  <sheetData>
    <row r="1" spans="1:6" ht="21" x14ac:dyDescent="0.3">
      <c r="A1" s="317" t="s">
        <v>299</v>
      </c>
    </row>
    <row r="2" spans="1:6" ht="23.25" customHeight="1" x14ac:dyDescent="0.3">
      <c r="A2" s="252" t="s">
        <v>205</v>
      </c>
      <c r="B2" s="253" t="s">
        <v>199</v>
      </c>
      <c r="C2" s="254" t="s">
        <v>225</v>
      </c>
      <c r="D2" s="252" t="s">
        <v>234</v>
      </c>
      <c r="E2" s="255" t="s">
        <v>107</v>
      </c>
      <c r="F2" s="255" t="s">
        <v>201</v>
      </c>
    </row>
    <row r="3" spans="1:6" x14ac:dyDescent="0.3">
      <c r="A3" s="216">
        <v>1</v>
      </c>
      <c r="B3" s="217" t="str">
        <f>Kystoplande_108_liste!B2</f>
        <v>Roskilde Fjord, ydre</v>
      </c>
      <c r="C3" s="218" t="s">
        <v>4</v>
      </c>
      <c r="D3" s="219">
        <v>98160.732452157798</v>
      </c>
      <c r="E3" s="220">
        <v>1598.7044853364405</v>
      </c>
      <c r="F3" s="221">
        <v>156930003.25517496</v>
      </c>
    </row>
    <row r="4" spans="1:6" x14ac:dyDescent="0.3">
      <c r="A4" s="216">
        <v>2</v>
      </c>
      <c r="B4" s="217" t="str">
        <f>Kystoplande_108_liste!B3</f>
        <v>Roskilde Fjord, indre</v>
      </c>
      <c r="C4" s="218" t="s">
        <v>1</v>
      </c>
      <c r="D4" s="219">
        <v>49466.826013990998</v>
      </c>
      <c r="E4" s="220">
        <v>1062.1060518985653</v>
      </c>
      <c r="F4" s="221">
        <v>52539015.277673222</v>
      </c>
    </row>
    <row r="5" spans="1:6" x14ac:dyDescent="0.3">
      <c r="A5" s="216">
        <v>6</v>
      </c>
      <c r="B5" s="217" t="str">
        <f>Kystoplande_108_liste!B4</f>
        <v>Nordlige Øresund</v>
      </c>
      <c r="C5" s="218" t="s">
        <v>1</v>
      </c>
      <c r="D5" s="219">
        <v>623130.10362180497</v>
      </c>
      <c r="E5" s="220">
        <v>1514.8833210491546</v>
      </c>
      <c r="F5" s="221">
        <v>943969400.82030368</v>
      </c>
    </row>
    <row r="6" spans="1:6" x14ac:dyDescent="0.3">
      <c r="A6" s="216">
        <v>16</v>
      </c>
      <c r="B6" s="217" t="str">
        <f>Kystoplande_108_liste!B5</f>
        <v>Korsør Nor</v>
      </c>
      <c r="C6" s="218" t="s">
        <v>4</v>
      </c>
      <c r="D6" s="219">
        <v>3092.0907607619802</v>
      </c>
      <c r="E6" s="220">
        <v>2135.8092305592231</v>
      </c>
      <c r="F6" s="221">
        <v>6604115.9885623278</v>
      </c>
    </row>
    <row r="7" spans="1:6" x14ac:dyDescent="0.3">
      <c r="A7" s="216">
        <v>17</v>
      </c>
      <c r="B7" s="217" t="str">
        <f>Kystoplande_108_liste!B6</f>
        <v>Basnæs Nor</v>
      </c>
      <c r="C7" s="218" t="s">
        <v>1</v>
      </c>
      <c r="D7" s="219">
        <v>487.41600212261397</v>
      </c>
      <c r="E7" s="220">
        <v>804.86960824887819</v>
      </c>
      <c r="F7" s="221">
        <v>392306.32668266271</v>
      </c>
    </row>
    <row r="8" spans="1:6" x14ac:dyDescent="0.3">
      <c r="A8" s="216">
        <v>18</v>
      </c>
      <c r="B8" s="217" t="str">
        <f>Kystoplande_108_liste!B7</f>
        <v>Holsteinborg Nor</v>
      </c>
      <c r="C8" s="218" t="s">
        <v>4</v>
      </c>
      <c r="D8" s="219">
        <v>306.060160712364</v>
      </c>
      <c r="E8" s="220">
        <v>2055.6043553624418</v>
      </c>
      <c r="F8" s="221">
        <v>629138.59936326428</v>
      </c>
    </row>
    <row r="9" spans="1:6" x14ac:dyDescent="0.3">
      <c r="A9" s="216">
        <v>24</v>
      </c>
      <c r="B9" s="217" t="str">
        <f>Kystoplande_108_liste!B8</f>
        <v>Isefjord, ydre</v>
      </c>
      <c r="C9" s="218" t="s">
        <v>4</v>
      </c>
      <c r="D9" s="219">
        <v>9110.7149706229702</v>
      </c>
      <c r="E9" s="220">
        <v>1959.238572941294</v>
      </c>
      <c r="F9" s="221">
        <v>17850064.197518233</v>
      </c>
    </row>
    <row r="10" spans="1:6" x14ac:dyDescent="0.3">
      <c r="A10" s="216">
        <v>25</v>
      </c>
      <c r="B10" s="217" t="str">
        <f>Kystoplande_108_liste!B9</f>
        <v>Skælskør Fjord og Nor</v>
      </c>
      <c r="C10" s="218" t="s">
        <v>1</v>
      </c>
      <c r="D10" s="219">
        <v>2854.4689566432598</v>
      </c>
      <c r="E10" s="220">
        <v>1386.7908926141079</v>
      </c>
      <c r="F10" s="221">
        <v>3958551.5523225674</v>
      </c>
    </row>
    <row r="11" spans="1:6" x14ac:dyDescent="0.3">
      <c r="A11" s="216">
        <v>28</v>
      </c>
      <c r="B11" s="217" t="str">
        <f>Kystoplande_108_liste!B10</f>
        <v>Sejerø Bugt</v>
      </c>
      <c r="C11" s="218" t="s">
        <v>4</v>
      </c>
      <c r="D11" s="219">
        <v>7915.6471821927298</v>
      </c>
      <c r="E11" s="220">
        <v>1789.6745837916055</v>
      </c>
      <c r="F11" s="221">
        <v>14166432.57623197</v>
      </c>
    </row>
    <row r="12" spans="1:6" x14ac:dyDescent="0.3">
      <c r="A12" s="216">
        <v>29</v>
      </c>
      <c r="B12" s="217" t="str">
        <f>Kystoplande_108_liste!B11</f>
        <v>Kalundborg Fjord</v>
      </c>
      <c r="C12" s="218" t="s">
        <v>4</v>
      </c>
      <c r="D12" s="219">
        <v>8776.4849306339293</v>
      </c>
      <c r="E12" s="220">
        <v>1296.3129779017986</v>
      </c>
      <c r="F12" s="221">
        <v>11377071.31594033</v>
      </c>
    </row>
    <row r="13" spans="1:6" x14ac:dyDescent="0.3">
      <c r="A13" s="216">
        <v>34</v>
      </c>
      <c r="B13" s="217" t="str">
        <f>Kystoplande_108_liste!B12</f>
        <v>Smålandsfarvandet, syd</v>
      </c>
      <c r="C13" s="218" t="s">
        <v>17</v>
      </c>
      <c r="D13" s="219">
        <v>10207.7105665033</v>
      </c>
      <c r="E13" s="220"/>
      <c r="F13" s="221"/>
    </row>
    <row r="14" spans="1:6" x14ac:dyDescent="0.3">
      <c r="A14" s="216">
        <v>35</v>
      </c>
      <c r="B14" s="217" t="str">
        <f>Kystoplande_108_liste!B13</f>
        <v>Karrebæk Fjord</v>
      </c>
      <c r="C14" s="218" t="s">
        <v>1</v>
      </c>
      <c r="D14" s="219">
        <v>65324.5483755323</v>
      </c>
      <c r="E14" s="220">
        <v>682.76857951886836</v>
      </c>
      <c r="F14" s="221">
        <v>44601549.102073789</v>
      </c>
    </row>
    <row r="15" spans="1:6" x14ac:dyDescent="0.3">
      <c r="A15" s="216">
        <v>36</v>
      </c>
      <c r="B15" s="217" t="str">
        <f>Kystoplande_108_liste!B14</f>
        <v>Dybsø Fjord</v>
      </c>
      <c r="C15" s="218" t="s">
        <v>4</v>
      </c>
      <c r="D15" s="219">
        <v>1079.8276734251699</v>
      </c>
      <c r="E15" s="220">
        <v>1268.2167322539403</v>
      </c>
      <c r="F15" s="221">
        <v>1369455.523388644</v>
      </c>
    </row>
    <row r="16" spans="1:6" x14ac:dyDescent="0.3">
      <c r="A16" s="216">
        <v>37</v>
      </c>
      <c r="B16" s="217" t="str">
        <f>Kystoplande_108_liste!B15</f>
        <v>Avnø Fjord</v>
      </c>
      <c r="C16" s="218" t="s">
        <v>17</v>
      </c>
      <c r="D16" s="219">
        <v>4483.3027674343402</v>
      </c>
      <c r="E16" s="220"/>
      <c r="F16" s="221"/>
    </row>
    <row r="17" spans="1:6" x14ac:dyDescent="0.3">
      <c r="A17" s="216">
        <v>38</v>
      </c>
      <c r="B17" s="217" t="str">
        <f>Kystoplande_108_liste!B16</f>
        <v>Guldborgsund</v>
      </c>
      <c r="C17" s="218" t="s">
        <v>1</v>
      </c>
      <c r="D17" s="219">
        <v>15925.246215003101</v>
      </c>
      <c r="E17" s="220">
        <v>662.409635863473</v>
      </c>
      <c r="F17" s="221">
        <v>10549036.546316355</v>
      </c>
    </row>
    <row r="18" spans="1:6" x14ac:dyDescent="0.3">
      <c r="A18" s="216">
        <v>44</v>
      </c>
      <c r="B18" s="217" t="str">
        <f>Kystoplande_108_liste!B17</f>
        <v>Hjelm Bugt</v>
      </c>
      <c r="C18" s="218" t="s">
        <v>1</v>
      </c>
      <c r="D18" s="219">
        <v>1329.9584162337701</v>
      </c>
      <c r="E18" s="220">
        <v>1070.2948525581778</v>
      </c>
      <c r="F18" s="221">
        <v>1423447.6470114307</v>
      </c>
    </row>
    <row r="19" spans="1:6" x14ac:dyDescent="0.3">
      <c r="A19" s="216">
        <v>45</v>
      </c>
      <c r="B19" s="217" t="str">
        <f>Kystoplande_108_liste!B18</f>
        <v>Grønsund</v>
      </c>
      <c r="C19" s="218" t="s">
        <v>4</v>
      </c>
      <c r="D19" s="219">
        <v>10733.085337190299</v>
      </c>
      <c r="E19" s="220">
        <v>1552.640931205395</v>
      </c>
      <c r="F19" s="221">
        <v>16664627.612642117</v>
      </c>
    </row>
    <row r="20" spans="1:6" x14ac:dyDescent="0.3">
      <c r="A20" s="216">
        <v>46</v>
      </c>
      <c r="B20" s="217" t="str">
        <f>Kystoplande_108_liste!B19</f>
        <v>Fakse Bugt</v>
      </c>
      <c r="C20" s="218" t="s">
        <v>1</v>
      </c>
      <c r="D20" s="219">
        <v>7250.78740256537</v>
      </c>
      <c r="E20" s="220">
        <v>1241.377363063574</v>
      </c>
      <c r="F20" s="221">
        <v>9000963.3459311798</v>
      </c>
    </row>
    <row r="21" spans="1:6" x14ac:dyDescent="0.3">
      <c r="A21" s="216">
        <v>47</v>
      </c>
      <c r="B21" s="217" t="str">
        <f>Kystoplande_108_liste!B20</f>
        <v>Præstø Fjord</v>
      </c>
      <c r="C21" s="218" t="s">
        <v>4</v>
      </c>
      <c r="D21" s="219">
        <v>4714.8737898949303</v>
      </c>
      <c r="E21" s="220">
        <v>1856.1584666128315</v>
      </c>
      <c r="F21" s="221">
        <v>8751552.9041244034</v>
      </c>
    </row>
    <row r="22" spans="1:6" x14ac:dyDescent="0.3">
      <c r="A22" s="216">
        <v>48</v>
      </c>
      <c r="B22" s="217" t="str">
        <f>Kystoplande_108_liste!B21</f>
        <v>Stege Bugt</v>
      </c>
      <c r="C22" s="218" t="s">
        <v>1</v>
      </c>
      <c r="D22" s="219">
        <v>5852.9110295015898</v>
      </c>
      <c r="E22" s="220">
        <v>1142.3336018692341</v>
      </c>
      <c r="F22" s="221">
        <v>6685976.9377507186</v>
      </c>
    </row>
    <row r="23" spans="1:6" x14ac:dyDescent="0.3">
      <c r="A23" s="216">
        <v>49</v>
      </c>
      <c r="B23" s="217" t="str">
        <f>Kystoplande_108_liste!B22</f>
        <v>Stege Nor</v>
      </c>
      <c r="C23" s="218" t="s">
        <v>4</v>
      </c>
      <c r="D23" s="219">
        <v>916.64446165526999</v>
      </c>
      <c r="E23" s="220">
        <v>1603.3274617154416</v>
      </c>
      <c r="F23" s="221">
        <v>1469681.2380012614</v>
      </c>
    </row>
    <row r="24" spans="1:6" x14ac:dyDescent="0.3">
      <c r="A24" s="216">
        <v>56</v>
      </c>
      <c r="B24" s="217" t="str">
        <f>Kystoplande_108_liste!B23</f>
        <v>Østersøen, Bornholm</v>
      </c>
      <c r="C24" s="218" t="s">
        <v>4</v>
      </c>
      <c r="D24" s="219">
        <v>20224</v>
      </c>
      <c r="E24" s="220">
        <v>1456.6507396592403</v>
      </c>
      <c r="F24" s="221">
        <v>29459304.558868475</v>
      </c>
    </row>
    <row r="25" spans="1:6" x14ac:dyDescent="0.3">
      <c r="A25" s="216">
        <v>57</v>
      </c>
      <c r="B25" s="217" t="str">
        <f>Kystoplande_108_liste!B24</f>
        <v>Østersøen, Christiansø</v>
      </c>
      <c r="C25" s="218" t="s">
        <v>4</v>
      </c>
      <c r="D25" s="219">
        <v>40</v>
      </c>
      <c r="E25" s="220">
        <v>936.72318818047893</v>
      </c>
      <c r="F25" s="221">
        <v>37468.927527219159</v>
      </c>
    </row>
    <row r="26" spans="1:6" x14ac:dyDescent="0.3">
      <c r="A26" s="216">
        <v>59</v>
      </c>
      <c r="B26" s="217" t="str">
        <f>Kystoplande_108_liste!B25</f>
        <v>Nærå Strand</v>
      </c>
      <c r="C26" s="218" t="s">
        <v>16</v>
      </c>
      <c r="D26" s="219">
        <v>1104.4413581254901</v>
      </c>
      <c r="E26" s="220">
        <v>952.74789861505644</v>
      </c>
      <c r="F26" s="221">
        <v>1052254.1830976196</v>
      </c>
    </row>
    <row r="27" spans="1:6" x14ac:dyDescent="0.3">
      <c r="A27" s="216">
        <v>62</v>
      </c>
      <c r="B27" s="217" t="str">
        <f>Kystoplande_108_liste!B26</f>
        <v>Lillestrand</v>
      </c>
      <c r="C27" s="218" t="s">
        <v>4</v>
      </c>
      <c r="D27" s="219">
        <v>136.11074066692501</v>
      </c>
      <c r="E27" s="220">
        <v>1824.2172100691084</v>
      </c>
      <c r="F27" s="221">
        <v>248295.55559985788</v>
      </c>
    </row>
    <row r="28" spans="1:6" x14ac:dyDescent="0.3">
      <c r="A28" s="216">
        <v>68</v>
      </c>
      <c r="B28" s="217" t="str">
        <f>Kystoplande_108_liste!B27</f>
        <v>Lindelse Nor</v>
      </c>
      <c r="C28" s="218" t="s">
        <v>1</v>
      </c>
      <c r="D28" s="219">
        <v>544.05217716787297</v>
      </c>
      <c r="E28" s="220">
        <v>891.04253619681003</v>
      </c>
      <c r="F28" s="221">
        <v>484773.63176705776</v>
      </c>
    </row>
    <row r="29" spans="1:6" x14ac:dyDescent="0.3">
      <c r="A29" s="216">
        <v>72</v>
      </c>
      <c r="B29" s="217" t="str">
        <f>Kystoplande_108_liste!B28</f>
        <v>Kløven</v>
      </c>
      <c r="C29" s="218" t="s">
        <v>1</v>
      </c>
      <c r="D29" s="219">
        <v>989.75733689305696</v>
      </c>
      <c r="E29" s="220">
        <v>994.33015725885934</v>
      </c>
      <c r="F29" s="221">
        <v>984145.56844098319</v>
      </c>
    </row>
    <row r="30" spans="1:6" x14ac:dyDescent="0.3">
      <c r="A30" s="216">
        <v>74</v>
      </c>
      <c r="B30" s="217" t="str">
        <f>Kystoplande_108_liste!B29</f>
        <v>Bredningen</v>
      </c>
      <c r="C30" s="218" t="s">
        <v>4</v>
      </c>
      <c r="D30" s="219">
        <v>5407.12919591013</v>
      </c>
      <c r="E30" s="220">
        <v>893.79444385907721</v>
      </c>
      <c r="F30" s="221">
        <v>4832862.0325326743</v>
      </c>
    </row>
    <row r="31" spans="1:6" x14ac:dyDescent="0.3">
      <c r="A31" s="216">
        <v>80</v>
      </c>
      <c r="B31" s="217" t="str">
        <f>Kystoplande_108_liste!B30</f>
        <v>Gamborg Fjord</v>
      </c>
      <c r="C31" s="218" t="s">
        <v>4</v>
      </c>
      <c r="D31" s="219">
        <v>2628.10193541527</v>
      </c>
      <c r="E31" s="220">
        <v>1278.8515343405834</v>
      </c>
      <c r="F31" s="221">
        <v>3360952.1925092749</v>
      </c>
    </row>
    <row r="32" spans="1:6" x14ac:dyDescent="0.3">
      <c r="A32" s="216">
        <v>82</v>
      </c>
      <c r="B32" s="217" t="str">
        <f>Kystoplande_108_liste!B31</f>
        <v>Aborg Minde Nor</v>
      </c>
      <c r="C32" s="218" t="s">
        <v>16</v>
      </c>
      <c r="D32" s="219">
        <v>1071.2637172503</v>
      </c>
      <c r="E32" s="220">
        <v>672.92851375103464</v>
      </c>
      <c r="F32" s="221">
        <v>720883.90108465299</v>
      </c>
    </row>
    <row r="33" spans="1:6" x14ac:dyDescent="0.3">
      <c r="A33" s="216">
        <v>83</v>
      </c>
      <c r="B33" s="217" t="str">
        <f>Kystoplande_108_liste!B32</f>
        <v>Holckenhavn Fjord</v>
      </c>
      <c r="C33" s="218" t="s">
        <v>16</v>
      </c>
      <c r="D33" s="219">
        <v>9363.9719115612297</v>
      </c>
      <c r="E33" s="220">
        <v>581.0116500740088</v>
      </c>
      <c r="F33" s="221">
        <v>5440576.7715828605</v>
      </c>
    </row>
    <row r="34" spans="1:6" x14ac:dyDescent="0.3">
      <c r="A34" s="216">
        <v>84</v>
      </c>
      <c r="B34" s="217" t="str">
        <f>Kystoplande_108_liste!B33</f>
        <v>Kerteminde Fjord</v>
      </c>
      <c r="C34" s="218" t="s">
        <v>4</v>
      </c>
      <c r="D34" s="219">
        <v>2191.6987397360899</v>
      </c>
      <c r="E34" s="220">
        <v>2525.0954087300302</v>
      </c>
      <c r="F34" s="221">
        <v>5534248.4250269942</v>
      </c>
    </row>
    <row r="35" spans="1:6" x14ac:dyDescent="0.3">
      <c r="A35" s="216">
        <v>85</v>
      </c>
      <c r="B35" s="217" t="str">
        <f>Kystoplande_108_liste!B34</f>
        <v>Kertinge Nor</v>
      </c>
      <c r="C35" s="218" t="s">
        <v>4</v>
      </c>
      <c r="D35" s="219">
        <v>1582.7539976144701</v>
      </c>
      <c r="E35" s="220">
        <v>1260.3261096637805</v>
      </c>
      <c r="F35" s="221">
        <v>1994786.1883682415</v>
      </c>
    </row>
    <row r="36" spans="1:6" x14ac:dyDescent="0.3">
      <c r="A36" s="216">
        <v>86</v>
      </c>
      <c r="B36" s="217" t="str">
        <f>Kystoplande_108_liste!B35</f>
        <v>Nyborg Fjord</v>
      </c>
      <c r="C36" s="218" t="s">
        <v>4</v>
      </c>
      <c r="D36" s="219">
        <v>5943.1322196665296</v>
      </c>
      <c r="E36" s="220">
        <v>1877.0643805218626</v>
      </c>
      <c r="F36" s="221">
        <v>11155641.798267877</v>
      </c>
    </row>
    <row r="37" spans="1:6" x14ac:dyDescent="0.3">
      <c r="A37" s="216">
        <v>87</v>
      </c>
      <c r="B37" s="217" t="str">
        <f>Kystoplande_108_liste!B36</f>
        <v>Helnæs Bugt</v>
      </c>
      <c r="C37" s="218" t="s">
        <v>4</v>
      </c>
      <c r="D37" s="219">
        <v>5941.3415200407999</v>
      </c>
      <c r="E37" s="220">
        <v>1724.9124126031527</v>
      </c>
      <c r="F37" s="221">
        <v>10248293.735432858</v>
      </c>
    </row>
    <row r="38" spans="1:6" x14ac:dyDescent="0.3">
      <c r="A38" s="216">
        <v>89</v>
      </c>
      <c r="B38" s="217" t="str">
        <f>Kystoplande_108_liste!B37</f>
        <v>Lunkebugten</v>
      </c>
      <c r="C38" s="218" t="s">
        <v>4</v>
      </c>
      <c r="D38" s="219">
        <v>495.57022455653203</v>
      </c>
      <c r="E38" s="220">
        <v>1928.887452742415</v>
      </c>
      <c r="F38" s="221">
        <v>955899.18809983565</v>
      </c>
    </row>
    <row r="39" spans="1:6" x14ac:dyDescent="0.3">
      <c r="A39" s="216">
        <v>90</v>
      </c>
      <c r="B39" s="217" t="str">
        <f>Kystoplande_108_liste!B38</f>
        <v>Langelandssund</v>
      </c>
      <c r="C39" s="218" t="s">
        <v>4</v>
      </c>
      <c r="D39" s="219">
        <v>6085.84844404869</v>
      </c>
      <c r="E39" s="220">
        <v>1000.2734696884309</v>
      </c>
      <c r="F39" s="221">
        <v>6087512.7391265212</v>
      </c>
    </row>
    <row r="40" spans="1:6" x14ac:dyDescent="0.3">
      <c r="A40" s="216">
        <v>92</v>
      </c>
      <c r="B40" s="217" t="str">
        <f>Kystoplande_108_liste!B39</f>
        <v>Odense Fjord, ydre</v>
      </c>
      <c r="C40" s="218" t="s">
        <v>4</v>
      </c>
      <c r="D40" s="219">
        <v>2826.5183520826699</v>
      </c>
      <c r="E40" s="220">
        <v>1931.061176956593</v>
      </c>
      <c r="F40" s="220">
        <v>5458179.8556621708</v>
      </c>
    </row>
    <row r="41" spans="1:6" x14ac:dyDescent="0.3">
      <c r="A41" s="216">
        <v>93</v>
      </c>
      <c r="B41" s="217" t="str">
        <f>Kystoplande_108_liste!B40</f>
        <v>Odense Fjord, Seden Strand</v>
      </c>
      <c r="C41" s="218" t="s">
        <v>4</v>
      </c>
      <c r="D41" s="219">
        <v>123747.981431562</v>
      </c>
      <c r="E41" s="220">
        <v>845.18426003559659</v>
      </c>
      <c r="F41" s="220">
        <v>104589846.11713348</v>
      </c>
    </row>
    <row r="42" spans="1:6" x14ac:dyDescent="0.3">
      <c r="A42" s="216">
        <v>95</v>
      </c>
      <c r="B42" s="217" t="str">
        <f>Kystoplande_108_liste!B41</f>
        <v>Storebælt, SV</v>
      </c>
      <c r="C42" s="218" t="s">
        <v>4</v>
      </c>
      <c r="D42" s="219">
        <v>1854.51045403597</v>
      </c>
      <c r="E42" s="220">
        <v>1319.1329945405187</v>
      </c>
      <c r="F42" s="221">
        <v>2446345.9286391661</v>
      </c>
    </row>
    <row r="43" spans="1:6" x14ac:dyDescent="0.3">
      <c r="A43" s="216">
        <v>96</v>
      </c>
      <c r="B43" s="217" t="str">
        <f>Kystoplande_108_liste!B42</f>
        <v>Storebælt, NV</v>
      </c>
      <c r="C43" s="218" t="s">
        <v>1</v>
      </c>
      <c r="D43" s="219">
        <v>5213.5627648467398</v>
      </c>
      <c r="E43" s="220">
        <v>1448.1774674084199</v>
      </c>
      <c r="F43" s="221">
        <v>7550164.120970591</v>
      </c>
    </row>
    <row r="44" spans="1:6" x14ac:dyDescent="0.3">
      <c r="A44" s="216">
        <v>101</v>
      </c>
      <c r="B44" s="217" t="str">
        <f>Kystoplande_108_liste!B43</f>
        <v>Genner Bugt</v>
      </c>
      <c r="C44" s="218" t="s">
        <v>16</v>
      </c>
      <c r="D44" s="219">
        <v>1400.35425553184</v>
      </c>
      <c r="E44" s="220">
        <v>1124.0438979453852</v>
      </c>
      <c r="F44" s="221">
        <v>1574059.6558924173</v>
      </c>
    </row>
    <row r="45" spans="1:6" x14ac:dyDescent="0.3">
      <c r="A45" s="216">
        <v>102</v>
      </c>
      <c r="B45" s="217" t="str">
        <f>Kystoplande_108_liste!B44</f>
        <v>Åbenrå Fjord</v>
      </c>
      <c r="C45" s="218" t="s">
        <v>4</v>
      </c>
      <c r="D45" s="219">
        <v>10226.009544300799</v>
      </c>
      <c r="E45" s="220">
        <v>1336.5852787254585</v>
      </c>
      <c r="F45" s="221">
        <v>13667933.817018483</v>
      </c>
    </row>
    <row r="46" spans="1:6" x14ac:dyDescent="0.3">
      <c r="A46" s="216">
        <v>103</v>
      </c>
      <c r="B46" s="217" t="str">
        <f>Kystoplande_108_liste!B45</f>
        <v>Als Fjord</v>
      </c>
      <c r="C46" s="218" t="s">
        <v>4</v>
      </c>
      <c r="D46" s="219">
        <v>2576.2809907670398</v>
      </c>
      <c r="E46" s="220">
        <v>1717.9993011565955</v>
      </c>
      <c r="F46" s="221">
        <v>4426048.9417207958</v>
      </c>
    </row>
    <row r="47" spans="1:6" x14ac:dyDescent="0.3">
      <c r="A47" s="216">
        <v>104</v>
      </c>
      <c r="B47" s="217" t="str">
        <f>Kystoplande_108_liste!B46</f>
        <v>Als Sund</v>
      </c>
      <c r="C47" s="218" t="s">
        <v>4</v>
      </c>
      <c r="D47" s="219">
        <v>4437.3519708521098</v>
      </c>
      <c r="E47" s="220">
        <v>1326.0007518144528</v>
      </c>
      <c r="F47" s="221">
        <v>5883932.049415241</v>
      </c>
    </row>
    <row r="48" spans="1:6" x14ac:dyDescent="0.3">
      <c r="A48" s="216">
        <v>105</v>
      </c>
      <c r="B48" s="217" t="str">
        <f>Kystoplande_108_liste!B47</f>
        <v>Augustenborg Fjord</v>
      </c>
      <c r="C48" s="218" t="s">
        <v>4</v>
      </c>
      <c r="D48" s="219">
        <v>10064.530501101901</v>
      </c>
      <c r="E48" s="220">
        <v>1114.6991470883422</v>
      </c>
      <c r="F48" s="221">
        <v>11218923.565422894</v>
      </c>
    </row>
    <row r="49" spans="1:6" x14ac:dyDescent="0.3">
      <c r="A49" s="216">
        <v>106</v>
      </c>
      <c r="B49" s="217" t="str">
        <f>Kystoplande_108_liste!B48</f>
        <v>Haderslev Fjord</v>
      </c>
      <c r="C49" s="218" t="s">
        <v>16</v>
      </c>
      <c r="D49" s="219">
        <v>15718.339816461799</v>
      </c>
      <c r="E49" s="220">
        <v>1137.754435426257</v>
      </c>
      <c r="F49" s="221">
        <v>17883610.843716551</v>
      </c>
    </row>
    <row r="50" spans="1:6" x14ac:dyDescent="0.3">
      <c r="A50" s="216">
        <v>107</v>
      </c>
      <c r="B50" s="217" t="str">
        <f>Kystoplande_108_liste!B49</f>
        <v>Juvre Dyb</v>
      </c>
      <c r="C50" s="218" t="s">
        <v>4</v>
      </c>
      <c r="D50" s="219">
        <v>3223.7217782355001</v>
      </c>
      <c r="E50" s="220">
        <v>1023.2156961141725</v>
      </c>
      <c r="F50" s="221">
        <v>3298562.7233956554</v>
      </c>
    </row>
    <row r="51" spans="1:6" x14ac:dyDescent="0.3">
      <c r="A51" s="216">
        <v>108</v>
      </c>
      <c r="B51" s="217" t="str">
        <f>Kystoplande_108_liste!B50</f>
        <v>Avnø Vig</v>
      </c>
      <c r="C51" s="218" t="s">
        <v>16</v>
      </c>
      <c r="D51" s="219">
        <v>652.142718205807</v>
      </c>
      <c r="E51" s="220">
        <v>902.82467119288583</v>
      </c>
      <c r="F51" s="221">
        <v>588770.53513499256</v>
      </c>
    </row>
    <row r="52" spans="1:6" x14ac:dyDescent="0.3">
      <c r="A52" s="216">
        <v>109</v>
      </c>
      <c r="B52" s="217" t="str">
        <f>Kystoplande_108_liste!B51</f>
        <v>Hejlsminde Nor</v>
      </c>
      <c r="C52" s="218" t="s">
        <v>1</v>
      </c>
      <c r="D52" s="219">
        <v>3000.35034014862</v>
      </c>
      <c r="E52" s="220">
        <v>633.78377316544743</v>
      </c>
      <c r="F52" s="221">
        <v>1901573.359397626</v>
      </c>
    </row>
    <row r="53" spans="1:6" x14ac:dyDescent="0.3">
      <c r="A53" s="216">
        <v>110</v>
      </c>
      <c r="B53" s="217" t="str">
        <f>Kystoplande_108_liste!B52</f>
        <v>Nybøl Nor</v>
      </c>
      <c r="C53" s="218" t="s">
        <v>4</v>
      </c>
      <c r="D53" s="219">
        <v>4444.5106508715799</v>
      </c>
      <c r="E53" s="220">
        <v>1930.9899372625364</v>
      </c>
      <c r="F53" s="221">
        <v>8582305.342889186</v>
      </c>
    </row>
    <row r="54" spans="1:6" x14ac:dyDescent="0.3">
      <c r="A54" s="216">
        <v>111</v>
      </c>
      <c r="B54" s="217" t="str">
        <f>Kystoplande_108_liste!B53</f>
        <v>Lister Dyb</v>
      </c>
      <c r="C54" s="218" t="s">
        <v>4</v>
      </c>
      <c r="D54" s="219">
        <v>27046.4167308096</v>
      </c>
      <c r="E54" s="220">
        <v>779.16881145180412</v>
      </c>
      <c r="F54" s="221">
        <v>21073724.378175106</v>
      </c>
    </row>
    <row r="55" spans="1:6" x14ac:dyDescent="0.3">
      <c r="A55" s="216">
        <v>113</v>
      </c>
      <c r="B55" s="217" t="str">
        <f>Kystoplande_108_liste!B54</f>
        <v>Flensborg Fjord, indre</v>
      </c>
      <c r="C55" s="218" t="s">
        <v>16</v>
      </c>
      <c r="D55" s="219">
        <v>3025.3339480640302</v>
      </c>
      <c r="E55" s="220">
        <v>1953.0891298918698</v>
      </c>
      <c r="F55" s="221">
        <v>5908746.8482567118</v>
      </c>
    </row>
    <row r="56" spans="1:6" x14ac:dyDescent="0.3">
      <c r="A56" s="216">
        <v>114</v>
      </c>
      <c r="B56" s="217" t="str">
        <f>Kystoplande_108_liste!B55</f>
        <v>Flensborg Fjord, ydre</v>
      </c>
      <c r="C56" s="218" t="s">
        <v>4</v>
      </c>
      <c r="D56" s="219">
        <v>9703.6647355769601</v>
      </c>
      <c r="E56" s="220">
        <v>1158.5976470719784</v>
      </c>
      <c r="F56" s="221">
        <v>11242643.130614797</v>
      </c>
    </row>
    <row r="57" spans="1:6" x14ac:dyDescent="0.3">
      <c r="A57" s="216">
        <v>119</v>
      </c>
      <c r="B57" s="217" t="str">
        <f>Kystoplande_108_liste!B56</f>
        <v>Vesterhavet, syd</v>
      </c>
      <c r="C57" s="218" t="s">
        <v>4</v>
      </c>
      <c r="D57" s="219">
        <v>1870.5473238775901</v>
      </c>
      <c r="E57" s="220">
        <v>1952.1967357088326</v>
      </c>
      <c r="F57" s="221">
        <v>3651676.3796627237</v>
      </c>
    </row>
    <row r="58" spans="1:6" x14ac:dyDescent="0.3">
      <c r="A58" s="216">
        <v>120</v>
      </c>
      <c r="B58" s="217" t="str">
        <f>Kystoplande_108_liste!B57</f>
        <v>Knudedyb</v>
      </c>
      <c r="C58" s="218" t="s">
        <v>4</v>
      </c>
      <c r="D58" s="219">
        <v>34354.956136847599</v>
      </c>
      <c r="E58" s="220">
        <v>833.9105305571934</v>
      </c>
      <c r="F58" s="221">
        <v>28648959.69934769</v>
      </c>
    </row>
    <row r="59" spans="1:6" x14ac:dyDescent="0.3">
      <c r="A59" s="216">
        <v>121</v>
      </c>
      <c r="B59" s="217" t="str">
        <f>Kystoplande_108_liste!B58</f>
        <v>Grådyb</v>
      </c>
      <c r="C59" s="218" t="s">
        <v>4</v>
      </c>
      <c r="D59" s="219">
        <v>81346.511163611794</v>
      </c>
      <c r="E59" s="220">
        <v>1000.3328278441116</v>
      </c>
      <c r="F59" s="221">
        <v>81373585.547548383</v>
      </c>
    </row>
    <row r="60" spans="1:6" x14ac:dyDescent="0.3">
      <c r="A60" s="216">
        <v>122</v>
      </c>
      <c r="B60" s="217" t="str">
        <f>Kystoplande_108_liste!B59</f>
        <v>Vejle Fjord, ydre</v>
      </c>
      <c r="C60" s="218" t="s">
        <v>4</v>
      </c>
      <c r="D60" s="219">
        <v>14936.460939275499</v>
      </c>
      <c r="E60" s="220">
        <v>1184.6277896609649</v>
      </c>
      <c r="F60" s="221">
        <v>17694146.707851276</v>
      </c>
    </row>
    <row r="61" spans="1:6" x14ac:dyDescent="0.3">
      <c r="A61" s="216">
        <v>123</v>
      </c>
      <c r="B61" s="217" t="str">
        <f>Kystoplande_108_liste!B60</f>
        <v>Vejle Fjord, indre</v>
      </c>
      <c r="C61" s="218" t="s">
        <v>4</v>
      </c>
      <c r="D61" s="219">
        <v>35851.756460524899</v>
      </c>
      <c r="E61" s="220">
        <v>1150.1126806591981</v>
      </c>
      <c r="F61" s="221">
        <v>41233559.729155011</v>
      </c>
    </row>
    <row r="62" spans="1:6" x14ac:dyDescent="0.3">
      <c r="A62" s="216">
        <v>124</v>
      </c>
      <c r="B62" s="217" t="str">
        <f>Kystoplande_108_liste!B61</f>
        <v>Kolding Fjord, indre</v>
      </c>
      <c r="C62" s="218" t="s">
        <v>16</v>
      </c>
      <c r="D62" s="219">
        <v>33946.848516256599</v>
      </c>
      <c r="E62" s="220">
        <v>1087.7725937769633</v>
      </c>
      <c r="F62" s="221">
        <v>36926451.461082101</v>
      </c>
    </row>
    <row r="63" spans="1:6" x14ac:dyDescent="0.3">
      <c r="A63" s="216">
        <v>125</v>
      </c>
      <c r="B63" s="217" t="str">
        <f>Kystoplande_108_liste!B62</f>
        <v>Kolding Fjord, ydre</v>
      </c>
      <c r="C63" s="218" t="s">
        <v>16</v>
      </c>
      <c r="D63" s="219">
        <v>2747.2451115045801</v>
      </c>
      <c r="E63" s="220">
        <v>1481.1928753679451</v>
      </c>
      <c r="F63" s="221">
        <v>4069199.8860499999</v>
      </c>
    </row>
    <row r="64" spans="1:6" x14ac:dyDescent="0.3">
      <c r="A64" s="216">
        <v>127</v>
      </c>
      <c r="B64" s="217" t="str">
        <f>Kystoplande_108_liste!B63</f>
        <v>Horsens Fjord, ydre</v>
      </c>
      <c r="C64" s="218" t="s">
        <v>16</v>
      </c>
      <c r="D64" s="219">
        <v>647.24287484250999</v>
      </c>
      <c r="E64" s="220">
        <v>2343.4134896290516</v>
      </c>
      <c r="F64" s="221">
        <v>1516757.6839722258</v>
      </c>
    </row>
    <row r="65" spans="1:6" x14ac:dyDescent="0.3">
      <c r="A65" s="216">
        <v>128</v>
      </c>
      <c r="B65" s="217" t="str">
        <f>Kystoplande_108_liste!B64</f>
        <v>Horsens Fjord, indre</v>
      </c>
      <c r="C65" s="218" t="s">
        <v>16</v>
      </c>
      <c r="D65" s="219">
        <v>43894.941132081098</v>
      </c>
      <c r="E65" s="220">
        <v>1189.4972007494664</v>
      </c>
      <c r="F65" s="221">
        <v>52212909.603673078</v>
      </c>
    </row>
    <row r="66" spans="1:6" x14ac:dyDescent="0.3">
      <c r="A66" s="216">
        <v>129</v>
      </c>
      <c r="B66" s="217" t="str">
        <f>Kystoplande_108_liste!B65</f>
        <v>Nissum Fjord, ydre</v>
      </c>
      <c r="C66" s="218" t="s">
        <v>16</v>
      </c>
      <c r="D66" s="219">
        <v>2726.6583184524002</v>
      </c>
      <c r="E66" s="220">
        <v>1499.8791443269504</v>
      </c>
      <c r="F66" s="221">
        <v>4089657.9455523472</v>
      </c>
    </row>
    <row r="67" spans="1:6" x14ac:dyDescent="0.3">
      <c r="A67" s="216">
        <v>130</v>
      </c>
      <c r="B67" s="217" t="str">
        <f>Kystoplande_108_liste!B66</f>
        <v>Nissum Fjord, mellem</v>
      </c>
      <c r="C67" s="218" t="s">
        <v>16</v>
      </c>
      <c r="D67" s="219">
        <v>1110.8182761838</v>
      </c>
      <c r="E67" s="220">
        <v>902.2904221771646</v>
      </c>
      <c r="F67" s="221">
        <v>1002280.6913799911</v>
      </c>
    </row>
    <row r="68" spans="1:6" x14ac:dyDescent="0.3">
      <c r="A68" s="216">
        <v>131</v>
      </c>
      <c r="B68" s="217" t="str">
        <f>Kystoplande_108_liste!B67</f>
        <v>Nissum Fjord, Felsted Kog</v>
      </c>
      <c r="C68" s="218" t="s">
        <v>16</v>
      </c>
      <c r="D68" s="219">
        <v>56141.116875319603</v>
      </c>
      <c r="E68" s="220">
        <v>878.08208232584479</v>
      </c>
      <c r="F68" s="221">
        <v>49296508.80997926</v>
      </c>
    </row>
    <row r="69" spans="1:6" x14ac:dyDescent="0.3">
      <c r="A69" s="216">
        <v>132</v>
      </c>
      <c r="B69" s="217" t="str">
        <f>Kystoplande_108_liste!B68</f>
        <v>Ringkøbing Fjord</v>
      </c>
      <c r="C69" s="218" t="s">
        <v>4</v>
      </c>
      <c r="D69" s="219">
        <v>60594.234646762903</v>
      </c>
      <c r="E69" s="220">
        <v>972.42268481847657</v>
      </c>
      <c r="F69" s="221">
        <v>58923208.339725934</v>
      </c>
    </row>
    <row r="70" spans="1:6" x14ac:dyDescent="0.3">
      <c r="A70" s="216">
        <v>133</v>
      </c>
      <c r="B70" s="217" t="str">
        <f>Kystoplande_108_liste!B69</f>
        <v>Vesterhavet, nord</v>
      </c>
      <c r="C70" s="218" t="s">
        <v>1</v>
      </c>
      <c r="D70" s="219">
        <v>958.65862697899399</v>
      </c>
      <c r="E70" s="220">
        <v>1259.4477689029113</v>
      </c>
      <c r="F70" s="221">
        <v>1207380.4688882222</v>
      </c>
    </row>
    <row r="71" spans="1:6" x14ac:dyDescent="0.3">
      <c r="A71" s="216">
        <v>136</v>
      </c>
      <c r="B71" s="217" t="str">
        <f>Kystoplande_108_liste!B70</f>
        <v>Randers Fjord, indre</v>
      </c>
      <c r="C71" s="218" t="s">
        <v>1</v>
      </c>
      <c r="D71" s="219">
        <v>161312.98884910799</v>
      </c>
      <c r="E71" s="220">
        <v>523.25347229827787</v>
      </c>
      <c r="F71" s="221">
        <v>84407581.542109132</v>
      </c>
    </row>
    <row r="72" spans="1:6" x14ac:dyDescent="0.3">
      <c r="A72" s="216">
        <v>137</v>
      </c>
      <c r="B72" s="217" t="str">
        <f>Kystoplande_108_liste!B71</f>
        <v>Randers Fjord, ydre</v>
      </c>
      <c r="C72" s="218" t="s">
        <v>16</v>
      </c>
      <c r="D72" s="219">
        <v>2440.9468344130901</v>
      </c>
      <c r="E72" s="220">
        <v>1034.9691792313847</v>
      </c>
      <c r="F72" s="221">
        <v>2526304.7417599624</v>
      </c>
    </row>
    <row r="73" spans="1:6" x14ac:dyDescent="0.3">
      <c r="A73" s="216">
        <v>138</v>
      </c>
      <c r="B73" s="217" t="str">
        <f>Kystoplande_108_liste!B72</f>
        <v>Hevring Bugt</v>
      </c>
      <c r="C73" s="218" t="s">
        <v>4</v>
      </c>
      <c r="D73" s="219">
        <v>2536.56739819207</v>
      </c>
      <c r="E73" s="220">
        <v>1583.5731327612525</v>
      </c>
      <c r="F73" s="221">
        <v>4016839.9812150756</v>
      </c>
    </row>
    <row r="74" spans="1:6" x14ac:dyDescent="0.3">
      <c r="A74" s="216">
        <v>139</v>
      </c>
      <c r="B74" s="217" t="str">
        <f>Kystoplande_108_liste!B73</f>
        <v>Anholt</v>
      </c>
      <c r="C74" s="218" t="s">
        <v>17</v>
      </c>
      <c r="D74" s="219">
        <v>82.025735369238603</v>
      </c>
      <c r="E74" s="220"/>
      <c r="F74" s="221"/>
    </row>
    <row r="75" spans="1:6" x14ac:dyDescent="0.3">
      <c r="A75" s="216">
        <v>140</v>
      </c>
      <c r="B75" s="217" t="str">
        <f>Kystoplande_108_liste!B74</f>
        <v>Djursland Øst</v>
      </c>
      <c r="C75" s="218" t="s">
        <v>1</v>
      </c>
      <c r="D75" s="219">
        <v>19231.606103957201</v>
      </c>
      <c r="E75" s="220">
        <v>607.32432598964942</v>
      </c>
      <c r="F75" s="221">
        <v>11679822.214784235</v>
      </c>
    </row>
    <row r="76" spans="1:6" x14ac:dyDescent="0.3">
      <c r="A76" s="216">
        <v>141</v>
      </c>
      <c r="B76" s="217" t="str">
        <f>Kystoplande_108_liste!B75</f>
        <v>Ebeltoft Vig</v>
      </c>
      <c r="C76" s="218" t="s">
        <v>1</v>
      </c>
      <c r="D76" s="219">
        <v>3365.50317056416</v>
      </c>
      <c r="E76" s="220">
        <v>1465.7529800076688</v>
      </c>
      <c r="F76" s="221">
        <v>4932996.3014796749</v>
      </c>
    </row>
    <row r="77" spans="1:6" x14ac:dyDescent="0.3">
      <c r="A77" s="216">
        <v>142</v>
      </c>
      <c r="B77" s="217" t="str">
        <f>Kystoplande_108_liste!B76</f>
        <v>Stavns Fjord</v>
      </c>
      <c r="C77" s="218" t="s">
        <v>16</v>
      </c>
      <c r="D77" s="219">
        <v>65.581566025000498</v>
      </c>
      <c r="E77" s="220">
        <v>1786.3082713331767</v>
      </c>
      <c r="F77" s="221">
        <v>117148.89383744122</v>
      </c>
    </row>
    <row r="78" spans="1:6" x14ac:dyDescent="0.3">
      <c r="A78" s="216">
        <v>144</v>
      </c>
      <c r="B78" s="217" t="str">
        <f>Kystoplande_108_liste!B77</f>
        <v>Knebel Vig</v>
      </c>
      <c r="C78" s="218" t="s">
        <v>16</v>
      </c>
      <c r="D78" s="219">
        <v>520.35642389973202</v>
      </c>
      <c r="E78" s="220">
        <v>1890.5274070013561</v>
      </c>
      <c r="F78" s="221">
        <v>983748.08079165884</v>
      </c>
    </row>
    <row r="79" spans="1:6" x14ac:dyDescent="0.3">
      <c r="A79" s="216">
        <v>145</v>
      </c>
      <c r="B79" s="217" t="str">
        <f>Kystoplande_108_liste!B78</f>
        <v>Kalø Vig</v>
      </c>
      <c r="C79" s="218" t="s">
        <v>4</v>
      </c>
      <c r="D79" s="219">
        <v>36866.233881810302</v>
      </c>
      <c r="E79" s="220">
        <v>1298.2207420400259</v>
      </c>
      <c r="F79" s="221">
        <v>47860509.506264918</v>
      </c>
    </row>
    <row r="80" spans="1:6" x14ac:dyDescent="0.3">
      <c r="A80" s="216">
        <v>146</v>
      </c>
      <c r="B80" s="217" t="str">
        <f>Kystoplande_108_liste!B79</f>
        <v>Norsminde Fjord</v>
      </c>
      <c r="C80" s="218" t="s">
        <v>16</v>
      </c>
      <c r="D80" s="219">
        <v>8193.4007558767298</v>
      </c>
      <c r="E80" s="220">
        <v>1213.1362003789391</v>
      </c>
      <c r="F80" s="221">
        <v>9939711.0611662231</v>
      </c>
    </row>
    <row r="81" spans="1:6" x14ac:dyDescent="0.3">
      <c r="A81" s="216">
        <v>147</v>
      </c>
      <c r="B81" s="217" t="str">
        <f>Kystoplande_108_liste!B80</f>
        <v>Århus Bugt og Begtrup Vig</v>
      </c>
      <c r="C81" s="218" t="s">
        <v>1</v>
      </c>
      <c r="D81" s="219">
        <v>137106.60422847999</v>
      </c>
      <c r="E81" s="220">
        <v>933.43544243277245</v>
      </c>
      <c r="F81" s="221">
        <v>127980163.77846625</v>
      </c>
    </row>
    <row r="82" spans="1:6" x14ac:dyDescent="0.3">
      <c r="A82" s="216">
        <v>154</v>
      </c>
      <c r="B82" s="217" t="str">
        <f>Kystoplande_108_liste!B81</f>
        <v>Kattegat, Læsø</v>
      </c>
      <c r="C82" s="218" t="s">
        <v>1</v>
      </c>
      <c r="D82" s="219">
        <v>1004</v>
      </c>
      <c r="E82" s="220">
        <v>982.2854141531152</v>
      </c>
      <c r="F82" s="221">
        <v>986214.55580972764</v>
      </c>
    </row>
    <row r="83" spans="1:6" x14ac:dyDescent="0.3">
      <c r="A83" s="216">
        <v>157</v>
      </c>
      <c r="B83" s="217" t="str">
        <f>Kystoplande_108_liste!B82</f>
        <v>Bjørnholms Bugt, Riisgårde Bredning, Skive Fjord og Lovns Bredning</v>
      </c>
      <c r="C83" s="218" t="s">
        <v>16</v>
      </c>
      <c r="D83" s="219">
        <v>31999.2951405042</v>
      </c>
      <c r="E83" s="220">
        <v>966.40608526063363</v>
      </c>
      <c r="F83" s="221">
        <v>30924313.547834281</v>
      </c>
    </row>
    <row r="84" spans="1:6" x14ac:dyDescent="0.3">
      <c r="A84" s="216">
        <v>158</v>
      </c>
      <c r="B84" s="217" t="str">
        <f>Kystoplande_108_liste!B83</f>
        <v>Hjarbæk Fjord</v>
      </c>
      <c r="C84" s="218" t="s">
        <v>16</v>
      </c>
      <c r="D84" s="219">
        <v>23723.908703495399</v>
      </c>
      <c r="E84" s="220">
        <v>899.32496147924223</v>
      </c>
      <c r="F84" s="221">
        <v>21335503.280908059</v>
      </c>
    </row>
    <row r="85" spans="1:6" x14ac:dyDescent="0.3">
      <c r="A85" s="216">
        <v>159</v>
      </c>
      <c r="B85" s="217" t="str">
        <f>Kystoplande_108_liste!B84</f>
        <v>Mariager Fjord, indre</v>
      </c>
      <c r="C85" s="218" t="s">
        <v>16</v>
      </c>
      <c r="D85" s="219">
        <v>11196.9780463885</v>
      </c>
      <c r="E85" s="220">
        <v>1109.9804646356504</v>
      </c>
      <c r="F85" s="221">
        <v>12428426.894445485</v>
      </c>
    </row>
    <row r="86" spans="1:6" x14ac:dyDescent="0.3">
      <c r="A86" s="216">
        <v>160</v>
      </c>
      <c r="B86" s="217" t="str">
        <f>Kystoplande_108_liste!B85</f>
        <v>Mariager Fjord, ydre</v>
      </c>
      <c r="C86" s="218" t="s">
        <v>4</v>
      </c>
      <c r="D86" s="219">
        <v>7002.4562793779496</v>
      </c>
      <c r="E86" s="220">
        <v>1612.849078856236</v>
      </c>
      <c r="F86" s="221">
        <v>11293905.159925792</v>
      </c>
    </row>
    <row r="87" spans="1:6" x14ac:dyDescent="0.3">
      <c r="A87" s="216">
        <v>165</v>
      </c>
      <c r="B87" s="217" t="str">
        <f>Kystoplande_108_liste!B86</f>
        <v>Isefjord, indre</v>
      </c>
      <c r="C87" s="218" t="s">
        <v>4</v>
      </c>
      <c r="D87" s="219">
        <v>39643.824498153401</v>
      </c>
      <c r="E87" s="220">
        <v>1197.5579388000144</v>
      </c>
      <c r="F87" s="221">
        <v>47475776.752158105</v>
      </c>
    </row>
    <row r="88" spans="1:6" x14ac:dyDescent="0.3">
      <c r="A88" s="216">
        <v>200</v>
      </c>
      <c r="B88" s="217" t="str">
        <f>Kystoplande_108_liste!B87</f>
        <v>Kattegat, Nordsjælland</v>
      </c>
      <c r="C88" s="218" t="s">
        <v>1</v>
      </c>
      <c r="D88" s="219">
        <v>32334.0315839018</v>
      </c>
      <c r="E88" s="220">
        <v>1655.9240202545636</v>
      </c>
      <c r="F88" s="221">
        <v>53542699.571452707</v>
      </c>
    </row>
    <row r="89" spans="1:6" x14ac:dyDescent="0.3">
      <c r="A89" s="216">
        <v>201</v>
      </c>
      <c r="B89" s="217" t="str">
        <f>Kystoplande_108_liste!B88</f>
        <v>Køge Bugt</v>
      </c>
      <c r="C89" s="218" t="s">
        <v>1</v>
      </c>
      <c r="D89" s="219">
        <v>140683.429837895</v>
      </c>
      <c r="E89" s="220">
        <v>876.31485211240215</v>
      </c>
      <c r="F89" s="221">
        <v>123282979.01306047</v>
      </c>
    </row>
    <row r="90" spans="1:6" x14ac:dyDescent="0.3">
      <c r="A90" s="216">
        <v>204</v>
      </c>
      <c r="B90" s="217" t="str">
        <f>Kystoplande_108_liste!B89</f>
        <v>Jammerland Bugt og Musholm Bugt</v>
      </c>
      <c r="C90" s="218" t="s">
        <v>1</v>
      </c>
      <c r="D90" s="219">
        <v>46104.559391200601</v>
      </c>
      <c r="E90" s="220">
        <v>705.07073938471012</v>
      </c>
      <c r="F90" s="221">
        <v>32506975.77896009</v>
      </c>
    </row>
    <row r="91" spans="1:6" x14ac:dyDescent="0.3">
      <c r="A91" s="216">
        <v>206</v>
      </c>
      <c r="B91" s="217" t="str">
        <f>Kystoplande_108_liste!B90</f>
        <v>Smålandsfarvandet, åbne del</v>
      </c>
      <c r="C91" s="218" t="s">
        <v>4</v>
      </c>
      <c r="D91" s="219">
        <v>8216.5094293011898</v>
      </c>
      <c r="E91" s="220">
        <v>1821.3931980538987</v>
      </c>
      <c r="F91" s="221">
        <v>14965494.386274908</v>
      </c>
    </row>
    <row r="92" spans="1:6" x14ac:dyDescent="0.3">
      <c r="A92" s="216">
        <v>207</v>
      </c>
      <c r="B92" s="217" t="str">
        <f>Kystoplande_108_liste!B91</f>
        <v>Nakskov Fjord</v>
      </c>
      <c r="C92" s="218" t="s">
        <v>1</v>
      </c>
      <c r="D92" s="219">
        <v>9740.2112764346693</v>
      </c>
      <c r="E92" s="220">
        <v>840.95215714195933</v>
      </c>
      <c r="F92" s="221">
        <v>8191051.6839361722</v>
      </c>
    </row>
    <row r="93" spans="1:6" x14ac:dyDescent="0.3">
      <c r="A93" s="216">
        <v>208</v>
      </c>
      <c r="B93" s="217" t="str">
        <f>Kystoplande_108_liste!B92</f>
        <v>Femerbælt</v>
      </c>
      <c r="C93" s="218" t="s">
        <v>1</v>
      </c>
      <c r="D93" s="219">
        <v>5166.04286626054</v>
      </c>
      <c r="E93" s="220">
        <v>845.63710455822525</v>
      </c>
      <c r="F93" s="221">
        <v>4368597.5314482376</v>
      </c>
    </row>
    <row r="94" spans="1:6" x14ac:dyDescent="0.3">
      <c r="A94" s="216">
        <v>209</v>
      </c>
      <c r="B94" s="217" t="str">
        <f>Kystoplande_108_liste!B93</f>
        <v>Rødsand og Bredningen</v>
      </c>
      <c r="C94" s="218" t="s">
        <v>4</v>
      </c>
      <c r="D94" s="219">
        <v>5787.9500302704</v>
      </c>
      <c r="E94" s="220">
        <v>1389.1479312805941</v>
      </c>
      <c r="F94" s="221">
        <v>8040318.8109055785</v>
      </c>
    </row>
    <row r="95" spans="1:6" x14ac:dyDescent="0.3">
      <c r="A95" s="216">
        <v>212</v>
      </c>
      <c r="B95" s="217" t="str">
        <f>Kystoplande_108_liste!B94</f>
        <v>Faaborg Fjord</v>
      </c>
      <c r="C95" s="218" t="s">
        <v>4</v>
      </c>
      <c r="D95" s="219">
        <v>3983.5808473197899</v>
      </c>
      <c r="E95" s="220">
        <v>1681.8848997634786</v>
      </c>
      <c r="F95" s="221">
        <v>6699924.474094158</v>
      </c>
    </row>
    <row r="96" spans="1:6" x14ac:dyDescent="0.3">
      <c r="A96" s="216">
        <v>214</v>
      </c>
      <c r="B96" s="217" t="str">
        <f>Kystoplande_108_liste!B95</f>
        <v>Det sydfynske Øhav</v>
      </c>
      <c r="C96" s="218" t="s">
        <v>4</v>
      </c>
      <c r="D96" s="219">
        <v>29263.2230418658</v>
      </c>
      <c r="E96" s="220">
        <v>1820.0978106421196</v>
      </c>
      <c r="F96" s="221">
        <v>53261928.190831967</v>
      </c>
    </row>
    <row r="97" spans="1:6" x14ac:dyDescent="0.3">
      <c r="A97" s="216">
        <v>216</v>
      </c>
      <c r="B97" s="217" t="str">
        <f>Kystoplande_108_liste!B96</f>
        <v>Lillebælt, syd</v>
      </c>
      <c r="C97" s="218" t="s">
        <v>4</v>
      </c>
      <c r="D97" s="219">
        <v>9462.7000085399104</v>
      </c>
      <c r="E97" s="220">
        <v>1694.621977228958</v>
      </c>
      <c r="F97" s="221">
        <v>16035699.39839638</v>
      </c>
    </row>
    <row r="98" spans="1:6" x14ac:dyDescent="0.3">
      <c r="A98" s="216">
        <v>217</v>
      </c>
      <c r="B98" s="217" t="str">
        <f>Kystoplande_108_liste!B97</f>
        <v>Lillebælt, Bredningen</v>
      </c>
      <c r="C98" s="218" t="s">
        <v>4</v>
      </c>
      <c r="D98" s="219">
        <v>6768.43032160644</v>
      </c>
      <c r="E98" s="220">
        <v>2093.7866983142085</v>
      </c>
      <c r="F98" s="221">
        <v>14171649.375846123</v>
      </c>
    </row>
    <row r="99" spans="1:6" x14ac:dyDescent="0.3">
      <c r="A99" s="216">
        <v>219</v>
      </c>
      <c r="B99" s="217" t="str">
        <f>Kystoplande_108_liste!B98</f>
        <v>Århus Bugt syd, Samsø og Nordlige Bælthav</v>
      </c>
      <c r="C99" s="218" t="s">
        <v>4</v>
      </c>
      <c r="D99" s="219">
        <v>8018.9460190391501</v>
      </c>
      <c r="E99" s="220">
        <v>1891.4690627614559</v>
      </c>
      <c r="F99" s="221">
        <v>15167588.310966689</v>
      </c>
    </row>
    <row r="100" spans="1:6" x14ac:dyDescent="0.3">
      <c r="A100" s="216">
        <v>221</v>
      </c>
      <c r="B100" s="217" t="str">
        <f>Kystoplande_108_liste!B99</f>
        <v>Skagerrak</v>
      </c>
      <c r="C100" s="218" t="s">
        <v>17</v>
      </c>
      <c r="D100" s="219">
        <v>34277.224431070797</v>
      </c>
      <c r="E100" s="220"/>
      <c r="F100" s="221"/>
    </row>
    <row r="101" spans="1:6" x14ac:dyDescent="0.3">
      <c r="A101" s="216">
        <v>222</v>
      </c>
      <c r="B101" s="217" t="str">
        <f>Kystoplande_108_liste!B100</f>
        <v>Kattegat, Aalborg Bugt</v>
      </c>
      <c r="C101" s="218" t="s">
        <v>16</v>
      </c>
      <c r="D101" s="219">
        <v>12724.1079730324</v>
      </c>
      <c r="E101" s="220">
        <v>1495.3596417818967</v>
      </c>
      <c r="F101" s="221">
        <v>19027117.540547904</v>
      </c>
    </row>
    <row r="102" spans="1:6" x14ac:dyDescent="0.3">
      <c r="A102" s="216">
        <v>224</v>
      </c>
      <c r="B102" s="217" t="str">
        <f>Kystoplande_108_liste!B101</f>
        <v>Nordlige Lillebælt</v>
      </c>
      <c r="C102" s="218" t="s">
        <v>4</v>
      </c>
      <c r="D102" s="219">
        <v>9871.2400348688407</v>
      </c>
      <c r="E102" s="220">
        <v>946.17182314268268</v>
      </c>
      <c r="F102" s="221">
        <v>9339889.1804708894</v>
      </c>
    </row>
    <row r="103" spans="1:6" x14ac:dyDescent="0.3">
      <c r="A103" s="216">
        <v>225</v>
      </c>
      <c r="B103" s="217" t="str">
        <f>Kystoplande_108_liste!B102</f>
        <v>Nordlige Kattegat, Ålbæk Bugt</v>
      </c>
      <c r="C103" s="218" t="s">
        <v>4</v>
      </c>
      <c r="D103" s="219">
        <v>28139.8282025314</v>
      </c>
      <c r="E103" s="220">
        <v>1558.8904492054589</v>
      </c>
      <c r="F103" s="221">
        <v>43866909.427208617</v>
      </c>
    </row>
    <row r="104" spans="1:6" x14ac:dyDescent="0.3">
      <c r="A104" s="216">
        <v>231</v>
      </c>
      <c r="B104" s="217" t="str">
        <f>Kystoplande_108_liste!B103</f>
        <v>Lillebælt, Snævringen</v>
      </c>
      <c r="C104" s="218" t="s">
        <v>4</v>
      </c>
      <c r="D104" s="219">
        <v>29842.9475884163</v>
      </c>
      <c r="E104" s="220">
        <v>1629.2621939577139</v>
      </c>
      <c r="F104" s="221">
        <v>48621986.262068205</v>
      </c>
    </row>
    <row r="105" spans="1:6" x14ac:dyDescent="0.3">
      <c r="A105" s="216">
        <v>232</v>
      </c>
      <c r="B105" s="217" t="str">
        <f>Kystoplande_108_liste!B104</f>
        <v>Nissum Bredning</v>
      </c>
      <c r="C105" s="218" t="s">
        <v>4</v>
      </c>
      <c r="D105" s="219">
        <v>12194.602879676801</v>
      </c>
      <c r="E105" s="220">
        <v>1525.2026469940511</v>
      </c>
      <c r="F105" s="221">
        <v>18599240.591124333</v>
      </c>
    </row>
    <row r="106" spans="1:6" x14ac:dyDescent="0.3">
      <c r="A106" s="216">
        <v>233</v>
      </c>
      <c r="B106" s="217" t="str">
        <f>Kystoplande_108_liste!B105</f>
        <v>Kås Bredning og Venø Bugt</v>
      </c>
      <c r="C106" s="218" t="s">
        <v>4</v>
      </c>
      <c r="D106" s="219">
        <v>22833.643216720498</v>
      </c>
      <c r="E106" s="220">
        <v>1719.1887022482408</v>
      </c>
      <c r="F106" s="221">
        <v>39255341.449353062</v>
      </c>
    </row>
    <row r="107" spans="1:6" x14ac:dyDescent="0.3">
      <c r="A107" s="216">
        <v>234</v>
      </c>
      <c r="B107" s="217" t="str">
        <f>Kystoplande_108_liste!B106</f>
        <v>Løgstør Bredning</v>
      </c>
      <c r="C107" s="218" t="s">
        <v>16</v>
      </c>
      <c r="D107" s="219">
        <v>10567.608815707001</v>
      </c>
      <c r="E107" s="220">
        <v>1481.9113546618626</v>
      </c>
      <c r="F107" s="221">
        <v>15660259.495621003</v>
      </c>
    </row>
    <row r="108" spans="1:6" x14ac:dyDescent="0.3">
      <c r="A108" s="216">
        <v>235</v>
      </c>
      <c r="B108" s="217" t="str">
        <f>Kystoplande_108_liste!B107</f>
        <v>Nibe Bredning og Langerak</v>
      </c>
      <c r="C108" s="218" t="s">
        <v>4</v>
      </c>
      <c r="D108" s="219">
        <v>136048.79921480201</v>
      </c>
      <c r="E108" s="220">
        <v>993.72302540686189</v>
      </c>
      <c r="F108" s="221">
        <v>135194824.35870376</v>
      </c>
    </row>
    <row r="109" spans="1:6" x14ac:dyDescent="0.3">
      <c r="A109" s="216">
        <v>236</v>
      </c>
      <c r="B109" s="217" t="str">
        <f>Kystoplande_108_liste!B108</f>
        <v>Thisted Bredning</v>
      </c>
      <c r="C109" s="218" t="s">
        <v>16</v>
      </c>
      <c r="D109" s="219">
        <v>14775.255915943801</v>
      </c>
      <c r="E109" s="220">
        <v>1006.9130084215205</v>
      </c>
      <c r="F109" s="221">
        <v>14877397.384520842</v>
      </c>
    </row>
    <row r="110" spans="1:6" x14ac:dyDescent="0.3">
      <c r="A110" s="216">
        <v>238</v>
      </c>
      <c r="B110" s="217" t="str">
        <f>Kystoplande_108_liste!B109</f>
        <v>Halkær Bredning</v>
      </c>
      <c r="C110" s="218" t="s">
        <v>16</v>
      </c>
      <c r="D110" s="219">
        <v>7358.6574667684299</v>
      </c>
      <c r="E110" s="220">
        <v>990.48287417317579</v>
      </c>
      <c r="F110" s="221">
        <v>7288624.1977406954</v>
      </c>
    </row>
    <row r="111" spans="1:6" x14ac:dyDescent="0.3">
      <c r="C111" s="222"/>
      <c r="D111" s="223"/>
      <c r="F111" s="224"/>
    </row>
    <row r="112" spans="1:6" x14ac:dyDescent="0.3">
      <c r="E112" s="225"/>
      <c r="F112" s="225"/>
    </row>
    <row r="113" spans="5:6" x14ac:dyDescent="0.3">
      <c r="E113" s="225"/>
      <c r="F113" s="225"/>
    </row>
    <row r="114" spans="5:6" x14ac:dyDescent="0.3">
      <c r="E114" s="225"/>
      <c r="F114" s="225"/>
    </row>
    <row r="115" spans="5:6" x14ac:dyDescent="0.3">
      <c r="E115" s="225"/>
      <c r="F115" s="225"/>
    </row>
  </sheetData>
  <sheetProtection algorithmName="SHA-512" hashValue="LLDP5tRBJZuj7X+IkDA868JMC5/abkf1X1/CsMLdHXTXGhOiMEwluTi0e31J4t1X/GvkSDu0k4c3dmfkB2l0MQ==" saltValue="RFwWfWX80AkL3mfOZgYpyA==" spinCount="100000" sheet="1" objects="1" scenarios="1"/>
  <sortState xmlns:xlrd2="http://schemas.microsoft.com/office/spreadsheetml/2017/richdata2" ref="A2:F109">
    <sortCondition ref="A2:A10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0"/>
  <sheetViews>
    <sheetView topLeftCell="A19" workbookViewId="0">
      <selection activeCell="E23" sqref="E23"/>
    </sheetView>
  </sheetViews>
  <sheetFormatPr defaultColWidth="8.6640625" defaultRowHeight="13.2" x14ac:dyDescent="0.3"/>
  <cols>
    <col min="1" max="1" width="35.6640625" style="119" customWidth="1"/>
    <col min="2" max="2" width="19.6640625" style="178" customWidth="1"/>
    <col min="3" max="3" width="27.33203125" style="119" customWidth="1"/>
    <col min="4" max="4" width="12.33203125" style="179" customWidth="1"/>
    <col min="5" max="5" width="65.6640625" style="119" customWidth="1"/>
    <col min="6" max="6" width="3.44140625" style="118" customWidth="1"/>
    <col min="7" max="7" width="6.6640625" style="119" customWidth="1"/>
    <col min="8" max="16384" width="8.6640625" style="119"/>
  </cols>
  <sheetData>
    <row r="1" spans="1:7" s="185" customFormat="1" ht="21.6" thickBot="1" x14ac:dyDescent="0.45">
      <c r="A1" s="181" t="s">
        <v>301</v>
      </c>
      <c r="B1" s="182"/>
      <c r="C1" s="183"/>
      <c r="D1" s="184"/>
      <c r="F1" s="186"/>
    </row>
    <row r="2" spans="1:7" ht="24.75" customHeight="1" x14ac:dyDescent="0.3">
      <c r="A2" s="329" t="s">
        <v>203</v>
      </c>
      <c r="B2" s="349" t="s">
        <v>12</v>
      </c>
      <c r="C2" s="349" t="s">
        <v>238</v>
      </c>
      <c r="D2" s="351" t="s">
        <v>13</v>
      </c>
      <c r="E2" s="340" t="s">
        <v>10</v>
      </c>
    </row>
    <row r="3" spans="1:7" s="126" customFormat="1" x14ac:dyDescent="0.25">
      <c r="A3" s="330"/>
      <c r="B3" s="350"/>
      <c r="C3" s="350"/>
      <c r="D3" s="352"/>
      <c r="E3" s="341"/>
      <c r="F3" s="125"/>
    </row>
    <row r="4" spans="1:7" s="126" customFormat="1" ht="15.6" x14ac:dyDescent="0.3">
      <c r="A4" s="226"/>
      <c r="B4" s="227" t="s">
        <v>290</v>
      </c>
      <c r="C4" s="228" t="s">
        <v>291</v>
      </c>
      <c r="D4" s="229" t="s">
        <v>116</v>
      </c>
      <c r="E4" s="230"/>
      <c r="F4" s="125"/>
    </row>
    <row r="5" spans="1:7" ht="18.75" customHeight="1" x14ac:dyDescent="0.3">
      <c r="A5" s="333" t="s">
        <v>5</v>
      </c>
      <c r="B5" s="334"/>
      <c r="C5" s="334"/>
      <c r="D5" s="334"/>
      <c r="E5" s="335"/>
      <c r="F5" s="125"/>
    </row>
    <row r="6" spans="1:7" ht="36.450000000000003" customHeight="1" x14ac:dyDescent="0.3">
      <c r="A6" s="127" t="s">
        <v>108</v>
      </c>
      <c r="B6" s="231">
        <v>0.55095669999999997</v>
      </c>
      <c r="C6" s="232"/>
      <c r="D6" s="130">
        <f>B6*C6</f>
        <v>0</v>
      </c>
      <c r="E6" s="131" t="s">
        <v>294</v>
      </c>
      <c r="F6" s="132"/>
    </row>
    <row r="7" spans="1:7" ht="18" customHeight="1" x14ac:dyDescent="0.3">
      <c r="A7" s="336" t="s">
        <v>6</v>
      </c>
      <c r="B7" s="337"/>
      <c r="C7" s="337"/>
      <c r="D7" s="337"/>
      <c r="E7" s="338"/>
      <c r="F7" s="133"/>
    </row>
    <row r="8" spans="1:7" x14ac:dyDescent="0.3">
      <c r="A8" s="127" t="s">
        <v>109</v>
      </c>
      <c r="B8" s="233">
        <v>-0.37798310000000002</v>
      </c>
      <c r="C8" s="234"/>
      <c r="D8" s="130">
        <f t="shared" ref="D8:D13" si="0">B8*C8</f>
        <v>0</v>
      </c>
      <c r="E8" s="136" t="s">
        <v>282</v>
      </c>
      <c r="F8" s="125"/>
    </row>
    <row r="9" spans="1:7" ht="26.4" x14ac:dyDescent="0.3">
      <c r="A9" s="127" t="s">
        <v>114</v>
      </c>
      <c r="B9" s="233">
        <v>-0.94911769999999995</v>
      </c>
      <c r="C9" s="234"/>
      <c r="D9" s="130">
        <f t="shared" si="0"/>
        <v>0</v>
      </c>
      <c r="E9" s="138" t="s">
        <v>284</v>
      </c>
      <c r="F9" s="125"/>
    </row>
    <row r="10" spans="1:7" ht="26.4" x14ac:dyDescent="0.3">
      <c r="A10" s="127" t="s">
        <v>262</v>
      </c>
      <c r="B10" s="233">
        <v>-0.55763980000000002</v>
      </c>
      <c r="C10" s="234"/>
      <c r="D10" s="130">
        <f t="shared" si="0"/>
        <v>0</v>
      </c>
      <c r="E10" s="138" t="s">
        <v>283</v>
      </c>
      <c r="F10" s="125"/>
    </row>
    <row r="11" spans="1:7" ht="26.4" x14ac:dyDescent="0.3">
      <c r="A11" s="127" t="s">
        <v>204</v>
      </c>
      <c r="B11" s="233">
        <v>-5.3511000000000001E-3</v>
      </c>
      <c r="C11" s="232"/>
      <c r="D11" s="137">
        <f t="shared" si="0"/>
        <v>0</v>
      </c>
      <c r="E11" s="138" t="s">
        <v>300</v>
      </c>
      <c r="F11" s="125"/>
    </row>
    <row r="12" spans="1:7" ht="26.4" x14ac:dyDescent="0.3">
      <c r="A12" s="139" t="s">
        <v>119</v>
      </c>
      <c r="B12" s="233">
        <v>0.12143619999999999</v>
      </c>
      <c r="C12" s="232"/>
      <c r="D12" s="130">
        <f t="shared" si="0"/>
        <v>0</v>
      </c>
      <c r="E12" s="131" t="s">
        <v>285</v>
      </c>
      <c r="F12" s="125"/>
    </row>
    <row r="13" spans="1:7" ht="26.4" x14ac:dyDescent="0.3">
      <c r="A13" s="140" t="s">
        <v>264</v>
      </c>
      <c r="B13" s="233">
        <v>-7.2067099999999995E-2</v>
      </c>
      <c r="C13" s="232"/>
      <c r="D13" s="130">
        <f t="shared" si="0"/>
        <v>0</v>
      </c>
      <c r="E13" s="138" t="s">
        <v>286</v>
      </c>
      <c r="F13" s="125"/>
    </row>
    <row r="14" spans="1:7" ht="18.75" customHeight="1" x14ac:dyDescent="0.3">
      <c r="A14" s="336" t="s">
        <v>120</v>
      </c>
      <c r="B14" s="337"/>
      <c r="C14" s="337"/>
      <c r="D14" s="337"/>
      <c r="E14" s="338"/>
      <c r="F14" s="141"/>
      <c r="G14" s="142"/>
    </row>
    <row r="15" spans="1:7" x14ac:dyDescent="0.3">
      <c r="A15" s="143" t="s">
        <v>265</v>
      </c>
      <c r="B15" s="233">
        <v>0.49625920000000001</v>
      </c>
      <c r="C15" s="235"/>
      <c r="D15" s="130">
        <f t="shared" ref="D15:D16" si="1">B15*C15</f>
        <v>0</v>
      </c>
      <c r="E15" s="136" t="s">
        <v>287</v>
      </c>
      <c r="F15" s="125"/>
    </row>
    <row r="16" spans="1:7" ht="26.4" x14ac:dyDescent="0.3">
      <c r="A16" s="145" t="s">
        <v>110</v>
      </c>
      <c r="B16" s="233">
        <v>1.4532259999999999</v>
      </c>
      <c r="C16" s="236"/>
      <c r="D16" s="130">
        <f t="shared" si="1"/>
        <v>0</v>
      </c>
      <c r="E16" s="138" t="s">
        <v>288</v>
      </c>
      <c r="F16" s="133"/>
      <c r="G16" s="142"/>
    </row>
    <row r="17" spans="1:7" s="261" customFormat="1" ht="17.25" customHeight="1" x14ac:dyDescent="0.3">
      <c r="A17" s="333" t="s">
        <v>7</v>
      </c>
      <c r="B17" s="334"/>
      <c r="C17" s="334"/>
      <c r="D17" s="334"/>
      <c r="E17" s="339"/>
      <c r="F17" s="262"/>
    </row>
    <row r="18" spans="1:7" x14ac:dyDescent="0.3">
      <c r="A18" s="145" t="s">
        <v>122</v>
      </c>
      <c r="B18" s="233">
        <v>0.50192420000000004</v>
      </c>
      <c r="C18" s="237">
        <v>0.4677</v>
      </c>
      <c r="D18" s="130">
        <f>B18*C18</f>
        <v>0.23474994834000001</v>
      </c>
      <c r="E18" s="342" t="s">
        <v>268</v>
      </c>
      <c r="F18" s="133"/>
    </row>
    <row r="19" spans="1:7" x14ac:dyDescent="0.3">
      <c r="A19" s="148" t="s">
        <v>121</v>
      </c>
      <c r="B19" s="233">
        <v>-0.98303750000000001</v>
      </c>
      <c r="C19" s="237">
        <v>0.56000000000000005</v>
      </c>
      <c r="D19" s="130">
        <f t="shared" ref="D19:D24" si="2">B19*C19</f>
        <v>-0.55050100000000002</v>
      </c>
      <c r="E19" s="343"/>
      <c r="F19" s="133"/>
    </row>
    <row r="20" spans="1:7" x14ac:dyDescent="0.3">
      <c r="A20" s="145" t="s">
        <v>111</v>
      </c>
      <c r="B20" s="233">
        <v>1.0029026999999999</v>
      </c>
      <c r="C20" s="237">
        <v>0.06</v>
      </c>
      <c r="D20" s="130">
        <f t="shared" si="2"/>
        <v>6.0174161999999996E-2</v>
      </c>
      <c r="E20" s="343"/>
      <c r="F20" s="133"/>
    </row>
    <row r="21" spans="1:7" x14ac:dyDescent="0.3">
      <c r="A21" s="145" t="s">
        <v>112</v>
      </c>
      <c r="B21" s="233">
        <v>-0.18632660000000001</v>
      </c>
      <c r="C21" s="237">
        <v>0.74</v>
      </c>
      <c r="D21" s="130">
        <f t="shared" si="2"/>
        <v>-0.137881684</v>
      </c>
      <c r="E21" s="343"/>
      <c r="F21" s="133"/>
    </row>
    <row r="22" spans="1:7" x14ac:dyDescent="0.3">
      <c r="A22" s="145" t="s">
        <v>266</v>
      </c>
      <c r="B22" s="233">
        <v>1.0521E-3</v>
      </c>
      <c r="C22" s="238">
        <v>1</v>
      </c>
      <c r="D22" s="130">
        <f t="shared" si="2"/>
        <v>1.0521E-3</v>
      </c>
      <c r="E22" s="136" t="s">
        <v>292</v>
      </c>
      <c r="F22" s="133"/>
      <c r="G22" s="142"/>
    </row>
    <row r="23" spans="1:7" ht="26.4" x14ac:dyDescent="0.3">
      <c r="A23" s="149" t="s">
        <v>130</v>
      </c>
      <c r="B23" s="233">
        <v>-0.81592100000000001</v>
      </c>
      <c r="C23" s="238"/>
      <c r="D23" s="150">
        <f t="shared" si="2"/>
        <v>0</v>
      </c>
      <c r="E23" s="138" t="s">
        <v>318</v>
      </c>
      <c r="F23" s="133"/>
    </row>
    <row r="24" spans="1:7" ht="26.4" x14ac:dyDescent="0.3">
      <c r="A24" s="145" t="s">
        <v>113</v>
      </c>
      <c r="B24" s="233">
        <v>-3.2548349000000001</v>
      </c>
      <c r="C24" s="238"/>
      <c r="D24" s="150">
        <f t="shared" si="2"/>
        <v>0</v>
      </c>
      <c r="E24" s="138" t="s">
        <v>289</v>
      </c>
      <c r="F24" s="133"/>
    </row>
    <row r="25" spans="1:7" x14ac:dyDescent="0.3">
      <c r="A25" s="145" t="s">
        <v>9</v>
      </c>
      <c r="B25" s="233">
        <v>5.4830915999999998</v>
      </c>
      <c r="C25" s="239">
        <v>1</v>
      </c>
      <c r="D25" s="130">
        <f>B25*C25</f>
        <v>5.4830915999999998</v>
      </c>
      <c r="E25" s="152"/>
      <c r="F25" s="133"/>
    </row>
    <row r="26" spans="1:7" x14ac:dyDescent="0.3">
      <c r="A26" s="153"/>
      <c r="B26" s="154"/>
      <c r="C26" s="155"/>
      <c r="D26" s="156"/>
      <c r="E26" s="157"/>
      <c r="F26" s="158"/>
      <c r="G26" s="155"/>
    </row>
    <row r="27" spans="1:7" s="261" customFormat="1" ht="18" customHeight="1" x14ac:dyDescent="0.3">
      <c r="A27" s="256" t="s">
        <v>116</v>
      </c>
      <c r="B27" s="257" t="s">
        <v>8</v>
      </c>
      <c r="C27" s="257" t="s">
        <v>117</v>
      </c>
      <c r="D27" s="258" t="s">
        <v>237</v>
      </c>
      <c r="E27" s="259" t="s">
        <v>10</v>
      </c>
      <c r="F27" s="260"/>
    </row>
    <row r="28" spans="1:7" x14ac:dyDescent="0.3">
      <c r="A28" s="159" t="s">
        <v>243</v>
      </c>
      <c r="B28" s="160"/>
      <c r="C28" s="161"/>
      <c r="D28" s="162">
        <f>(SUM(D5:D25))</f>
        <v>5.0906851263399995</v>
      </c>
      <c r="E28" s="163" t="s">
        <v>242</v>
      </c>
    </row>
    <row r="29" spans="1:7" ht="14.7" customHeight="1" x14ac:dyDescent="0.35">
      <c r="A29" s="331" t="s">
        <v>295</v>
      </c>
      <c r="B29" s="160" t="s">
        <v>296</v>
      </c>
      <c r="C29" s="233">
        <v>0.13600000000000001</v>
      </c>
      <c r="D29" s="164"/>
      <c r="E29" s="165"/>
    </row>
    <row r="30" spans="1:7" ht="14.4" x14ac:dyDescent="0.35">
      <c r="A30" s="332"/>
      <c r="B30" s="160" t="s">
        <v>297</v>
      </c>
      <c r="C30" s="240">
        <v>9.8000000000000004E-2</v>
      </c>
      <c r="D30" s="167">
        <f>EXP(D28+((C30^2)+(C29^2))/2)</f>
        <v>164.80041346140939</v>
      </c>
      <c r="E30" s="163" t="s">
        <v>281</v>
      </c>
    </row>
    <row r="31" spans="1:7" x14ac:dyDescent="0.3">
      <c r="A31" s="168" t="s">
        <v>244</v>
      </c>
      <c r="B31" s="169" t="s">
        <v>236</v>
      </c>
      <c r="C31" s="241"/>
      <c r="D31" s="171"/>
      <c r="E31" s="163" t="s">
        <v>308</v>
      </c>
    </row>
    <row r="32" spans="1:7" ht="27" thickBot="1" x14ac:dyDescent="0.35">
      <c r="A32" s="172" t="s">
        <v>245</v>
      </c>
      <c r="B32" s="173" t="s">
        <v>310</v>
      </c>
      <c r="C32" s="174"/>
      <c r="D32" s="175">
        <f>D30*C31</f>
        <v>0</v>
      </c>
      <c r="E32" s="176" t="s">
        <v>293</v>
      </c>
    </row>
    <row r="33" spans="1:5" ht="32.700000000000003" customHeight="1" x14ac:dyDescent="0.3">
      <c r="A33" s="348"/>
      <c r="B33" s="348"/>
      <c r="C33" s="348"/>
      <c r="D33" s="242"/>
    </row>
    <row r="34" spans="1:5" x14ac:dyDescent="0.3">
      <c r="A34" s="243"/>
      <c r="B34" s="244"/>
      <c r="C34" s="245"/>
      <c r="D34" s="246"/>
    </row>
    <row r="35" spans="1:5" x14ac:dyDescent="0.3">
      <c r="A35" s="177"/>
      <c r="B35" s="154"/>
      <c r="C35" s="155"/>
      <c r="D35" s="156"/>
    </row>
    <row r="37" spans="1:5" x14ac:dyDescent="0.3">
      <c r="A37" s="328"/>
      <c r="B37" s="328"/>
      <c r="C37" s="328"/>
      <c r="D37" s="328"/>
      <c r="E37" s="328"/>
    </row>
    <row r="39" spans="1:5" x14ac:dyDescent="0.3">
      <c r="B39" s="180"/>
    </row>
    <row r="40" spans="1:5" x14ac:dyDescent="0.3">
      <c r="B40" s="180"/>
    </row>
  </sheetData>
  <sheetProtection algorithmName="SHA-512" hashValue="HcVBAUq5ZPISeHVL6VV1frXpaMh3zT4i5kovJ7zY2TQ4gdCOdff8m60K6u8HDDKBDoAtkaUKEEfpwsT38U9upw==" saltValue="VEFxe1tLB8j86IB/+YnKYg==" spinCount="100000" sheet="1" objects="1" scenarios="1"/>
  <mergeCells count="13">
    <mergeCell ref="E18:E21"/>
    <mergeCell ref="A29:A30"/>
    <mergeCell ref="A33:C33"/>
    <mergeCell ref="A37:E37"/>
    <mergeCell ref="B2:B3"/>
    <mergeCell ref="C2:C3"/>
    <mergeCell ref="D2:D3"/>
    <mergeCell ref="A2:A3"/>
    <mergeCell ref="E2:E3"/>
    <mergeCell ref="A5:E5"/>
    <mergeCell ref="A7:E7"/>
    <mergeCell ref="A14:E14"/>
    <mergeCell ref="A17:E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4"/>
  <sheetViews>
    <sheetView showGridLines="0" topLeftCell="C1" workbookViewId="0">
      <pane xSplit="1" ySplit="1" topLeftCell="D26" activePane="bottomRight" state="frozen"/>
      <selection activeCell="C1" sqref="C1"/>
      <selection pane="topRight" activeCell="D1" sqref="D1"/>
      <selection pane="bottomLeft" activeCell="C2" sqref="C2"/>
      <selection pane="bottomRight" activeCell="R41" sqref="R41"/>
    </sheetView>
  </sheetViews>
  <sheetFormatPr defaultRowHeight="13.8" x14ac:dyDescent="0.3"/>
  <cols>
    <col min="1" max="2" width="7.6640625" style="62" hidden="1" customWidth="1"/>
    <col min="3" max="3" width="10.6640625" style="71" bestFit="1" customWidth="1"/>
    <col min="4" max="4" width="34.6640625" style="71" customWidth="1"/>
    <col min="5" max="5" width="16.6640625" style="80" customWidth="1"/>
    <col min="6" max="6" width="11.5546875" style="80" bestFit="1" customWidth="1"/>
    <col min="7" max="7" width="11.5546875" style="80" customWidth="1"/>
    <col min="8" max="8" width="12.6640625" style="80" hidden="1" customWidth="1"/>
    <col min="9" max="9" width="12.5546875" style="80" hidden="1" customWidth="1"/>
    <col min="10" max="10" width="13.6640625" style="80" bestFit="1" customWidth="1"/>
    <col min="11" max="11" width="8.5546875" style="80" customWidth="1"/>
    <col min="12" max="12" width="10.6640625" style="80" customWidth="1"/>
    <col min="13" max="13" width="13.44140625" style="80" bestFit="1" customWidth="1"/>
    <col min="14" max="14" width="14.33203125" style="82" customWidth="1"/>
    <col min="15" max="15" width="16.33203125" style="77" customWidth="1"/>
    <col min="16" max="16" width="17.5546875" style="83" customWidth="1"/>
    <col min="17" max="17" width="15.44140625" style="71" customWidth="1"/>
    <col min="18" max="18" width="18.44140625" style="71" bestFit="1" customWidth="1"/>
    <col min="19" max="256" width="9.33203125" style="71"/>
    <col min="257" max="257" width="7.6640625" style="71" bestFit="1" customWidth="1"/>
    <col min="258" max="258" width="10.6640625" style="71" bestFit="1" customWidth="1"/>
    <col min="259" max="259" width="34.6640625" style="71" customWidth="1"/>
    <col min="260" max="260" width="18.33203125" style="71" bestFit="1" customWidth="1"/>
    <col min="261" max="261" width="11.6640625" style="71" bestFit="1" customWidth="1"/>
    <col min="262" max="262" width="11.33203125" style="71" bestFit="1" customWidth="1"/>
    <col min="263" max="263" width="12.6640625" style="71" bestFit="1" customWidth="1"/>
    <col min="264" max="264" width="12" style="71" bestFit="1" customWidth="1"/>
    <col min="265" max="267" width="11.6640625" style="71" bestFit="1" customWidth="1"/>
    <col min="268" max="269" width="14.6640625" style="71" bestFit="1" customWidth="1"/>
    <col min="270" max="512" width="9.33203125" style="71"/>
    <col min="513" max="513" width="7.6640625" style="71" bestFit="1" customWidth="1"/>
    <col min="514" max="514" width="10.6640625" style="71" bestFit="1" customWidth="1"/>
    <col min="515" max="515" width="34.6640625" style="71" customWidth="1"/>
    <col min="516" max="516" width="18.33203125" style="71" bestFit="1" customWidth="1"/>
    <col min="517" max="517" width="11.6640625" style="71" bestFit="1" customWidth="1"/>
    <col min="518" max="518" width="11.33203125" style="71" bestFit="1" customWidth="1"/>
    <col min="519" max="519" width="12.6640625" style="71" bestFit="1" customWidth="1"/>
    <col min="520" max="520" width="12" style="71" bestFit="1" customWidth="1"/>
    <col min="521" max="523" width="11.6640625" style="71" bestFit="1" customWidth="1"/>
    <col min="524" max="525" width="14.6640625" style="71" bestFit="1" customWidth="1"/>
    <col min="526" max="768" width="9.33203125" style="71"/>
    <col min="769" max="769" width="7.6640625" style="71" bestFit="1" customWidth="1"/>
    <col min="770" max="770" width="10.6640625" style="71" bestFit="1" customWidth="1"/>
    <col min="771" max="771" width="34.6640625" style="71" customWidth="1"/>
    <col min="772" max="772" width="18.33203125" style="71" bestFit="1" customWidth="1"/>
    <col min="773" max="773" width="11.6640625" style="71" bestFit="1" customWidth="1"/>
    <col min="774" max="774" width="11.33203125" style="71" bestFit="1" customWidth="1"/>
    <col min="775" max="775" width="12.6640625" style="71" bestFit="1" customWidth="1"/>
    <col min="776" max="776" width="12" style="71" bestFit="1" customWidth="1"/>
    <col min="777" max="779" width="11.6640625" style="71" bestFit="1" customWidth="1"/>
    <col min="780" max="781" width="14.6640625" style="71" bestFit="1" customWidth="1"/>
    <col min="782" max="1024" width="9.33203125" style="71"/>
    <col min="1025" max="1025" width="7.6640625" style="71" bestFit="1" customWidth="1"/>
    <col min="1026" max="1026" width="10.6640625" style="71" bestFit="1" customWidth="1"/>
    <col min="1027" max="1027" width="34.6640625" style="71" customWidth="1"/>
    <col min="1028" max="1028" width="18.33203125" style="71" bestFit="1" customWidth="1"/>
    <col min="1029" max="1029" width="11.6640625" style="71" bestFit="1" customWidth="1"/>
    <col min="1030" max="1030" width="11.33203125" style="71" bestFit="1" customWidth="1"/>
    <col min="1031" max="1031" width="12.6640625" style="71" bestFit="1" customWidth="1"/>
    <col min="1032" max="1032" width="12" style="71" bestFit="1" customWidth="1"/>
    <col min="1033" max="1035" width="11.6640625" style="71" bestFit="1" customWidth="1"/>
    <col min="1036" max="1037" width="14.6640625" style="71" bestFit="1" customWidth="1"/>
    <col min="1038" max="1280" width="9.33203125" style="71"/>
    <col min="1281" max="1281" width="7.6640625" style="71" bestFit="1" customWidth="1"/>
    <col min="1282" max="1282" width="10.6640625" style="71" bestFit="1" customWidth="1"/>
    <col min="1283" max="1283" width="34.6640625" style="71" customWidth="1"/>
    <col min="1284" max="1284" width="18.33203125" style="71" bestFit="1" customWidth="1"/>
    <col min="1285" max="1285" width="11.6640625" style="71" bestFit="1" customWidth="1"/>
    <col min="1286" max="1286" width="11.33203125" style="71" bestFit="1" customWidth="1"/>
    <col min="1287" max="1287" width="12.6640625" style="71" bestFit="1" customWidth="1"/>
    <col min="1288" max="1288" width="12" style="71" bestFit="1" customWidth="1"/>
    <col min="1289" max="1291" width="11.6640625" style="71" bestFit="1" customWidth="1"/>
    <col min="1292" max="1293" width="14.6640625" style="71" bestFit="1" customWidth="1"/>
    <col min="1294" max="1536" width="9.33203125" style="71"/>
    <col min="1537" max="1537" width="7.6640625" style="71" bestFit="1" customWidth="1"/>
    <col min="1538" max="1538" width="10.6640625" style="71" bestFit="1" customWidth="1"/>
    <col min="1539" max="1539" width="34.6640625" style="71" customWidth="1"/>
    <col min="1540" max="1540" width="18.33203125" style="71" bestFit="1" customWidth="1"/>
    <col min="1541" max="1541" width="11.6640625" style="71" bestFit="1" customWidth="1"/>
    <col min="1542" max="1542" width="11.33203125" style="71" bestFit="1" customWidth="1"/>
    <col min="1543" max="1543" width="12.6640625" style="71" bestFit="1" customWidth="1"/>
    <col min="1544" max="1544" width="12" style="71" bestFit="1" customWidth="1"/>
    <col min="1545" max="1547" width="11.6640625" style="71" bestFit="1" customWidth="1"/>
    <col min="1548" max="1549" width="14.6640625" style="71" bestFit="1" customWidth="1"/>
    <col min="1550" max="1792" width="9.33203125" style="71"/>
    <col min="1793" max="1793" width="7.6640625" style="71" bestFit="1" customWidth="1"/>
    <col min="1794" max="1794" width="10.6640625" style="71" bestFit="1" customWidth="1"/>
    <col min="1795" max="1795" width="34.6640625" style="71" customWidth="1"/>
    <col min="1796" max="1796" width="18.33203125" style="71" bestFit="1" customWidth="1"/>
    <col min="1797" max="1797" width="11.6640625" style="71" bestFit="1" customWidth="1"/>
    <col min="1798" max="1798" width="11.33203125" style="71" bestFit="1" customWidth="1"/>
    <col min="1799" max="1799" width="12.6640625" style="71" bestFit="1" customWidth="1"/>
    <col min="1800" max="1800" width="12" style="71" bestFit="1" customWidth="1"/>
    <col min="1801" max="1803" width="11.6640625" style="71" bestFit="1" customWidth="1"/>
    <col min="1804" max="1805" width="14.6640625" style="71" bestFit="1" customWidth="1"/>
    <col min="1806" max="2048" width="9.33203125" style="71"/>
    <col min="2049" max="2049" width="7.6640625" style="71" bestFit="1" customWidth="1"/>
    <col min="2050" max="2050" width="10.6640625" style="71" bestFit="1" customWidth="1"/>
    <col min="2051" max="2051" width="34.6640625" style="71" customWidth="1"/>
    <col min="2052" max="2052" width="18.33203125" style="71" bestFit="1" customWidth="1"/>
    <col min="2053" max="2053" width="11.6640625" style="71" bestFit="1" customWidth="1"/>
    <col min="2054" max="2054" width="11.33203125" style="71" bestFit="1" customWidth="1"/>
    <col min="2055" max="2055" width="12.6640625" style="71" bestFit="1" customWidth="1"/>
    <col min="2056" max="2056" width="12" style="71" bestFit="1" customWidth="1"/>
    <col min="2057" max="2059" width="11.6640625" style="71" bestFit="1" customWidth="1"/>
    <col min="2060" max="2061" width="14.6640625" style="71" bestFit="1" customWidth="1"/>
    <col min="2062" max="2304" width="9.33203125" style="71"/>
    <col min="2305" max="2305" width="7.6640625" style="71" bestFit="1" customWidth="1"/>
    <col min="2306" max="2306" width="10.6640625" style="71" bestFit="1" customWidth="1"/>
    <col min="2307" max="2307" width="34.6640625" style="71" customWidth="1"/>
    <col min="2308" max="2308" width="18.33203125" style="71" bestFit="1" customWidth="1"/>
    <col min="2309" max="2309" width="11.6640625" style="71" bestFit="1" customWidth="1"/>
    <col min="2310" max="2310" width="11.33203125" style="71" bestFit="1" customWidth="1"/>
    <col min="2311" max="2311" width="12.6640625" style="71" bestFit="1" customWidth="1"/>
    <col min="2312" max="2312" width="12" style="71" bestFit="1" customWidth="1"/>
    <col min="2313" max="2315" width="11.6640625" style="71" bestFit="1" customWidth="1"/>
    <col min="2316" max="2317" width="14.6640625" style="71" bestFit="1" customWidth="1"/>
    <col min="2318" max="2560" width="9.33203125" style="71"/>
    <col min="2561" max="2561" width="7.6640625" style="71" bestFit="1" customWidth="1"/>
    <col min="2562" max="2562" width="10.6640625" style="71" bestFit="1" customWidth="1"/>
    <col min="2563" max="2563" width="34.6640625" style="71" customWidth="1"/>
    <col min="2564" max="2564" width="18.33203125" style="71" bestFit="1" customWidth="1"/>
    <col min="2565" max="2565" width="11.6640625" style="71" bestFit="1" customWidth="1"/>
    <col min="2566" max="2566" width="11.33203125" style="71" bestFit="1" customWidth="1"/>
    <col min="2567" max="2567" width="12.6640625" style="71" bestFit="1" customWidth="1"/>
    <col min="2568" max="2568" width="12" style="71" bestFit="1" customWidth="1"/>
    <col min="2569" max="2571" width="11.6640625" style="71" bestFit="1" customWidth="1"/>
    <col min="2572" max="2573" width="14.6640625" style="71" bestFit="1" customWidth="1"/>
    <col min="2574" max="2816" width="9.33203125" style="71"/>
    <col min="2817" max="2817" width="7.6640625" style="71" bestFit="1" customWidth="1"/>
    <col min="2818" max="2818" width="10.6640625" style="71" bestFit="1" customWidth="1"/>
    <col min="2819" max="2819" width="34.6640625" style="71" customWidth="1"/>
    <col min="2820" max="2820" width="18.33203125" style="71" bestFit="1" customWidth="1"/>
    <col min="2821" max="2821" width="11.6640625" style="71" bestFit="1" customWidth="1"/>
    <col min="2822" max="2822" width="11.33203125" style="71" bestFit="1" customWidth="1"/>
    <col min="2823" max="2823" width="12.6640625" style="71" bestFit="1" customWidth="1"/>
    <col min="2824" max="2824" width="12" style="71" bestFit="1" customWidth="1"/>
    <col min="2825" max="2827" width="11.6640625" style="71" bestFit="1" customWidth="1"/>
    <col min="2828" max="2829" width="14.6640625" style="71" bestFit="1" customWidth="1"/>
    <col min="2830" max="3072" width="9.33203125" style="71"/>
    <col min="3073" max="3073" width="7.6640625" style="71" bestFit="1" customWidth="1"/>
    <col min="3074" max="3074" width="10.6640625" style="71" bestFit="1" customWidth="1"/>
    <col min="3075" max="3075" width="34.6640625" style="71" customWidth="1"/>
    <col min="3076" max="3076" width="18.33203125" style="71" bestFit="1" customWidth="1"/>
    <col min="3077" max="3077" width="11.6640625" style="71" bestFit="1" customWidth="1"/>
    <col min="3078" max="3078" width="11.33203125" style="71" bestFit="1" customWidth="1"/>
    <col min="3079" max="3079" width="12.6640625" style="71" bestFit="1" customWidth="1"/>
    <col min="3080" max="3080" width="12" style="71" bestFit="1" customWidth="1"/>
    <col min="3081" max="3083" width="11.6640625" style="71" bestFit="1" customWidth="1"/>
    <col min="3084" max="3085" width="14.6640625" style="71" bestFit="1" customWidth="1"/>
    <col min="3086" max="3328" width="9.33203125" style="71"/>
    <col min="3329" max="3329" width="7.6640625" style="71" bestFit="1" customWidth="1"/>
    <col min="3330" max="3330" width="10.6640625" style="71" bestFit="1" customWidth="1"/>
    <col min="3331" max="3331" width="34.6640625" style="71" customWidth="1"/>
    <col min="3332" max="3332" width="18.33203125" style="71" bestFit="1" customWidth="1"/>
    <col min="3333" max="3333" width="11.6640625" style="71" bestFit="1" customWidth="1"/>
    <col min="3334" max="3334" width="11.33203125" style="71" bestFit="1" customWidth="1"/>
    <col min="3335" max="3335" width="12.6640625" style="71" bestFit="1" customWidth="1"/>
    <col min="3336" max="3336" width="12" style="71" bestFit="1" customWidth="1"/>
    <col min="3337" max="3339" width="11.6640625" style="71" bestFit="1" customWidth="1"/>
    <col min="3340" max="3341" width="14.6640625" style="71" bestFit="1" customWidth="1"/>
    <col min="3342" max="3584" width="9.33203125" style="71"/>
    <col min="3585" max="3585" width="7.6640625" style="71" bestFit="1" customWidth="1"/>
    <col min="3586" max="3586" width="10.6640625" style="71" bestFit="1" customWidth="1"/>
    <col min="3587" max="3587" width="34.6640625" style="71" customWidth="1"/>
    <col min="3588" max="3588" width="18.33203125" style="71" bestFit="1" customWidth="1"/>
    <col min="3589" max="3589" width="11.6640625" style="71" bestFit="1" customWidth="1"/>
    <col min="3590" max="3590" width="11.33203125" style="71" bestFit="1" customWidth="1"/>
    <col min="3591" max="3591" width="12.6640625" style="71" bestFit="1" customWidth="1"/>
    <col min="3592" max="3592" width="12" style="71" bestFit="1" customWidth="1"/>
    <col min="3593" max="3595" width="11.6640625" style="71" bestFit="1" customWidth="1"/>
    <col min="3596" max="3597" width="14.6640625" style="71" bestFit="1" customWidth="1"/>
    <col min="3598" max="3840" width="9.33203125" style="71"/>
    <col min="3841" max="3841" width="7.6640625" style="71" bestFit="1" customWidth="1"/>
    <col min="3842" max="3842" width="10.6640625" style="71" bestFit="1" customWidth="1"/>
    <col min="3843" max="3843" width="34.6640625" style="71" customWidth="1"/>
    <col min="3844" max="3844" width="18.33203125" style="71" bestFit="1" customWidth="1"/>
    <col min="3845" max="3845" width="11.6640625" style="71" bestFit="1" customWidth="1"/>
    <col min="3846" max="3846" width="11.33203125" style="71" bestFit="1" customWidth="1"/>
    <col min="3847" max="3847" width="12.6640625" style="71" bestFit="1" customWidth="1"/>
    <col min="3848" max="3848" width="12" style="71" bestFit="1" customWidth="1"/>
    <col min="3849" max="3851" width="11.6640625" style="71" bestFit="1" customWidth="1"/>
    <col min="3852" max="3853" width="14.6640625" style="71" bestFit="1" customWidth="1"/>
    <col min="3854" max="4096" width="9.33203125" style="71"/>
    <col min="4097" max="4097" width="7.6640625" style="71" bestFit="1" customWidth="1"/>
    <col min="4098" max="4098" width="10.6640625" style="71" bestFit="1" customWidth="1"/>
    <col min="4099" max="4099" width="34.6640625" style="71" customWidth="1"/>
    <col min="4100" max="4100" width="18.33203125" style="71" bestFit="1" customWidth="1"/>
    <col min="4101" max="4101" width="11.6640625" style="71" bestFit="1" customWidth="1"/>
    <col min="4102" max="4102" width="11.33203125" style="71" bestFit="1" customWidth="1"/>
    <col min="4103" max="4103" width="12.6640625" style="71" bestFit="1" customWidth="1"/>
    <col min="4104" max="4104" width="12" style="71" bestFit="1" customWidth="1"/>
    <col min="4105" max="4107" width="11.6640625" style="71" bestFit="1" customWidth="1"/>
    <col min="4108" max="4109" width="14.6640625" style="71" bestFit="1" customWidth="1"/>
    <col min="4110" max="4352" width="9.33203125" style="71"/>
    <col min="4353" max="4353" width="7.6640625" style="71" bestFit="1" customWidth="1"/>
    <col min="4354" max="4354" width="10.6640625" style="71" bestFit="1" customWidth="1"/>
    <col min="4355" max="4355" width="34.6640625" style="71" customWidth="1"/>
    <col min="4356" max="4356" width="18.33203125" style="71" bestFit="1" customWidth="1"/>
    <col min="4357" max="4357" width="11.6640625" style="71" bestFit="1" customWidth="1"/>
    <col min="4358" max="4358" width="11.33203125" style="71" bestFit="1" customWidth="1"/>
    <col min="4359" max="4359" width="12.6640625" style="71" bestFit="1" customWidth="1"/>
    <col min="4360" max="4360" width="12" style="71" bestFit="1" customWidth="1"/>
    <col min="4361" max="4363" width="11.6640625" style="71" bestFit="1" customWidth="1"/>
    <col min="4364" max="4365" width="14.6640625" style="71" bestFit="1" customWidth="1"/>
    <col min="4366" max="4608" width="9.33203125" style="71"/>
    <col min="4609" max="4609" width="7.6640625" style="71" bestFit="1" customWidth="1"/>
    <col min="4610" max="4610" width="10.6640625" style="71" bestFit="1" customWidth="1"/>
    <col min="4611" max="4611" width="34.6640625" style="71" customWidth="1"/>
    <col min="4612" max="4612" width="18.33203125" style="71" bestFit="1" customWidth="1"/>
    <col min="4613" max="4613" width="11.6640625" style="71" bestFit="1" customWidth="1"/>
    <col min="4614" max="4614" width="11.33203125" style="71" bestFit="1" customWidth="1"/>
    <col min="4615" max="4615" width="12.6640625" style="71" bestFit="1" customWidth="1"/>
    <col min="4616" max="4616" width="12" style="71" bestFit="1" customWidth="1"/>
    <col min="4617" max="4619" width="11.6640625" style="71" bestFit="1" customWidth="1"/>
    <col min="4620" max="4621" width="14.6640625" style="71" bestFit="1" customWidth="1"/>
    <col min="4622" max="4864" width="9.33203125" style="71"/>
    <col min="4865" max="4865" width="7.6640625" style="71" bestFit="1" customWidth="1"/>
    <col min="4866" max="4866" width="10.6640625" style="71" bestFit="1" customWidth="1"/>
    <col min="4867" max="4867" width="34.6640625" style="71" customWidth="1"/>
    <col min="4868" max="4868" width="18.33203125" style="71" bestFit="1" customWidth="1"/>
    <col min="4869" max="4869" width="11.6640625" style="71" bestFit="1" customWidth="1"/>
    <col min="4870" max="4870" width="11.33203125" style="71" bestFit="1" customWidth="1"/>
    <col min="4871" max="4871" width="12.6640625" style="71" bestFit="1" customWidth="1"/>
    <col min="4872" max="4872" width="12" style="71" bestFit="1" customWidth="1"/>
    <col min="4873" max="4875" width="11.6640625" style="71" bestFit="1" customWidth="1"/>
    <col min="4876" max="4877" width="14.6640625" style="71" bestFit="1" customWidth="1"/>
    <col min="4878" max="5120" width="9.33203125" style="71"/>
    <col min="5121" max="5121" width="7.6640625" style="71" bestFit="1" customWidth="1"/>
    <col min="5122" max="5122" width="10.6640625" style="71" bestFit="1" customWidth="1"/>
    <col min="5123" max="5123" width="34.6640625" style="71" customWidth="1"/>
    <col min="5124" max="5124" width="18.33203125" style="71" bestFit="1" customWidth="1"/>
    <col min="5125" max="5125" width="11.6640625" style="71" bestFit="1" customWidth="1"/>
    <col min="5126" max="5126" width="11.33203125" style="71" bestFit="1" customWidth="1"/>
    <col min="5127" max="5127" width="12.6640625" style="71" bestFit="1" customWidth="1"/>
    <col min="5128" max="5128" width="12" style="71" bestFit="1" customWidth="1"/>
    <col min="5129" max="5131" width="11.6640625" style="71" bestFit="1" customWidth="1"/>
    <col min="5132" max="5133" width="14.6640625" style="71" bestFit="1" customWidth="1"/>
    <col min="5134" max="5376" width="9.33203125" style="71"/>
    <col min="5377" max="5377" width="7.6640625" style="71" bestFit="1" customWidth="1"/>
    <col min="5378" max="5378" width="10.6640625" style="71" bestFit="1" customWidth="1"/>
    <col min="5379" max="5379" width="34.6640625" style="71" customWidth="1"/>
    <col min="5380" max="5380" width="18.33203125" style="71" bestFit="1" customWidth="1"/>
    <col min="5381" max="5381" width="11.6640625" style="71" bestFit="1" customWidth="1"/>
    <col min="5382" max="5382" width="11.33203125" style="71" bestFit="1" customWidth="1"/>
    <col min="5383" max="5383" width="12.6640625" style="71" bestFit="1" customWidth="1"/>
    <col min="5384" max="5384" width="12" style="71" bestFit="1" customWidth="1"/>
    <col min="5385" max="5387" width="11.6640625" style="71" bestFit="1" customWidth="1"/>
    <col min="5388" max="5389" width="14.6640625" style="71" bestFit="1" customWidth="1"/>
    <col min="5390" max="5632" width="9.33203125" style="71"/>
    <col min="5633" max="5633" width="7.6640625" style="71" bestFit="1" customWidth="1"/>
    <col min="5634" max="5634" width="10.6640625" style="71" bestFit="1" customWidth="1"/>
    <col min="5635" max="5635" width="34.6640625" style="71" customWidth="1"/>
    <col min="5636" max="5636" width="18.33203125" style="71" bestFit="1" customWidth="1"/>
    <col min="5637" max="5637" width="11.6640625" style="71" bestFit="1" customWidth="1"/>
    <col min="5638" max="5638" width="11.33203125" style="71" bestFit="1" customWidth="1"/>
    <col min="5639" max="5639" width="12.6640625" style="71" bestFit="1" customWidth="1"/>
    <col min="5640" max="5640" width="12" style="71" bestFit="1" customWidth="1"/>
    <col min="5641" max="5643" width="11.6640625" style="71" bestFit="1" customWidth="1"/>
    <col min="5644" max="5645" width="14.6640625" style="71" bestFit="1" customWidth="1"/>
    <col min="5646" max="5888" width="9.33203125" style="71"/>
    <col min="5889" max="5889" width="7.6640625" style="71" bestFit="1" customWidth="1"/>
    <col min="5890" max="5890" width="10.6640625" style="71" bestFit="1" customWidth="1"/>
    <col min="5891" max="5891" width="34.6640625" style="71" customWidth="1"/>
    <col min="5892" max="5892" width="18.33203125" style="71" bestFit="1" customWidth="1"/>
    <col min="5893" max="5893" width="11.6640625" style="71" bestFit="1" customWidth="1"/>
    <col min="5894" max="5894" width="11.33203125" style="71" bestFit="1" customWidth="1"/>
    <col min="5895" max="5895" width="12.6640625" style="71" bestFit="1" customWidth="1"/>
    <col min="5896" max="5896" width="12" style="71" bestFit="1" customWidth="1"/>
    <col min="5897" max="5899" width="11.6640625" style="71" bestFit="1" customWidth="1"/>
    <col min="5900" max="5901" width="14.6640625" style="71" bestFit="1" customWidth="1"/>
    <col min="5902" max="6144" width="9.33203125" style="71"/>
    <col min="6145" max="6145" width="7.6640625" style="71" bestFit="1" customWidth="1"/>
    <col min="6146" max="6146" width="10.6640625" style="71" bestFit="1" customWidth="1"/>
    <col min="6147" max="6147" width="34.6640625" style="71" customWidth="1"/>
    <col min="6148" max="6148" width="18.33203125" style="71" bestFit="1" customWidth="1"/>
    <col min="6149" max="6149" width="11.6640625" style="71" bestFit="1" customWidth="1"/>
    <col min="6150" max="6150" width="11.33203125" style="71" bestFit="1" customWidth="1"/>
    <col min="6151" max="6151" width="12.6640625" style="71" bestFit="1" customWidth="1"/>
    <col min="6152" max="6152" width="12" style="71" bestFit="1" customWidth="1"/>
    <col min="6153" max="6155" width="11.6640625" style="71" bestFit="1" customWidth="1"/>
    <col min="6156" max="6157" width="14.6640625" style="71" bestFit="1" customWidth="1"/>
    <col min="6158" max="6400" width="9.33203125" style="71"/>
    <col min="6401" max="6401" width="7.6640625" style="71" bestFit="1" customWidth="1"/>
    <col min="6402" max="6402" width="10.6640625" style="71" bestFit="1" customWidth="1"/>
    <col min="6403" max="6403" width="34.6640625" style="71" customWidth="1"/>
    <col min="6404" max="6404" width="18.33203125" style="71" bestFit="1" customWidth="1"/>
    <col min="6405" max="6405" width="11.6640625" style="71" bestFit="1" customWidth="1"/>
    <col min="6406" max="6406" width="11.33203125" style="71" bestFit="1" customWidth="1"/>
    <col min="6407" max="6407" width="12.6640625" style="71" bestFit="1" customWidth="1"/>
    <col min="6408" max="6408" width="12" style="71" bestFit="1" customWidth="1"/>
    <col min="6409" max="6411" width="11.6640625" style="71" bestFit="1" customWidth="1"/>
    <col min="6412" max="6413" width="14.6640625" style="71" bestFit="1" customWidth="1"/>
    <col min="6414" max="6656" width="9.33203125" style="71"/>
    <col min="6657" max="6657" width="7.6640625" style="71" bestFit="1" customWidth="1"/>
    <col min="6658" max="6658" width="10.6640625" style="71" bestFit="1" customWidth="1"/>
    <col min="6659" max="6659" width="34.6640625" style="71" customWidth="1"/>
    <col min="6660" max="6660" width="18.33203125" style="71" bestFit="1" customWidth="1"/>
    <col min="6661" max="6661" width="11.6640625" style="71" bestFit="1" customWidth="1"/>
    <col min="6662" max="6662" width="11.33203125" style="71" bestFit="1" customWidth="1"/>
    <col min="6663" max="6663" width="12.6640625" style="71" bestFit="1" customWidth="1"/>
    <col min="6664" max="6664" width="12" style="71" bestFit="1" customWidth="1"/>
    <col min="6665" max="6667" width="11.6640625" style="71" bestFit="1" customWidth="1"/>
    <col min="6668" max="6669" width="14.6640625" style="71" bestFit="1" customWidth="1"/>
    <col min="6670" max="6912" width="9.33203125" style="71"/>
    <col min="6913" max="6913" width="7.6640625" style="71" bestFit="1" customWidth="1"/>
    <col min="6914" max="6914" width="10.6640625" style="71" bestFit="1" customWidth="1"/>
    <col min="6915" max="6915" width="34.6640625" style="71" customWidth="1"/>
    <col min="6916" max="6916" width="18.33203125" style="71" bestFit="1" customWidth="1"/>
    <col min="6917" max="6917" width="11.6640625" style="71" bestFit="1" customWidth="1"/>
    <col min="6918" max="6918" width="11.33203125" style="71" bestFit="1" customWidth="1"/>
    <col min="6919" max="6919" width="12.6640625" style="71" bestFit="1" customWidth="1"/>
    <col min="6920" max="6920" width="12" style="71" bestFit="1" customWidth="1"/>
    <col min="6921" max="6923" width="11.6640625" style="71" bestFit="1" customWidth="1"/>
    <col min="6924" max="6925" width="14.6640625" style="71" bestFit="1" customWidth="1"/>
    <col min="6926" max="7168" width="9.33203125" style="71"/>
    <col min="7169" max="7169" width="7.6640625" style="71" bestFit="1" customWidth="1"/>
    <col min="7170" max="7170" width="10.6640625" style="71" bestFit="1" customWidth="1"/>
    <col min="7171" max="7171" width="34.6640625" style="71" customWidth="1"/>
    <col min="7172" max="7172" width="18.33203125" style="71" bestFit="1" customWidth="1"/>
    <col min="7173" max="7173" width="11.6640625" style="71" bestFit="1" customWidth="1"/>
    <col min="7174" max="7174" width="11.33203125" style="71" bestFit="1" customWidth="1"/>
    <col min="7175" max="7175" width="12.6640625" style="71" bestFit="1" customWidth="1"/>
    <col min="7176" max="7176" width="12" style="71" bestFit="1" customWidth="1"/>
    <col min="7177" max="7179" width="11.6640625" style="71" bestFit="1" customWidth="1"/>
    <col min="7180" max="7181" width="14.6640625" style="71" bestFit="1" customWidth="1"/>
    <col min="7182" max="7424" width="9.33203125" style="71"/>
    <col min="7425" max="7425" width="7.6640625" style="71" bestFit="1" customWidth="1"/>
    <col min="7426" max="7426" width="10.6640625" style="71" bestFit="1" customWidth="1"/>
    <col min="7427" max="7427" width="34.6640625" style="71" customWidth="1"/>
    <col min="7428" max="7428" width="18.33203125" style="71" bestFit="1" customWidth="1"/>
    <col min="7429" max="7429" width="11.6640625" style="71" bestFit="1" customWidth="1"/>
    <col min="7430" max="7430" width="11.33203125" style="71" bestFit="1" customWidth="1"/>
    <col min="7431" max="7431" width="12.6640625" style="71" bestFit="1" customWidth="1"/>
    <col min="7432" max="7432" width="12" style="71" bestFit="1" customWidth="1"/>
    <col min="7433" max="7435" width="11.6640625" style="71" bestFit="1" customWidth="1"/>
    <col min="7436" max="7437" width="14.6640625" style="71" bestFit="1" customWidth="1"/>
    <col min="7438" max="7680" width="9.33203125" style="71"/>
    <col min="7681" max="7681" width="7.6640625" style="71" bestFit="1" customWidth="1"/>
    <col min="7682" max="7682" width="10.6640625" style="71" bestFit="1" customWidth="1"/>
    <col min="7683" max="7683" width="34.6640625" style="71" customWidth="1"/>
    <col min="7684" max="7684" width="18.33203125" style="71" bestFit="1" customWidth="1"/>
    <col min="7685" max="7685" width="11.6640625" style="71" bestFit="1" customWidth="1"/>
    <col min="7686" max="7686" width="11.33203125" style="71" bestFit="1" customWidth="1"/>
    <col min="7687" max="7687" width="12.6640625" style="71" bestFit="1" customWidth="1"/>
    <col min="7688" max="7688" width="12" style="71" bestFit="1" customWidth="1"/>
    <col min="7689" max="7691" width="11.6640625" style="71" bestFit="1" customWidth="1"/>
    <col min="7692" max="7693" width="14.6640625" style="71" bestFit="1" customWidth="1"/>
    <col min="7694" max="7936" width="9.33203125" style="71"/>
    <col min="7937" max="7937" width="7.6640625" style="71" bestFit="1" customWidth="1"/>
    <col min="7938" max="7938" width="10.6640625" style="71" bestFit="1" customWidth="1"/>
    <col min="7939" max="7939" width="34.6640625" style="71" customWidth="1"/>
    <col min="7940" max="7940" width="18.33203125" style="71" bestFit="1" customWidth="1"/>
    <col min="7941" max="7941" width="11.6640625" style="71" bestFit="1" customWidth="1"/>
    <col min="7942" max="7942" width="11.33203125" style="71" bestFit="1" customWidth="1"/>
    <col min="7943" max="7943" width="12.6640625" style="71" bestFit="1" customWidth="1"/>
    <col min="7944" max="7944" width="12" style="71" bestFit="1" customWidth="1"/>
    <col min="7945" max="7947" width="11.6640625" style="71" bestFit="1" customWidth="1"/>
    <col min="7948" max="7949" width="14.6640625" style="71" bestFit="1" customWidth="1"/>
    <col min="7950" max="8192" width="9.33203125" style="71"/>
    <col min="8193" max="8193" width="7.6640625" style="71" bestFit="1" customWidth="1"/>
    <col min="8194" max="8194" width="10.6640625" style="71" bestFit="1" customWidth="1"/>
    <col min="8195" max="8195" width="34.6640625" style="71" customWidth="1"/>
    <col min="8196" max="8196" width="18.33203125" style="71" bestFit="1" customWidth="1"/>
    <col min="8197" max="8197" width="11.6640625" style="71" bestFit="1" customWidth="1"/>
    <col min="8198" max="8198" width="11.33203125" style="71" bestFit="1" customWidth="1"/>
    <col min="8199" max="8199" width="12.6640625" style="71" bestFit="1" customWidth="1"/>
    <col min="8200" max="8200" width="12" style="71" bestFit="1" customWidth="1"/>
    <col min="8201" max="8203" width="11.6640625" style="71" bestFit="1" customWidth="1"/>
    <col min="8204" max="8205" width="14.6640625" style="71" bestFit="1" customWidth="1"/>
    <col min="8206" max="8448" width="9.33203125" style="71"/>
    <col min="8449" max="8449" width="7.6640625" style="71" bestFit="1" customWidth="1"/>
    <col min="8450" max="8450" width="10.6640625" style="71" bestFit="1" customWidth="1"/>
    <col min="8451" max="8451" width="34.6640625" style="71" customWidth="1"/>
    <col min="8452" max="8452" width="18.33203125" style="71" bestFit="1" customWidth="1"/>
    <col min="8453" max="8453" width="11.6640625" style="71" bestFit="1" customWidth="1"/>
    <col min="8454" max="8454" width="11.33203125" style="71" bestFit="1" customWidth="1"/>
    <col min="8455" max="8455" width="12.6640625" style="71" bestFit="1" customWidth="1"/>
    <col min="8456" max="8456" width="12" style="71" bestFit="1" customWidth="1"/>
    <col min="8457" max="8459" width="11.6640625" style="71" bestFit="1" customWidth="1"/>
    <col min="8460" max="8461" width="14.6640625" style="71" bestFit="1" customWidth="1"/>
    <col min="8462" max="8704" width="9.33203125" style="71"/>
    <col min="8705" max="8705" width="7.6640625" style="71" bestFit="1" customWidth="1"/>
    <col min="8706" max="8706" width="10.6640625" style="71" bestFit="1" customWidth="1"/>
    <col min="8707" max="8707" width="34.6640625" style="71" customWidth="1"/>
    <col min="8708" max="8708" width="18.33203125" style="71" bestFit="1" customWidth="1"/>
    <col min="8709" max="8709" width="11.6640625" style="71" bestFit="1" customWidth="1"/>
    <col min="8710" max="8710" width="11.33203125" style="71" bestFit="1" customWidth="1"/>
    <col min="8711" max="8711" width="12.6640625" style="71" bestFit="1" customWidth="1"/>
    <col min="8712" max="8712" width="12" style="71" bestFit="1" customWidth="1"/>
    <col min="8713" max="8715" width="11.6640625" style="71" bestFit="1" customWidth="1"/>
    <col min="8716" max="8717" width="14.6640625" style="71" bestFit="1" customWidth="1"/>
    <col min="8718" max="8960" width="9.33203125" style="71"/>
    <col min="8961" max="8961" width="7.6640625" style="71" bestFit="1" customWidth="1"/>
    <col min="8962" max="8962" width="10.6640625" style="71" bestFit="1" customWidth="1"/>
    <col min="8963" max="8963" width="34.6640625" style="71" customWidth="1"/>
    <col min="8964" max="8964" width="18.33203125" style="71" bestFit="1" customWidth="1"/>
    <col min="8965" max="8965" width="11.6640625" style="71" bestFit="1" customWidth="1"/>
    <col min="8966" max="8966" width="11.33203125" style="71" bestFit="1" customWidth="1"/>
    <col min="8967" max="8967" width="12.6640625" style="71" bestFit="1" customWidth="1"/>
    <col min="8968" max="8968" width="12" style="71" bestFit="1" customWidth="1"/>
    <col min="8969" max="8971" width="11.6640625" style="71" bestFit="1" customWidth="1"/>
    <col min="8972" max="8973" width="14.6640625" style="71" bestFit="1" customWidth="1"/>
    <col min="8974" max="9216" width="9.33203125" style="71"/>
    <col min="9217" max="9217" width="7.6640625" style="71" bestFit="1" customWidth="1"/>
    <col min="9218" max="9218" width="10.6640625" style="71" bestFit="1" customWidth="1"/>
    <col min="9219" max="9219" width="34.6640625" style="71" customWidth="1"/>
    <col min="9220" max="9220" width="18.33203125" style="71" bestFit="1" customWidth="1"/>
    <col min="9221" max="9221" width="11.6640625" style="71" bestFit="1" customWidth="1"/>
    <col min="9222" max="9222" width="11.33203125" style="71" bestFit="1" customWidth="1"/>
    <col min="9223" max="9223" width="12.6640625" style="71" bestFit="1" customWidth="1"/>
    <col min="9224" max="9224" width="12" style="71" bestFit="1" customWidth="1"/>
    <col min="9225" max="9227" width="11.6640625" style="71" bestFit="1" customWidth="1"/>
    <col min="9228" max="9229" width="14.6640625" style="71" bestFit="1" customWidth="1"/>
    <col min="9230" max="9472" width="9.33203125" style="71"/>
    <col min="9473" max="9473" width="7.6640625" style="71" bestFit="1" customWidth="1"/>
    <col min="9474" max="9474" width="10.6640625" style="71" bestFit="1" customWidth="1"/>
    <col min="9475" max="9475" width="34.6640625" style="71" customWidth="1"/>
    <col min="9476" max="9476" width="18.33203125" style="71" bestFit="1" customWidth="1"/>
    <col min="9477" max="9477" width="11.6640625" style="71" bestFit="1" customWidth="1"/>
    <col min="9478" max="9478" width="11.33203125" style="71" bestFit="1" customWidth="1"/>
    <col min="9479" max="9479" width="12.6640625" style="71" bestFit="1" customWidth="1"/>
    <col min="9480" max="9480" width="12" style="71" bestFit="1" customWidth="1"/>
    <col min="9481" max="9483" width="11.6640625" style="71" bestFit="1" customWidth="1"/>
    <col min="9484" max="9485" width="14.6640625" style="71" bestFit="1" customWidth="1"/>
    <col min="9486" max="9728" width="9.33203125" style="71"/>
    <col min="9729" max="9729" width="7.6640625" style="71" bestFit="1" customWidth="1"/>
    <col min="9730" max="9730" width="10.6640625" style="71" bestFit="1" customWidth="1"/>
    <col min="9731" max="9731" width="34.6640625" style="71" customWidth="1"/>
    <col min="9732" max="9732" width="18.33203125" style="71" bestFit="1" customWidth="1"/>
    <col min="9733" max="9733" width="11.6640625" style="71" bestFit="1" customWidth="1"/>
    <col min="9734" max="9734" width="11.33203125" style="71" bestFit="1" customWidth="1"/>
    <col min="9735" max="9735" width="12.6640625" style="71" bestFit="1" customWidth="1"/>
    <col min="9736" max="9736" width="12" style="71" bestFit="1" customWidth="1"/>
    <col min="9737" max="9739" width="11.6640625" style="71" bestFit="1" customWidth="1"/>
    <col min="9740" max="9741" width="14.6640625" style="71" bestFit="1" customWidth="1"/>
    <col min="9742" max="9984" width="9.33203125" style="71"/>
    <col min="9985" max="9985" width="7.6640625" style="71" bestFit="1" customWidth="1"/>
    <col min="9986" max="9986" width="10.6640625" style="71" bestFit="1" customWidth="1"/>
    <col min="9987" max="9987" width="34.6640625" style="71" customWidth="1"/>
    <col min="9988" max="9988" width="18.33203125" style="71" bestFit="1" customWidth="1"/>
    <col min="9989" max="9989" width="11.6640625" style="71" bestFit="1" customWidth="1"/>
    <col min="9990" max="9990" width="11.33203125" style="71" bestFit="1" customWidth="1"/>
    <col min="9991" max="9991" width="12.6640625" style="71" bestFit="1" customWidth="1"/>
    <col min="9992" max="9992" width="12" style="71" bestFit="1" customWidth="1"/>
    <col min="9993" max="9995" width="11.6640625" style="71" bestFit="1" customWidth="1"/>
    <col min="9996" max="9997" width="14.6640625" style="71" bestFit="1" customWidth="1"/>
    <col min="9998" max="10240" width="9.33203125" style="71"/>
    <col min="10241" max="10241" width="7.6640625" style="71" bestFit="1" customWidth="1"/>
    <col min="10242" max="10242" width="10.6640625" style="71" bestFit="1" customWidth="1"/>
    <col min="10243" max="10243" width="34.6640625" style="71" customWidth="1"/>
    <col min="10244" max="10244" width="18.33203125" style="71" bestFit="1" customWidth="1"/>
    <col min="10245" max="10245" width="11.6640625" style="71" bestFit="1" customWidth="1"/>
    <col min="10246" max="10246" width="11.33203125" style="71" bestFit="1" customWidth="1"/>
    <col min="10247" max="10247" width="12.6640625" style="71" bestFit="1" customWidth="1"/>
    <col min="10248" max="10248" width="12" style="71" bestFit="1" customWidth="1"/>
    <col min="10249" max="10251" width="11.6640625" style="71" bestFit="1" customWidth="1"/>
    <col min="10252" max="10253" width="14.6640625" style="71" bestFit="1" customWidth="1"/>
    <col min="10254" max="10496" width="9.33203125" style="71"/>
    <col min="10497" max="10497" width="7.6640625" style="71" bestFit="1" customWidth="1"/>
    <col min="10498" max="10498" width="10.6640625" style="71" bestFit="1" customWidth="1"/>
    <col min="10499" max="10499" width="34.6640625" style="71" customWidth="1"/>
    <col min="10500" max="10500" width="18.33203125" style="71" bestFit="1" customWidth="1"/>
    <col min="10501" max="10501" width="11.6640625" style="71" bestFit="1" customWidth="1"/>
    <col min="10502" max="10502" width="11.33203125" style="71" bestFit="1" customWidth="1"/>
    <col min="10503" max="10503" width="12.6640625" style="71" bestFit="1" customWidth="1"/>
    <col min="10504" max="10504" width="12" style="71" bestFit="1" customWidth="1"/>
    <col min="10505" max="10507" width="11.6640625" style="71" bestFit="1" customWidth="1"/>
    <col min="10508" max="10509" width="14.6640625" style="71" bestFit="1" customWidth="1"/>
    <col min="10510" max="10752" width="9.33203125" style="71"/>
    <col min="10753" max="10753" width="7.6640625" style="71" bestFit="1" customWidth="1"/>
    <col min="10754" max="10754" width="10.6640625" style="71" bestFit="1" customWidth="1"/>
    <col min="10755" max="10755" width="34.6640625" style="71" customWidth="1"/>
    <col min="10756" max="10756" width="18.33203125" style="71" bestFit="1" customWidth="1"/>
    <col min="10757" max="10757" width="11.6640625" style="71" bestFit="1" customWidth="1"/>
    <col min="10758" max="10758" width="11.33203125" style="71" bestFit="1" customWidth="1"/>
    <col min="10759" max="10759" width="12.6640625" style="71" bestFit="1" customWidth="1"/>
    <col min="10760" max="10760" width="12" style="71" bestFit="1" customWidth="1"/>
    <col min="10761" max="10763" width="11.6640625" style="71" bestFit="1" customWidth="1"/>
    <col min="10764" max="10765" width="14.6640625" style="71" bestFit="1" customWidth="1"/>
    <col min="10766" max="11008" width="9.33203125" style="71"/>
    <col min="11009" max="11009" width="7.6640625" style="71" bestFit="1" customWidth="1"/>
    <col min="11010" max="11010" width="10.6640625" style="71" bestFit="1" customWidth="1"/>
    <col min="11011" max="11011" width="34.6640625" style="71" customWidth="1"/>
    <col min="11012" max="11012" width="18.33203125" style="71" bestFit="1" customWidth="1"/>
    <col min="11013" max="11013" width="11.6640625" style="71" bestFit="1" customWidth="1"/>
    <col min="11014" max="11014" width="11.33203125" style="71" bestFit="1" customWidth="1"/>
    <col min="11015" max="11015" width="12.6640625" style="71" bestFit="1" customWidth="1"/>
    <col min="11016" max="11016" width="12" style="71" bestFit="1" customWidth="1"/>
    <col min="11017" max="11019" width="11.6640625" style="71" bestFit="1" customWidth="1"/>
    <col min="11020" max="11021" width="14.6640625" style="71" bestFit="1" customWidth="1"/>
    <col min="11022" max="11264" width="9.33203125" style="71"/>
    <col min="11265" max="11265" width="7.6640625" style="71" bestFit="1" customWidth="1"/>
    <col min="11266" max="11266" width="10.6640625" style="71" bestFit="1" customWidth="1"/>
    <col min="11267" max="11267" width="34.6640625" style="71" customWidth="1"/>
    <col min="11268" max="11268" width="18.33203125" style="71" bestFit="1" customWidth="1"/>
    <col min="11269" max="11269" width="11.6640625" style="71" bestFit="1" customWidth="1"/>
    <col min="11270" max="11270" width="11.33203125" style="71" bestFit="1" customWidth="1"/>
    <col min="11271" max="11271" width="12.6640625" style="71" bestFit="1" customWidth="1"/>
    <col min="11272" max="11272" width="12" style="71" bestFit="1" customWidth="1"/>
    <col min="11273" max="11275" width="11.6640625" style="71" bestFit="1" customWidth="1"/>
    <col min="11276" max="11277" width="14.6640625" style="71" bestFit="1" customWidth="1"/>
    <col min="11278" max="11520" width="9.33203125" style="71"/>
    <col min="11521" max="11521" width="7.6640625" style="71" bestFit="1" customWidth="1"/>
    <col min="11522" max="11522" width="10.6640625" style="71" bestFit="1" customWidth="1"/>
    <col min="11523" max="11523" width="34.6640625" style="71" customWidth="1"/>
    <col min="11524" max="11524" width="18.33203125" style="71" bestFit="1" customWidth="1"/>
    <col min="11525" max="11525" width="11.6640625" style="71" bestFit="1" customWidth="1"/>
    <col min="11526" max="11526" width="11.33203125" style="71" bestFit="1" customWidth="1"/>
    <col min="11527" max="11527" width="12.6640625" style="71" bestFit="1" customWidth="1"/>
    <col min="11528" max="11528" width="12" style="71" bestFit="1" customWidth="1"/>
    <col min="11529" max="11531" width="11.6640625" style="71" bestFit="1" customWidth="1"/>
    <col min="11532" max="11533" width="14.6640625" style="71" bestFit="1" customWidth="1"/>
    <col min="11534" max="11776" width="9.33203125" style="71"/>
    <col min="11777" max="11777" width="7.6640625" style="71" bestFit="1" customWidth="1"/>
    <col min="11778" max="11778" width="10.6640625" style="71" bestFit="1" customWidth="1"/>
    <col min="11779" max="11779" width="34.6640625" style="71" customWidth="1"/>
    <col min="11780" max="11780" width="18.33203125" style="71" bestFit="1" customWidth="1"/>
    <col min="11781" max="11781" width="11.6640625" style="71" bestFit="1" customWidth="1"/>
    <col min="11782" max="11782" width="11.33203125" style="71" bestFit="1" customWidth="1"/>
    <col min="11783" max="11783" width="12.6640625" style="71" bestFit="1" customWidth="1"/>
    <col min="11784" max="11784" width="12" style="71" bestFit="1" customWidth="1"/>
    <col min="11785" max="11787" width="11.6640625" style="71" bestFit="1" customWidth="1"/>
    <col min="11788" max="11789" width="14.6640625" style="71" bestFit="1" customWidth="1"/>
    <col min="11790" max="12032" width="9.33203125" style="71"/>
    <col min="12033" max="12033" width="7.6640625" style="71" bestFit="1" customWidth="1"/>
    <col min="12034" max="12034" width="10.6640625" style="71" bestFit="1" customWidth="1"/>
    <col min="12035" max="12035" width="34.6640625" style="71" customWidth="1"/>
    <col min="12036" max="12036" width="18.33203125" style="71" bestFit="1" customWidth="1"/>
    <col min="12037" max="12037" width="11.6640625" style="71" bestFit="1" customWidth="1"/>
    <col min="12038" max="12038" width="11.33203125" style="71" bestFit="1" customWidth="1"/>
    <col min="12039" max="12039" width="12.6640625" style="71" bestFit="1" customWidth="1"/>
    <col min="12040" max="12040" width="12" style="71" bestFit="1" customWidth="1"/>
    <col min="12041" max="12043" width="11.6640625" style="71" bestFit="1" customWidth="1"/>
    <col min="12044" max="12045" width="14.6640625" style="71" bestFit="1" customWidth="1"/>
    <col min="12046" max="12288" width="9.33203125" style="71"/>
    <col min="12289" max="12289" width="7.6640625" style="71" bestFit="1" customWidth="1"/>
    <col min="12290" max="12290" width="10.6640625" style="71" bestFit="1" customWidth="1"/>
    <col min="12291" max="12291" width="34.6640625" style="71" customWidth="1"/>
    <col min="12292" max="12292" width="18.33203125" style="71" bestFit="1" customWidth="1"/>
    <col min="12293" max="12293" width="11.6640625" style="71" bestFit="1" customWidth="1"/>
    <col min="12294" max="12294" width="11.33203125" style="71" bestFit="1" customWidth="1"/>
    <col min="12295" max="12295" width="12.6640625" style="71" bestFit="1" customWidth="1"/>
    <col min="12296" max="12296" width="12" style="71" bestFit="1" customWidth="1"/>
    <col min="12297" max="12299" width="11.6640625" style="71" bestFit="1" customWidth="1"/>
    <col min="12300" max="12301" width="14.6640625" style="71" bestFit="1" customWidth="1"/>
    <col min="12302" max="12544" width="9.33203125" style="71"/>
    <col min="12545" max="12545" width="7.6640625" style="71" bestFit="1" customWidth="1"/>
    <col min="12546" max="12546" width="10.6640625" style="71" bestFit="1" customWidth="1"/>
    <col min="12547" max="12547" width="34.6640625" style="71" customWidth="1"/>
    <col min="12548" max="12548" width="18.33203125" style="71" bestFit="1" customWidth="1"/>
    <col min="12549" max="12549" width="11.6640625" style="71" bestFit="1" customWidth="1"/>
    <col min="12550" max="12550" width="11.33203125" style="71" bestFit="1" customWidth="1"/>
    <col min="12551" max="12551" width="12.6640625" style="71" bestFit="1" customWidth="1"/>
    <col min="12552" max="12552" width="12" style="71" bestFit="1" customWidth="1"/>
    <col min="12553" max="12555" width="11.6640625" style="71" bestFit="1" customWidth="1"/>
    <col min="12556" max="12557" width="14.6640625" style="71" bestFit="1" customWidth="1"/>
    <col min="12558" max="12800" width="9.33203125" style="71"/>
    <col min="12801" max="12801" width="7.6640625" style="71" bestFit="1" customWidth="1"/>
    <col min="12802" max="12802" width="10.6640625" style="71" bestFit="1" customWidth="1"/>
    <col min="12803" max="12803" width="34.6640625" style="71" customWidth="1"/>
    <col min="12804" max="12804" width="18.33203125" style="71" bestFit="1" customWidth="1"/>
    <col min="12805" max="12805" width="11.6640625" style="71" bestFit="1" customWidth="1"/>
    <col min="12806" max="12806" width="11.33203125" style="71" bestFit="1" customWidth="1"/>
    <col min="12807" max="12807" width="12.6640625" style="71" bestFit="1" customWidth="1"/>
    <col min="12808" max="12808" width="12" style="71" bestFit="1" customWidth="1"/>
    <col min="12809" max="12811" width="11.6640625" style="71" bestFit="1" customWidth="1"/>
    <col min="12812" max="12813" width="14.6640625" style="71" bestFit="1" customWidth="1"/>
    <col min="12814" max="13056" width="9.33203125" style="71"/>
    <col min="13057" max="13057" width="7.6640625" style="71" bestFit="1" customWidth="1"/>
    <col min="13058" max="13058" width="10.6640625" style="71" bestFit="1" customWidth="1"/>
    <col min="13059" max="13059" width="34.6640625" style="71" customWidth="1"/>
    <col min="13060" max="13060" width="18.33203125" style="71" bestFit="1" customWidth="1"/>
    <col min="13061" max="13061" width="11.6640625" style="71" bestFit="1" customWidth="1"/>
    <col min="13062" max="13062" width="11.33203125" style="71" bestFit="1" customWidth="1"/>
    <col min="13063" max="13063" width="12.6640625" style="71" bestFit="1" customWidth="1"/>
    <col min="13064" max="13064" width="12" style="71" bestFit="1" customWidth="1"/>
    <col min="13065" max="13067" width="11.6640625" style="71" bestFit="1" customWidth="1"/>
    <col min="13068" max="13069" width="14.6640625" style="71" bestFit="1" customWidth="1"/>
    <col min="13070" max="13312" width="9.33203125" style="71"/>
    <col min="13313" max="13313" width="7.6640625" style="71" bestFit="1" customWidth="1"/>
    <col min="13314" max="13314" width="10.6640625" style="71" bestFit="1" customWidth="1"/>
    <col min="13315" max="13315" width="34.6640625" style="71" customWidth="1"/>
    <col min="13316" max="13316" width="18.33203125" style="71" bestFit="1" customWidth="1"/>
    <col min="13317" max="13317" width="11.6640625" style="71" bestFit="1" customWidth="1"/>
    <col min="13318" max="13318" width="11.33203125" style="71" bestFit="1" customWidth="1"/>
    <col min="13319" max="13319" width="12.6640625" style="71" bestFit="1" customWidth="1"/>
    <col min="13320" max="13320" width="12" style="71" bestFit="1" customWidth="1"/>
    <col min="13321" max="13323" width="11.6640625" style="71" bestFit="1" customWidth="1"/>
    <col min="13324" max="13325" width="14.6640625" style="71" bestFit="1" customWidth="1"/>
    <col min="13326" max="13568" width="9.33203125" style="71"/>
    <col min="13569" max="13569" width="7.6640625" style="71" bestFit="1" customWidth="1"/>
    <col min="13570" max="13570" width="10.6640625" style="71" bestFit="1" customWidth="1"/>
    <col min="13571" max="13571" width="34.6640625" style="71" customWidth="1"/>
    <col min="13572" max="13572" width="18.33203125" style="71" bestFit="1" customWidth="1"/>
    <col min="13573" max="13573" width="11.6640625" style="71" bestFit="1" customWidth="1"/>
    <col min="13574" max="13574" width="11.33203125" style="71" bestFit="1" customWidth="1"/>
    <col min="13575" max="13575" width="12.6640625" style="71" bestFit="1" customWidth="1"/>
    <col min="13576" max="13576" width="12" style="71" bestFit="1" customWidth="1"/>
    <col min="13577" max="13579" width="11.6640625" style="71" bestFit="1" customWidth="1"/>
    <col min="13580" max="13581" width="14.6640625" style="71" bestFit="1" customWidth="1"/>
    <col min="13582" max="13824" width="9.33203125" style="71"/>
    <col min="13825" max="13825" width="7.6640625" style="71" bestFit="1" customWidth="1"/>
    <col min="13826" max="13826" width="10.6640625" style="71" bestFit="1" customWidth="1"/>
    <col min="13827" max="13827" width="34.6640625" style="71" customWidth="1"/>
    <col min="13828" max="13828" width="18.33203125" style="71" bestFit="1" customWidth="1"/>
    <col min="13829" max="13829" width="11.6640625" style="71" bestFit="1" customWidth="1"/>
    <col min="13830" max="13830" width="11.33203125" style="71" bestFit="1" customWidth="1"/>
    <col min="13831" max="13831" width="12.6640625" style="71" bestFit="1" customWidth="1"/>
    <col min="13832" max="13832" width="12" style="71" bestFit="1" customWidth="1"/>
    <col min="13833" max="13835" width="11.6640625" style="71" bestFit="1" customWidth="1"/>
    <col min="13836" max="13837" width="14.6640625" style="71" bestFit="1" customWidth="1"/>
    <col min="13838" max="14080" width="9.33203125" style="71"/>
    <col min="14081" max="14081" width="7.6640625" style="71" bestFit="1" customWidth="1"/>
    <col min="14082" max="14082" width="10.6640625" style="71" bestFit="1" customWidth="1"/>
    <col min="14083" max="14083" width="34.6640625" style="71" customWidth="1"/>
    <col min="14084" max="14084" width="18.33203125" style="71" bestFit="1" customWidth="1"/>
    <col min="14085" max="14085" width="11.6640625" style="71" bestFit="1" customWidth="1"/>
    <col min="14086" max="14086" width="11.33203125" style="71" bestFit="1" customWidth="1"/>
    <col min="14087" max="14087" width="12.6640625" style="71" bestFit="1" customWidth="1"/>
    <col min="14088" max="14088" width="12" style="71" bestFit="1" customWidth="1"/>
    <col min="14089" max="14091" width="11.6640625" style="71" bestFit="1" customWidth="1"/>
    <col min="14092" max="14093" width="14.6640625" style="71" bestFit="1" customWidth="1"/>
    <col min="14094" max="14336" width="9.33203125" style="71"/>
    <col min="14337" max="14337" width="7.6640625" style="71" bestFit="1" customWidth="1"/>
    <col min="14338" max="14338" width="10.6640625" style="71" bestFit="1" customWidth="1"/>
    <col min="14339" max="14339" width="34.6640625" style="71" customWidth="1"/>
    <col min="14340" max="14340" width="18.33203125" style="71" bestFit="1" customWidth="1"/>
    <col min="14341" max="14341" width="11.6640625" style="71" bestFit="1" customWidth="1"/>
    <col min="14342" max="14342" width="11.33203125" style="71" bestFit="1" customWidth="1"/>
    <col min="14343" max="14343" width="12.6640625" style="71" bestFit="1" customWidth="1"/>
    <col min="14344" max="14344" width="12" style="71" bestFit="1" customWidth="1"/>
    <col min="14345" max="14347" width="11.6640625" style="71" bestFit="1" customWidth="1"/>
    <col min="14348" max="14349" width="14.6640625" style="71" bestFit="1" customWidth="1"/>
    <col min="14350" max="14592" width="9.33203125" style="71"/>
    <col min="14593" max="14593" width="7.6640625" style="71" bestFit="1" customWidth="1"/>
    <col min="14594" max="14594" width="10.6640625" style="71" bestFit="1" customWidth="1"/>
    <col min="14595" max="14595" width="34.6640625" style="71" customWidth="1"/>
    <col min="14596" max="14596" width="18.33203125" style="71" bestFit="1" customWidth="1"/>
    <col min="14597" max="14597" width="11.6640625" style="71" bestFit="1" customWidth="1"/>
    <col min="14598" max="14598" width="11.33203125" style="71" bestFit="1" customWidth="1"/>
    <col min="14599" max="14599" width="12.6640625" style="71" bestFit="1" customWidth="1"/>
    <col min="14600" max="14600" width="12" style="71" bestFit="1" customWidth="1"/>
    <col min="14601" max="14603" width="11.6640625" style="71" bestFit="1" customWidth="1"/>
    <col min="14604" max="14605" width="14.6640625" style="71" bestFit="1" customWidth="1"/>
    <col min="14606" max="14848" width="9.33203125" style="71"/>
    <col min="14849" max="14849" width="7.6640625" style="71" bestFit="1" customWidth="1"/>
    <col min="14850" max="14850" width="10.6640625" style="71" bestFit="1" customWidth="1"/>
    <col min="14851" max="14851" width="34.6640625" style="71" customWidth="1"/>
    <col min="14852" max="14852" width="18.33203125" style="71" bestFit="1" customWidth="1"/>
    <col min="14853" max="14853" width="11.6640625" style="71" bestFit="1" customWidth="1"/>
    <col min="14854" max="14854" width="11.33203125" style="71" bestFit="1" customWidth="1"/>
    <col min="14855" max="14855" width="12.6640625" style="71" bestFit="1" customWidth="1"/>
    <col min="14856" max="14856" width="12" style="71" bestFit="1" customWidth="1"/>
    <col min="14857" max="14859" width="11.6640625" style="71" bestFit="1" customWidth="1"/>
    <col min="14860" max="14861" width="14.6640625" style="71" bestFit="1" customWidth="1"/>
    <col min="14862" max="15104" width="9.33203125" style="71"/>
    <col min="15105" max="15105" width="7.6640625" style="71" bestFit="1" customWidth="1"/>
    <col min="15106" max="15106" width="10.6640625" style="71" bestFit="1" customWidth="1"/>
    <col min="15107" max="15107" width="34.6640625" style="71" customWidth="1"/>
    <col min="15108" max="15108" width="18.33203125" style="71" bestFit="1" customWidth="1"/>
    <col min="15109" max="15109" width="11.6640625" style="71" bestFit="1" customWidth="1"/>
    <col min="15110" max="15110" width="11.33203125" style="71" bestFit="1" customWidth="1"/>
    <col min="15111" max="15111" width="12.6640625" style="71" bestFit="1" customWidth="1"/>
    <col min="15112" max="15112" width="12" style="71" bestFit="1" customWidth="1"/>
    <col min="15113" max="15115" width="11.6640625" style="71" bestFit="1" customWidth="1"/>
    <col min="15116" max="15117" width="14.6640625" style="71" bestFit="1" customWidth="1"/>
    <col min="15118" max="15360" width="9.33203125" style="71"/>
    <col min="15361" max="15361" width="7.6640625" style="71" bestFit="1" customWidth="1"/>
    <col min="15362" max="15362" width="10.6640625" style="71" bestFit="1" customWidth="1"/>
    <col min="15363" max="15363" width="34.6640625" style="71" customWidth="1"/>
    <col min="15364" max="15364" width="18.33203125" style="71" bestFit="1" customWidth="1"/>
    <col min="15365" max="15365" width="11.6640625" style="71" bestFit="1" customWidth="1"/>
    <col min="15366" max="15366" width="11.33203125" style="71" bestFit="1" customWidth="1"/>
    <col min="15367" max="15367" width="12.6640625" style="71" bestFit="1" customWidth="1"/>
    <col min="15368" max="15368" width="12" style="71" bestFit="1" customWidth="1"/>
    <col min="15369" max="15371" width="11.6640625" style="71" bestFit="1" customWidth="1"/>
    <col min="15372" max="15373" width="14.6640625" style="71" bestFit="1" customWidth="1"/>
    <col min="15374" max="15616" width="9.33203125" style="71"/>
    <col min="15617" max="15617" width="7.6640625" style="71" bestFit="1" customWidth="1"/>
    <col min="15618" max="15618" width="10.6640625" style="71" bestFit="1" customWidth="1"/>
    <col min="15619" max="15619" width="34.6640625" style="71" customWidth="1"/>
    <col min="15620" max="15620" width="18.33203125" style="71" bestFit="1" customWidth="1"/>
    <col min="15621" max="15621" width="11.6640625" style="71" bestFit="1" customWidth="1"/>
    <col min="15622" max="15622" width="11.33203125" style="71" bestFit="1" customWidth="1"/>
    <col min="15623" max="15623" width="12.6640625" style="71" bestFit="1" customWidth="1"/>
    <col min="15624" max="15624" width="12" style="71" bestFit="1" customWidth="1"/>
    <col min="15625" max="15627" width="11.6640625" style="71" bestFit="1" customWidth="1"/>
    <col min="15628" max="15629" width="14.6640625" style="71" bestFit="1" customWidth="1"/>
    <col min="15630" max="15872" width="9.33203125" style="71"/>
    <col min="15873" max="15873" width="7.6640625" style="71" bestFit="1" customWidth="1"/>
    <col min="15874" max="15874" width="10.6640625" style="71" bestFit="1" customWidth="1"/>
    <col min="15875" max="15875" width="34.6640625" style="71" customWidth="1"/>
    <col min="15876" max="15876" width="18.33203125" style="71" bestFit="1" customWidth="1"/>
    <col min="15877" max="15877" width="11.6640625" style="71" bestFit="1" customWidth="1"/>
    <col min="15878" max="15878" width="11.33203125" style="71" bestFit="1" customWidth="1"/>
    <col min="15879" max="15879" width="12.6640625" style="71" bestFit="1" customWidth="1"/>
    <col min="15880" max="15880" width="12" style="71" bestFit="1" customWidth="1"/>
    <col min="15881" max="15883" width="11.6640625" style="71" bestFit="1" customWidth="1"/>
    <col min="15884" max="15885" width="14.6640625" style="71" bestFit="1" customWidth="1"/>
    <col min="15886" max="16128" width="9.33203125" style="71"/>
    <col min="16129" max="16129" width="7.6640625" style="71" bestFit="1" customWidth="1"/>
    <col min="16130" max="16130" width="10.6640625" style="71" bestFit="1" customWidth="1"/>
    <col min="16131" max="16131" width="34.6640625" style="71" customWidth="1"/>
    <col min="16132" max="16132" width="18.33203125" style="71" bestFit="1" customWidth="1"/>
    <col min="16133" max="16133" width="11.6640625" style="71" bestFit="1" customWidth="1"/>
    <col min="16134" max="16134" width="11.33203125" style="71" bestFit="1" customWidth="1"/>
    <col min="16135" max="16135" width="12.6640625" style="71" bestFit="1" customWidth="1"/>
    <col min="16136" max="16136" width="12" style="71" bestFit="1" customWidth="1"/>
    <col min="16137" max="16139" width="11.6640625" style="71" bestFit="1" customWidth="1"/>
    <col min="16140" max="16141" width="14.6640625" style="71" bestFit="1" customWidth="1"/>
    <col min="16142" max="16384" width="9.33203125" style="71"/>
  </cols>
  <sheetData>
    <row r="1" spans="1:17" s="86" customFormat="1" ht="41.4" x14ac:dyDescent="0.3">
      <c r="A1" s="85"/>
      <c r="B1" s="85"/>
      <c r="C1" s="87" t="s">
        <v>205</v>
      </c>
      <c r="D1" s="87" t="s">
        <v>199</v>
      </c>
      <c r="E1" s="88" t="s">
        <v>252</v>
      </c>
      <c r="F1" s="88" t="s">
        <v>259</v>
      </c>
      <c r="G1" s="93" t="s">
        <v>265</v>
      </c>
      <c r="H1" s="88" t="s">
        <v>260</v>
      </c>
      <c r="I1" s="89"/>
      <c r="J1" s="89" t="s">
        <v>254</v>
      </c>
      <c r="K1" s="89" t="s">
        <v>253</v>
      </c>
      <c r="L1" s="89" t="s">
        <v>261</v>
      </c>
      <c r="M1" s="89" t="s">
        <v>255</v>
      </c>
      <c r="N1" s="90" t="s">
        <v>256</v>
      </c>
      <c r="O1" s="91" t="s">
        <v>257</v>
      </c>
      <c r="P1" s="92" t="s">
        <v>258</v>
      </c>
      <c r="Q1" s="88" t="s">
        <v>198</v>
      </c>
    </row>
    <row r="2" spans="1:17" x14ac:dyDescent="0.3">
      <c r="C2" s="63">
        <f>Kystoplande_108_liste!A2</f>
        <v>1</v>
      </c>
      <c r="D2" s="63" t="str">
        <f>Kystoplande_108_liste!B2</f>
        <v>Roskilde Fjord, ydre</v>
      </c>
      <c r="E2" s="64">
        <v>814153.94890066294</v>
      </c>
      <c r="F2" s="64">
        <v>98160.732452157798</v>
      </c>
      <c r="G2" s="94">
        <v>0</v>
      </c>
      <c r="H2" s="65">
        <v>0.50732239266606205</v>
      </c>
      <c r="I2" s="66"/>
      <c r="J2" s="67">
        <f>K2+L2+M2</f>
        <v>853.25679458854586</v>
      </c>
      <c r="K2" s="67">
        <v>124.898366216033</v>
      </c>
      <c r="L2" s="67">
        <v>90.462352268068912</v>
      </c>
      <c r="M2" s="68">
        <v>637.89607610444398</v>
      </c>
      <c r="N2" s="69">
        <v>305.17209792208803</v>
      </c>
      <c r="O2" s="68">
        <v>752.63036650418496</v>
      </c>
      <c r="P2" s="66">
        <f t="shared" ref="P2:P33" si="0">N2/O2</f>
        <v>0.40547407001334584</v>
      </c>
      <c r="Q2" s="70">
        <f>LN(P2:P109)</f>
        <v>-0.9026983531843642</v>
      </c>
    </row>
    <row r="3" spans="1:17" x14ac:dyDescent="0.3">
      <c r="C3" s="63">
        <f>Kystoplande_108_liste!A3</f>
        <v>2</v>
      </c>
      <c r="D3" s="63" t="str">
        <f>Kystoplande_108_liste!B3</f>
        <v>Roskilde Fjord, indre</v>
      </c>
      <c r="E3" s="64">
        <v>793928.81511893403</v>
      </c>
      <c r="F3" s="64">
        <v>49466.826013990998</v>
      </c>
      <c r="G3" s="94">
        <v>0</v>
      </c>
      <c r="H3" s="65">
        <v>0.50984911859116799</v>
      </c>
      <c r="I3" s="66"/>
      <c r="J3" s="67">
        <f t="shared" ref="J3:J66" si="1">K3+L3+M3</f>
        <v>558.83515900047632</v>
      </c>
      <c r="K3" s="67">
        <v>73.679904917695296</v>
      </c>
      <c r="L3" s="67">
        <v>80.575037663134992</v>
      </c>
      <c r="M3" s="68">
        <v>404.58021641964598</v>
      </c>
      <c r="N3" s="69">
        <v>276.88145211507305</v>
      </c>
      <c r="O3" s="68">
        <v>463.79577424619401</v>
      </c>
      <c r="P3" s="66">
        <f t="shared" si="0"/>
        <v>0.59699002770149789</v>
      </c>
      <c r="Q3" s="70">
        <f t="shared" ref="Q3:Q66" si="2">LN(P3)</f>
        <v>-0.51585486974664008</v>
      </c>
    </row>
    <row r="4" spans="1:17" x14ac:dyDescent="0.3">
      <c r="C4" s="63">
        <f>Kystoplande_108_liste!A4</f>
        <v>6</v>
      </c>
      <c r="D4" s="63" t="str">
        <f>Kystoplande_108_liste!B4</f>
        <v>Nordlige Øresund</v>
      </c>
      <c r="E4" s="64">
        <v>890937.34792565205</v>
      </c>
      <c r="F4" s="64">
        <v>623130.10362180497</v>
      </c>
      <c r="G4" s="94">
        <v>0</v>
      </c>
      <c r="H4" s="65">
        <v>0.49646795705538399</v>
      </c>
      <c r="I4" s="66"/>
      <c r="J4" s="67">
        <f t="shared" si="1"/>
        <v>690.14807483823404</v>
      </c>
      <c r="K4" s="67">
        <v>142.22019759849201</v>
      </c>
      <c r="L4" s="67">
        <v>163.44546256116001</v>
      </c>
      <c r="M4" s="68">
        <v>384.48241467858202</v>
      </c>
      <c r="N4" s="69">
        <v>62.918861137614805</v>
      </c>
      <c r="O4" s="68">
        <v>620.29386635758601</v>
      </c>
      <c r="P4" s="66">
        <f t="shared" si="0"/>
        <v>0.10143395662942674</v>
      </c>
      <c r="Q4" s="70">
        <f t="shared" si="2"/>
        <v>-2.2883473658819415</v>
      </c>
    </row>
    <row r="5" spans="1:17" x14ac:dyDescent="0.3">
      <c r="C5" s="63">
        <f>Kystoplande_108_liste!A5</f>
        <v>16</v>
      </c>
      <c r="D5" s="63" t="str">
        <f>Kystoplande_108_liste!B5</f>
        <v>Korsør Nor</v>
      </c>
      <c r="E5" s="64">
        <v>638650.02204916906</v>
      </c>
      <c r="F5" s="64">
        <v>3092.0907607619802</v>
      </c>
      <c r="G5" s="94">
        <v>1</v>
      </c>
      <c r="H5" s="65">
        <v>0.50910909941746996</v>
      </c>
      <c r="I5" s="66"/>
      <c r="J5" s="67">
        <f t="shared" si="1"/>
        <v>28.762488289103658</v>
      </c>
      <c r="K5" s="67">
        <v>5.5482213516141599</v>
      </c>
      <c r="L5" s="67">
        <v>13.703742301782201</v>
      </c>
      <c r="M5" s="68">
        <v>9.5105246357072986</v>
      </c>
      <c r="N5" s="69">
        <v>20.9932253713467</v>
      </c>
      <c r="O5" s="68">
        <v>31.1266861782421</v>
      </c>
      <c r="P5" s="66">
        <f t="shared" si="0"/>
        <v>0.67444459879642438</v>
      </c>
      <c r="Q5" s="70">
        <f t="shared" si="2"/>
        <v>-0.3938657434068783</v>
      </c>
    </row>
    <row r="6" spans="1:17" x14ac:dyDescent="0.3">
      <c r="C6" s="63">
        <f>Kystoplande_108_liste!A6</f>
        <v>17</v>
      </c>
      <c r="D6" s="63" t="str">
        <f>Kystoplande_108_liste!B6</f>
        <v>Basnæs Nor</v>
      </c>
      <c r="E6" s="64">
        <v>599142.82075729896</v>
      </c>
      <c r="F6" s="64">
        <v>487.41600212261397</v>
      </c>
      <c r="G6" s="94">
        <v>0</v>
      </c>
      <c r="H6" s="65">
        <v>0.50910909941746996</v>
      </c>
      <c r="I6" s="66"/>
      <c r="J6" s="67">
        <f t="shared" si="1"/>
        <v>50.502104538331935</v>
      </c>
      <c r="K6" s="67">
        <v>2.2397888348527299</v>
      </c>
      <c r="L6" s="67">
        <v>26.360111331108801</v>
      </c>
      <c r="M6" s="68">
        <v>21.902204372370402</v>
      </c>
      <c r="N6" s="69">
        <v>37.782266113579603</v>
      </c>
      <c r="O6" s="68">
        <v>44.878061568639097</v>
      </c>
      <c r="P6" s="66">
        <f t="shared" si="0"/>
        <v>0.84188721154529422</v>
      </c>
      <c r="Q6" s="70">
        <f t="shared" si="2"/>
        <v>-0.17210922674641163</v>
      </c>
    </row>
    <row r="7" spans="1:17" x14ac:dyDescent="0.3">
      <c r="C7" s="63">
        <f>Kystoplande_108_liste!A7</f>
        <v>18</v>
      </c>
      <c r="D7" s="63" t="str">
        <f>Kystoplande_108_liste!B7</f>
        <v>Holsteinborg Nor</v>
      </c>
      <c r="E7" s="64">
        <v>613964.00815263996</v>
      </c>
      <c r="F7" s="64">
        <v>306.060160712364</v>
      </c>
      <c r="G7" s="94">
        <v>1</v>
      </c>
      <c r="H7" s="65">
        <v>0.50905899001965205</v>
      </c>
      <c r="I7" s="66"/>
      <c r="J7" s="67">
        <f t="shared" si="1"/>
        <v>33.267334468556896</v>
      </c>
      <c r="K7" s="67">
        <v>0</v>
      </c>
      <c r="L7" s="67">
        <v>17.789887294684199</v>
      </c>
      <c r="M7" s="68">
        <v>15.477447173872701</v>
      </c>
      <c r="N7" s="69">
        <v>12.4321017395495</v>
      </c>
      <c r="O7" s="68">
        <v>19.760696233238203</v>
      </c>
      <c r="P7" s="66">
        <f t="shared" si="0"/>
        <v>0.62913277916990884</v>
      </c>
      <c r="Q7" s="70">
        <f t="shared" si="2"/>
        <v>-0.4634129488996177</v>
      </c>
    </row>
    <row r="8" spans="1:17" x14ac:dyDescent="0.3">
      <c r="C8" s="63">
        <f>Kystoplande_108_liste!A8</f>
        <v>24</v>
      </c>
      <c r="D8" s="63" t="str">
        <f>Kystoplande_108_liste!B8</f>
        <v>Isefjord, ydre</v>
      </c>
      <c r="E8" s="64">
        <v>573558.62601192901</v>
      </c>
      <c r="F8" s="64">
        <v>9110.7149706229702</v>
      </c>
      <c r="G8" s="94">
        <v>1</v>
      </c>
      <c r="H8" s="65">
        <v>0.50962920286815705</v>
      </c>
      <c r="I8" s="66"/>
      <c r="J8" s="67">
        <f t="shared" si="1"/>
        <v>115.80035293165236</v>
      </c>
      <c r="K8" s="67">
        <v>1.62037645123096</v>
      </c>
      <c r="L8" s="67">
        <v>78.780988884369208</v>
      </c>
      <c r="M8" s="68">
        <v>35.398987596052194</v>
      </c>
      <c r="N8" s="69">
        <v>57.940288441872298</v>
      </c>
      <c r="O8" s="68">
        <v>124.984474492001</v>
      </c>
      <c r="P8" s="66">
        <f t="shared" si="0"/>
        <v>0.46357988604080963</v>
      </c>
      <c r="Q8" s="70">
        <f t="shared" si="2"/>
        <v>-0.76877655490985286</v>
      </c>
    </row>
    <row r="9" spans="1:17" x14ac:dyDescent="0.3">
      <c r="C9" s="63">
        <f>Kystoplande_108_liste!A9</f>
        <v>25</v>
      </c>
      <c r="D9" s="63" t="str">
        <f>Kystoplande_108_liste!B9</f>
        <v>Skælskør Fjord og Nor</v>
      </c>
      <c r="E9" s="64">
        <v>611179.99867864803</v>
      </c>
      <c r="F9" s="64">
        <v>2854.4689566432598</v>
      </c>
      <c r="G9" s="94">
        <v>1</v>
      </c>
      <c r="H9" s="65">
        <v>0.50910909941746996</v>
      </c>
      <c r="I9" s="66"/>
      <c r="J9" s="67">
        <f t="shared" si="1"/>
        <v>24.963102714450407</v>
      </c>
      <c r="K9" s="67">
        <v>7.4236741522230103</v>
      </c>
      <c r="L9" s="67">
        <v>12.1593442820985</v>
      </c>
      <c r="M9" s="68">
        <v>5.3800842801288997</v>
      </c>
      <c r="N9" s="69">
        <v>15.6122109040602</v>
      </c>
      <c r="O9" s="68">
        <v>27.055275043343901</v>
      </c>
      <c r="P9" s="66">
        <f t="shared" si="0"/>
        <v>0.57704868566476075</v>
      </c>
      <c r="Q9" s="70">
        <f t="shared" si="2"/>
        <v>-0.5498286387983089</v>
      </c>
    </row>
    <row r="10" spans="1:17" x14ac:dyDescent="0.3">
      <c r="C10" s="63">
        <f>Kystoplande_108_liste!A10</f>
        <v>28</v>
      </c>
      <c r="D10" s="63" t="str">
        <f>Kystoplande_108_liste!B10</f>
        <v>Sejerø Bugt</v>
      </c>
      <c r="E10" s="64">
        <v>564636.90326529997</v>
      </c>
      <c r="F10" s="64">
        <v>7915.6471821927298</v>
      </c>
      <c r="G10" s="94">
        <v>1</v>
      </c>
      <c r="H10" s="65">
        <v>0.51313031054770397</v>
      </c>
      <c r="I10" s="66"/>
      <c r="J10" s="67">
        <f t="shared" si="1"/>
        <v>410.2035941848622</v>
      </c>
      <c r="K10" s="67">
        <v>72.462344175902004</v>
      </c>
      <c r="L10" s="67">
        <v>167.12440693833901</v>
      </c>
      <c r="M10" s="68">
        <v>170.6168430706212</v>
      </c>
      <c r="N10" s="69">
        <v>161.569874395684</v>
      </c>
      <c r="O10" s="68">
        <v>325.14720874599897</v>
      </c>
      <c r="P10" s="66">
        <f t="shared" si="0"/>
        <v>0.49691299832716823</v>
      </c>
      <c r="Q10" s="70">
        <f t="shared" si="2"/>
        <v>-0.69934032187685946</v>
      </c>
    </row>
    <row r="11" spans="1:17" x14ac:dyDescent="0.3">
      <c r="C11" s="63">
        <f>Kystoplande_108_liste!A11</f>
        <v>29</v>
      </c>
      <c r="D11" s="63" t="str">
        <f>Kystoplande_108_liste!B11</f>
        <v>Kalundborg Fjord</v>
      </c>
      <c r="E11" s="64">
        <v>608122.64334931097</v>
      </c>
      <c r="F11" s="64">
        <v>8776.4849306339293</v>
      </c>
      <c r="G11" s="94">
        <v>0</v>
      </c>
      <c r="H11" s="65">
        <v>0.51385681293302499</v>
      </c>
      <c r="I11" s="66"/>
      <c r="J11" s="67">
        <f t="shared" si="1"/>
        <v>54.449104868372942</v>
      </c>
      <c r="K11" s="67">
        <v>1.0967451043563001</v>
      </c>
      <c r="L11" s="67">
        <v>38.907308074859003</v>
      </c>
      <c r="M11" s="68">
        <v>14.445051689157641</v>
      </c>
      <c r="N11" s="69">
        <v>34.681618000596096</v>
      </c>
      <c r="O11" s="68">
        <v>66.963771622532803</v>
      </c>
      <c r="P11" s="66">
        <f t="shared" si="0"/>
        <v>0.51791613823803784</v>
      </c>
      <c r="Q11" s="70">
        <f t="shared" si="2"/>
        <v>-0.65794194512247484</v>
      </c>
    </row>
    <row r="12" spans="1:17" x14ac:dyDescent="0.3">
      <c r="C12" s="63">
        <f>Kystoplande_108_liste!A12</f>
        <v>34</v>
      </c>
      <c r="D12" s="63" t="str">
        <f>Kystoplande_108_liste!B12</f>
        <v>Smålandsfarvandet, syd</v>
      </c>
      <c r="E12" s="64">
        <v>497100.53956679301</v>
      </c>
      <c r="F12" s="64">
        <v>10207.7105665033</v>
      </c>
      <c r="G12" s="94">
        <v>1</v>
      </c>
      <c r="H12" s="65">
        <v>0.51559376468273099</v>
      </c>
      <c r="I12" s="66"/>
      <c r="J12" s="67">
        <f t="shared" si="1"/>
        <v>633.64835271732295</v>
      </c>
      <c r="K12" s="67">
        <v>95.402801914793002</v>
      </c>
      <c r="L12" s="67">
        <v>122.222690456568</v>
      </c>
      <c r="M12" s="68">
        <v>416.02286034596199</v>
      </c>
      <c r="N12" s="69">
        <v>322.773890549736</v>
      </c>
      <c r="O12" s="68">
        <v>449.69894793645</v>
      </c>
      <c r="P12" s="66">
        <f t="shared" si="0"/>
        <v>0.71775549404965333</v>
      </c>
      <c r="Q12" s="70">
        <f t="shared" si="2"/>
        <v>-0.33162630546528804</v>
      </c>
    </row>
    <row r="13" spans="1:17" x14ac:dyDescent="0.3">
      <c r="C13" s="63">
        <f>Kystoplande_108_liste!A13</f>
        <v>35</v>
      </c>
      <c r="D13" s="63" t="str">
        <f>Kystoplande_108_liste!B13</f>
        <v>Karrebæk Fjord</v>
      </c>
      <c r="E13" s="64">
        <v>663606.41750163003</v>
      </c>
      <c r="F13" s="64">
        <v>65324.5483755323</v>
      </c>
      <c r="G13" s="94">
        <v>0</v>
      </c>
      <c r="H13" s="65">
        <v>0.511639176158874</v>
      </c>
      <c r="I13" s="66"/>
      <c r="J13" s="67">
        <f t="shared" si="1"/>
        <v>1367.0700852241073</v>
      </c>
      <c r="K13" s="67">
        <v>160.702014812176</v>
      </c>
      <c r="L13" s="67">
        <v>46.486430754171401</v>
      </c>
      <c r="M13" s="68">
        <v>1159.8816396577599</v>
      </c>
      <c r="N13" s="69">
        <v>742.33854934706994</v>
      </c>
      <c r="O13" s="68">
        <v>1143.5193752131199</v>
      </c>
      <c r="P13" s="66">
        <f t="shared" si="0"/>
        <v>0.64917006693368784</v>
      </c>
      <c r="Q13" s="70">
        <f t="shared" si="2"/>
        <v>-0.43206055202377819</v>
      </c>
    </row>
    <row r="14" spans="1:17" x14ac:dyDescent="0.3">
      <c r="C14" s="63">
        <f>Kystoplande_108_liste!A14</f>
        <v>36</v>
      </c>
      <c r="D14" s="63" t="str">
        <f>Kystoplande_108_liste!B14</f>
        <v>Dybsø Fjord</v>
      </c>
      <c r="E14" s="64">
        <v>630449.48459130002</v>
      </c>
      <c r="F14" s="64">
        <v>1079.8276734251699</v>
      </c>
      <c r="G14" s="94">
        <v>0</v>
      </c>
      <c r="H14" s="65">
        <v>0.50762717559759396</v>
      </c>
      <c r="I14" s="66"/>
      <c r="J14" s="67">
        <f t="shared" si="1"/>
        <v>50.98076795122472</v>
      </c>
      <c r="K14" s="67">
        <v>1.60945583705012</v>
      </c>
      <c r="L14" s="67">
        <v>24.726356270610399</v>
      </c>
      <c r="M14" s="68">
        <v>24.644955843564198</v>
      </c>
      <c r="N14" s="69">
        <v>34.162480833878</v>
      </c>
      <c r="O14" s="68">
        <v>45.142897406544904</v>
      </c>
      <c r="P14" s="66">
        <f t="shared" si="0"/>
        <v>0.75676314097032371</v>
      </c>
      <c r="Q14" s="70">
        <f t="shared" si="2"/>
        <v>-0.27870496622239227</v>
      </c>
    </row>
    <row r="15" spans="1:17" x14ac:dyDescent="0.3">
      <c r="C15" s="63">
        <f>Kystoplande_108_liste!A15</f>
        <v>37</v>
      </c>
      <c r="D15" s="63" t="str">
        <f>Kystoplande_108_liste!B15</f>
        <v>Avnø Fjord</v>
      </c>
      <c r="E15" s="64">
        <v>580105.71417341696</v>
      </c>
      <c r="F15" s="64">
        <v>4483.3027674343402</v>
      </c>
      <c r="G15" s="94">
        <v>0</v>
      </c>
      <c r="H15" s="65">
        <v>0.50957592682269204</v>
      </c>
      <c r="I15" s="66"/>
      <c r="J15" s="67">
        <f t="shared" si="1"/>
        <v>113.78258801709352</v>
      </c>
      <c r="K15" s="67">
        <v>1.64537438194771</v>
      </c>
      <c r="L15" s="67">
        <v>34.763056288620398</v>
      </c>
      <c r="M15" s="68">
        <v>77.374157346525408</v>
      </c>
      <c r="N15" s="69">
        <v>114.41882576666801</v>
      </c>
      <c r="O15" s="68">
        <v>142.22379258998799</v>
      </c>
      <c r="P15" s="66">
        <f t="shared" si="0"/>
        <v>0.80449848568250493</v>
      </c>
      <c r="Q15" s="70">
        <f t="shared" si="2"/>
        <v>-0.21753619486035208</v>
      </c>
    </row>
    <row r="16" spans="1:17" x14ac:dyDescent="0.3">
      <c r="C16" s="63">
        <f>Kystoplande_108_liste!A16</f>
        <v>38</v>
      </c>
      <c r="D16" s="63" t="str">
        <f>Kystoplande_108_liste!B16</f>
        <v>Guldborgsund</v>
      </c>
      <c r="E16" s="64">
        <v>557142.12708008406</v>
      </c>
      <c r="F16" s="64">
        <v>15925.246215003101</v>
      </c>
      <c r="G16" s="94">
        <v>0</v>
      </c>
      <c r="H16" s="65">
        <v>0.51199280840109496</v>
      </c>
      <c r="I16" s="66"/>
      <c r="J16" s="67">
        <f t="shared" si="1"/>
        <v>301.29100888402593</v>
      </c>
      <c r="K16" s="67">
        <v>16.833942025863902</v>
      </c>
      <c r="L16" s="67">
        <v>68.121080671328002</v>
      </c>
      <c r="M16" s="68">
        <v>216.33598618683399</v>
      </c>
      <c r="N16" s="69">
        <v>192.45368597554099</v>
      </c>
      <c r="O16" s="68">
        <v>272.43849322070804</v>
      </c>
      <c r="P16" s="66">
        <f t="shared" si="0"/>
        <v>0.70641150485159343</v>
      </c>
      <c r="Q16" s="70">
        <f t="shared" si="2"/>
        <v>-0.34755734322875853</v>
      </c>
    </row>
    <row r="17" spans="3:17" x14ac:dyDescent="0.3">
      <c r="C17" s="63">
        <f>Kystoplande_108_liste!A17</f>
        <v>44</v>
      </c>
      <c r="D17" s="63" t="str">
        <f>Kystoplande_108_liste!B17</f>
        <v>Hjelm Bugt</v>
      </c>
      <c r="E17" s="64">
        <v>516647.14632213599</v>
      </c>
      <c r="F17" s="64">
        <v>1329.9584162337701</v>
      </c>
      <c r="G17" s="94">
        <v>1</v>
      </c>
      <c r="H17" s="65">
        <v>0.51070100398657403</v>
      </c>
      <c r="I17" s="66"/>
      <c r="J17" s="67">
        <f t="shared" si="1"/>
        <v>137.46299861802396</v>
      </c>
      <c r="K17" s="67">
        <v>5.0200332281835403</v>
      </c>
      <c r="L17" s="67">
        <v>66.647717347198807</v>
      </c>
      <c r="M17" s="68">
        <v>65.795248042641603</v>
      </c>
      <c r="N17" s="69">
        <v>76.96722131080989</v>
      </c>
      <c r="O17" s="68">
        <v>109.806179781444</v>
      </c>
      <c r="P17" s="66">
        <f t="shared" si="0"/>
        <v>0.7009370644166284</v>
      </c>
      <c r="Q17" s="70">
        <f t="shared" si="2"/>
        <v>-0.35533717569749024</v>
      </c>
    </row>
    <row r="18" spans="3:17" x14ac:dyDescent="0.3">
      <c r="C18" s="63">
        <f>Kystoplande_108_liste!A18</f>
        <v>45</v>
      </c>
      <c r="D18" s="63" t="str">
        <f>Kystoplande_108_liste!B18</f>
        <v>Grønsund</v>
      </c>
      <c r="E18" s="64">
        <v>528404.15767294099</v>
      </c>
      <c r="F18" s="64">
        <v>10733.085337190299</v>
      </c>
      <c r="G18" s="94">
        <v>1</v>
      </c>
      <c r="H18" s="65">
        <v>0.51142440105414599</v>
      </c>
      <c r="I18" s="66"/>
      <c r="J18" s="67">
        <f t="shared" si="1"/>
        <v>242.5792814744625</v>
      </c>
      <c r="K18" s="67">
        <v>10.9826317352922</v>
      </c>
      <c r="L18" s="67">
        <v>84.328459968970904</v>
      </c>
      <c r="M18" s="68">
        <v>147.2681897701994</v>
      </c>
      <c r="N18" s="69">
        <v>143.71104468724701</v>
      </c>
      <c r="O18" s="68">
        <v>199.20240578574499</v>
      </c>
      <c r="P18" s="66">
        <f t="shared" si="0"/>
        <v>0.72143227447673242</v>
      </c>
      <c r="Q18" s="70">
        <f t="shared" si="2"/>
        <v>-0.32651677284317338</v>
      </c>
    </row>
    <row r="19" spans="3:17" x14ac:dyDescent="0.3">
      <c r="C19" s="63">
        <f>Kystoplande_108_liste!A19</f>
        <v>46</v>
      </c>
      <c r="D19" s="63" t="str">
        <f>Kystoplande_108_liste!B19</f>
        <v>Fakse Bugt</v>
      </c>
      <c r="E19" s="64">
        <v>600362.613485993</v>
      </c>
      <c r="F19" s="64">
        <v>7250.78740256537</v>
      </c>
      <c r="G19" s="94">
        <v>1</v>
      </c>
      <c r="H19" s="65">
        <v>0.51642194180724299</v>
      </c>
      <c r="I19" s="66"/>
      <c r="J19" s="67">
        <f t="shared" si="1"/>
        <v>241.86906643065709</v>
      </c>
      <c r="K19" s="67">
        <v>11.1234388978365</v>
      </c>
      <c r="L19" s="67">
        <v>66.786127218971998</v>
      </c>
      <c r="M19" s="68">
        <v>163.95950031384859</v>
      </c>
      <c r="N19" s="69">
        <v>161.56757509141099</v>
      </c>
      <c r="O19" s="68">
        <v>225.492422585421</v>
      </c>
      <c r="P19" s="66">
        <f t="shared" si="0"/>
        <v>0.7165099972714426</v>
      </c>
      <c r="Q19" s="70">
        <f t="shared" si="2"/>
        <v>-0.33336307888530248</v>
      </c>
    </row>
    <row r="20" spans="3:17" x14ac:dyDescent="0.3">
      <c r="C20" s="63">
        <f>Kystoplande_108_liste!A20</f>
        <v>47</v>
      </c>
      <c r="D20" s="63" t="str">
        <f>Kystoplande_108_liste!B20</f>
        <v>Præstø Fjord</v>
      </c>
      <c r="E20" s="64">
        <v>628879.74904769496</v>
      </c>
      <c r="F20" s="64">
        <v>4714.8737898949303</v>
      </c>
      <c r="G20" s="94">
        <v>1</v>
      </c>
      <c r="H20" s="65">
        <v>0.51110926286305502</v>
      </c>
      <c r="I20" s="66"/>
      <c r="J20" s="67">
        <f t="shared" si="1"/>
        <v>194.42169884465051</v>
      </c>
      <c r="K20" s="67">
        <v>13.958914582766599</v>
      </c>
      <c r="L20" s="67">
        <v>34.830250770458903</v>
      </c>
      <c r="M20" s="68">
        <v>145.63253349142502</v>
      </c>
      <c r="N20" s="69">
        <v>104.26603247815301</v>
      </c>
      <c r="O20" s="68">
        <v>156.67245198216</v>
      </c>
      <c r="P20" s="66">
        <f t="shared" si="0"/>
        <v>0.66550329147861675</v>
      </c>
      <c r="Q20" s="70">
        <f t="shared" si="2"/>
        <v>-0.40721169528599827</v>
      </c>
    </row>
    <row r="21" spans="3:17" x14ac:dyDescent="0.3">
      <c r="C21" s="63">
        <f>Kystoplande_108_liste!A21</f>
        <v>48</v>
      </c>
      <c r="D21" s="63" t="str">
        <f>Kystoplande_108_liste!B21</f>
        <v>Stege Bugt</v>
      </c>
      <c r="E21" s="64">
        <v>545711.65819841402</v>
      </c>
      <c r="F21" s="64">
        <v>5852.9110295015898</v>
      </c>
      <c r="G21" s="94">
        <v>1</v>
      </c>
      <c r="H21" s="65">
        <v>0.50969612428544098</v>
      </c>
      <c r="I21" s="66"/>
      <c r="J21" s="67">
        <f t="shared" si="1"/>
        <v>283.17619199275708</v>
      </c>
      <c r="K21" s="67">
        <v>11.263975266503099</v>
      </c>
      <c r="L21" s="67">
        <v>121.20670222515101</v>
      </c>
      <c r="M21" s="68">
        <v>150.70551450110298</v>
      </c>
      <c r="N21" s="69">
        <v>151.933615281095</v>
      </c>
      <c r="O21" s="68">
        <v>219.87986992901301</v>
      </c>
      <c r="P21" s="66">
        <f t="shared" si="0"/>
        <v>0.6909846514378325</v>
      </c>
      <c r="Q21" s="70">
        <f t="shared" si="2"/>
        <v>-0.36963766756270439</v>
      </c>
    </row>
    <row r="22" spans="3:17" x14ac:dyDescent="0.3">
      <c r="C22" s="63">
        <f>Kystoplande_108_liste!A22</f>
        <v>49</v>
      </c>
      <c r="D22" s="63" t="str">
        <f>Kystoplande_108_liste!B22</f>
        <v>Stege Nor</v>
      </c>
      <c r="E22" s="64">
        <v>505172.983373906</v>
      </c>
      <c r="F22" s="64">
        <v>916.64446165526999</v>
      </c>
      <c r="G22" s="94">
        <v>1</v>
      </c>
      <c r="H22" s="65">
        <v>0.50969612428544098</v>
      </c>
      <c r="I22" s="66"/>
      <c r="J22" s="67">
        <f t="shared" si="1"/>
        <v>18.84997253688298</v>
      </c>
      <c r="K22" s="67">
        <v>0</v>
      </c>
      <c r="L22" s="67">
        <v>16.092469684539399</v>
      </c>
      <c r="M22" s="68">
        <v>2.7575028523435798</v>
      </c>
      <c r="N22" s="69">
        <v>15.8906826401063</v>
      </c>
      <c r="O22" s="68">
        <v>18.6459809744544</v>
      </c>
      <c r="P22" s="66">
        <f t="shared" si="0"/>
        <v>0.85223098006358866</v>
      </c>
      <c r="Q22" s="70">
        <f t="shared" si="2"/>
        <v>-0.15989768553367753</v>
      </c>
    </row>
    <row r="23" spans="3:17" x14ac:dyDescent="0.3">
      <c r="C23" s="63">
        <f>Kystoplande_108_liste!A23</f>
        <v>56</v>
      </c>
      <c r="D23" s="63" t="str">
        <f>Kystoplande_108_liste!B23</f>
        <v>Østersøen, Bornholm</v>
      </c>
      <c r="E23" s="64">
        <v>513508.525233911</v>
      </c>
      <c r="F23" s="64">
        <v>20224</v>
      </c>
      <c r="G23" s="94">
        <v>1</v>
      </c>
      <c r="H23" s="65">
        <v>0.50398679374571698</v>
      </c>
      <c r="I23" s="66"/>
      <c r="J23" s="67">
        <f t="shared" si="1"/>
        <v>500.43777804319819</v>
      </c>
      <c r="K23" s="67">
        <v>32.600114995417201</v>
      </c>
      <c r="L23" s="67">
        <v>128.89917274900301</v>
      </c>
      <c r="M23" s="68">
        <v>338.93849029877799</v>
      </c>
      <c r="N23" s="69">
        <v>355.706824986556</v>
      </c>
      <c r="O23" s="68">
        <v>602.00450963998105</v>
      </c>
      <c r="P23" s="66">
        <f t="shared" si="0"/>
        <v>0.59087069829307537</v>
      </c>
      <c r="Q23" s="70">
        <f t="shared" si="2"/>
        <v>-0.52615807012696958</v>
      </c>
    </row>
    <row r="24" spans="3:17" x14ac:dyDescent="0.3">
      <c r="C24" s="63">
        <f>Kystoplande_108_liste!A24</f>
        <v>57</v>
      </c>
      <c r="D24" s="63" t="str">
        <f>Kystoplande_108_liste!B24</f>
        <v>Østersøen, Christiansø</v>
      </c>
      <c r="E24" s="64">
        <v>488447.75</v>
      </c>
      <c r="F24" s="64">
        <v>40</v>
      </c>
      <c r="G24" s="95">
        <v>0</v>
      </c>
      <c r="H24" s="65">
        <v>0.50398679374571698</v>
      </c>
      <c r="I24" s="66"/>
      <c r="J24" s="67">
        <f t="shared" si="1"/>
        <v>5.7362150556347098</v>
      </c>
      <c r="K24" s="67">
        <v>0</v>
      </c>
      <c r="L24" s="67">
        <v>5.7362150556347098</v>
      </c>
      <c r="M24" s="68">
        <v>0</v>
      </c>
      <c r="N24" s="69">
        <v>0</v>
      </c>
      <c r="O24" s="68">
        <v>0.36793966017566498</v>
      </c>
      <c r="P24" s="66">
        <f t="shared" si="0"/>
        <v>0</v>
      </c>
      <c r="Q24" s="70" t="e">
        <f t="shared" si="2"/>
        <v>#NUM!</v>
      </c>
    </row>
    <row r="25" spans="3:17" x14ac:dyDescent="0.3">
      <c r="C25" s="63">
        <f>Kystoplande_108_liste!A25</f>
        <v>59</v>
      </c>
      <c r="D25" s="63" t="str">
        <f>Kystoplande_108_liste!B25</f>
        <v>Nærå Strand</v>
      </c>
      <c r="E25" s="64">
        <v>561924.68804841302</v>
      </c>
      <c r="F25" s="64">
        <v>1104.4413581254901</v>
      </c>
      <c r="G25" s="94">
        <v>0</v>
      </c>
      <c r="H25" s="65">
        <v>0.52154460950395298</v>
      </c>
      <c r="I25" s="66"/>
      <c r="J25" s="67">
        <f t="shared" si="1"/>
        <v>88.981980346211273</v>
      </c>
      <c r="K25" s="67">
        <v>4.2203600240370696</v>
      </c>
      <c r="L25" s="67">
        <v>17.5881486032326</v>
      </c>
      <c r="M25" s="68">
        <v>67.173471718941599</v>
      </c>
      <c r="N25" s="69">
        <v>66.933097652243703</v>
      </c>
      <c r="O25" s="68">
        <v>77.164280897867798</v>
      </c>
      <c r="P25" s="66">
        <f t="shared" si="0"/>
        <v>0.86741037269347765</v>
      </c>
      <c r="Q25" s="70">
        <f t="shared" si="2"/>
        <v>-0.14224308927852178</v>
      </c>
    </row>
    <row r="26" spans="3:17" x14ac:dyDescent="0.3">
      <c r="C26" s="63">
        <f>Kystoplande_108_liste!A26</f>
        <v>62</v>
      </c>
      <c r="D26" s="63" t="str">
        <f>Kystoplande_108_liste!B26</f>
        <v>Lillestrand</v>
      </c>
      <c r="E26" s="64">
        <v>563174.00958540896</v>
      </c>
      <c r="F26" s="64">
        <v>136.11074066692501</v>
      </c>
      <c r="G26" s="94">
        <v>1</v>
      </c>
      <c r="H26" s="65">
        <v>0.50647396980604997</v>
      </c>
      <c r="I26" s="66"/>
      <c r="J26" s="67">
        <f t="shared" si="1"/>
        <v>26.9988358997836</v>
      </c>
      <c r="K26" s="67">
        <v>0</v>
      </c>
      <c r="L26" s="67">
        <v>17.518985135487799</v>
      </c>
      <c r="M26" s="68">
        <v>9.479850764295799</v>
      </c>
      <c r="N26" s="69">
        <v>12.1594423861974</v>
      </c>
      <c r="O26" s="68">
        <v>15.175598077454799</v>
      </c>
      <c r="P26" s="66">
        <f t="shared" si="0"/>
        <v>0.80124963274177208</v>
      </c>
      <c r="Q26" s="70">
        <f t="shared" si="2"/>
        <v>-0.22158272910396501</v>
      </c>
    </row>
    <row r="27" spans="3:17" x14ac:dyDescent="0.3">
      <c r="C27" s="63">
        <f>Kystoplande_108_liste!A27</f>
        <v>68</v>
      </c>
      <c r="D27" s="63" t="str">
        <f>Kystoplande_108_liste!B27</f>
        <v>Lindelse Nor</v>
      </c>
      <c r="E27" s="64">
        <v>471645.502720733</v>
      </c>
      <c r="F27" s="64">
        <v>544.05217716787297</v>
      </c>
      <c r="G27" s="94">
        <v>1</v>
      </c>
      <c r="H27" s="65">
        <v>0.51356736242884204</v>
      </c>
      <c r="I27" s="66"/>
      <c r="J27" s="67">
        <f t="shared" si="1"/>
        <v>53.249813109150026</v>
      </c>
      <c r="K27" s="67">
        <v>5.1370068010719301</v>
      </c>
      <c r="L27" s="67">
        <v>17.814597455059697</v>
      </c>
      <c r="M27" s="68">
        <v>30.298208853018401</v>
      </c>
      <c r="N27" s="69">
        <v>25.063747249215801</v>
      </c>
      <c r="O27" s="68">
        <v>32.871571665001198</v>
      </c>
      <c r="P27" s="66">
        <f t="shared" si="0"/>
        <v>0.76247486748257642</v>
      </c>
      <c r="Q27" s="70">
        <f t="shared" si="2"/>
        <v>-0.27118573172237376</v>
      </c>
    </row>
    <row r="28" spans="3:17" x14ac:dyDescent="0.3">
      <c r="C28" s="63">
        <f>Kystoplande_108_liste!A28</f>
        <v>72</v>
      </c>
      <c r="D28" s="63" t="str">
        <f>Kystoplande_108_liste!B28</f>
        <v>Kløven</v>
      </c>
      <c r="E28" s="64">
        <v>481736.550888061</v>
      </c>
      <c r="F28" s="64">
        <v>989.75733689305696</v>
      </c>
      <c r="G28" s="94">
        <v>1</v>
      </c>
      <c r="H28" s="65">
        <v>0.51149649259547902</v>
      </c>
      <c r="I28" s="66"/>
      <c r="J28" s="67">
        <f t="shared" si="1"/>
        <v>39.164245986416589</v>
      </c>
      <c r="K28" s="67">
        <v>1.10916060588483</v>
      </c>
      <c r="L28" s="67">
        <v>23.617188354992997</v>
      </c>
      <c r="M28" s="68">
        <v>14.43789702553876</v>
      </c>
      <c r="N28" s="69">
        <v>18.8815170431341</v>
      </c>
      <c r="O28" s="68">
        <v>27.439525573123998</v>
      </c>
      <c r="P28" s="66">
        <f t="shared" si="0"/>
        <v>0.68811383027802231</v>
      </c>
      <c r="Q28" s="70">
        <f t="shared" si="2"/>
        <v>-0.37380100374880065</v>
      </c>
    </row>
    <row r="29" spans="3:17" x14ac:dyDescent="0.3">
      <c r="C29" s="63">
        <f>Kystoplande_108_liste!A29</f>
        <v>74</v>
      </c>
      <c r="D29" s="63" t="str">
        <f>Kystoplande_108_liste!B29</f>
        <v>Bredningen</v>
      </c>
      <c r="E29" s="64">
        <v>612222.99957489397</v>
      </c>
      <c r="F29" s="64">
        <v>5407.12919591013</v>
      </c>
      <c r="G29" s="94">
        <v>0</v>
      </c>
      <c r="H29" s="65">
        <v>0.51738067906555996</v>
      </c>
      <c r="I29" s="66"/>
      <c r="J29" s="67">
        <f t="shared" si="1"/>
        <v>129.05359127877017</v>
      </c>
      <c r="K29" s="67">
        <v>14.523044068916601</v>
      </c>
      <c r="L29" s="67">
        <v>4.1709686189861701</v>
      </c>
      <c r="M29" s="68">
        <v>110.3595785908674</v>
      </c>
      <c r="N29" s="69">
        <v>65.127683900566808</v>
      </c>
      <c r="O29" s="68">
        <v>116.04299026890101</v>
      </c>
      <c r="P29" s="66">
        <f t="shared" si="0"/>
        <v>0.56123755299350231</v>
      </c>
      <c r="Q29" s="70">
        <f t="shared" si="2"/>
        <v>-0.57761101746602084</v>
      </c>
    </row>
    <row r="30" spans="3:17" x14ac:dyDescent="0.3">
      <c r="C30" s="63">
        <f>Kystoplande_108_liste!A30</f>
        <v>80</v>
      </c>
      <c r="D30" s="63" t="str">
        <f>Kystoplande_108_liste!B30</f>
        <v>Gamborg Fjord</v>
      </c>
      <c r="E30" s="64">
        <v>654784.28010138404</v>
      </c>
      <c r="F30" s="64">
        <v>2628.10193541527</v>
      </c>
      <c r="G30" s="94">
        <v>0</v>
      </c>
      <c r="H30" s="65">
        <v>0.51341009143244098</v>
      </c>
      <c r="I30" s="66"/>
      <c r="J30" s="67">
        <f t="shared" si="1"/>
        <v>61.849889553564729</v>
      </c>
      <c r="K30" s="67">
        <v>7.56205621012053</v>
      </c>
      <c r="L30" s="67">
        <v>21.582552459189799</v>
      </c>
      <c r="M30" s="68">
        <v>32.7052808842544</v>
      </c>
      <c r="N30" s="69">
        <v>46.165692600255397</v>
      </c>
      <c r="O30" s="68">
        <v>55.571753420686299</v>
      </c>
      <c r="P30" s="66">
        <f t="shared" si="0"/>
        <v>0.83074025486967007</v>
      </c>
      <c r="Q30" s="70">
        <f t="shared" si="2"/>
        <v>-0.18543810233724753</v>
      </c>
    </row>
    <row r="31" spans="3:17" x14ac:dyDescent="0.3">
      <c r="C31" s="63">
        <f>Kystoplande_108_liste!A31</f>
        <v>82</v>
      </c>
      <c r="D31" s="63" t="str">
        <f>Kystoplande_108_liste!B31</f>
        <v>Aborg Minde Nor</v>
      </c>
      <c r="E31" s="64">
        <v>581339.89785370301</v>
      </c>
      <c r="F31" s="64">
        <v>1071.2637172503</v>
      </c>
      <c r="G31" s="94">
        <v>0</v>
      </c>
      <c r="H31" s="65">
        <v>0.51786778778276299</v>
      </c>
      <c r="I31" s="66"/>
      <c r="J31" s="67">
        <f t="shared" si="1"/>
        <v>99.64232342982433</v>
      </c>
      <c r="K31" s="67">
        <v>3.1673978406728502</v>
      </c>
      <c r="L31" s="67">
        <v>0.73679092665746893</v>
      </c>
      <c r="M31" s="68">
        <v>95.738134662494005</v>
      </c>
      <c r="N31" s="69">
        <v>73.692495737107691</v>
      </c>
      <c r="O31" s="68">
        <v>87.171338469382107</v>
      </c>
      <c r="P31" s="66">
        <f t="shared" si="0"/>
        <v>0.84537529228131902</v>
      </c>
      <c r="Q31" s="70">
        <f t="shared" si="2"/>
        <v>-0.16797461734547633</v>
      </c>
    </row>
    <row r="32" spans="3:17" x14ac:dyDescent="0.3">
      <c r="C32" s="63">
        <f>Kystoplande_108_liste!A32</f>
        <v>83</v>
      </c>
      <c r="D32" s="63" t="str">
        <f>Kystoplande_108_liste!B32</f>
        <v>Holckenhavn Fjord</v>
      </c>
      <c r="E32" s="64">
        <v>602904.51330053096</v>
      </c>
      <c r="F32" s="64">
        <v>9363.9719115612297</v>
      </c>
      <c r="G32" s="94">
        <v>0</v>
      </c>
      <c r="H32" s="65">
        <v>0.51051388140805798</v>
      </c>
      <c r="I32" s="66"/>
      <c r="J32" s="67">
        <f t="shared" si="1"/>
        <v>313.05567350576621</v>
      </c>
      <c r="K32" s="67">
        <v>28.628575707919801</v>
      </c>
      <c r="L32" s="67">
        <v>0.393108732750372</v>
      </c>
      <c r="M32" s="68">
        <v>284.03398906509602</v>
      </c>
      <c r="N32" s="69">
        <v>156.83954579952402</v>
      </c>
      <c r="O32" s="68">
        <v>230.065897596714</v>
      </c>
      <c r="P32" s="66">
        <f t="shared" si="0"/>
        <v>0.68171574943475732</v>
      </c>
      <c r="Q32" s="70">
        <f t="shared" si="2"/>
        <v>-0.3831424977047439</v>
      </c>
    </row>
    <row r="33" spans="3:18" x14ac:dyDescent="0.3">
      <c r="C33" s="63">
        <f>Kystoplande_108_liste!A33</f>
        <v>84</v>
      </c>
      <c r="D33" s="63" t="str">
        <f>Kystoplande_108_liste!B33</f>
        <v>Kerteminde Fjord</v>
      </c>
      <c r="E33" s="64">
        <v>696867.07635632902</v>
      </c>
      <c r="F33" s="64">
        <v>2191.6987397360899</v>
      </c>
      <c r="G33" s="94">
        <v>1</v>
      </c>
      <c r="H33" s="65">
        <v>0.50647396980604897</v>
      </c>
      <c r="I33" s="66"/>
      <c r="J33" s="67">
        <f t="shared" si="1"/>
        <v>22.113603531094043</v>
      </c>
      <c r="K33" s="67">
        <v>0</v>
      </c>
      <c r="L33" s="67">
        <v>16.399972223192702</v>
      </c>
      <c r="M33" s="68">
        <v>5.7136313079013394</v>
      </c>
      <c r="N33" s="69">
        <v>15.750502271971</v>
      </c>
      <c r="O33" s="68">
        <v>19.481648923591798</v>
      </c>
      <c r="P33" s="66">
        <f t="shared" si="0"/>
        <v>0.80847890924148258</v>
      </c>
      <c r="Q33" s="70">
        <f t="shared" si="2"/>
        <v>-0.21260068658663531</v>
      </c>
    </row>
    <row r="34" spans="3:18" x14ac:dyDescent="0.3">
      <c r="C34" s="63">
        <f>Kystoplande_108_liste!A34</f>
        <v>85</v>
      </c>
      <c r="D34" s="63" t="str">
        <f>Kystoplande_108_liste!B34</f>
        <v>Kertinge Nor</v>
      </c>
      <c r="E34" s="64">
        <v>621630.40588216705</v>
      </c>
      <c r="F34" s="64">
        <v>1582.7539976144701</v>
      </c>
      <c r="G34" s="94">
        <v>0</v>
      </c>
      <c r="H34" s="65">
        <v>0.50647396980604997</v>
      </c>
      <c r="I34" s="66"/>
      <c r="J34" s="67">
        <f t="shared" si="1"/>
        <v>20.805879620640823</v>
      </c>
      <c r="K34" s="67">
        <v>0</v>
      </c>
      <c r="L34" s="67">
        <v>11.922590329405601</v>
      </c>
      <c r="M34" s="68">
        <v>8.8832892912352204</v>
      </c>
      <c r="N34" s="69">
        <v>14.860995051500199</v>
      </c>
      <c r="O34" s="68">
        <v>18.046141815926898</v>
      </c>
      <c r="P34" s="66">
        <f t="shared" ref="P34:P65" si="3">N34/O34</f>
        <v>0.82349984850414959</v>
      </c>
      <c r="Q34" s="70">
        <f t="shared" si="2"/>
        <v>-0.19419191333027611</v>
      </c>
    </row>
    <row r="35" spans="3:18" x14ac:dyDescent="0.3">
      <c r="C35" s="63">
        <f>Kystoplande_108_liste!A35</f>
        <v>86</v>
      </c>
      <c r="D35" s="63" t="str">
        <f>Kystoplande_108_liste!B35</f>
        <v>Nyborg Fjord</v>
      </c>
      <c r="E35" s="64">
        <v>556896.78497053206</v>
      </c>
      <c r="F35" s="64">
        <v>5943.1322196665296</v>
      </c>
      <c r="G35" s="94">
        <v>1</v>
      </c>
      <c r="H35" s="65">
        <v>0.50839290016866101</v>
      </c>
      <c r="I35" s="66"/>
      <c r="J35" s="67">
        <f t="shared" si="1"/>
        <v>35.180109928821736</v>
      </c>
      <c r="K35" s="67">
        <v>4.8566182127522497</v>
      </c>
      <c r="L35" s="67">
        <v>16.700908318916802</v>
      </c>
      <c r="M35" s="68">
        <v>13.622583397152681</v>
      </c>
      <c r="N35" s="69">
        <v>5.3732050686052597</v>
      </c>
      <c r="O35" s="68">
        <v>21.154063634969202</v>
      </c>
      <c r="P35" s="66">
        <f t="shared" si="3"/>
        <v>0.25400344639802264</v>
      </c>
      <c r="Q35" s="70">
        <f t="shared" si="2"/>
        <v>-1.3704074435594995</v>
      </c>
    </row>
    <row r="36" spans="3:18" x14ac:dyDescent="0.3">
      <c r="C36" s="63">
        <f>Kystoplande_108_liste!A36</f>
        <v>87</v>
      </c>
      <c r="D36" s="63" t="str">
        <f>Kystoplande_108_liste!B36</f>
        <v>Helnæs Bugt</v>
      </c>
      <c r="E36" s="64">
        <v>575660.61294544302</v>
      </c>
      <c r="F36" s="64">
        <v>5941.3415200407999</v>
      </c>
      <c r="G36" s="94">
        <v>1</v>
      </c>
      <c r="H36" s="65">
        <v>0.51700538291095399</v>
      </c>
      <c r="I36" s="66"/>
      <c r="J36" s="67">
        <f t="shared" si="1"/>
        <v>208.74360093207588</v>
      </c>
      <c r="K36" s="67">
        <v>10.8925647049475</v>
      </c>
      <c r="L36" s="67">
        <v>61.150938148266597</v>
      </c>
      <c r="M36" s="68">
        <v>136.7000980788618</v>
      </c>
      <c r="N36" s="69">
        <v>135.18830656818699</v>
      </c>
      <c r="O36" s="68">
        <v>191.065414081038</v>
      </c>
      <c r="P36" s="66">
        <f t="shared" si="3"/>
        <v>0.70754985782433943</v>
      </c>
      <c r="Q36" s="70">
        <f t="shared" si="2"/>
        <v>-0.34594718152457338</v>
      </c>
    </row>
    <row r="37" spans="3:18" x14ac:dyDescent="0.3">
      <c r="C37" s="63">
        <f>Kystoplande_108_liste!A37</f>
        <v>89</v>
      </c>
      <c r="D37" s="63" t="str">
        <f>Kystoplande_108_liste!B37</f>
        <v>Lunkebugten</v>
      </c>
      <c r="E37" s="64">
        <v>569231.333597544</v>
      </c>
      <c r="F37" s="64">
        <v>495.57022455653203</v>
      </c>
      <c r="G37" s="94">
        <v>1</v>
      </c>
      <c r="H37" s="65">
        <v>0.51259162017284798</v>
      </c>
      <c r="I37" s="66"/>
      <c r="J37" s="67">
        <f t="shared" si="1"/>
        <v>17.540249302330221</v>
      </c>
      <c r="K37" s="67">
        <v>2.3379591029964399</v>
      </c>
      <c r="L37" s="67">
        <v>12.209338796248</v>
      </c>
      <c r="M37" s="68">
        <v>2.99295140308578</v>
      </c>
      <c r="N37" s="69">
        <v>9.5815782587925789</v>
      </c>
      <c r="O37" s="68">
        <v>18.562904950234699</v>
      </c>
      <c r="P37" s="66">
        <f t="shared" si="3"/>
        <v>0.51616803967266101</v>
      </c>
      <c r="Q37" s="70">
        <f t="shared" si="2"/>
        <v>-0.66132290823537176</v>
      </c>
    </row>
    <row r="38" spans="3:18" x14ac:dyDescent="0.3">
      <c r="C38" s="63">
        <f>Kystoplande_108_liste!A38</f>
        <v>90</v>
      </c>
      <c r="D38" s="63" t="str">
        <f>Kystoplande_108_liste!B38</f>
        <v>Langelandssund</v>
      </c>
      <c r="E38" s="64">
        <v>572533.18341964902</v>
      </c>
      <c r="F38" s="64">
        <v>6085.84844404869</v>
      </c>
      <c r="G38" s="94">
        <v>0</v>
      </c>
      <c r="H38" s="65">
        <v>0.51210144188433004</v>
      </c>
      <c r="I38" s="66"/>
      <c r="J38" s="67">
        <f t="shared" si="1"/>
        <v>302.50452938987985</v>
      </c>
      <c r="K38" s="67">
        <v>17.475969262138399</v>
      </c>
      <c r="L38" s="67">
        <v>61.852367244897401</v>
      </c>
      <c r="M38" s="68">
        <v>223.17619288284402</v>
      </c>
      <c r="N38" s="69">
        <v>197.009602699314</v>
      </c>
      <c r="O38" s="68">
        <v>290.04608535391299</v>
      </c>
      <c r="P38" s="66">
        <f t="shared" si="3"/>
        <v>0.67923551686251427</v>
      </c>
      <c r="Q38" s="70">
        <f t="shared" si="2"/>
        <v>-0.38678735315178514</v>
      </c>
    </row>
    <row r="39" spans="3:18" x14ac:dyDescent="0.3">
      <c r="C39" s="63">
        <f>Kystoplande_108_liste!A39</f>
        <v>92</v>
      </c>
      <c r="D39" s="63" t="str">
        <f>Kystoplande_108_liste!B39</f>
        <v>Odense Fjord, ydre</v>
      </c>
      <c r="E39" s="64">
        <v>618986.62080929102</v>
      </c>
      <c r="F39" s="64">
        <v>2826.5183520826699</v>
      </c>
      <c r="G39" s="94">
        <v>1</v>
      </c>
      <c r="H39" s="65">
        <v>0.51772289404312799</v>
      </c>
      <c r="I39" s="66"/>
      <c r="J39" s="67">
        <f t="shared" si="1"/>
        <v>142.58630102508815</v>
      </c>
      <c r="K39" s="67">
        <v>7.3249618374092496</v>
      </c>
      <c r="L39" s="67">
        <v>48.003890361753506</v>
      </c>
      <c r="M39" s="68">
        <v>87.257448825925394</v>
      </c>
      <c r="N39" s="69">
        <v>60.0461632092318</v>
      </c>
      <c r="O39" s="68">
        <v>74.361021274756197</v>
      </c>
      <c r="P39" s="66">
        <f t="shared" si="3"/>
        <v>0.80749513898373593</v>
      </c>
      <c r="Q39" s="70">
        <f t="shared" si="2"/>
        <v>-0.21381824373782748</v>
      </c>
    </row>
    <row r="40" spans="3:18" x14ac:dyDescent="0.3">
      <c r="C40" s="63">
        <f>Kystoplande_108_liste!A40</f>
        <v>93</v>
      </c>
      <c r="D40" s="63" t="str">
        <f>Kystoplande_108_liste!B40</f>
        <v>Odense Fjord, Seden Strand</v>
      </c>
      <c r="E40" s="64">
        <v>611284.16422924295</v>
      </c>
      <c r="F40" s="64">
        <v>123747.981431562</v>
      </c>
      <c r="G40" s="94">
        <v>0</v>
      </c>
      <c r="H40" s="65">
        <v>0.51304928575157505</v>
      </c>
      <c r="I40" s="66"/>
      <c r="J40" s="67">
        <f t="shared" si="1"/>
        <v>1376.3052341992316</v>
      </c>
      <c r="K40" s="67">
        <v>106.59167937946201</v>
      </c>
      <c r="L40" s="67">
        <v>30.729033085067503</v>
      </c>
      <c r="M40" s="68">
        <v>1238.984521734702</v>
      </c>
      <c r="N40" s="69">
        <v>650.88065413128606</v>
      </c>
      <c r="O40" s="68">
        <v>1028.7953503818301</v>
      </c>
      <c r="P40" s="66">
        <f t="shared" si="3"/>
        <v>0.63266290413318482</v>
      </c>
      <c r="Q40" s="70">
        <f>LN(P40)</f>
        <v>-0.45781753560050525</v>
      </c>
    </row>
    <row r="41" spans="3:18" x14ac:dyDescent="0.3">
      <c r="C41" s="63">
        <f>Kystoplande_108_liste!A41</f>
        <v>95</v>
      </c>
      <c r="D41" s="63" t="str">
        <f>Kystoplande_108_liste!B41</f>
        <v>Storebælt, SV</v>
      </c>
      <c r="E41" s="64">
        <v>460120.88207320898</v>
      </c>
      <c r="F41" s="64">
        <v>1854.51045403597</v>
      </c>
      <c r="G41" s="94">
        <v>1</v>
      </c>
      <c r="H41" s="65">
        <v>0.51356736242884204</v>
      </c>
      <c r="I41" s="66"/>
      <c r="J41" s="67">
        <f t="shared" si="1"/>
        <v>152.9058380229358</v>
      </c>
      <c r="K41" s="67">
        <v>25.2376417315593</v>
      </c>
      <c r="L41" s="67">
        <v>66.768820940095495</v>
      </c>
      <c r="M41" s="68">
        <v>60.899375351281002</v>
      </c>
      <c r="N41" s="69">
        <v>90.911820378898298</v>
      </c>
      <c r="O41" s="68">
        <v>145.41565242563303</v>
      </c>
      <c r="P41" s="66">
        <f t="shared" si="3"/>
        <v>0.62518593330516115</v>
      </c>
      <c r="Q41" s="70">
        <f t="shared" si="2"/>
        <v>-0.46970618019983168</v>
      </c>
      <c r="R41" s="72"/>
    </row>
    <row r="42" spans="3:18" x14ac:dyDescent="0.3">
      <c r="C42" s="63">
        <f>Kystoplande_108_liste!A42</f>
        <v>96</v>
      </c>
      <c r="D42" s="63" t="str">
        <f>Kystoplande_108_liste!B42</f>
        <v>Storebælt, NV</v>
      </c>
      <c r="E42" s="64">
        <v>641240.38105076505</v>
      </c>
      <c r="F42" s="64">
        <v>5213.5627648467398</v>
      </c>
      <c r="G42" s="94">
        <v>1</v>
      </c>
      <c r="H42" s="65">
        <v>0.50738650575896505</v>
      </c>
      <c r="I42" s="66"/>
      <c r="J42" s="67">
        <f t="shared" si="1"/>
        <v>126.58334422158502</v>
      </c>
      <c r="K42" s="67">
        <v>6.7525748572558193</v>
      </c>
      <c r="L42" s="67">
        <v>57.991899241940999</v>
      </c>
      <c r="M42" s="68">
        <v>61.838870122388201</v>
      </c>
      <c r="N42" s="69">
        <v>87.557481428432595</v>
      </c>
      <c r="O42" s="68">
        <v>116.939396690495</v>
      </c>
      <c r="P42" s="66">
        <f t="shared" si="3"/>
        <v>0.74874237345496231</v>
      </c>
      <c r="Q42" s="70">
        <f t="shared" si="2"/>
        <v>-0.28936031530724099</v>
      </c>
      <c r="R42" s="72"/>
    </row>
    <row r="43" spans="3:18" x14ac:dyDescent="0.3">
      <c r="C43" s="63">
        <f>Kystoplande_108_liste!A43</f>
        <v>101</v>
      </c>
      <c r="D43" s="63" t="str">
        <f>Kystoplande_108_liste!B43</f>
        <v>Genner Bugt</v>
      </c>
      <c r="E43" s="64">
        <v>601069.51109890197</v>
      </c>
      <c r="F43" s="64">
        <v>1400.35425553184</v>
      </c>
      <c r="G43" s="94">
        <v>0</v>
      </c>
      <c r="H43" s="65">
        <v>0.51518496062742003</v>
      </c>
      <c r="I43" s="66"/>
      <c r="J43" s="67">
        <f t="shared" si="1"/>
        <v>51.063464450032427</v>
      </c>
      <c r="K43" s="67">
        <v>3.6172187325580301</v>
      </c>
      <c r="L43" s="67">
        <v>13.5725371775284</v>
      </c>
      <c r="M43" s="68">
        <v>33.873708539945994</v>
      </c>
      <c r="N43" s="69">
        <v>22.725481249412699</v>
      </c>
      <c r="O43" s="68">
        <v>40.552687414270103</v>
      </c>
      <c r="P43" s="66">
        <f t="shared" si="3"/>
        <v>0.56039396396244312</v>
      </c>
      <c r="Q43" s="70">
        <f t="shared" si="2"/>
        <v>-0.57911523552225452</v>
      </c>
    </row>
    <row r="44" spans="3:18" x14ac:dyDescent="0.3">
      <c r="C44" s="63">
        <f>Kystoplande_108_liste!A44</f>
        <v>102</v>
      </c>
      <c r="D44" s="63" t="str">
        <f>Kystoplande_108_liste!B44</f>
        <v>Åbenrå Fjord</v>
      </c>
      <c r="E44" s="64">
        <v>678169.85507896903</v>
      </c>
      <c r="F44" s="64">
        <v>10226.009544300799</v>
      </c>
      <c r="G44" s="94">
        <v>0</v>
      </c>
      <c r="H44" s="65">
        <v>0.51515284513594795</v>
      </c>
      <c r="I44" s="66"/>
      <c r="J44" s="67">
        <f t="shared" si="1"/>
        <v>125.10457316002794</v>
      </c>
      <c r="K44" s="67">
        <v>4.8921445777219192</v>
      </c>
      <c r="L44" s="67">
        <v>28.918686758553797</v>
      </c>
      <c r="M44" s="68">
        <v>91.293741823752214</v>
      </c>
      <c r="N44" s="69">
        <v>38.693019006962501</v>
      </c>
      <c r="O44" s="68">
        <v>84.832704105797305</v>
      </c>
      <c r="P44" s="66">
        <f t="shared" si="3"/>
        <v>0.4561096974901015</v>
      </c>
      <c r="Q44" s="70">
        <f t="shared" si="2"/>
        <v>-0.7850219337275165</v>
      </c>
    </row>
    <row r="45" spans="3:18" x14ac:dyDescent="0.3">
      <c r="C45" s="63">
        <f>Kystoplande_108_liste!A45</f>
        <v>103</v>
      </c>
      <c r="D45" s="63" t="str">
        <f>Kystoplande_108_liste!B45</f>
        <v>Als Fjord</v>
      </c>
      <c r="E45" s="64">
        <v>562525.61436661403</v>
      </c>
      <c r="F45" s="64">
        <v>2576.2809907670398</v>
      </c>
      <c r="G45" s="94">
        <v>1</v>
      </c>
      <c r="H45" s="65">
        <v>0.51325690611443897</v>
      </c>
      <c r="I45" s="66"/>
      <c r="J45" s="67">
        <f t="shared" si="1"/>
        <v>138.29703323115609</v>
      </c>
      <c r="K45" s="67">
        <v>12.009243792387801</v>
      </c>
      <c r="L45" s="67">
        <v>56.666394045752099</v>
      </c>
      <c r="M45" s="68">
        <v>69.621395393016201</v>
      </c>
      <c r="N45" s="69">
        <v>86.1699417121485</v>
      </c>
      <c r="O45" s="68">
        <v>104.193746114734</v>
      </c>
      <c r="P45" s="66">
        <f t="shared" si="3"/>
        <v>0.82701644700692112</v>
      </c>
      <c r="Q45" s="70">
        <f t="shared" si="2"/>
        <v>-0.18993069660248696</v>
      </c>
    </row>
    <row r="46" spans="3:18" x14ac:dyDescent="0.3">
      <c r="C46" s="63">
        <f>Kystoplande_108_liste!A46</f>
        <v>104</v>
      </c>
      <c r="D46" s="63" t="str">
        <f>Kystoplande_108_liste!B46</f>
        <v>Als Sund</v>
      </c>
      <c r="E46" s="64">
        <v>647906.95666702604</v>
      </c>
      <c r="F46" s="64">
        <v>4437.3519708521098</v>
      </c>
      <c r="G46" s="94">
        <v>0</v>
      </c>
      <c r="H46" s="65">
        <v>0.51247438833313197</v>
      </c>
      <c r="I46" s="66"/>
      <c r="J46" s="67">
        <f t="shared" si="1"/>
        <v>44.688982036562606</v>
      </c>
      <c r="K46" s="67">
        <v>2.05898000498971</v>
      </c>
      <c r="L46" s="67">
        <v>21.883636010759499</v>
      </c>
      <c r="M46" s="68">
        <v>20.746366020813397</v>
      </c>
      <c r="N46" s="69">
        <v>33.749810090598999</v>
      </c>
      <c r="O46" s="68">
        <v>46.935531888194703</v>
      </c>
      <c r="P46" s="66">
        <f t="shared" si="3"/>
        <v>0.7190673831287252</v>
      </c>
      <c r="Q46" s="70">
        <f t="shared" si="2"/>
        <v>-0.3298002078098779</v>
      </c>
    </row>
    <row r="47" spans="3:18" x14ac:dyDescent="0.3">
      <c r="C47" s="63">
        <f>Kystoplande_108_liste!A47</f>
        <v>105</v>
      </c>
      <c r="D47" s="63" t="str">
        <f>Kystoplande_108_liste!B47</f>
        <v>Augustenborg Fjord</v>
      </c>
      <c r="E47" s="64">
        <v>593256.01289885701</v>
      </c>
      <c r="F47" s="64">
        <v>10064.530501101901</v>
      </c>
      <c r="G47" s="94">
        <v>0</v>
      </c>
      <c r="H47" s="65">
        <v>0.51247438833313197</v>
      </c>
      <c r="I47" s="66"/>
      <c r="J47" s="67">
        <f t="shared" si="1"/>
        <v>99.915219007469204</v>
      </c>
      <c r="K47" s="67">
        <v>11.4837225934775</v>
      </c>
      <c r="L47" s="67">
        <v>33.148226238865703</v>
      </c>
      <c r="M47" s="68">
        <v>55.283270175126006</v>
      </c>
      <c r="N47" s="69">
        <v>69.181365321041</v>
      </c>
      <c r="O47" s="68">
        <v>98.6674409955058</v>
      </c>
      <c r="P47" s="66">
        <f t="shared" si="3"/>
        <v>0.70115698373278112</v>
      </c>
      <c r="Q47" s="70">
        <f t="shared" si="2"/>
        <v>-0.35502347446147614</v>
      </c>
    </row>
    <row r="48" spans="3:18" x14ac:dyDescent="0.3">
      <c r="C48" s="63">
        <f>Kystoplande_108_liste!A48</f>
        <v>106</v>
      </c>
      <c r="D48" s="63" t="str">
        <f>Kystoplande_108_liste!B48</f>
        <v>Haderslev Fjord</v>
      </c>
      <c r="E48" s="64">
        <v>637214.14909081894</v>
      </c>
      <c r="F48" s="64">
        <v>15718.339816461799</v>
      </c>
      <c r="G48" s="94">
        <v>0</v>
      </c>
      <c r="H48" s="65">
        <v>0.515484584543066</v>
      </c>
      <c r="I48" s="66"/>
      <c r="J48" s="67">
        <f t="shared" si="1"/>
        <v>212.69009377597052</v>
      </c>
      <c r="K48" s="67">
        <v>25.7317159046755</v>
      </c>
      <c r="L48" s="67">
        <v>34.069154300544007</v>
      </c>
      <c r="M48" s="68">
        <v>152.889223570751</v>
      </c>
      <c r="N48" s="69">
        <v>126.453098172108</v>
      </c>
      <c r="O48" s="68">
        <v>193.35890665698901</v>
      </c>
      <c r="P48" s="66">
        <f t="shared" si="3"/>
        <v>0.6539812432660822</v>
      </c>
      <c r="Q48" s="70">
        <f t="shared" si="2"/>
        <v>-0.42467660795749906</v>
      </c>
    </row>
    <row r="49" spans="3:17" x14ac:dyDescent="0.3">
      <c r="C49" s="63">
        <f>Kystoplande_108_liste!A49</f>
        <v>107</v>
      </c>
      <c r="D49" s="63" t="str">
        <f>Kystoplande_108_liste!B49</f>
        <v>Juvre Dyb</v>
      </c>
      <c r="E49" s="64">
        <v>591678.31082165102</v>
      </c>
      <c r="F49" s="64">
        <v>3223.7217782355001</v>
      </c>
      <c r="G49" s="94">
        <v>0</v>
      </c>
      <c r="H49" s="65">
        <v>0.51737678162604195</v>
      </c>
      <c r="I49" s="66"/>
      <c r="J49" s="67">
        <f t="shared" si="1"/>
        <v>345.02470244461153</v>
      </c>
      <c r="K49" s="67">
        <v>15.033398187409901</v>
      </c>
      <c r="L49" s="67">
        <v>57.196581074945598</v>
      </c>
      <c r="M49" s="68">
        <v>272.79472318225601</v>
      </c>
      <c r="N49" s="69">
        <v>201.50898957379903</v>
      </c>
      <c r="O49" s="68">
        <v>298.01648367184504</v>
      </c>
      <c r="P49" s="66">
        <f t="shared" si="3"/>
        <v>0.67616726125688631</v>
      </c>
      <c r="Q49" s="70">
        <f t="shared" si="2"/>
        <v>-0.39131480564960403</v>
      </c>
    </row>
    <row r="50" spans="3:17" x14ac:dyDescent="0.3">
      <c r="C50" s="63">
        <f>Kystoplande_108_liste!A50</f>
        <v>108</v>
      </c>
      <c r="D50" s="63" t="str">
        <f>Kystoplande_108_liste!B50</f>
        <v>Avnø Vig</v>
      </c>
      <c r="E50" s="64">
        <v>590649.20476518595</v>
      </c>
      <c r="F50" s="64">
        <v>652.142718205807</v>
      </c>
      <c r="G50" s="94">
        <v>0</v>
      </c>
      <c r="H50" s="65">
        <v>0.51528400141712405</v>
      </c>
      <c r="I50" s="66"/>
      <c r="J50" s="67">
        <f t="shared" si="1"/>
        <v>46.001637112544373</v>
      </c>
      <c r="K50" s="67">
        <v>0</v>
      </c>
      <c r="L50" s="67">
        <v>3.0466849633245703</v>
      </c>
      <c r="M50" s="68">
        <v>42.9549521492198</v>
      </c>
      <c r="N50" s="69">
        <v>37.1386034635334</v>
      </c>
      <c r="O50" s="68">
        <v>46.811540315695098</v>
      </c>
      <c r="P50" s="66">
        <f t="shared" si="3"/>
        <v>0.79336426900444179</v>
      </c>
      <c r="Q50" s="70">
        <f t="shared" si="2"/>
        <v>-0.23147280720157978</v>
      </c>
    </row>
    <row r="51" spans="3:17" x14ac:dyDescent="0.3">
      <c r="C51" s="63">
        <f>Kystoplande_108_liste!A51</f>
        <v>109</v>
      </c>
      <c r="D51" s="63" t="str">
        <f>Kystoplande_108_liste!B51</f>
        <v>Hejlsminde Nor</v>
      </c>
      <c r="E51" s="64">
        <v>618717.32087956904</v>
      </c>
      <c r="F51" s="64">
        <v>3000.35034014862</v>
      </c>
      <c r="G51" s="94">
        <v>0</v>
      </c>
      <c r="H51" s="65">
        <v>0.51246501637401698</v>
      </c>
      <c r="I51" s="66"/>
      <c r="J51" s="67">
        <f t="shared" si="1"/>
        <v>130.72998242693154</v>
      </c>
      <c r="K51" s="67">
        <v>2.5261481962503001</v>
      </c>
      <c r="L51" s="67">
        <v>6.3640985779312498</v>
      </c>
      <c r="M51" s="68">
        <v>121.83973565274999</v>
      </c>
      <c r="N51" s="69">
        <v>91.633516332179795</v>
      </c>
      <c r="O51" s="68">
        <v>112.348408748137</v>
      </c>
      <c r="P51" s="66">
        <f t="shared" si="3"/>
        <v>0.8156191739003984</v>
      </c>
      <c r="Q51" s="70">
        <f t="shared" si="2"/>
        <v>-0.2038077316072136</v>
      </c>
    </row>
    <row r="52" spans="3:17" x14ac:dyDescent="0.3">
      <c r="C52" s="63">
        <f>Kystoplande_108_liste!A52</f>
        <v>110</v>
      </c>
      <c r="D52" s="63" t="str">
        <f>Kystoplande_108_liste!B52</f>
        <v>Nybøl Nor</v>
      </c>
      <c r="E52" s="64">
        <v>633543.65414879005</v>
      </c>
      <c r="F52" s="64">
        <v>4444.5106508715799</v>
      </c>
      <c r="G52" s="94">
        <v>1</v>
      </c>
      <c r="H52" s="65">
        <v>0.51279555876531502</v>
      </c>
      <c r="I52" s="66"/>
      <c r="J52" s="67">
        <f t="shared" si="1"/>
        <v>82.579219004887577</v>
      </c>
      <c r="K52" s="67">
        <v>5.6534350956592698</v>
      </c>
      <c r="L52" s="67">
        <v>18.2336901615225</v>
      </c>
      <c r="M52" s="68">
        <v>58.692093747705805</v>
      </c>
      <c r="N52" s="69">
        <v>39.165058252284702</v>
      </c>
      <c r="O52" s="68">
        <v>61.616554317690095</v>
      </c>
      <c r="P52" s="66">
        <f t="shared" si="3"/>
        <v>0.63562558286451321</v>
      </c>
      <c r="Q52" s="70">
        <f t="shared" si="2"/>
        <v>-0.45314559518541536</v>
      </c>
    </row>
    <row r="53" spans="3:17" x14ac:dyDescent="0.3">
      <c r="C53" s="63">
        <f>Kystoplande_108_liste!A53</f>
        <v>111</v>
      </c>
      <c r="D53" s="63" t="str">
        <f>Kystoplande_108_liste!B53</f>
        <v>Lister Dyb</v>
      </c>
      <c r="E53" s="64">
        <v>573246.54007967399</v>
      </c>
      <c r="F53" s="64">
        <v>27046.4167308096</v>
      </c>
      <c r="G53" s="94">
        <v>0</v>
      </c>
      <c r="H53" s="65">
        <v>0.51726035748879495</v>
      </c>
      <c r="I53" s="66"/>
      <c r="J53" s="67">
        <f t="shared" si="1"/>
        <v>2375.6067711648875</v>
      </c>
      <c r="K53" s="67">
        <v>190.726929729977</v>
      </c>
      <c r="L53" s="67">
        <v>64.0746826157105</v>
      </c>
      <c r="M53" s="68">
        <v>2120.8051588192002</v>
      </c>
      <c r="N53" s="69">
        <v>1443.9122779470799</v>
      </c>
      <c r="O53" s="67">
        <v>1966.42607587004</v>
      </c>
      <c r="P53" s="66">
        <f t="shared" si="3"/>
        <v>0.73428251164144309</v>
      </c>
      <c r="Q53" s="70">
        <f t="shared" si="2"/>
        <v>-0.30886143117555254</v>
      </c>
    </row>
    <row r="54" spans="3:17" x14ac:dyDescent="0.3">
      <c r="C54" s="63">
        <f>Kystoplande_108_liste!A54</f>
        <v>113</v>
      </c>
      <c r="D54" s="63" t="str">
        <f>Kystoplande_108_liste!B54</f>
        <v>Flensborg Fjord, indre</v>
      </c>
      <c r="E54" s="64">
        <v>612203.970141044</v>
      </c>
      <c r="F54" s="64">
        <v>3025.3339480640302</v>
      </c>
      <c r="G54" s="94">
        <v>1</v>
      </c>
      <c r="H54" s="65">
        <v>0.51479880657527399</v>
      </c>
      <c r="I54" s="66"/>
      <c r="J54" s="67">
        <f t="shared" si="1"/>
        <v>48.6293594392695</v>
      </c>
      <c r="K54" s="67">
        <v>3.8762092225369003</v>
      </c>
      <c r="L54" s="67">
        <v>15.3732518472636</v>
      </c>
      <c r="M54" s="68">
        <v>29.379898369469</v>
      </c>
      <c r="N54" s="69">
        <v>21.955463572599502</v>
      </c>
      <c r="O54" s="68">
        <v>44.080852430686598</v>
      </c>
      <c r="P54" s="66">
        <f t="shared" si="3"/>
        <v>0.49807257260105409</v>
      </c>
      <c r="Q54" s="70">
        <f t="shared" si="2"/>
        <v>-0.69700948446022792</v>
      </c>
    </row>
    <row r="55" spans="3:17" x14ac:dyDescent="0.3">
      <c r="C55" s="63">
        <f>Kystoplande_108_liste!A55</f>
        <v>114</v>
      </c>
      <c r="D55" s="63" t="str">
        <f>Kystoplande_108_liste!B55</f>
        <v>Flensborg Fjord, ydre</v>
      </c>
      <c r="E55" s="64">
        <v>575642.64945364499</v>
      </c>
      <c r="F55" s="64">
        <v>9703.6647355769601</v>
      </c>
      <c r="G55" s="94">
        <v>0</v>
      </c>
      <c r="H55" s="65">
        <v>0.51247438833313297</v>
      </c>
      <c r="I55" s="66"/>
      <c r="J55" s="67">
        <f t="shared" si="1"/>
        <v>129.56329668048704</v>
      </c>
      <c r="K55" s="67">
        <v>4.29119906290373</v>
      </c>
      <c r="L55" s="67">
        <v>85.657971271405899</v>
      </c>
      <c r="M55" s="68">
        <v>39.6141263461774</v>
      </c>
      <c r="N55" s="69">
        <v>81.005347151149095</v>
      </c>
      <c r="O55" s="68">
        <v>113.894915607225</v>
      </c>
      <c r="P55" s="66">
        <f t="shared" si="3"/>
        <v>0.71122882632006157</v>
      </c>
      <c r="Q55" s="70">
        <f t="shared" si="2"/>
        <v>-0.34076106365774606</v>
      </c>
    </row>
    <row r="56" spans="3:17" x14ac:dyDescent="0.3">
      <c r="C56" s="63">
        <f>Kystoplande_108_liste!A56</f>
        <v>119</v>
      </c>
      <c r="D56" s="63" t="str">
        <f>Kystoplande_108_liste!B56</f>
        <v>Vesterhavet, syd</v>
      </c>
      <c r="E56" s="64">
        <v>624693.79617061897</v>
      </c>
      <c r="F56" s="64">
        <v>1870.5473238775901</v>
      </c>
      <c r="G56" s="94">
        <v>1</v>
      </c>
      <c r="H56" s="65">
        <v>0.52366886203773699</v>
      </c>
      <c r="I56" s="66"/>
      <c r="J56" s="67">
        <f t="shared" si="1"/>
        <v>345.8928637779992</v>
      </c>
      <c r="K56" s="67">
        <v>32.395052128964103</v>
      </c>
      <c r="L56" s="67">
        <v>62.912131507601103</v>
      </c>
      <c r="M56" s="68">
        <v>250.58568014143398</v>
      </c>
      <c r="N56" s="69">
        <v>105.581735059007</v>
      </c>
      <c r="O56" s="68">
        <v>357.06186047642399</v>
      </c>
      <c r="P56" s="66">
        <f t="shared" si="3"/>
        <v>0.29569591923968125</v>
      </c>
      <c r="Q56" s="70">
        <f t="shared" si="2"/>
        <v>-1.2184236525581895</v>
      </c>
    </row>
    <row r="57" spans="3:17" x14ac:dyDescent="0.3">
      <c r="C57" s="63">
        <f>Kystoplande_108_liste!A57</f>
        <v>120</v>
      </c>
      <c r="D57" s="63" t="str">
        <f>Kystoplande_108_liste!B57</f>
        <v>Knudedyb</v>
      </c>
      <c r="E57" s="64">
        <v>620069.03308228904</v>
      </c>
      <c r="F57" s="64">
        <v>34354.956136847599</v>
      </c>
      <c r="G57" s="94">
        <v>0</v>
      </c>
      <c r="H57" s="65">
        <v>0.51946814575495703</v>
      </c>
      <c r="I57" s="66"/>
      <c r="J57" s="67">
        <f t="shared" si="1"/>
        <v>1748.4545217654231</v>
      </c>
      <c r="K57" s="67">
        <v>66.392719316264802</v>
      </c>
      <c r="L57" s="67">
        <v>33.702368779454403</v>
      </c>
      <c r="M57" s="68">
        <v>1648.359433669704</v>
      </c>
      <c r="N57" s="69">
        <v>1205.98729659233</v>
      </c>
      <c r="O57" s="68">
        <v>1520.32230552291</v>
      </c>
      <c r="P57" s="66">
        <f t="shared" si="3"/>
        <v>0.79324449309946454</v>
      </c>
      <c r="Q57" s="70">
        <f t="shared" si="2"/>
        <v>-0.23162379074341521</v>
      </c>
    </row>
    <row r="58" spans="3:17" x14ac:dyDescent="0.3">
      <c r="C58" s="63">
        <f>Kystoplande_108_liste!A58</f>
        <v>121</v>
      </c>
      <c r="D58" s="63" t="str">
        <f>Kystoplande_108_liste!B58</f>
        <v>Grådyb</v>
      </c>
      <c r="E58" s="64">
        <v>648667.21875982499</v>
      </c>
      <c r="F58" s="64">
        <v>81346.511163611794</v>
      </c>
      <c r="G58" s="94">
        <v>0</v>
      </c>
      <c r="H58" s="65">
        <v>0.52255871422926903</v>
      </c>
      <c r="I58" s="66"/>
      <c r="J58" s="67">
        <f t="shared" si="1"/>
        <v>2114.8181339155117</v>
      </c>
      <c r="K58" s="67">
        <v>74.986862729008706</v>
      </c>
      <c r="L58" s="67">
        <v>94.1291566739431</v>
      </c>
      <c r="M58" s="68">
        <v>1945.70211451256</v>
      </c>
      <c r="N58" s="69">
        <v>1225.3020117076198</v>
      </c>
      <c r="O58" s="68">
        <v>1905.65849098537</v>
      </c>
      <c r="P58" s="66">
        <f t="shared" si="3"/>
        <v>0.64298090004261244</v>
      </c>
      <c r="Q58" s="70">
        <f t="shared" si="2"/>
        <v>-0.44164025962954095</v>
      </c>
    </row>
    <row r="59" spans="3:17" x14ac:dyDescent="0.3">
      <c r="C59" s="63">
        <f>Kystoplande_108_liste!A59</f>
        <v>122</v>
      </c>
      <c r="D59" s="63" t="str">
        <f>Kystoplande_108_liste!B59</f>
        <v>Vejle Fjord, ydre</v>
      </c>
      <c r="E59" s="64">
        <v>685833.00729562098</v>
      </c>
      <c r="F59" s="64">
        <v>14936.460939275499</v>
      </c>
      <c r="G59" s="94">
        <v>0</v>
      </c>
      <c r="H59" s="65">
        <v>0.51887444211920897</v>
      </c>
      <c r="I59" s="66"/>
      <c r="J59" s="67">
        <f t="shared" si="1"/>
        <v>449.3202313200984</v>
      </c>
      <c r="K59" s="67">
        <v>18.495306705314199</v>
      </c>
      <c r="L59" s="67">
        <v>41.849157005930202</v>
      </c>
      <c r="M59" s="68">
        <v>388.97576760885397</v>
      </c>
      <c r="N59" s="69">
        <v>232.44420307935499</v>
      </c>
      <c r="O59" s="68">
        <v>352.509781889713</v>
      </c>
      <c r="P59" s="66">
        <f t="shared" si="3"/>
        <v>0.65939788062981475</v>
      </c>
      <c r="Q59" s="70">
        <f t="shared" si="2"/>
        <v>-0.41642816243851788</v>
      </c>
    </row>
    <row r="60" spans="3:17" x14ac:dyDescent="0.3">
      <c r="C60" s="63">
        <f>Kystoplande_108_liste!A60</f>
        <v>123</v>
      </c>
      <c r="D60" s="63" t="str">
        <f>Kystoplande_108_liste!B60</f>
        <v>Vejle Fjord, indre</v>
      </c>
      <c r="E60" s="64">
        <v>702219.20966176596</v>
      </c>
      <c r="F60" s="64">
        <v>35851.756460524899</v>
      </c>
      <c r="G60" s="94">
        <v>0</v>
      </c>
      <c r="H60" s="65">
        <v>0.51659535675780399</v>
      </c>
      <c r="I60" s="66"/>
      <c r="J60" s="67">
        <f t="shared" si="1"/>
        <v>514.86606258580002</v>
      </c>
      <c r="K60" s="67">
        <v>26.888547506752399</v>
      </c>
      <c r="L60" s="67">
        <v>23.796507622701601</v>
      </c>
      <c r="M60" s="68">
        <v>464.18100745634598</v>
      </c>
      <c r="N60" s="69">
        <v>199.71930527487999</v>
      </c>
      <c r="O60" s="68">
        <v>405.97855076584602</v>
      </c>
      <c r="P60" s="66">
        <f t="shared" si="3"/>
        <v>0.49194546090704916</v>
      </c>
      <c r="Q60" s="70">
        <f t="shared" si="2"/>
        <v>-0.70938742044928615</v>
      </c>
    </row>
    <row r="61" spans="3:17" x14ac:dyDescent="0.3">
      <c r="C61" s="63">
        <f>Kystoplande_108_liste!A61</f>
        <v>124</v>
      </c>
      <c r="D61" s="63" t="str">
        <f>Kystoplande_108_liste!B61</f>
        <v>Kolding Fjord, indre</v>
      </c>
      <c r="E61" s="64">
        <v>691070.97003230604</v>
      </c>
      <c r="F61" s="64">
        <v>33946.848516256599</v>
      </c>
      <c r="G61" s="94">
        <v>0</v>
      </c>
      <c r="H61" s="65">
        <v>0.51375572869631003</v>
      </c>
      <c r="I61" s="66"/>
      <c r="J61" s="67">
        <f t="shared" si="1"/>
        <v>455.12247656804317</v>
      </c>
      <c r="K61" s="67">
        <v>30.9608586309866</v>
      </c>
      <c r="L61" s="67">
        <v>18.291319812558598</v>
      </c>
      <c r="M61" s="68">
        <v>405.87029812449799</v>
      </c>
      <c r="N61" s="69">
        <v>204.128236691344</v>
      </c>
      <c r="O61" s="68">
        <v>334.51211428730204</v>
      </c>
      <c r="P61" s="66">
        <f t="shared" si="3"/>
        <v>0.61022673910106773</v>
      </c>
      <c r="Q61" s="70">
        <f t="shared" si="2"/>
        <v>-0.49392468743501822</v>
      </c>
    </row>
    <row r="62" spans="3:17" x14ac:dyDescent="0.3">
      <c r="C62" s="63">
        <f>Kystoplande_108_liste!A62</f>
        <v>125</v>
      </c>
      <c r="D62" s="63" t="str">
        <f>Kystoplande_108_liste!B62</f>
        <v>Kolding Fjord, ydre</v>
      </c>
      <c r="E62" s="64">
        <v>728192.37214635196</v>
      </c>
      <c r="F62" s="64">
        <v>2747.2451115045801</v>
      </c>
      <c r="G62" s="94">
        <v>0</v>
      </c>
      <c r="H62" s="65">
        <v>0.51215577052213801</v>
      </c>
      <c r="I62" s="66"/>
      <c r="J62" s="67">
        <f t="shared" si="1"/>
        <v>62.662593904903375</v>
      </c>
      <c r="K62" s="67">
        <v>0.61920966147857304</v>
      </c>
      <c r="L62" s="67">
        <v>17.2543812389608</v>
      </c>
      <c r="M62" s="68">
        <v>44.789003004464</v>
      </c>
      <c r="N62" s="69">
        <v>25.330010958277697</v>
      </c>
      <c r="O62" s="68">
        <v>40.923825732539001</v>
      </c>
      <c r="P62" s="66">
        <f t="shared" si="3"/>
        <v>0.61895510756555483</v>
      </c>
      <c r="Q62" s="70">
        <f t="shared" si="2"/>
        <v>-0.47972253305427148</v>
      </c>
    </row>
    <row r="63" spans="3:17" x14ac:dyDescent="0.3">
      <c r="C63" s="63">
        <f>Kystoplande_108_liste!A63</f>
        <v>127</v>
      </c>
      <c r="D63" s="63" t="str">
        <f>Kystoplande_108_liste!B63</f>
        <v>Horsens Fjord, ydre</v>
      </c>
      <c r="E63" s="64">
        <v>647968.43744520505</v>
      </c>
      <c r="F63" s="64">
        <v>647.24287484250999</v>
      </c>
      <c r="G63" s="94">
        <v>1</v>
      </c>
      <c r="H63" s="65">
        <v>0.51368472896383399</v>
      </c>
      <c r="I63" s="66"/>
      <c r="J63" s="67">
        <f t="shared" si="1"/>
        <v>43.347947664453741</v>
      </c>
      <c r="K63" s="67">
        <v>1.72010894220633</v>
      </c>
      <c r="L63" s="67">
        <v>37.820536688400495</v>
      </c>
      <c r="M63" s="68">
        <v>3.8073020338469199</v>
      </c>
      <c r="N63" s="69">
        <v>19.721308188868399</v>
      </c>
      <c r="O63" s="68">
        <v>28.588112261069202</v>
      </c>
      <c r="P63" s="66">
        <f t="shared" si="3"/>
        <v>0.68984296720159921</v>
      </c>
      <c r="Q63" s="70">
        <f t="shared" si="2"/>
        <v>-0.37129129105774533</v>
      </c>
    </row>
    <row r="64" spans="3:17" x14ac:dyDescent="0.3">
      <c r="C64" s="63">
        <f>Kystoplande_108_liste!A64</f>
        <v>128</v>
      </c>
      <c r="D64" s="63" t="str">
        <f>Kystoplande_108_liste!B64</f>
        <v>Horsens Fjord, indre</v>
      </c>
      <c r="E64" s="64">
        <v>684341.75406284898</v>
      </c>
      <c r="F64" s="64">
        <v>43894.941132081098</v>
      </c>
      <c r="G64" s="94">
        <v>0</v>
      </c>
      <c r="H64" s="65">
        <v>0.52027133645145995</v>
      </c>
      <c r="I64" s="66"/>
      <c r="J64" s="67">
        <f t="shared" si="1"/>
        <v>608.22146443511383</v>
      </c>
      <c r="K64" s="67">
        <v>36.4297504932983</v>
      </c>
      <c r="L64" s="67">
        <v>60.8236887123076</v>
      </c>
      <c r="M64" s="68">
        <v>510.96802522950799</v>
      </c>
      <c r="N64" s="69">
        <v>344.050264234574</v>
      </c>
      <c r="O64" s="68">
        <v>512.66600407205897</v>
      </c>
      <c r="P64" s="66">
        <f t="shared" si="3"/>
        <v>0.67110021242254092</v>
      </c>
      <c r="Q64" s="70">
        <f t="shared" si="2"/>
        <v>-0.39883680528909932</v>
      </c>
    </row>
    <row r="65" spans="3:17" x14ac:dyDescent="0.3">
      <c r="C65" s="63">
        <f>Kystoplande_108_liste!A65</f>
        <v>129</v>
      </c>
      <c r="D65" s="63" t="str">
        <f>Kystoplande_108_liste!B65</f>
        <v>Nissum Fjord, ydre</v>
      </c>
      <c r="E65" s="64">
        <v>565255.03270214598</v>
      </c>
      <c r="F65" s="64">
        <v>2726.6583184524002</v>
      </c>
      <c r="G65" s="94">
        <v>1</v>
      </c>
      <c r="H65" s="65">
        <v>0.52834052341248705</v>
      </c>
      <c r="I65" s="66"/>
      <c r="J65" s="67">
        <f t="shared" si="1"/>
        <v>388.12745079211686</v>
      </c>
      <c r="K65" s="67">
        <v>26.076802778050698</v>
      </c>
      <c r="L65" s="67">
        <v>41.343192696446103</v>
      </c>
      <c r="M65" s="68">
        <v>320.70745531762003</v>
      </c>
      <c r="N65" s="69">
        <v>196.93632588604999</v>
      </c>
      <c r="O65" s="68">
        <v>317.39420522010602</v>
      </c>
      <c r="P65" s="66">
        <f t="shared" si="3"/>
        <v>0.62047864342538617</v>
      </c>
      <c r="Q65" s="70">
        <f t="shared" si="2"/>
        <v>-0.47726409326116748</v>
      </c>
    </row>
    <row r="66" spans="3:17" x14ac:dyDescent="0.3">
      <c r="C66" s="63">
        <f>Kystoplande_108_liste!A66</f>
        <v>130</v>
      </c>
      <c r="D66" s="63" t="str">
        <f>Kystoplande_108_liste!B66</f>
        <v>Nissum Fjord, mellem</v>
      </c>
      <c r="E66" s="64">
        <v>563092.51642891101</v>
      </c>
      <c r="F66" s="64">
        <v>1110.8182761838</v>
      </c>
      <c r="G66" s="94">
        <v>0</v>
      </c>
      <c r="H66" s="65">
        <v>0.51763616083158603</v>
      </c>
      <c r="I66" s="66"/>
      <c r="J66" s="67">
        <f t="shared" si="1"/>
        <v>138.67821028683949</v>
      </c>
      <c r="K66" s="67">
        <v>2.6615047243865901</v>
      </c>
      <c r="L66" s="67">
        <v>14.9920813548565</v>
      </c>
      <c r="M66" s="68">
        <v>121.0246242075964</v>
      </c>
      <c r="N66" s="69">
        <v>79.720599510083204</v>
      </c>
      <c r="O66" s="68">
        <v>114.48767875536799</v>
      </c>
      <c r="P66" s="66">
        <f t="shared" ref="P66:P97" si="4">N66/O66</f>
        <v>0.69632470827211468</v>
      </c>
      <c r="Q66" s="70">
        <f t="shared" si="2"/>
        <v>-0.36193919256754759</v>
      </c>
    </row>
    <row r="67" spans="3:17" x14ac:dyDescent="0.3">
      <c r="C67" s="63">
        <f>Kystoplande_108_liste!A67</f>
        <v>131</v>
      </c>
      <c r="D67" s="63" t="str">
        <f>Kystoplande_108_liste!B67</f>
        <v>Nissum Fjord, Felsted Kog</v>
      </c>
      <c r="E67" s="64">
        <v>669191.34153249802</v>
      </c>
      <c r="F67" s="64">
        <v>56141.116875319603</v>
      </c>
      <c r="G67" s="94">
        <v>0</v>
      </c>
      <c r="H67" s="65">
        <v>0.51834809006700799</v>
      </c>
      <c r="I67" s="66"/>
      <c r="J67" s="67">
        <f t="shared" ref="J67:J109" si="5">K67+L67+M67</f>
        <v>1419.0534139748738</v>
      </c>
      <c r="K67" s="67">
        <v>66.6247003702792</v>
      </c>
      <c r="L67" s="67">
        <v>14.568366769162399</v>
      </c>
      <c r="M67" s="68">
        <v>1337.8603468354322</v>
      </c>
      <c r="N67" s="69">
        <v>785.059922438581</v>
      </c>
      <c r="O67" s="68">
        <v>1256.8105190501001</v>
      </c>
      <c r="P67" s="66">
        <f t="shared" si="4"/>
        <v>0.6246446147124316</v>
      </c>
      <c r="Q67" s="70">
        <f t="shared" ref="Q67:Q98" si="6">LN(P67)</f>
        <v>-0.47057240742949308</v>
      </c>
    </row>
    <row r="68" spans="3:17" x14ac:dyDescent="0.3">
      <c r="C68" s="63">
        <f>Kystoplande_108_liste!A68</f>
        <v>132</v>
      </c>
      <c r="D68" s="63" t="str">
        <f>Kystoplande_108_liste!B68</f>
        <v>Ringkøbing Fjord</v>
      </c>
      <c r="E68" s="64">
        <v>642377.12950246397</v>
      </c>
      <c r="F68" s="64">
        <v>60594.234646762903</v>
      </c>
      <c r="G68" s="94">
        <v>0</v>
      </c>
      <c r="H68" s="65">
        <v>0.52431067463488101</v>
      </c>
      <c r="I68" s="66"/>
      <c r="J68" s="67">
        <f t="shared" si="5"/>
        <v>3835.8766328291199</v>
      </c>
      <c r="K68" s="67">
        <v>290.728395749024</v>
      </c>
      <c r="L68" s="67">
        <v>147.14315261005598</v>
      </c>
      <c r="M68" s="68">
        <v>3398.0050844700399</v>
      </c>
      <c r="N68" s="69">
        <v>2205.42147226522</v>
      </c>
      <c r="O68" s="68">
        <v>3635.9983692665101</v>
      </c>
      <c r="P68" s="66">
        <f t="shared" si="4"/>
        <v>0.60655183206534813</v>
      </c>
      <c r="Q68" s="70">
        <f t="shared" si="6"/>
        <v>-0.49996509330097438</v>
      </c>
    </row>
    <row r="69" spans="3:17" x14ac:dyDescent="0.3">
      <c r="C69" s="63">
        <f>Kystoplande_108_liste!A69</f>
        <v>133</v>
      </c>
      <c r="D69" s="63" t="str">
        <f>Kystoplande_108_liste!B69</f>
        <v>Vesterhavet, nord</v>
      </c>
      <c r="E69" s="64">
        <v>536639.52865868597</v>
      </c>
      <c r="F69" s="64">
        <v>958.65862697899399</v>
      </c>
      <c r="G69" s="94">
        <v>1</v>
      </c>
      <c r="H69" s="65">
        <v>0.52709179124686401</v>
      </c>
      <c r="I69" s="66"/>
      <c r="J69" s="67">
        <f t="shared" si="5"/>
        <v>126.88173346683564</v>
      </c>
      <c r="K69" s="67">
        <v>0.91583364345433305</v>
      </c>
      <c r="L69" s="67">
        <v>113.50764057621799</v>
      </c>
      <c r="M69" s="68">
        <v>12.458259247163319</v>
      </c>
      <c r="N69" s="69">
        <v>14.9127523686234</v>
      </c>
      <c r="O69" s="68">
        <v>33.832907064361599</v>
      </c>
      <c r="P69" s="66">
        <f t="shared" si="4"/>
        <v>0.44077655934957982</v>
      </c>
      <c r="Q69" s="70">
        <f t="shared" si="6"/>
        <v>-0.81921720007650878</v>
      </c>
    </row>
    <row r="70" spans="3:17" x14ac:dyDescent="0.3">
      <c r="C70" s="63">
        <f>Kystoplande_108_liste!A70</f>
        <v>136</v>
      </c>
      <c r="D70" s="63" t="str">
        <f>Kystoplande_108_liste!B70</f>
        <v>Randers Fjord, indre</v>
      </c>
      <c r="E70" s="64">
        <v>672085.276339159</v>
      </c>
      <c r="F70" s="64">
        <v>161312.98884910799</v>
      </c>
      <c r="G70" s="94">
        <v>0</v>
      </c>
      <c r="H70" s="65">
        <v>0.51740338154673904</v>
      </c>
      <c r="I70" s="66"/>
      <c r="J70" s="67">
        <f t="shared" si="5"/>
        <v>3786.8510071199821</v>
      </c>
      <c r="K70" s="67">
        <v>469.157503295212</v>
      </c>
      <c r="L70" s="67">
        <v>11.3173685646903</v>
      </c>
      <c r="M70" s="68">
        <v>3306.37613526008</v>
      </c>
      <c r="N70" s="69">
        <v>1812.5543671317598</v>
      </c>
      <c r="O70" s="68">
        <v>3233.0232523845402</v>
      </c>
      <c r="P70" s="66">
        <f t="shared" si="4"/>
        <v>0.56063759077355746</v>
      </c>
      <c r="Q70" s="70">
        <f t="shared" si="6"/>
        <v>-0.57868058796229849</v>
      </c>
    </row>
    <row r="71" spans="3:17" x14ac:dyDescent="0.3">
      <c r="C71" s="63">
        <f>Kystoplande_108_liste!A71</f>
        <v>137</v>
      </c>
      <c r="D71" s="63" t="str">
        <f>Kystoplande_108_liste!B71</f>
        <v>Randers Fjord, ydre</v>
      </c>
      <c r="E71" s="64">
        <v>565290.02320590406</v>
      </c>
      <c r="F71" s="64">
        <v>2440.9468344130901</v>
      </c>
      <c r="G71" s="94">
        <v>0</v>
      </c>
      <c r="H71" s="65">
        <v>0.51815414782804603</v>
      </c>
      <c r="I71" s="66"/>
      <c r="J71" s="67">
        <f t="shared" si="5"/>
        <v>138.96490276217747</v>
      </c>
      <c r="K71" s="67">
        <v>1.4577917879661499</v>
      </c>
      <c r="L71" s="67">
        <v>47.505618002688699</v>
      </c>
      <c r="M71" s="68">
        <v>90.001492971522609</v>
      </c>
      <c r="N71" s="69">
        <v>120.737975463479</v>
      </c>
      <c r="O71" s="68">
        <v>154.95880936363199</v>
      </c>
      <c r="P71" s="66">
        <f t="shared" si="4"/>
        <v>0.77916173955719337</v>
      </c>
      <c r="Q71" s="70">
        <f t="shared" si="6"/>
        <v>-0.24953663007035887</v>
      </c>
    </row>
    <row r="72" spans="3:17" x14ac:dyDescent="0.3">
      <c r="C72" s="63">
        <f>Kystoplande_108_liste!A72</f>
        <v>138</v>
      </c>
      <c r="D72" s="63" t="str">
        <f>Kystoplande_108_liste!B72</f>
        <v>Hevring Bugt</v>
      </c>
      <c r="E72" s="64">
        <v>560786.69712843199</v>
      </c>
      <c r="F72" s="64">
        <v>2536.56739819207</v>
      </c>
      <c r="G72" s="94">
        <v>1</v>
      </c>
      <c r="H72" s="65">
        <v>0.52750733528941096</v>
      </c>
      <c r="I72" s="66"/>
      <c r="J72" s="67">
        <f t="shared" si="5"/>
        <v>252.30053188458979</v>
      </c>
      <c r="K72" s="67">
        <v>12.936234688658599</v>
      </c>
      <c r="L72" s="67">
        <v>39.540434614627998</v>
      </c>
      <c r="M72" s="68">
        <v>199.82386258130319</v>
      </c>
      <c r="N72" s="69">
        <v>100.413926477529</v>
      </c>
      <c r="O72" s="68">
        <v>210.45626580150699</v>
      </c>
      <c r="P72" s="66">
        <f t="shared" si="4"/>
        <v>0.47712490809009678</v>
      </c>
      <c r="Q72" s="70">
        <f t="shared" si="6"/>
        <v>-0.73997696054951678</v>
      </c>
    </row>
    <row r="73" spans="3:17" x14ac:dyDescent="0.3">
      <c r="C73" s="63">
        <f>Kystoplande_108_liste!A73</f>
        <v>139</v>
      </c>
      <c r="D73" s="63" t="str">
        <f>Kystoplande_108_liste!B73</f>
        <v>Anholt</v>
      </c>
      <c r="E73" s="64">
        <v>544522.98970243498</v>
      </c>
      <c r="F73" s="64">
        <v>82.025735369238603</v>
      </c>
      <c r="G73" s="94">
        <v>1</v>
      </c>
      <c r="H73" s="65">
        <v>0.52750733528941096</v>
      </c>
      <c r="I73" s="66"/>
      <c r="J73" s="67">
        <f t="shared" si="5"/>
        <v>25.0021884820497</v>
      </c>
      <c r="K73" s="67">
        <v>0</v>
      </c>
      <c r="L73" s="67">
        <v>25.0021884820497</v>
      </c>
      <c r="M73" s="68">
        <v>0</v>
      </c>
      <c r="N73" s="69">
        <v>0</v>
      </c>
      <c r="O73" s="68">
        <v>22.483046341321099</v>
      </c>
      <c r="P73" s="66">
        <f t="shared" si="4"/>
        <v>0</v>
      </c>
      <c r="Q73" s="70" t="e">
        <f t="shared" si="6"/>
        <v>#NUM!</v>
      </c>
    </row>
    <row r="74" spans="3:17" x14ac:dyDescent="0.3">
      <c r="C74" s="63">
        <f>Kystoplande_108_liste!A74</f>
        <v>140</v>
      </c>
      <c r="D74" s="63" t="str">
        <f>Kystoplande_108_liste!B74</f>
        <v>Djursland Øst</v>
      </c>
      <c r="E74" s="64">
        <v>574792.34788157896</v>
      </c>
      <c r="F74" s="64">
        <v>19231.606103957201</v>
      </c>
      <c r="G74" s="94">
        <v>0</v>
      </c>
      <c r="H74" s="65">
        <v>0.52190656790811496</v>
      </c>
      <c r="I74" s="66"/>
      <c r="J74" s="67">
        <f t="shared" si="5"/>
        <v>856.7536338121763</v>
      </c>
      <c r="K74" s="67">
        <v>54.153692862678696</v>
      </c>
      <c r="L74" s="67">
        <v>56.117064378217698</v>
      </c>
      <c r="M74" s="68">
        <v>746.48287657127992</v>
      </c>
      <c r="N74" s="69">
        <v>412.91306444047302</v>
      </c>
      <c r="O74" s="68">
        <v>752.87455871142492</v>
      </c>
      <c r="P74" s="66">
        <f t="shared" si="4"/>
        <v>0.54844868864634011</v>
      </c>
      <c r="Q74" s="70">
        <f t="shared" si="6"/>
        <v>-0.60066155214535666</v>
      </c>
    </row>
    <row r="75" spans="3:17" x14ac:dyDescent="0.3">
      <c r="C75" s="63">
        <f>Kystoplande_108_liste!A75</f>
        <v>141</v>
      </c>
      <c r="D75" s="63" t="str">
        <f>Kystoplande_108_liste!B75</f>
        <v>Ebeltoft Vig</v>
      </c>
      <c r="E75" s="64">
        <v>582149.55792792595</v>
      </c>
      <c r="F75" s="64">
        <v>3365.50317056416</v>
      </c>
      <c r="G75" s="94">
        <v>1</v>
      </c>
      <c r="H75" s="65">
        <v>0.51699204627621098</v>
      </c>
      <c r="I75" s="66"/>
      <c r="J75" s="67">
        <f t="shared" si="5"/>
        <v>57.722653363248746</v>
      </c>
      <c r="K75" s="67">
        <v>2.5765054475799896</v>
      </c>
      <c r="L75" s="67">
        <v>41.498931655941696</v>
      </c>
      <c r="M75" s="68">
        <v>13.64721625972706</v>
      </c>
      <c r="N75" s="69">
        <v>11.9845450721941</v>
      </c>
      <c r="O75" s="68">
        <v>62.135542205479396</v>
      </c>
      <c r="P75" s="66">
        <f t="shared" si="4"/>
        <v>0.19287745220862093</v>
      </c>
      <c r="Q75" s="70">
        <f t="shared" si="6"/>
        <v>-1.6457002544010422</v>
      </c>
    </row>
    <row r="76" spans="3:17" x14ac:dyDescent="0.3">
      <c r="C76" s="63">
        <f>Kystoplande_108_liste!A76</f>
        <v>142</v>
      </c>
      <c r="D76" s="63" t="str">
        <f>Kystoplande_108_liste!B76</f>
        <v>Stavns Fjord</v>
      </c>
      <c r="E76" s="64">
        <v>530141.46670127497</v>
      </c>
      <c r="F76" s="64">
        <v>65.581566025000498</v>
      </c>
      <c r="G76" s="94">
        <v>1</v>
      </c>
      <c r="H76" s="65">
        <v>0.49951752975233199</v>
      </c>
      <c r="I76" s="66"/>
      <c r="J76" s="67">
        <f t="shared" si="5"/>
        <v>24.077054389715737</v>
      </c>
      <c r="K76" s="67">
        <v>1.51713695853784</v>
      </c>
      <c r="L76" s="67">
        <v>22.559917431177897</v>
      </c>
      <c r="M76" s="68">
        <v>0</v>
      </c>
      <c r="N76" s="69">
        <v>5.1701688426271204</v>
      </c>
      <c r="O76" s="68">
        <v>8.7864075959578809</v>
      </c>
      <c r="P76" s="66">
        <f t="shared" si="4"/>
        <v>0.58842806757628874</v>
      </c>
      <c r="Q76" s="70">
        <f t="shared" si="6"/>
        <v>-0.53030058986927175</v>
      </c>
    </row>
    <row r="77" spans="3:17" x14ac:dyDescent="0.3">
      <c r="C77" s="63">
        <f>Kystoplande_108_liste!A77</f>
        <v>144</v>
      </c>
      <c r="D77" s="63" t="str">
        <f>Kystoplande_108_liste!B77</f>
        <v>Knebel Vig</v>
      </c>
      <c r="E77" s="64">
        <v>581748.70480278903</v>
      </c>
      <c r="F77" s="64">
        <v>520.35642389973202</v>
      </c>
      <c r="G77" s="94">
        <v>1</v>
      </c>
      <c r="H77" s="65">
        <v>0.51699204627621098</v>
      </c>
      <c r="I77" s="66"/>
      <c r="J77" s="67">
        <f t="shared" si="5"/>
        <v>25.015080079425971</v>
      </c>
      <c r="K77" s="67">
        <v>1.1525663303538298</v>
      </c>
      <c r="L77" s="67">
        <v>12.916723775594601</v>
      </c>
      <c r="M77" s="68">
        <v>10.94578997347754</v>
      </c>
      <c r="N77" s="69">
        <v>14.0431923836582</v>
      </c>
      <c r="O77" s="68">
        <v>21.964166790117101</v>
      </c>
      <c r="P77" s="66">
        <f t="shared" si="4"/>
        <v>0.63936831830912033</v>
      </c>
      <c r="Q77" s="70">
        <f t="shared" si="6"/>
        <v>-0.44727459267826825</v>
      </c>
    </row>
    <row r="78" spans="3:17" x14ac:dyDescent="0.3">
      <c r="C78" s="63">
        <f>Kystoplande_108_liste!A78</f>
        <v>145</v>
      </c>
      <c r="D78" s="63" t="str">
        <f>Kystoplande_108_liste!B78</f>
        <v>Kalø Vig</v>
      </c>
      <c r="E78" s="64">
        <v>687762.83463483001</v>
      </c>
      <c r="F78" s="64">
        <v>36866.233881810302</v>
      </c>
      <c r="G78" s="94">
        <v>0</v>
      </c>
      <c r="H78" s="65">
        <v>0.50818216513755199</v>
      </c>
      <c r="I78" s="66"/>
      <c r="J78" s="67">
        <f t="shared" si="5"/>
        <v>278.1656160524484</v>
      </c>
      <c r="K78" s="67">
        <v>12.2833995172022</v>
      </c>
      <c r="L78" s="67">
        <v>49.327177826538204</v>
      </c>
      <c r="M78" s="68">
        <v>216.555038708708</v>
      </c>
      <c r="N78" s="69">
        <v>116.36541960301899</v>
      </c>
      <c r="O78" s="68">
        <v>200.855614605505</v>
      </c>
      <c r="P78" s="66">
        <f t="shared" si="4"/>
        <v>0.57934860238569441</v>
      </c>
      <c r="Q78" s="70">
        <f t="shared" si="6"/>
        <v>-0.5458509059253458</v>
      </c>
    </row>
    <row r="79" spans="3:17" x14ac:dyDescent="0.3">
      <c r="C79" s="63">
        <f>Kystoplande_108_liste!A79</f>
        <v>146</v>
      </c>
      <c r="D79" s="63" t="str">
        <f>Kystoplande_108_liste!B79</f>
        <v>Norsminde Fjord</v>
      </c>
      <c r="E79" s="64">
        <v>710717.64779026597</v>
      </c>
      <c r="F79" s="64">
        <v>8193.4007558767298</v>
      </c>
      <c r="G79" s="94">
        <v>0</v>
      </c>
      <c r="H79" s="65">
        <v>0.50578156825234399</v>
      </c>
      <c r="I79" s="66"/>
      <c r="J79" s="67">
        <f t="shared" si="5"/>
        <v>140.67528251152055</v>
      </c>
      <c r="K79" s="67">
        <v>1.3001764918426499</v>
      </c>
      <c r="L79" s="67">
        <v>10.886887177280499</v>
      </c>
      <c r="M79" s="68">
        <v>128.4882188423974</v>
      </c>
      <c r="N79" s="69">
        <v>80.658173997758396</v>
      </c>
      <c r="O79" s="68">
        <v>113.04063250333</v>
      </c>
      <c r="P79" s="66">
        <f t="shared" si="4"/>
        <v>0.71353257860957497</v>
      </c>
      <c r="Q79" s="70">
        <f t="shared" si="6"/>
        <v>-0.33752718282793215</v>
      </c>
    </row>
    <row r="80" spans="3:17" x14ac:dyDescent="0.3">
      <c r="C80" s="63">
        <f>Kystoplande_108_liste!A80</f>
        <v>147</v>
      </c>
      <c r="D80" s="63" t="str">
        <f>Kystoplande_108_liste!B80</f>
        <v>Århus Bugt og Begtrup Vig</v>
      </c>
      <c r="E80" s="64">
        <v>730752.25490177202</v>
      </c>
      <c r="F80" s="64">
        <v>137106.60422847999</v>
      </c>
      <c r="G80" s="94">
        <v>0</v>
      </c>
      <c r="H80" s="65">
        <v>0.50694732027276501</v>
      </c>
      <c r="I80" s="66"/>
      <c r="J80" s="67">
        <f t="shared" si="5"/>
        <v>532.05736769846226</v>
      </c>
      <c r="K80" s="67">
        <v>51.518019067217296</v>
      </c>
      <c r="L80" s="67">
        <v>67.493124607455002</v>
      </c>
      <c r="M80" s="68">
        <v>413.04622402378999</v>
      </c>
      <c r="N80" s="69">
        <v>249.87488504466901</v>
      </c>
      <c r="O80" s="68">
        <v>460.258014481494</v>
      </c>
      <c r="P80" s="66">
        <f t="shared" si="4"/>
        <v>0.54290175767208926</v>
      </c>
      <c r="Q80" s="70">
        <f t="shared" si="6"/>
        <v>-0.61082690051456301</v>
      </c>
    </row>
    <row r="81" spans="3:17" x14ac:dyDescent="0.3">
      <c r="C81" s="63">
        <f>Kystoplande_108_liste!A81</f>
        <v>154</v>
      </c>
      <c r="D81" s="63" t="str">
        <f>Kystoplande_108_liste!B81</f>
        <v>Kattegat, Læsø</v>
      </c>
      <c r="E81" s="64">
        <v>451028.39560214401</v>
      </c>
      <c r="F81" s="64">
        <v>1004</v>
      </c>
      <c r="G81" s="94">
        <v>1</v>
      </c>
      <c r="H81" s="65">
        <v>0.51250801796023104</v>
      </c>
      <c r="I81" s="66"/>
      <c r="J81" s="67">
        <f t="shared" si="5"/>
        <v>216.07648153683263</v>
      </c>
      <c r="K81" s="67">
        <v>6.8823119794744398</v>
      </c>
      <c r="L81" s="67">
        <v>129.01766027308798</v>
      </c>
      <c r="M81" s="68">
        <v>80.176509284270196</v>
      </c>
      <c r="N81" s="69">
        <v>25.825930343426499</v>
      </c>
      <c r="O81" s="68">
        <v>122.58064844649499</v>
      </c>
      <c r="P81" s="66">
        <f t="shared" si="4"/>
        <v>0.21068521557625153</v>
      </c>
      <c r="Q81" s="70">
        <f t="shared" si="6"/>
        <v>-1.5573901287579945</v>
      </c>
    </row>
    <row r="82" spans="3:17" x14ac:dyDescent="0.3">
      <c r="C82" s="63">
        <f>Kystoplande_108_liste!A82</f>
        <v>157</v>
      </c>
      <c r="D82" s="63" t="str">
        <f>Kystoplande_108_liste!B82</f>
        <v>Bjørnholms Bugt, Riisgårde Bredning, Skive Fjord og Lovns Bredning</v>
      </c>
      <c r="E82" s="64">
        <v>598784.65277438494</v>
      </c>
      <c r="F82" s="64">
        <v>31999.2951405042</v>
      </c>
      <c r="G82" s="94">
        <v>0</v>
      </c>
      <c r="H82" s="65">
        <v>0.52140946338304595</v>
      </c>
      <c r="I82" s="66"/>
      <c r="J82" s="67">
        <f t="shared" si="5"/>
        <v>1643.4283878433241</v>
      </c>
      <c r="K82" s="67">
        <v>114.971543931122</v>
      </c>
      <c r="L82" s="67">
        <v>139.81550628903199</v>
      </c>
      <c r="M82" s="68">
        <v>1388.6413376231701</v>
      </c>
      <c r="N82" s="69">
        <v>923.95932079027398</v>
      </c>
      <c r="O82" s="68">
        <v>1505.4359805955901</v>
      </c>
      <c r="P82" s="66">
        <f t="shared" si="4"/>
        <v>0.61374866331063205</v>
      </c>
      <c r="Q82" s="70">
        <f t="shared" si="6"/>
        <v>-0.48816977778106219</v>
      </c>
    </row>
    <row r="83" spans="3:17" x14ac:dyDescent="0.3">
      <c r="C83" s="63">
        <f>Kystoplande_108_liste!A83</f>
        <v>158</v>
      </c>
      <c r="D83" s="63" t="str">
        <f>Kystoplande_108_liste!B83</f>
        <v>Hjarbæk Fjord</v>
      </c>
      <c r="E83" s="64">
        <v>620930.85315027402</v>
      </c>
      <c r="F83" s="64">
        <v>23723.908703495399</v>
      </c>
      <c r="G83" s="94">
        <v>0</v>
      </c>
      <c r="H83" s="65">
        <v>0.51984183058462796</v>
      </c>
      <c r="I83" s="66"/>
      <c r="J83" s="67">
        <f t="shared" si="5"/>
        <v>1128.8232285040585</v>
      </c>
      <c r="K83" s="67">
        <v>122.52083446405599</v>
      </c>
      <c r="L83" s="67">
        <v>36.189132031932402</v>
      </c>
      <c r="M83" s="68">
        <v>970.11326200807002</v>
      </c>
      <c r="N83" s="69">
        <v>826.70308114643797</v>
      </c>
      <c r="O83" s="68">
        <v>1226.4442332725</v>
      </c>
      <c r="P83" s="66">
        <f t="shared" si="4"/>
        <v>0.67406495845356162</v>
      </c>
      <c r="Q83" s="70">
        <f t="shared" si="6"/>
        <v>-0.39442879518630602</v>
      </c>
    </row>
    <row r="84" spans="3:17" x14ac:dyDescent="0.3">
      <c r="C84" s="63">
        <f>Kystoplande_108_liste!A84</f>
        <v>159</v>
      </c>
      <c r="D84" s="63" t="str">
        <f>Kystoplande_108_liste!B84</f>
        <v>Mariager Fjord, indre</v>
      </c>
      <c r="E84" s="64">
        <v>625713.72091396002</v>
      </c>
      <c r="F84" s="64">
        <v>11196.9780463885</v>
      </c>
      <c r="G84" s="94">
        <v>0</v>
      </c>
      <c r="H84" s="65">
        <v>0.523614573588989</v>
      </c>
      <c r="I84" s="66"/>
      <c r="J84" s="67">
        <f t="shared" si="5"/>
        <v>260.07367472543677</v>
      </c>
      <c r="K84" s="67">
        <v>17.054154220055302</v>
      </c>
      <c r="L84" s="67">
        <v>40.722940331555506</v>
      </c>
      <c r="M84" s="68">
        <v>202.29658017382599</v>
      </c>
      <c r="N84" s="69">
        <v>171.574157414464</v>
      </c>
      <c r="O84" s="68">
        <v>279.44756796043498</v>
      </c>
      <c r="P84" s="66">
        <f t="shared" si="4"/>
        <v>0.61397620550684473</v>
      </c>
      <c r="Q84" s="70">
        <f t="shared" si="6"/>
        <v>-0.48779910483210226</v>
      </c>
    </row>
    <row r="85" spans="3:17" x14ac:dyDescent="0.3">
      <c r="C85" s="63">
        <f>Kystoplande_108_liste!A85</f>
        <v>160</v>
      </c>
      <c r="D85" s="63" t="str">
        <f>Kystoplande_108_liste!B85</f>
        <v>Mariager Fjord, ydre</v>
      </c>
      <c r="E85" s="64">
        <v>563124.124150672</v>
      </c>
      <c r="F85" s="64">
        <v>7002.4562793779496</v>
      </c>
      <c r="G85" s="94">
        <v>1</v>
      </c>
      <c r="H85" s="65">
        <v>0.52049711548519995</v>
      </c>
      <c r="I85" s="66"/>
      <c r="J85" s="67">
        <f t="shared" si="5"/>
        <v>284.60788404558917</v>
      </c>
      <c r="K85" s="67">
        <v>6.86035376209687</v>
      </c>
      <c r="L85" s="67">
        <v>56.254680433708302</v>
      </c>
      <c r="M85" s="68">
        <v>221.49284984978399</v>
      </c>
      <c r="N85" s="69">
        <v>187.24285337695198</v>
      </c>
      <c r="O85" s="68">
        <v>315.097067352338</v>
      </c>
      <c r="P85" s="66">
        <f t="shared" si="4"/>
        <v>0.59423864192166265</v>
      </c>
      <c r="Q85" s="70">
        <f t="shared" si="6"/>
        <v>-0.52047428622417946</v>
      </c>
    </row>
    <row r="86" spans="3:17" x14ac:dyDescent="0.3">
      <c r="C86" s="63">
        <f>Kystoplande_108_liste!A86</f>
        <v>165</v>
      </c>
      <c r="D86" s="63" t="str">
        <f>Kystoplande_108_liste!B86</f>
        <v>Isefjord, indre</v>
      </c>
      <c r="E86" s="64">
        <v>655655.08190596197</v>
      </c>
      <c r="F86" s="64">
        <v>39643.824498153401</v>
      </c>
      <c r="G86" s="94">
        <v>0</v>
      </c>
      <c r="H86" s="65">
        <v>0.51065118601857096</v>
      </c>
      <c r="I86" s="66"/>
      <c r="J86" s="67">
        <f t="shared" si="5"/>
        <v>570.46408054223912</v>
      </c>
      <c r="K86" s="67">
        <v>26.382728386276099</v>
      </c>
      <c r="L86" s="67">
        <v>105.309328066353</v>
      </c>
      <c r="M86" s="68">
        <v>438.77202408961</v>
      </c>
      <c r="N86" s="69">
        <v>481.88641751852202</v>
      </c>
      <c r="O86" s="68">
        <v>667.89085619476498</v>
      </c>
      <c r="P86" s="66">
        <f t="shared" si="4"/>
        <v>0.72150473845983931</v>
      </c>
      <c r="Q86" s="70">
        <f t="shared" si="6"/>
        <v>-0.32641633327787273</v>
      </c>
    </row>
    <row r="87" spans="3:17" x14ac:dyDescent="0.3">
      <c r="C87" s="63">
        <f>Kystoplande_108_liste!A87</f>
        <v>200</v>
      </c>
      <c r="D87" s="63" t="str">
        <f>Kystoplande_108_liste!B87</f>
        <v>Kattegat, Nordsjælland</v>
      </c>
      <c r="E87" s="64">
        <v>720961.96759315301</v>
      </c>
      <c r="F87" s="64">
        <v>32334.0315839018</v>
      </c>
      <c r="G87" s="94">
        <v>1</v>
      </c>
      <c r="H87" s="65">
        <v>0.50585807859461995</v>
      </c>
      <c r="I87" s="66"/>
      <c r="J87" s="67">
        <f t="shared" si="5"/>
        <v>430.81013726457473</v>
      </c>
      <c r="K87" s="67">
        <v>60.210376229819701</v>
      </c>
      <c r="L87" s="67">
        <v>97.294834531165009</v>
      </c>
      <c r="M87" s="68">
        <v>273.30492650359002</v>
      </c>
      <c r="N87" s="69">
        <v>146.81796525553301</v>
      </c>
      <c r="O87" s="68">
        <v>391.70095535136801</v>
      </c>
      <c r="P87" s="66">
        <f t="shared" si="4"/>
        <v>0.37482156540525335</v>
      </c>
      <c r="Q87" s="70">
        <f t="shared" si="6"/>
        <v>-0.98130519183863485</v>
      </c>
    </row>
    <row r="88" spans="3:17" x14ac:dyDescent="0.3">
      <c r="C88" s="63">
        <f>Kystoplande_108_liste!A88</f>
        <v>201</v>
      </c>
      <c r="D88" s="63" t="str">
        <f>Kystoplande_108_liste!B88</f>
        <v>Køge Bugt</v>
      </c>
      <c r="E88" s="64">
        <v>711776.46740748303</v>
      </c>
      <c r="F88" s="64">
        <v>140683.429837895</v>
      </c>
      <c r="G88" s="94">
        <v>0</v>
      </c>
      <c r="H88" s="65">
        <v>0.51188835183112302</v>
      </c>
      <c r="I88" s="66"/>
      <c r="J88" s="67">
        <f t="shared" si="5"/>
        <v>950.18045828114646</v>
      </c>
      <c r="K88" s="67">
        <v>84.133164903120502</v>
      </c>
      <c r="L88" s="67">
        <v>101.74407693775601</v>
      </c>
      <c r="M88" s="68">
        <v>764.30321644026992</v>
      </c>
      <c r="N88" s="69">
        <v>518.07562135124601</v>
      </c>
      <c r="O88" s="68">
        <v>900.8894024973381</v>
      </c>
      <c r="P88" s="66">
        <f t="shared" si="4"/>
        <v>0.57507127946571313</v>
      </c>
      <c r="Q88" s="70">
        <f t="shared" si="6"/>
        <v>-0.55326128157952736</v>
      </c>
    </row>
    <row r="89" spans="3:17" x14ac:dyDescent="0.3">
      <c r="C89" s="63">
        <f>Kystoplande_108_liste!A89</f>
        <v>204</v>
      </c>
      <c r="D89" s="63" t="str">
        <f>Kystoplande_108_liste!B89</f>
        <v>Jammerland Bugt og Musholm Bugt</v>
      </c>
      <c r="E89" s="64">
        <v>641774.18489240902</v>
      </c>
      <c r="F89" s="64">
        <v>46104.559391200601</v>
      </c>
      <c r="G89" s="94">
        <v>0</v>
      </c>
      <c r="H89" s="65">
        <v>0.51105374116110402</v>
      </c>
      <c r="I89" s="66"/>
      <c r="J89" s="67">
        <f t="shared" si="5"/>
        <v>1104.6662780866989</v>
      </c>
      <c r="K89" s="67">
        <v>110.595318220381</v>
      </c>
      <c r="L89" s="67">
        <v>75.016541728875907</v>
      </c>
      <c r="M89" s="68">
        <v>919.05441813744198</v>
      </c>
      <c r="N89" s="69">
        <v>764.22504000928495</v>
      </c>
      <c r="O89" s="68">
        <v>1127.9007391278201</v>
      </c>
      <c r="P89" s="66">
        <f t="shared" si="4"/>
        <v>0.67756409185461008</v>
      </c>
      <c r="Q89" s="70">
        <f t="shared" si="6"/>
        <v>-0.3892511301792187</v>
      </c>
    </row>
    <row r="90" spans="3:17" x14ac:dyDescent="0.3">
      <c r="C90" s="63">
        <f>Kystoplande_108_liste!A90</f>
        <v>206</v>
      </c>
      <c r="D90" s="63" t="str">
        <f>Kystoplande_108_liste!B90</f>
        <v>Smålandsfarvandet, åbne del</v>
      </c>
      <c r="E90" s="64">
        <v>552398.06086212699</v>
      </c>
      <c r="F90" s="64">
        <v>8216.5094293011898</v>
      </c>
      <c r="G90" s="94">
        <v>1</v>
      </c>
      <c r="H90" s="65">
        <v>0.51014975192596701</v>
      </c>
      <c r="I90" s="66"/>
      <c r="J90" s="67">
        <f t="shared" si="5"/>
        <v>214.86761989980869</v>
      </c>
      <c r="K90" s="67">
        <v>10.2738032061777</v>
      </c>
      <c r="L90" s="67">
        <v>155.271628419449</v>
      </c>
      <c r="M90" s="68">
        <v>49.322188274182004</v>
      </c>
      <c r="N90" s="69">
        <v>93.365591497663999</v>
      </c>
      <c r="O90" s="68">
        <v>141.882770997275</v>
      </c>
      <c r="P90" s="66">
        <f t="shared" si="4"/>
        <v>0.65804742070802369</v>
      </c>
      <c r="Q90" s="70">
        <f t="shared" si="6"/>
        <v>-0.41847828230826473</v>
      </c>
    </row>
    <row r="91" spans="3:17" x14ac:dyDescent="0.3">
      <c r="C91" s="63">
        <f>Kystoplande_108_liste!A91</f>
        <v>207</v>
      </c>
      <c r="D91" s="63" t="str">
        <f>Kystoplande_108_liste!B91</f>
        <v>Nakskov Fjord</v>
      </c>
      <c r="E91" s="64">
        <v>473899.33146357402</v>
      </c>
      <c r="F91" s="64">
        <v>9740.2112764346693</v>
      </c>
      <c r="G91" s="94">
        <v>1</v>
      </c>
      <c r="H91" s="65">
        <v>0.51806555931206799</v>
      </c>
      <c r="I91" s="66"/>
      <c r="J91" s="67">
        <f t="shared" si="5"/>
        <v>326.30194708132342</v>
      </c>
      <c r="K91" s="67">
        <v>12.295886262675399</v>
      </c>
      <c r="L91" s="67">
        <v>66.545367680081995</v>
      </c>
      <c r="M91" s="68">
        <v>247.460693138566</v>
      </c>
      <c r="N91" s="69">
        <v>207.14434073502002</v>
      </c>
      <c r="O91" s="68">
        <v>255.51882977932999</v>
      </c>
      <c r="P91" s="66">
        <f t="shared" si="4"/>
        <v>0.8106813142260908</v>
      </c>
      <c r="Q91" s="70">
        <f t="shared" si="6"/>
        <v>-0.2098802561919493</v>
      </c>
    </row>
    <row r="92" spans="3:17" x14ac:dyDescent="0.3">
      <c r="C92" s="63">
        <f>Kystoplande_108_liste!A92</f>
        <v>208</v>
      </c>
      <c r="D92" s="63" t="str">
        <f>Kystoplande_108_liste!B92</f>
        <v>Femerbælt</v>
      </c>
      <c r="E92" s="64">
        <v>479600.116606845</v>
      </c>
      <c r="F92" s="64">
        <v>5166.04286626054</v>
      </c>
      <c r="G92" s="94">
        <v>1</v>
      </c>
      <c r="H92" s="65">
        <v>0.51806555931206799</v>
      </c>
      <c r="I92" s="66"/>
      <c r="J92" s="67">
        <f t="shared" si="5"/>
        <v>311.37673223667673</v>
      </c>
      <c r="K92" s="67">
        <v>6.6161505971946202</v>
      </c>
      <c r="L92" s="67">
        <v>60.106835946228102</v>
      </c>
      <c r="M92" s="68">
        <v>244.653745693254</v>
      </c>
      <c r="N92" s="69">
        <v>281.72055414627999</v>
      </c>
      <c r="O92" s="68">
        <v>323.38934253846401</v>
      </c>
      <c r="P92" s="66">
        <f t="shared" si="4"/>
        <v>0.87114977857618203</v>
      </c>
      <c r="Q92" s="70">
        <f t="shared" si="6"/>
        <v>-0.1379413552874133</v>
      </c>
    </row>
    <row r="93" spans="3:17" x14ac:dyDescent="0.3">
      <c r="C93" s="63">
        <f>Kystoplande_108_liste!A93</f>
        <v>209</v>
      </c>
      <c r="D93" s="63" t="str">
        <f>Kystoplande_108_liste!B93</f>
        <v>Rødsand og Bredningen</v>
      </c>
      <c r="E93" s="64">
        <v>492126.23583552003</v>
      </c>
      <c r="F93" s="64">
        <v>5787.9500302704</v>
      </c>
      <c r="G93" s="94">
        <v>1</v>
      </c>
      <c r="H93" s="65">
        <v>0.51333251113119105</v>
      </c>
      <c r="I93" s="66"/>
      <c r="J93" s="67">
        <f t="shared" si="5"/>
        <v>349.18370185912391</v>
      </c>
      <c r="K93" s="67">
        <v>18.197630085538901</v>
      </c>
      <c r="L93" s="67">
        <v>116.00900398214901</v>
      </c>
      <c r="M93" s="68">
        <v>214.97706779143601</v>
      </c>
      <c r="N93" s="69">
        <v>231.562989958234</v>
      </c>
      <c r="O93" s="68">
        <v>311.19165747381197</v>
      </c>
      <c r="P93" s="66">
        <f t="shared" si="4"/>
        <v>0.74411695942626921</v>
      </c>
      <c r="Q93" s="70">
        <f t="shared" si="6"/>
        <v>-0.29555705297429352</v>
      </c>
    </row>
    <row r="94" spans="3:17" x14ac:dyDescent="0.3">
      <c r="C94" s="63">
        <f>Kystoplande_108_liste!A94</f>
        <v>212</v>
      </c>
      <c r="D94" s="63" t="str">
        <f>Kystoplande_108_liste!B94</f>
        <v>Faaborg Fjord</v>
      </c>
      <c r="E94" s="64">
        <v>533601.04819239001</v>
      </c>
      <c r="F94" s="64">
        <v>3983.5808473197899</v>
      </c>
      <c r="G94" s="94">
        <v>1</v>
      </c>
      <c r="H94" s="65">
        <v>0.515405742821473</v>
      </c>
      <c r="I94" s="66"/>
      <c r="J94" s="67">
        <f t="shared" si="5"/>
        <v>34.374588703181509</v>
      </c>
      <c r="K94" s="67">
        <v>3.7249147589657898</v>
      </c>
      <c r="L94" s="67">
        <v>15.759407377429399</v>
      </c>
      <c r="M94" s="68">
        <v>14.89026656678632</v>
      </c>
      <c r="N94" s="69">
        <v>13.8216041417671</v>
      </c>
      <c r="O94" s="68">
        <v>29.769810791166002</v>
      </c>
      <c r="P94" s="66">
        <f t="shared" si="4"/>
        <v>0.46428256594323303</v>
      </c>
      <c r="Q94" s="70">
        <f t="shared" si="6"/>
        <v>-0.7672619337820028</v>
      </c>
    </row>
    <row r="95" spans="3:17" x14ac:dyDescent="0.3">
      <c r="C95" s="63">
        <f>Kystoplande_108_liste!A95</f>
        <v>214</v>
      </c>
      <c r="D95" s="63" t="str">
        <f>Kystoplande_108_liste!B95</f>
        <v>Det sydfynske Øhav</v>
      </c>
      <c r="E95" s="64">
        <v>566929.97289873101</v>
      </c>
      <c r="F95" s="64">
        <v>29263.2230418658</v>
      </c>
      <c r="G95" s="94">
        <v>1</v>
      </c>
      <c r="H95" s="65">
        <v>0.51296316361130301</v>
      </c>
      <c r="I95" s="66"/>
      <c r="J95" s="67">
        <f t="shared" si="5"/>
        <v>461.68566793389152</v>
      </c>
      <c r="K95" s="67">
        <v>35.0317350216989</v>
      </c>
      <c r="L95" s="67">
        <v>241.72726207686</v>
      </c>
      <c r="M95" s="68">
        <v>184.9266708353326</v>
      </c>
      <c r="N95" s="69">
        <v>234.73140012936602</v>
      </c>
      <c r="O95" s="68">
        <v>362.42453053557801</v>
      </c>
      <c r="P95" s="66">
        <f t="shared" si="4"/>
        <v>0.64766973632410685</v>
      </c>
      <c r="Q95" s="70">
        <f t="shared" si="6"/>
        <v>-0.43437437872031187</v>
      </c>
    </row>
    <row r="96" spans="3:17" x14ac:dyDescent="0.3">
      <c r="C96" s="63">
        <f>Kystoplande_108_liste!A96</f>
        <v>216</v>
      </c>
      <c r="D96" s="63" t="str">
        <f>Kystoplande_108_liste!B96</f>
        <v>Lillebælt, syd</v>
      </c>
      <c r="E96" s="64">
        <v>554521.54743491998</v>
      </c>
      <c r="F96" s="64">
        <v>9462.7000085399104</v>
      </c>
      <c r="G96" s="94">
        <v>1</v>
      </c>
      <c r="H96" s="65">
        <v>0.51444435206467198</v>
      </c>
      <c r="I96" s="66"/>
      <c r="J96" s="67">
        <f t="shared" si="5"/>
        <v>454.85649868476958</v>
      </c>
      <c r="K96" s="67">
        <v>67.717778751821612</v>
      </c>
      <c r="L96" s="67">
        <v>185.298232444874</v>
      </c>
      <c r="M96" s="68">
        <v>201.84048748807399</v>
      </c>
      <c r="N96" s="69">
        <v>291.50031698916797</v>
      </c>
      <c r="O96" s="68">
        <v>396.69071306330699</v>
      </c>
      <c r="P96" s="66">
        <f t="shared" si="4"/>
        <v>0.73483020244703356</v>
      </c>
      <c r="Q96" s="70">
        <f t="shared" si="6"/>
        <v>-0.30811582353672207</v>
      </c>
    </row>
    <row r="97" spans="1:17" x14ac:dyDescent="0.3">
      <c r="C97" s="63">
        <f>Kystoplande_108_liste!A97</f>
        <v>217</v>
      </c>
      <c r="D97" s="63" t="str">
        <f>Kystoplande_108_liste!B97</f>
        <v>Lillebælt, Bredningen</v>
      </c>
      <c r="E97" s="64">
        <v>637309.11521501199</v>
      </c>
      <c r="F97" s="64">
        <v>6768.43032160644</v>
      </c>
      <c r="G97" s="94">
        <v>1</v>
      </c>
      <c r="H97" s="65">
        <v>0.51411383092615004</v>
      </c>
      <c r="I97" s="66"/>
      <c r="J97" s="67">
        <f t="shared" si="5"/>
        <v>328.1787561955428</v>
      </c>
      <c r="K97" s="67">
        <v>21.518899281561399</v>
      </c>
      <c r="L97" s="67">
        <v>139.50795108312499</v>
      </c>
      <c r="M97" s="68">
        <v>167.15190583085641</v>
      </c>
      <c r="N97" s="69">
        <v>152.09188998943702</v>
      </c>
      <c r="O97" s="68">
        <v>218.43579413544299</v>
      </c>
      <c r="P97" s="66">
        <f t="shared" si="4"/>
        <v>0.69627732300655421</v>
      </c>
      <c r="Q97" s="70">
        <f t="shared" si="6"/>
        <v>-0.36200724541324864</v>
      </c>
    </row>
    <row r="98" spans="1:17" x14ac:dyDescent="0.3">
      <c r="C98" s="63">
        <f>Kystoplande_108_liste!A98</f>
        <v>219</v>
      </c>
      <c r="D98" s="63" t="str">
        <f>Kystoplande_108_liste!B98</f>
        <v>Århus Bugt syd, Samsø og Nordlige Bælthav</v>
      </c>
      <c r="E98" s="64">
        <v>586377.56007540098</v>
      </c>
      <c r="F98" s="64">
        <v>8018.9460190391501</v>
      </c>
      <c r="G98" s="94">
        <v>1</v>
      </c>
      <c r="H98" s="65">
        <v>0.51080658655438804</v>
      </c>
      <c r="I98" s="66"/>
      <c r="J98" s="67">
        <f t="shared" si="5"/>
        <v>429.186484477036</v>
      </c>
      <c r="K98" s="67">
        <v>4.4842768986060104</v>
      </c>
      <c r="L98" s="67">
        <v>219.353552794644</v>
      </c>
      <c r="M98" s="68">
        <v>205.348654783786</v>
      </c>
      <c r="N98" s="69">
        <v>238.55681222851101</v>
      </c>
      <c r="O98" s="68">
        <v>330.82185764059903</v>
      </c>
      <c r="P98" s="66">
        <f t="shared" ref="P98:P109" si="7">N98/O98</f>
        <v>0.72110353871380628</v>
      </c>
      <c r="Q98" s="70">
        <f t="shared" si="6"/>
        <v>-0.32697254768856843</v>
      </c>
    </row>
    <row r="99" spans="1:17" x14ac:dyDescent="0.3">
      <c r="C99" s="63">
        <f>Kystoplande_108_liste!A99</f>
        <v>221</v>
      </c>
      <c r="D99" s="63" t="str">
        <f>Kystoplande_108_liste!B99</f>
        <v>Skagerrak</v>
      </c>
      <c r="E99" s="64">
        <v>575365.52783845703</v>
      </c>
      <c r="F99" s="64">
        <v>34277.224431070797</v>
      </c>
      <c r="G99" s="94">
        <v>0</v>
      </c>
      <c r="H99" s="65">
        <v>0.51593048547745801</v>
      </c>
      <c r="I99" s="66"/>
      <c r="J99" s="67">
        <f t="shared" si="5"/>
        <v>1881.232778938333</v>
      </c>
      <c r="K99" s="67">
        <v>120.19747357385</v>
      </c>
      <c r="L99" s="67">
        <v>228.05187702106301</v>
      </c>
      <c r="M99" s="68">
        <v>1532.98342834342</v>
      </c>
      <c r="N99" s="69">
        <v>609.82857221949303</v>
      </c>
      <c r="O99" s="68">
        <v>1317.32944279655</v>
      </c>
      <c r="P99" s="66">
        <f t="shared" si="7"/>
        <v>0.4629279149222475</v>
      </c>
      <c r="Q99" s="70">
        <f>LN(P99)</f>
        <v>-0.77018392832969396</v>
      </c>
    </row>
    <row r="100" spans="1:17" x14ac:dyDescent="0.3">
      <c r="C100" s="63">
        <f>Kystoplande_108_liste!A100</f>
        <v>222</v>
      </c>
      <c r="D100" s="63" t="str">
        <f>Kystoplande_108_liste!B100</f>
        <v>Kattegat, Aalborg Bugt</v>
      </c>
      <c r="E100" s="64">
        <v>574730.11460446601</v>
      </c>
      <c r="F100" s="64">
        <v>12724.1079730324</v>
      </c>
      <c r="G100" s="94">
        <v>1</v>
      </c>
      <c r="H100" s="65">
        <v>0.51899090032643103</v>
      </c>
      <c r="I100" s="66"/>
      <c r="J100" s="67">
        <f t="shared" si="5"/>
        <v>1049.7468565272306</v>
      </c>
      <c r="K100" s="67">
        <v>27.746982810234897</v>
      </c>
      <c r="L100" s="67">
        <v>88.0209661493178</v>
      </c>
      <c r="M100" s="68">
        <v>933.97890756767799</v>
      </c>
      <c r="N100" s="69">
        <v>459.42493662672501</v>
      </c>
      <c r="O100" s="68">
        <v>762.69255895441302</v>
      </c>
      <c r="P100" s="66">
        <f t="shared" si="7"/>
        <v>0.60237238613755162</v>
      </c>
      <c r="Q100" s="70">
        <f t="shared" ref="Q100:Q109" si="8">LN(P100)</f>
        <v>-0.50687944329222667</v>
      </c>
    </row>
    <row r="101" spans="1:17" x14ac:dyDescent="0.3">
      <c r="C101" s="63">
        <f>Kystoplande_108_liste!A101</f>
        <v>224</v>
      </c>
      <c r="D101" s="63" t="str">
        <f>Kystoplande_108_liste!B101</f>
        <v>Nordlige Lillebælt</v>
      </c>
      <c r="E101" s="64">
        <v>591960.63575273496</v>
      </c>
      <c r="F101" s="64">
        <v>9871.2400348688407</v>
      </c>
      <c r="G101" s="94">
        <v>0</v>
      </c>
      <c r="H101" s="65">
        <v>0.517797205942232</v>
      </c>
      <c r="I101" s="66"/>
      <c r="J101" s="67">
        <f t="shared" si="5"/>
        <v>435.08013358260723</v>
      </c>
      <c r="K101" s="67">
        <v>20.682445333762303</v>
      </c>
      <c r="L101" s="67">
        <v>40.568367289178902</v>
      </c>
      <c r="M101" s="68">
        <v>373.82932095966601</v>
      </c>
      <c r="N101" s="69">
        <v>254.28965306727201</v>
      </c>
      <c r="O101" s="68">
        <v>331.06420649577399</v>
      </c>
      <c r="P101" s="66">
        <f t="shared" si="7"/>
        <v>0.76809769246533754</v>
      </c>
      <c r="Q101" s="70">
        <f t="shared" si="8"/>
        <v>-0.26383835019326518</v>
      </c>
    </row>
    <row r="102" spans="1:17" x14ac:dyDescent="0.3">
      <c r="C102" s="63">
        <f>Kystoplande_108_liste!A102</f>
        <v>225</v>
      </c>
      <c r="D102" s="63" t="str">
        <f>Kystoplande_108_liste!B102</f>
        <v>Nordlige Kattegat, Ålbæk Bugt</v>
      </c>
      <c r="E102" s="64">
        <v>572296.166663551</v>
      </c>
      <c r="F102" s="64">
        <v>28139.8282025314</v>
      </c>
      <c r="G102" s="94">
        <v>1</v>
      </c>
      <c r="H102" s="65">
        <v>0.51596063451518004</v>
      </c>
      <c r="I102" s="66"/>
      <c r="J102" s="67">
        <f t="shared" si="5"/>
        <v>947.69665478121578</v>
      </c>
      <c r="K102" s="67">
        <v>35.008398578603099</v>
      </c>
      <c r="L102" s="67">
        <v>91.940430193144692</v>
      </c>
      <c r="M102" s="68">
        <v>820.74782600946799</v>
      </c>
      <c r="N102" s="69">
        <v>221.322385262148</v>
      </c>
      <c r="O102" s="68">
        <v>557.78569996393003</v>
      </c>
      <c r="P102" s="66">
        <f t="shared" si="7"/>
        <v>0.3967874853666204</v>
      </c>
      <c r="Q102" s="70">
        <f t="shared" si="8"/>
        <v>-0.92435444296338654</v>
      </c>
    </row>
    <row r="103" spans="1:17" x14ac:dyDescent="0.3">
      <c r="C103" s="63">
        <f>Kystoplande_108_liste!A103</f>
        <v>231</v>
      </c>
      <c r="D103" s="63" t="str">
        <f>Kystoplande_108_liste!B103</f>
        <v>Lillebælt, Snævringen</v>
      </c>
      <c r="E103" s="64">
        <v>699738.93730562401</v>
      </c>
      <c r="F103" s="64">
        <v>29842.9475884163</v>
      </c>
      <c r="G103" s="94">
        <v>0</v>
      </c>
      <c r="H103" s="65">
        <v>0.51370560694572798</v>
      </c>
      <c r="I103" s="66"/>
      <c r="J103" s="67">
        <f t="shared" si="5"/>
        <v>103.9458446321546</v>
      </c>
      <c r="K103" s="67">
        <v>5.03941455942571</v>
      </c>
      <c r="L103" s="67">
        <v>64.5365701890683</v>
      </c>
      <c r="M103" s="68">
        <v>34.369859883660602</v>
      </c>
      <c r="N103" s="69">
        <v>26.901095614934103</v>
      </c>
      <c r="O103" s="68">
        <v>92.868429564403698</v>
      </c>
      <c r="P103" s="66">
        <f t="shared" si="7"/>
        <v>0.28966889761259884</v>
      </c>
      <c r="Q103" s="70">
        <f t="shared" si="8"/>
        <v>-1.2390167406448969</v>
      </c>
    </row>
    <row r="104" spans="1:17" x14ac:dyDescent="0.3">
      <c r="C104" s="63">
        <f>Kystoplande_108_liste!A104</f>
        <v>232</v>
      </c>
      <c r="D104" s="63" t="str">
        <f>Kystoplande_108_liste!B104</f>
        <v>Nissum Bredning</v>
      </c>
      <c r="E104" s="64">
        <v>566026.08483557904</v>
      </c>
      <c r="F104" s="64">
        <v>12194.602879676801</v>
      </c>
      <c r="G104" s="94">
        <v>1</v>
      </c>
      <c r="H104" s="65">
        <v>0.52284513170986302</v>
      </c>
      <c r="I104" s="66"/>
      <c r="J104" s="67">
        <f t="shared" si="5"/>
        <v>851.82360535333805</v>
      </c>
      <c r="K104" s="67">
        <v>149.08748177450298</v>
      </c>
      <c r="L104" s="67">
        <v>106.06167313702501</v>
      </c>
      <c r="M104" s="68">
        <v>596.67445044181</v>
      </c>
      <c r="N104" s="69">
        <v>410.41427234586297</v>
      </c>
      <c r="O104" s="68">
        <v>627.09021148564807</v>
      </c>
      <c r="P104" s="66">
        <f t="shared" si="7"/>
        <v>0.65447405306095408</v>
      </c>
      <c r="Q104" s="70">
        <f t="shared" si="8"/>
        <v>-0.42392333832794804</v>
      </c>
    </row>
    <row r="105" spans="1:17" x14ac:dyDescent="0.3">
      <c r="C105" s="63">
        <f>Kystoplande_108_liste!A105</f>
        <v>233</v>
      </c>
      <c r="D105" s="63" t="str">
        <f>Kystoplande_108_liste!B105</f>
        <v>Kås Bredning og Venø Bugt</v>
      </c>
      <c r="E105" s="64">
        <v>576779.39215189696</v>
      </c>
      <c r="F105" s="64">
        <v>22833.643216720498</v>
      </c>
      <c r="G105" s="94">
        <v>1</v>
      </c>
      <c r="H105" s="65">
        <v>0.52053950223040601</v>
      </c>
      <c r="I105" s="66"/>
      <c r="J105" s="67">
        <f t="shared" si="5"/>
        <v>1009.0662625644637</v>
      </c>
      <c r="K105" s="67">
        <v>92.797822702121707</v>
      </c>
      <c r="L105" s="67">
        <v>288.35059161265997</v>
      </c>
      <c r="M105" s="68">
        <v>627.91784824968204</v>
      </c>
      <c r="N105" s="69">
        <v>556.60673353275502</v>
      </c>
      <c r="O105" s="68">
        <v>766.06241397754093</v>
      </c>
      <c r="P105" s="66">
        <f t="shared" si="7"/>
        <v>0.72658144216049914</v>
      </c>
      <c r="Q105" s="70">
        <f t="shared" si="8"/>
        <v>-0.31940470017562256</v>
      </c>
    </row>
    <row r="106" spans="1:17" x14ac:dyDescent="0.3">
      <c r="C106" s="63">
        <f>Kystoplande_108_liste!A106</f>
        <v>234</v>
      </c>
      <c r="D106" s="63" t="str">
        <f>Kystoplande_108_liste!B106</f>
        <v>Løgstør Bredning</v>
      </c>
      <c r="E106" s="64">
        <v>547313.59042146103</v>
      </c>
      <c r="F106" s="64">
        <v>10567.608815707001</v>
      </c>
      <c r="G106" s="94">
        <v>1</v>
      </c>
      <c r="H106" s="65">
        <v>0.52278678398645495</v>
      </c>
      <c r="I106" s="66"/>
      <c r="J106" s="67">
        <f t="shared" si="5"/>
        <v>839.37017317366303</v>
      </c>
      <c r="K106" s="67">
        <v>105.54511752564801</v>
      </c>
      <c r="L106" s="67">
        <v>127.807022380007</v>
      </c>
      <c r="M106" s="68">
        <v>606.01803326800803</v>
      </c>
      <c r="N106" s="69">
        <v>418.88425624075302</v>
      </c>
      <c r="O106" s="68">
        <v>603.29730245940493</v>
      </c>
      <c r="P106" s="66">
        <f t="shared" si="7"/>
        <v>0.69432476248961705</v>
      </c>
      <c r="Q106" s="70">
        <f t="shared" si="8"/>
        <v>-0.36481547045545226</v>
      </c>
    </row>
    <row r="107" spans="1:17" x14ac:dyDescent="0.3">
      <c r="C107" s="63">
        <f>Kystoplande_108_liste!A107</f>
        <v>235</v>
      </c>
      <c r="D107" s="63" t="str">
        <f>Kystoplande_108_liste!B107</f>
        <v>Nibe Bredning og Langerak</v>
      </c>
      <c r="E107" s="64">
        <v>624570.54698165006</v>
      </c>
      <c r="F107" s="64">
        <v>136048.79921480201</v>
      </c>
      <c r="G107" s="94">
        <v>0</v>
      </c>
      <c r="H107" s="65">
        <v>0.51968450477129402</v>
      </c>
      <c r="I107" s="66"/>
      <c r="J107" s="67">
        <f t="shared" si="5"/>
        <v>2877.2617236212227</v>
      </c>
      <c r="K107" s="67">
        <v>154.444830742379</v>
      </c>
      <c r="L107" s="67">
        <v>194.508009381964</v>
      </c>
      <c r="M107" s="68">
        <v>2528.3088834968798</v>
      </c>
      <c r="N107" s="69">
        <v>1537.71893287637</v>
      </c>
      <c r="O107" s="68">
        <v>2331.51122694277</v>
      </c>
      <c r="P107" s="66">
        <f t="shared" si="7"/>
        <v>0.6595374343930257</v>
      </c>
      <c r="Q107" s="70">
        <f t="shared" si="8"/>
        <v>-0.41621654665699742</v>
      </c>
    </row>
    <row r="108" spans="1:17" x14ac:dyDescent="0.3">
      <c r="C108" s="63">
        <f>Kystoplande_108_liste!A108</f>
        <v>236</v>
      </c>
      <c r="D108" s="63" t="str">
        <f>Kystoplande_108_liste!B108</f>
        <v>Thisted Bredning</v>
      </c>
      <c r="E108" s="64">
        <v>577175.17964619398</v>
      </c>
      <c r="F108" s="64">
        <v>14775.255915943801</v>
      </c>
      <c r="G108" s="94">
        <v>0</v>
      </c>
      <c r="H108" s="65">
        <v>0.521400940056025</v>
      </c>
      <c r="I108" s="66"/>
      <c r="J108" s="67">
        <f t="shared" si="5"/>
        <v>754.60081003200901</v>
      </c>
      <c r="K108" s="67">
        <v>107.27139670889299</v>
      </c>
      <c r="L108" s="67">
        <v>144.077202742564</v>
      </c>
      <c r="M108" s="68">
        <v>503.252210580552</v>
      </c>
      <c r="N108" s="69">
        <v>372.13665971217603</v>
      </c>
      <c r="O108" s="68">
        <v>576.24618917918508</v>
      </c>
      <c r="P108" s="66">
        <f t="shared" si="7"/>
        <v>0.64579456957841896</v>
      </c>
      <c r="Q108" s="70">
        <f t="shared" si="8"/>
        <v>-0.43727382952202681</v>
      </c>
    </row>
    <row r="109" spans="1:17" x14ac:dyDescent="0.3">
      <c r="C109" s="63">
        <f>Kystoplande_108_liste!A109</f>
        <v>238</v>
      </c>
      <c r="D109" s="63" t="str">
        <f>Kystoplande_108_liste!B109</f>
        <v>Halkær Bredning</v>
      </c>
      <c r="E109" s="64">
        <v>628414.74776329403</v>
      </c>
      <c r="F109" s="64">
        <v>7358.6574667684299</v>
      </c>
      <c r="G109" s="94">
        <v>0</v>
      </c>
      <c r="H109" s="65">
        <v>0.52181810895495895</v>
      </c>
      <c r="I109" s="66"/>
      <c r="J109" s="67">
        <f t="shared" si="5"/>
        <v>329.21604411558087</v>
      </c>
      <c r="K109" s="67">
        <v>19.868687221235998</v>
      </c>
      <c r="L109" s="67">
        <v>21.010887781978902</v>
      </c>
      <c r="M109" s="68">
        <v>288.33646911236599</v>
      </c>
      <c r="N109" s="69">
        <v>204.402509567474</v>
      </c>
      <c r="O109" s="68">
        <v>284.676065124795</v>
      </c>
      <c r="P109" s="66">
        <f t="shared" si="7"/>
        <v>0.71801789686066142</v>
      </c>
      <c r="Q109" s="70">
        <f t="shared" si="8"/>
        <v>-0.33126078425478106</v>
      </c>
    </row>
    <row r="110" spans="1:17" ht="96.6" x14ac:dyDescent="0.3">
      <c r="A110" s="73"/>
      <c r="B110" s="73"/>
      <c r="C110" s="74" t="s">
        <v>124</v>
      </c>
      <c r="D110" s="74" t="s">
        <v>124</v>
      </c>
      <c r="E110" s="75" t="s">
        <v>123</v>
      </c>
      <c r="F110" s="75" t="s">
        <v>149</v>
      </c>
      <c r="G110" s="75" t="s">
        <v>149</v>
      </c>
      <c r="H110" s="75" t="s">
        <v>123</v>
      </c>
      <c r="I110" s="76"/>
      <c r="J110" s="76" t="s">
        <v>202</v>
      </c>
      <c r="K110" s="76" t="s">
        <v>202</v>
      </c>
      <c r="L110" s="76" t="s">
        <v>202</v>
      </c>
      <c r="M110" s="76" t="s">
        <v>202</v>
      </c>
      <c r="N110" s="76" t="s">
        <v>202</v>
      </c>
      <c r="O110" s="76" t="s">
        <v>202</v>
      </c>
      <c r="P110" s="76" t="s">
        <v>202</v>
      </c>
      <c r="Q110" s="76" t="s">
        <v>202</v>
      </c>
    </row>
    <row r="111" spans="1:17" x14ac:dyDescent="0.3">
      <c r="D111" s="71" t="s">
        <v>193</v>
      </c>
      <c r="E111" s="77"/>
      <c r="F111" s="77"/>
      <c r="G111" s="77"/>
      <c r="H111" s="78"/>
      <c r="I111" s="79"/>
      <c r="N111" s="80"/>
      <c r="O111" s="80"/>
      <c r="P111" s="80"/>
    </row>
    <row r="112" spans="1:17" x14ac:dyDescent="0.3">
      <c r="B112" s="81"/>
      <c r="D112" s="71" t="s">
        <v>193</v>
      </c>
      <c r="E112" s="77"/>
      <c r="F112" s="77"/>
      <c r="G112" s="77"/>
      <c r="H112" s="78" t="s">
        <v>232</v>
      </c>
      <c r="I112" s="79"/>
    </row>
    <row r="113" spans="2:9" x14ac:dyDescent="0.3">
      <c r="B113" s="81"/>
      <c r="E113" s="77"/>
      <c r="F113" s="77"/>
      <c r="G113" s="77"/>
      <c r="I113" s="79"/>
    </row>
    <row r="114" spans="2:9" x14ac:dyDescent="0.3">
      <c r="C114" s="84"/>
      <c r="F114" s="77"/>
      <c r="G114" s="77"/>
    </row>
  </sheetData>
  <sheetProtection algorithmName="SHA-512" hashValue="8z69d0V0qyOHfDUjO6zlcpmwPgU9fxUJPG3+hp5WofYBjuGUsi6M14Uq8+Xe/iNKZqvvvtmDgvV/iig7Mf3Qqg==" saltValue="tef8ozYKIOy74Ak6HmEEf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4"/>
  <sheetViews>
    <sheetView workbookViewId="0">
      <selection activeCell="B10" sqref="B10"/>
    </sheetView>
  </sheetViews>
  <sheetFormatPr defaultColWidth="8.6640625" defaultRowHeight="14.4" x14ac:dyDescent="0.3"/>
  <cols>
    <col min="1" max="1" width="17.5546875" style="29" customWidth="1"/>
    <col min="2" max="2" width="37.6640625" style="29" customWidth="1"/>
    <col min="3" max="3" width="28.33203125" style="29" bestFit="1" customWidth="1"/>
    <col min="4" max="4" width="18.5546875" style="29" customWidth="1"/>
    <col min="5" max="5" width="15.33203125" style="46" bestFit="1" customWidth="1"/>
    <col min="6" max="16384" width="8.6640625" style="46"/>
  </cols>
  <sheetData>
    <row r="1" spans="1:5" x14ac:dyDescent="0.3">
      <c r="A1" s="48" t="s">
        <v>215</v>
      </c>
      <c r="B1" s="48" t="s">
        <v>206</v>
      </c>
      <c r="C1" s="49" t="s">
        <v>216</v>
      </c>
      <c r="D1" s="49" t="s">
        <v>217</v>
      </c>
      <c r="E1" s="31" t="s">
        <v>225</v>
      </c>
    </row>
    <row r="2" spans="1:5" x14ac:dyDescent="0.3">
      <c r="A2" s="30">
        <v>1</v>
      </c>
      <c r="B2" s="30" t="s">
        <v>42</v>
      </c>
      <c r="C2" s="30" t="s">
        <v>218</v>
      </c>
      <c r="D2" s="30" t="s">
        <v>219</v>
      </c>
      <c r="E2" s="31" t="s">
        <v>4</v>
      </c>
    </row>
    <row r="3" spans="1:5" x14ac:dyDescent="0.3">
      <c r="A3" s="30">
        <v>2</v>
      </c>
      <c r="B3" s="30" t="s">
        <v>47</v>
      </c>
      <c r="C3" s="30" t="s">
        <v>220</v>
      </c>
      <c r="D3" s="30" t="s">
        <v>219</v>
      </c>
      <c r="E3" s="31" t="s">
        <v>1</v>
      </c>
    </row>
    <row r="4" spans="1:5" x14ac:dyDescent="0.3">
      <c r="A4" s="30">
        <v>6</v>
      </c>
      <c r="B4" s="30" t="s">
        <v>60</v>
      </c>
      <c r="C4" s="30" t="s">
        <v>220</v>
      </c>
      <c r="D4" s="30" t="s">
        <v>219</v>
      </c>
      <c r="E4" s="31" t="s">
        <v>1</v>
      </c>
    </row>
    <row r="5" spans="1:5" x14ac:dyDescent="0.3">
      <c r="A5" s="30">
        <v>16</v>
      </c>
      <c r="B5" s="30" t="s">
        <v>62</v>
      </c>
      <c r="C5" s="30" t="s">
        <v>218</v>
      </c>
      <c r="D5" s="30" t="s">
        <v>219</v>
      </c>
      <c r="E5" s="31" t="s">
        <v>4</v>
      </c>
    </row>
    <row r="6" spans="1:5" x14ac:dyDescent="0.3">
      <c r="A6" s="30">
        <v>17</v>
      </c>
      <c r="B6" s="30" t="s">
        <v>104</v>
      </c>
      <c r="C6" s="30" t="s">
        <v>220</v>
      </c>
      <c r="D6" s="30" t="s">
        <v>219</v>
      </c>
      <c r="E6" s="31" t="s">
        <v>1</v>
      </c>
    </row>
    <row r="7" spans="1:5" x14ac:dyDescent="0.3">
      <c r="A7" s="30">
        <v>18</v>
      </c>
      <c r="B7" s="30" t="s">
        <v>105</v>
      </c>
      <c r="C7" s="30" t="s">
        <v>218</v>
      </c>
      <c r="D7" s="30" t="s">
        <v>219</v>
      </c>
      <c r="E7" s="31" t="s">
        <v>4</v>
      </c>
    </row>
    <row r="8" spans="1:5" x14ac:dyDescent="0.3">
      <c r="A8" s="30">
        <v>24</v>
      </c>
      <c r="B8" s="30" t="s">
        <v>41</v>
      </c>
      <c r="C8" s="30" t="s">
        <v>218</v>
      </c>
      <c r="D8" s="30" t="s">
        <v>219</v>
      </c>
      <c r="E8" s="31" t="s">
        <v>4</v>
      </c>
    </row>
    <row r="9" spans="1:5" x14ac:dyDescent="0.3">
      <c r="A9" s="30">
        <v>25</v>
      </c>
      <c r="B9" s="30" t="s">
        <v>74</v>
      </c>
      <c r="C9" s="30" t="s">
        <v>220</v>
      </c>
      <c r="D9" s="30" t="s">
        <v>219</v>
      </c>
      <c r="E9" s="31" t="s">
        <v>1</v>
      </c>
    </row>
    <row r="10" spans="1:5" x14ac:dyDescent="0.3">
      <c r="A10" s="30">
        <v>28</v>
      </c>
      <c r="B10" s="30" t="s">
        <v>139</v>
      </c>
      <c r="C10" s="30" t="s">
        <v>218</v>
      </c>
      <c r="D10" s="30" t="s">
        <v>219</v>
      </c>
      <c r="E10" s="31" t="s">
        <v>4</v>
      </c>
    </row>
    <row r="11" spans="1:5" x14ac:dyDescent="0.3">
      <c r="A11" s="30">
        <v>29</v>
      </c>
      <c r="B11" s="30" t="s">
        <v>48</v>
      </c>
      <c r="C11" s="30" t="s">
        <v>218</v>
      </c>
      <c r="D11" s="30" t="s">
        <v>219</v>
      </c>
      <c r="E11" s="31" t="s">
        <v>4</v>
      </c>
    </row>
    <row r="12" spans="1:5" x14ac:dyDescent="0.3">
      <c r="A12" s="30">
        <v>34</v>
      </c>
      <c r="B12" s="30" t="s">
        <v>92</v>
      </c>
      <c r="C12" s="30" t="s">
        <v>221</v>
      </c>
      <c r="D12" s="30" t="s">
        <v>219</v>
      </c>
      <c r="E12" s="31" t="s">
        <v>17</v>
      </c>
    </row>
    <row r="13" spans="1:5" x14ac:dyDescent="0.3">
      <c r="A13" s="30">
        <v>35</v>
      </c>
      <c r="B13" s="30" t="s">
        <v>76</v>
      </c>
      <c r="C13" s="30" t="s">
        <v>220</v>
      </c>
      <c r="D13" s="30" t="s">
        <v>219</v>
      </c>
      <c r="E13" s="31" t="s">
        <v>1</v>
      </c>
    </row>
    <row r="14" spans="1:5" x14ac:dyDescent="0.3">
      <c r="A14" s="30">
        <v>36</v>
      </c>
      <c r="B14" s="30" t="s">
        <v>67</v>
      </c>
      <c r="C14" s="30" t="s">
        <v>218</v>
      </c>
      <c r="D14" s="30" t="s">
        <v>219</v>
      </c>
      <c r="E14" s="31" t="s">
        <v>4</v>
      </c>
    </row>
    <row r="15" spans="1:5" x14ac:dyDescent="0.3">
      <c r="A15" s="30">
        <v>37</v>
      </c>
      <c r="B15" s="30" t="s">
        <v>68</v>
      </c>
      <c r="C15" s="30" t="s">
        <v>221</v>
      </c>
      <c r="D15" s="30" t="s">
        <v>219</v>
      </c>
      <c r="E15" s="31" t="s">
        <v>17</v>
      </c>
    </row>
    <row r="16" spans="1:5" x14ac:dyDescent="0.3">
      <c r="A16" s="30">
        <v>38</v>
      </c>
      <c r="B16" s="30" t="s">
        <v>0</v>
      </c>
      <c r="C16" s="30" t="s">
        <v>220</v>
      </c>
      <c r="D16" s="30" t="s">
        <v>219</v>
      </c>
      <c r="E16" s="31" t="s">
        <v>1</v>
      </c>
    </row>
    <row r="17" spans="1:5" x14ac:dyDescent="0.3">
      <c r="A17" s="30">
        <v>44</v>
      </c>
      <c r="B17" s="30" t="s">
        <v>91</v>
      </c>
      <c r="C17" s="30" t="s">
        <v>220</v>
      </c>
      <c r="D17" s="30" t="s">
        <v>219</v>
      </c>
      <c r="E17" s="31" t="s">
        <v>1</v>
      </c>
    </row>
    <row r="18" spans="1:5" x14ac:dyDescent="0.3">
      <c r="A18" s="30">
        <v>45</v>
      </c>
      <c r="B18" s="30" t="s">
        <v>88</v>
      </c>
      <c r="C18" s="30" t="s">
        <v>218</v>
      </c>
      <c r="D18" s="30" t="s">
        <v>219</v>
      </c>
      <c r="E18" s="31" t="s">
        <v>4</v>
      </c>
    </row>
    <row r="19" spans="1:5" x14ac:dyDescent="0.3">
      <c r="A19" s="30">
        <v>46</v>
      </c>
      <c r="B19" s="30" t="s">
        <v>66</v>
      </c>
      <c r="C19" s="30" t="s">
        <v>220</v>
      </c>
      <c r="D19" s="30" t="s">
        <v>219</v>
      </c>
      <c r="E19" s="31" t="s">
        <v>1</v>
      </c>
    </row>
    <row r="20" spans="1:5" x14ac:dyDescent="0.3">
      <c r="A20" s="30">
        <v>47</v>
      </c>
      <c r="B20" s="30" t="s">
        <v>80</v>
      </c>
      <c r="C20" s="30" t="s">
        <v>218</v>
      </c>
      <c r="D20" s="30" t="s">
        <v>219</v>
      </c>
      <c r="E20" s="31" t="s">
        <v>4</v>
      </c>
    </row>
    <row r="21" spans="1:5" x14ac:dyDescent="0.3">
      <c r="A21" s="30">
        <v>48</v>
      </c>
      <c r="B21" s="30" t="s">
        <v>69</v>
      </c>
      <c r="C21" s="30" t="s">
        <v>220</v>
      </c>
      <c r="D21" s="30" t="s">
        <v>219</v>
      </c>
      <c r="E21" s="31" t="s">
        <v>1</v>
      </c>
    </row>
    <row r="22" spans="1:5" x14ac:dyDescent="0.3">
      <c r="A22" s="30">
        <v>49</v>
      </c>
      <c r="B22" s="30" t="s">
        <v>90</v>
      </c>
      <c r="C22" s="30" t="s">
        <v>218</v>
      </c>
      <c r="D22" s="30" t="s">
        <v>219</v>
      </c>
      <c r="E22" s="31" t="s">
        <v>4</v>
      </c>
    </row>
    <row r="23" spans="1:5" x14ac:dyDescent="0.3">
      <c r="A23" s="30">
        <v>56</v>
      </c>
      <c r="B23" s="30" t="s">
        <v>27</v>
      </c>
      <c r="C23" s="30" t="s">
        <v>218</v>
      </c>
      <c r="D23" s="30" t="s">
        <v>219</v>
      </c>
      <c r="E23" s="31" t="s">
        <v>4</v>
      </c>
    </row>
    <row r="24" spans="1:5" x14ac:dyDescent="0.3">
      <c r="A24" s="30">
        <v>57</v>
      </c>
      <c r="B24" s="30" t="s">
        <v>37</v>
      </c>
      <c r="C24" s="30" t="s">
        <v>218</v>
      </c>
      <c r="D24" s="30" t="s">
        <v>219</v>
      </c>
      <c r="E24" s="31" t="s">
        <v>4</v>
      </c>
    </row>
    <row r="25" spans="1:5" x14ac:dyDescent="0.3">
      <c r="A25" s="30">
        <v>59</v>
      </c>
      <c r="B25" s="30" t="s">
        <v>54</v>
      </c>
      <c r="C25" s="30" t="s">
        <v>222</v>
      </c>
      <c r="D25" s="30" t="s">
        <v>219</v>
      </c>
      <c r="E25" s="31" t="s">
        <v>16</v>
      </c>
    </row>
    <row r="26" spans="1:5" x14ac:dyDescent="0.3">
      <c r="A26" s="30">
        <v>62</v>
      </c>
      <c r="B26" s="30" t="s">
        <v>106</v>
      </c>
      <c r="C26" s="30" t="s">
        <v>218</v>
      </c>
      <c r="D26" s="30" t="s">
        <v>219</v>
      </c>
      <c r="E26" s="31" t="s">
        <v>4</v>
      </c>
    </row>
    <row r="27" spans="1:5" x14ac:dyDescent="0.3">
      <c r="A27" s="30">
        <v>68</v>
      </c>
      <c r="B27" s="30" t="s">
        <v>96</v>
      </c>
      <c r="C27" s="30" t="s">
        <v>220</v>
      </c>
      <c r="D27" s="30" t="s">
        <v>219</v>
      </c>
      <c r="E27" s="31" t="s">
        <v>1</v>
      </c>
    </row>
    <row r="28" spans="1:5" x14ac:dyDescent="0.3">
      <c r="A28" s="30">
        <v>72</v>
      </c>
      <c r="B28" s="30" t="s">
        <v>97</v>
      </c>
      <c r="C28" s="30" t="s">
        <v>220</v>
      </c>
      <c r="D28" s="30" t="s">
        <v>219</v>
      </c>
      <c r="E28" s="31" t="s">
        <v>1</v>
      </c>
    </row>
    <row r="29" spans="1:5" x14ac:dyDescent="0.3">
      <c r="A29" s="30">
        <v>74</v>
      </c>
      <c r="B29" s="30" t="s">
        <v>63</v>
      </c>
      <c r="C29" s="30" t="s">
        <v>218</v>
      </c>
      <c r="D29" s="30" t="s">
        <v>219</v>
      </c>
      <c r="E29" s="31" t="s">
        <v>4</v>
      </c>
    </row>
    <row r="30" spans="1:5" x14ac:dyDescent="0.3">
      <c r="A30" s="30">
        <v>80</v>
      </c>
      <c r="B30" s="30" t="s">
        <v>24</v>
      </c>
      <c r="C30" s="30" t="s">
        <v>218</v>
      </c>
      <c r="D30" s="30" t="s">
        <v>219</v>
      </c>
      <c r="E30" s="31" t="s">
        <v>4</v>
      </c>
    </row>
    <row r="31" spans="1:5" x14ac:dyDescent="0.3">
      <c r="A31" s="30">
        <v>82</v>
      </c>
      <c r="B31" s="30" t="s">
        <v>70</v>
      </c>
      <c r="C31" s="30" t="s">
        <v>222</v>
      </c>
      <c r="D31" s="30" t="s">
        <v>219</v>
      </c>
      <c r="E31" s="31" t="s">
        <v>16</v>
      </c>
    </row>
    <row r="32" spans="1:5" x14ac:dyDescent="0.3">
      <c r="A32" s="30">
        <v>83</v>
      </c>
      <c r="B32" s="30" t="s">
        <v>73</v>
      </c>
      <c r="C32" s="30" t="s">
        <v>222</v>
      </c>
      <c r="D32" s="30" t="s">
        <v>219</v>
      </c>
      <c r="E32" s="31" t="s">
        <v>16</v>
      </c>
    </row>
    <row r="33" spans="1:5" x14ac:dyDescent="0.3">
      <c r="A33" s="30">
        <v>84</v>
      </c>
      <c r="B33" s="30" t="s">
        <v>25</v>
      </c>
      <c r="C33" s="30" t="s">
        <v>218</v>
      </c>
      <c r="D33" s="30" t="s">
        <v>219</v>
      </c>
      <c r="E33" s="31" t="s">
        <v>4</v>
      </c>
    </row>
    <row r="34" spans="1:5" x14ac:dyDescent="0.3">
      <c r="A34" s="30">
        <v>85</v>
      </c>
      <c r="B34" s="30" t="s">
        <v>26</v>
      </c>
      <c r="C34" s="30" t="s">
        <v>218</v>
      </c>
      <c r="D34" s="30" t="s">
        <v>219</v>
      </c>
      <c r="E34" s="31" t="s">
        <v>4</v>
      </c>
    </row>
    <row r="35" spans="1:5" x14ac:dyDescent="0.3">
      <c r="A35" s="30">
        <v>86</v>
      </c>
      <c r="B35" s="30" t="s">
        <v>71</v>
      </c>
      <c r="C35" s="30" t="s">
        <v>218</v>
      </c>
      <c r="D35" s="30" t="s">
        <v>219</v>
      </c>
      <c r="E35" s="31" t="s">
        <v>4</v>
      </c>
    </row>
    <row r="36" spans="1:5" x14ac:dyDescent="0.3">
      <c r="A36" s="30">
        <v>87</v>
      </c>
      <c r="B36" s="30" t="s">
        <v>81</v>
      </c>
      <c r="C36" s="30" t="s">
        <v>218</v>
      </c>
      <c r="D36" s="30" t="s">
        <v>219</v>
      </c>
      <c r="E36" s="31" t="s">
        <v>4</v>
      </c>
    </row>
    <row r="37" spans="1:5" x14ac:dyDescent="0.3">
      <c r="A37" s="30">
        <v>89</v>
      </c>
      <c r="B37" s="30" t="s">
        <v>89</v>
      </c>
      <c r="C37" s="30" t="s">
        <v>218</v>
      </c>
      <c r="D37" s="30" t="s">
        <v>219</v>
      </c>
      <c r="E37" s="31" t="s">
        <v>4</v>
      </c>
    </row>
    <row r="38" spans="1:5" x14ac:dyDescent="0.3">
      <c r="A38" s="30">
        <v>90</v>
      </c>
      <c r="B38" s="30" t="s">
        <v>78</v>
      </c>
      <c r="C38" s="30" t="s">
        <v>218</v>
      </c>
      <c r="D38" s="30" t="s">
        <v>219</v>
      </c>
      <c r="E38" s="31" t="s">
        <v>4</v>
      </c>
    </row>
    <row r="39" spans="1:5" x14ac:dyDescent="0.3">
      <c r="A39" s="30">
        <v>92</v>
      </c>
      <c r="B39" s="30" t="s">
        <v>3</v>
      </c>
      <c r="C39" s="30" t="s">
        <v>218</v>
      </c>
      <c r="D39" s="30" t="s">
        <v>219</v>
      </c>
      <c r="E39" s="31" t="s">
        <v>4</v>
      </c>
    </row>
    <row r="40" spans="1:5" x14ac:dyDescent="0.3">
      <c r="A40" s="30">
        <v>93</v>
      </c>
      <c r="B40" s="30" t="s">
        <v>2</v>
      </c>
      <c r="C40" s="30" t="s">
        <v>218</v>
      </c>
      <c r="D40" s="30" t="s">
        <v>219</v>
      </c>
      <c r="E40" s="31" t="s">
        <v>4</v>
      </c>
    </row>
    <row r="41" spans="1:5" x14ac:dyDescent="0.3">
      <c r="A41" s="30">
        <v>95</v>
      </c>
      <c r="B41" s="30" t="s">
        <v>65</v>
      </c>
      <c r="C41" s="30" t="s">
        <v>218</v>
      </c>
      <c r="D41" s="30" t="s">
        <v>219</v>
      </c>
      <c r="E41" s="31" t="s">
        <v>4</v>
      </c>
    </row>
    <row r="42" spans="1:5" x14ac:dyDescent="0.3">
      <c r="A42" s="30">
        <v>96</v>
      </c>
      <c r="B42" s="30" t="s">
        <v>53</v>
      </c>
      <c r="C42" s="30" t="s">
        <v>220</v>
      </c>
      <c r="D42" s="30" t="s">
        <v>219</v>
      </c>
      <c r="E42" s="31" t="s">
        <v>1</v>
      </c>
    </row>
    <row r="43" spans="1:5" x14ac:dyDescent="0.3">
      <c r="A43" s="30">
        <v>101</v>
      </c>
      <c r="B43" s="30" t="s">
        <v>82</v>
      </c>
      <c r="C43" s="30" t="s">
        <v>222</v>
      </c>
      <c r="D43" s="30" t="s">
        <v>219</v>
      </c>
      <c r="E43" s="31" t="s">
        <v>16</v>
      </c>
    </row>
    <row r="44" spans="1:5" x14ac:dyDescent="0.3">
      <c r="A44" s="30">
        <v>102</v>
      </c>
      <c r="B44" s="30" t="s">
        <v>84</v>
      </c>
      <c r="C44" s="30" t="s">
        <v>218</v>
      </c>
      <c r="D44" s="30" t="s">
        <v>219</v>
      </c>
      <c r="E44" s="31" t="s">
        <v>4</v>
      </c>
    </row>
    <row r="45" spans="1:5" x14ac:dyDescent="0.3">
      <c r="A45" s="30">
        <v>103</v>
      </c>
      <c r="B45" s="30" t="s">
        <v>87</v>
      </c>
      <c r="C45" s="30" t="s">
        <v>218</v>
      </c>
      <c r="D45" s="30" t="s">
        <v>219</v>
      </c>
      <c r="E45" s="31" t="s">
        <v>4</v>
      </c>
    </row>
    <row r="46" spans="1:5" x14ac:dyDescent="0.3">
      <c r="A46" s="30">
        <v>104</v>
      </c>
      <c r="B46" s="30" t="s">
        <v>94</v>
      </c>
      <c r="C46" s="30" t="s">
        <v>218</v>
      </c>
      <c r="D46" s="30" t="s">
        <v>219</v>
      </c>
      <c r="E46" s="31" t="s">
        <v>4</v>
      </c>
    </row>
    <row r="47" spans="1:5" x14ac:dyDescent="0.3">
      <c r="A47" s="30">
        <v>105</v>
      </c>
      <c r="B47" s="30" t="s">
        <v>93</v>
      </c>
      <c r="C47" s="30" t="s">
        <v>218</v>
      </c>
      <c r="D47" s="30" t="s">
        <v>219</v>
      </c>
      <c r="E47" s="31" t="s">
        <v>4</v>
      </c>
    </row>
    <row r="48" spans="1:5" x14ac:dyDescent="0.3">
      <c r="A48" s="30">
        <v>106</v>
      </c>
      <c r="B48" s="30" t="s">
        <v>75</v>
      </c>
      <c r="C48" s="30" t="s">
        <v>222</v>
      </c>
      <c r="D48" s="30" t="s">
        <v>219</v>
      </c>
      <c r="E48" s="31" t="s">
        <v>16</v>
      </c>
    </row>
    <row r="49" spans="1:5" x14ac:dyDescent="0.3">
      <c r="A49" s="30">
        <v>107</v>
      </c>
      <c r="B49" s="30" t="s">
        <v>207</v>
      </c>
      <c r="C49" s="30" t="s">
        <v>218</v>
      </c>
      <c r="D49" s="30" t="s">
        <v>219</v>
      </c>
      <c r="E49" s="31" t="s">
        <v>4</v>
      </c>
    </row>
    <row r="50" spans="1:5" x14ac:dyDescent="0.3">
      <c r="A50" s="30">
        <v>108</v>
      </c>
      <c r="B50" s="30" t="s">
        <v>64</v>
      </c>
      <c r="C50" s="30" t="s">
        <v>222</v>
      </c>
      <c r="D50" s="30" t="s">
        <v>219</v>
      </c>
      <c r="E50" s="31" t="s">
        <v>16</v>
      </c>
    </row>
    <row r="51" spans="1:5" x14ac:dyDescent="0.3">
      <c r="A51" s="30">
        <v>109</v>
      </c>
      <c r="B51" s="30" t="s">
        <v>61</v>
      </c>
      <c r="C51" s="30" t="s">
        <v>220</v>
      </c>
      <c r="D51" s="30" t="s">
        <v>219</v>
      </c>
      <c r="E51" s="31" t="s">
        <v>1</v>
      </c>
    </row>
    <row r="52" spans="1:5" x14ac:dyDescent="0.3">
      <c r="A52" s="30">
        <v>110</v>
      </c>
      <c r="B52" s="30" t="s">
        <v>95</v>
      </c>
      <c r="C52" s="30" t="s">
        <v>218</v>
      </c>
      <c r="D52" s="30" t="s">
        <v>219</v>
      </c>
      <c r="E52" s="31" t="s">
        <v>4</v>
      </c>
    </row>
    <row r="53" spans="1:5" x14ac:dyDescent="0.3">
      <c r="A53" s="30">
        <v>111</v>
      </c>
      <c r="B53" s="30" t="s">
        <v>72</v>
      </c>
      <c r="C53" s="30" t="s">
        <v>218</v>
      </c>
      <c r="D53" s="30" t="s">
        <v>219</v>
      </c>
      <c r="E53" s="31" t="s">
        <v>4</v>
      </c>
    </row>
    <row r="54" spans="1:5" x14ac:dyDescent="0.3">
      <c r="A54" s="30">
        <v>113</v>
      </c>
      <c r="B54" s="30" t="s">
        <v>98</v>
      </c>
      <c r="C54" s="30" t="s">
        <v>222</v>
      </c>
      <c r="D54" s="30" t="s">
        <v>219</v>
      </c>
      <c r="E54" s="31" t="s">
        <v>16</v>
      </c>
    </row>
    <row r="55" spans="1:5" x14ac:dyDescent="0.3">
      <c r="A55" s="30">
        <v>114</v>
      </c>
      <c r="B55" s="30" t="s">
        <v>85</v>
      </c>
      <c r="C55" s="30" t="s">
        <v>218</v>
      </c>
      <c r="D55" s="30" t="s">
        <v>219</v>
      </c>
      <c r="E55" s="31" t="s">
        <v>4</v>
      </c>
    </row>
    <row r="56" spans="1:5" x14ac:dyDescent="0.3">
      <c r="A56" s="30">
        <v>119</v>
      </c>
      <c r="B56" s="30" t="s">
        <v>49</v>
      </c>
      <c r="C56" s="30" t="s">
        <v>218</v>
      </c>
      <c r="D56" s="30" t="s">
        <v>219</v>
      </c>
      <c r="E56" s="31" t="s">
        <v>4</v>
      </c>
    </row>
    <row r="57" spans="1:5" x14ac:dyDescent="0.3">
      <c r="A57" s="30">
        <v>120</v>
      </c>
      <c r="B57" s="30" t="s">
        <v>208</v>
      </c>
      <c r="C57" s="30" t="s">
        <v>218</v>
      </c>
      <c r="D57" s="30" t="s">
        <v>219</v>
      </c>
      <c r="E57" s="31" t="s">
        <v>4</v>
      </c>
    </row>
    <row r="58" spans="1:5" x14ac:dyDescent="0.3">
      <c r="A58" s="30">
        <v>121</v>
      </c>
      <c r="B58" s="30" t="s">
        <v>209</v>
      </c>
      <c r="C58" s="30" t="s">
        <v>218</v>
      </c>
      <c r="D58" s="30" t="s">
        <v>219</v>
      </c>
      <c r="E58" s="31" t="s">
        <v>4</v>
      </c>
    </row>
    <row r="59" spans="1:5" x14ac:dyDescent="0.3">
      <c r="A59" s="30">
        <v>122</v>
      </c>
      <c r="B59" s="30" t="s">
        <v>51</v>
      </c>
      <c r="C59" s="30" t="s">
        <v>218</v>
      </c>
      <c r="D59" s="30" t="s">
        <v>219</v>
      </c>
      <c r="E59" s="31" t="s">
        <v>4</v>
      </c>
    </row>
    <row r="60" spans="1:5" x14ac:dyDescent="0.3">
      <c r="A60" s="30">
        <v>123</v>
      </c>
      <c r="B60" s="30" t="s">
        <v>50</v>
      </c>
      <c r="C60" s="30" t="s">
        <v>218</v>
      </c>
      <c r="D60" s="30" t="s">
        <v>219</v>
      </c>
      <c r="E60" s="31" t="s">
        <v>4</v>
      </c>
    </row>
    <row r="61" spans="1:5" x14ac:dyDescent="0.3">
      <c r="A61" s="30">
        <v>124</v>
      </c>
      <c r="B61" s="30" t="s">
        <v>55</v>
      </c>
      <c r="C61" s="30" t="s">
        <v>222</v>
      </c>
      <c r="D61" s="30" t="s">
        <v>219</v>
      </c>
      <c r="E61" s="31" t="s">
        <v>16</v>
      </c>
    </row>
    <row r="62" spans="1:5" x14ac:dyDescent="0.3">
      <c r="A62" s="30">
        <v>125</v>
      </c>
      <c r="B62" s="30" t="s">
        <v>38</v>
      </c>
      <c r="C62" s="30" t="s">
        <v>222</v>
      </c>
      <c r="D62" s="30" t="s">
        <v>219</v>
      </c>
      <c r="E62" s="31" t="s">
        <v>16</v>
      </c>
    </row>
    <row r="63" spans="1:5" x14ac:dyDescent="0.3">
      <c r="A63" s="30">
        <v>127</v>
      </c>
      <c r="B63" s="30" t="s">
        <v>45</v>
      </c>
      <c r="C63" s="30" t="s">
        <v>222</v>
      </c>
      <c r="D63" s="30" t="s">
        <v>219</v>
      </c>
      <c r="E63" s="31" t="s">
        <v>16</v>
      </c>
    </row>
    <row r="64" spans="1:5" x14ac:dyDescent="0.3">
      <c r="A64" s="30">
        <v>128</v>
      </c>
      <c r="B64" s="30" t="s">
        <v>44</v>
      </c>
      <c r="C64" s="30" t="s">
        <v>222</v>
      </c>
      <c r="D64" s="30" t="s">
        <v>219</v>
      </c>
      <c r="E64" s="31" t="s">
        <v>16</v>
      </c>
    </row>
    <row r="65" spans="1:5" x14ac:dyDescent="0.3">
      <c r="A65" s="30">
        <v>129</v>
      </c>
      <c r="B65" s="30" t="s">
        <v>32</v>
      </c>
      <c r="C65" s="30" t="s">
        <v>223</v>
      </c>
      <c r="D65" s="30" t="s">
        <v>228</v>
      </c>
      <c r="E65" s="31" t="s">
        <v>16</v>
      </c>
    </row>
    <row r="66" spans="1:5" x14ac:dyDescent="0.3">
      <c r="A66" s="30">
        <v>130</v>
      </c>
      <c r="B66" s="30" t="s">
        <v>35</v>
      </c>
      <c r="C66" s="30" t="s">
        <v>223</v>
      </c>
      <c r="D66" s="30" t="s">
        <v>228</v>
      </c>
      <c r="E66" s="31" t="s">
        <v>16</v>
      </c>
    </row>
    <row r="67" spans="1:5" x14ac:dyDescent="0.3">
      <c r="A67" s="30">
        <v>131</v>
      </c>
      <c r="B67" s="30" t="s">
        <v>36</v>
      </c>
      <c r="C67" s="30" t="s">
        <v>223</v>
      </c>
      <c r="D67" s="30" t="s">
        <v>228</v>
      </c>
      <c r="E67" s="31" t="s">
        <v>16</v>
      </c>
    </row>
    <row r="68" spans="1:5" x14ac:dyDescent="0.3">
      <c r="A68" s="30">
        <v>132</v>
      </c>
      <c r="B68" s="30" t="s">
        <v>100</v>
      </c>
      <c r="C68" s="30" t="s">
        <v>224</v>
      </c>
      <c r="D68" s="30" t="s">
        <v>228</v>
      </c>
      <c r="E68" s="31" t="s">
        <v>4</v>
      </c>
    </row>
    <row r="69" spans="1:5" x14ac:dyDescent="0.3">
      <c r="A69" s="30">
        <v>133</v>
      </c>
      <c r="B69" s="30" t="s">
        <v>30</v>
      </c>
      <c r="C69" s="30" t="s">
        <v>220</v>
      </c>
      <c r="D69" s="30" t="s">
        <v>219</v>
      </c>
      <c r="E69" s="31" t="s">
        <v>1</v>
      </c>
    </row>
    <row r="70" spans="1:5" x14ac:dyDescent="0.3">
      <c r="A70" s="30">
        <v>136</v>
      </c>
      <c r="B70" s="30" t="s">
        <v>210</v>
      </c>
      <c r="C70" s="30" t="s">
        <v>220</v>
      </c>
      <c r="D70" s="30" t="s">
        <v>219</v>
      </c>
      <c r="E70" s="31" t="s">
        <v>1</v>
      </c>
    </row>
    <row r="71" spans="1:5" x14ac:dyDescent="0.3">
      <c r="A71" s="30">
        <v>137</v>
      </c>
      <c r="B71" s="30" t="s">
        <v>33</v>
      </c>
      <c r="C71" s="30" t="s">
        <v>222</v>
      </c>
      <c r="D71" s="30" t="s">
        <v>219</v>
      </c>
      <c r="E71" s="31" t="s">
        <v>16</v>
      </c>
    </row>
    <row r="72" spans="1:5" x14ac:dyDescent="0.3">
      <c r="A72" s="30">
        <v>138</v>
      </c>
      <c r="B72" s="30" t="s">
        <v>28</v>
      </c>
      <c r="C72" s="30" t="s">
        <v>218</v>
      </c>
      <c r="D72" s="30" t="s">
        <v>219</v>
      </c>
      <c r="E72" s="31" t="s">
        <v>4</v>
      </c>
    </row>
    <row r="73" spans="1:5" x14ac:dyDescent="0.3">
      <c r="A73" s="30">
        <v>139</v>
      </c>
      <c r="B73" s="30" t="s">
        <v>21</v>
      </c>
      <c r="C73" s="30" t="s">
        <v>221</v>
      </c>
      <c r="D73" s="30" t="s">
        <v>219</v>
      </c>
      <c r="E73" s="31" t="s">
        <v>17</v>
      </c>
    </row>
    <row r="74" spans="1:5" x14ac:dyDescent="0.3">
      <c r="A74" s="30">
        <v>140</v>
      </c>
      <c r="B74" s="30" t="s">
        <v>23</v>
      </c>
      <c r="C74" s="30" t="s">
        <v>220</v>
      </c>
      <c r="D74" s="30" t="s">
        <v>219</v>
      </c>
      <c r="E74" s="31" t="s">
        <v>1</v>
      </c>
    </row>
    <row r="75" spans="1:5" x14ac:dyDescent="0.3">
      <c r="A75" s="30">
        <v>141</v>
      </c>
      <c r="B75" s="30" t="s">
        <v>57</v>
      </c>
      <c r="C75" s="30" t="s">
        <v>220</v>
      </c>
      <c r="D75" s="30" t="s">
        <v>219</v>
      </c>
      <c r="E75" s="31" t="s">
        <v>1</v>
      </c>
    </row>
    <row r="76" spans="1:5" x14ac:dyDescent="0.3">
      <c r="A76" s="30">
        <v>142</v>
      </c>
      <c r="B76" s="30" t="s">
        <v>43</v>
      </c>
      <c r="C76" s="30" t="s">
        <v>222</v>
      </c>
      <c r="D76" s="30" t="s">
        <v>219</v>
      </c>
      <c r="E76" s="31" t="s">
        <v>16</v>
      </c>
    </row>
    <row r="77" spans="1:5" x14ac:dyDescent="0.3">
      <c r="A77" s="30">
        <v>144</v>
      </c>
      <c r="B77" s="30" t="s">
        <v>46</v>
      </c>
      <c r="C77" s="30" t="s">
        <v>222</v>
      </c>
      <c r="D77" s="30" t="s">
        <v>219</v>
      </c>
      <c r="E77" s="31" t="s">
        <v>16</v>
      </c>
    </row>
    <row r="78" spans="1:5" x14ac:dyDescent="0.3">
      <c r="A78" s="30">
        <v>145</v>
      </c>
      <c r="B78" s="30" t="s">
        <v>211</v>
      </c>
      <c r="C78" s="30" t="s">
        <v>218</v>
      </c>
      <c r="D78" s="30" t="s">
        <v>219</v>
      </c>
      <c r="E78" s="31" t="s">
        <v>4</v>
      </c>
    </row>
    <row r="79" spans="1:5" x14ac:dyDescent="0.3">
      <c r="A79" s="30">
        <v>146</v>
      </c>
      <c r="B79" s="30" t="s">
        <v>40</v>
      </c>
      <c r="C79" s="30" t="s">
        <v>222</v>
      </c>
      <c r="D79" s="30" t="s">
        <v>219</v>
      </c>
      <c r="E79" s="31" t="s">
        <v>16</v>
      </c>
    </row>
    <row r="80" spans="1:5" x14ac:dyDescent="0.3">
      <c r="A80" s="30">
        <v>147</v>
      </c>
      <c r="B80" s="30" t="s">
        <v>212</v>
      </c>
      <c r="C80" s="30" t="s">
        <v>220</v>
      </c>
      <c r="D80" s="30" t="s">
        <v>219</v>
      </c>
      <c r="E80" s="31" t="s">
        <v>1</v>
      </c>
    </row>
    <row r="81" spans="1:5" x14ac:dyDescent="0.3">
      <c r="A81" s="30">
        <v>154</v>
      </c>
      <c r="B81" s="30" t="s">
        <v>20</v>
      </c>
      <c r="C81" s="30" t="s">
        <v>220</v>
      </c>
      <c r="D81" s="30" t="s">
        <v>219</v>
      </c>
      <c r="E81" s="31" t="s">
        <v>1</v>
      </c>
    </row>
    <row r="82" spans="1:5" x14ac:dyDescent="0.3">
      <c r="A82" s="30">
        <v>157</v>
      </c>
      <c r="B82" s="30" t="s">
        <v>22</v>
      </c>
      <c r="C82" s="30" t="s">
        <v>222</v>
      </c>
      <c r="D82" s="30" t="s">
        <v>219</v>
      </c>
      <c r="E82" s="31" t="s">
        <v>16</v>
      </c>
    </row>
    <row r="83" spans="1:5" x14ac:dyDescent="0.3">
      <c r="A83" s="30">
        <v>158</v>
      </c>
      <c r="B83" s="30" t="s">
        <v>34</v>
      </c>
      <c r="C83" s="30" t="s">
        <v>222</v>
      </c>
      <c r="D83" s="30" t="s">
        <v>219</v>
      </c>
      <c r="E83" s="31" t="s">
        <v>16</v>
      </c>
    </row>
    <row r="84" spans="1:5" x14ac:dyDescent="0.3">
      <c r="A84" s="30">
        <v>159</v>
      </c>
      <c r="B84" s="30" t="s">
        <v>31</v>
      </c>
      <c r="C84" s="30" t="s">
        <v>222</v>
      </c>
      <c r="D84" s="30" t="s">
        <v>219</v>
      </c>
      <c r="E84" s="31" t="s">
        <v>16</v>
      </c>
    </row>
    <row r="85" spans="1:5" x14ac:dyDescent="0.3">
      <c r="A85" s="30">
        <v>160</v>
      </c>
      <c r="B85" s="30" t="s">
        <v>29</v>
      </c>
      <c r="C85" s="30" t="s">
        <v>218</v>
      </c>
      <c r="D85" s="30" t="s">
        <v>219</v>
      </c>
      <c r="E85" s="31" t="s">
        <v>4</v>
      </c>
    </row>
    <row r="86" spans="1:5" x14ac:dyDescent="0.3">
      <c r="A86" s="30">
        <v>165</v>
      </c>
      <c r="B86" s="30" t="s">
        <v>102</v>
      </c>
      <c r="C86" s="30" t="s">
        <v>218</v>
      </c>
      <c r="D86" s="30" t="s">
        <v>219</v>
      </c>
      <c r="E86" s="31" t="s">
        <v>4</v>
      </c>
    </row>
    <row r="87" spans="1:5" ht="12.6" customHeight="1" x14ac:dyDescent="0.3">
      <c r="A87" s="30">
        <v>200</v>
      </c>
      <c r="B87" s="30" t="s">
        <v>58</v>
      </c>
      <c r="C87" s="30" t="s">
        <v>220</v>
      </c>
      <c r="D87" s="30" t="s">
        <v>219</v>
      </c>
      <c r="E87" s="31" t="s">
        <v>1</v>
      </c>
    </row>
    <row r="88" spans="1:5" x14ac:dyDescent="0.3">
      <c r="A88" s="30">
        <v>201</v>
      </c>
      <c r="B88" s="30" t="s">
        <v>52</v>
      </c>
      <c r="C88" s="30" t="s">
        <v>220</v>
      </c>
      <c r="D88" s="30" t="s">
        <v>219</v>
      </c>
      <c r="E88" s="31" t="s">
        <v>1</v>
      </c>
    </row>
    <row r="89" spans="1:5" x14ac:dyDescent="0.3">
      <c r="A89" s="30">
        <v>204</v>
      </c>
      <c r="B89" s="30" t="s">
        <v>138</v>
      </c>
      <c r="C89" s="30" t="s">
        <v>220</v>
      </c>
      <c r="D89" s="30" t="s">
        <v>219</v>
      </c>
      <c r="E89" s="31" t="s">
        <v>1</v>
      </c>
    </row>
    <row r="90" spans="1:5" x14ac:dyDescent="0.3">
      <c r="A90" s="30">
        <v>206</v>
      </c>
      <c r="B90" s="30" t="s">
        <v>79</v>
      </c>
      <c r="C90" s="30" t="s">
        <v>218</v>
      </c>
      <c r="D90" s="30" t="s">
        <v>219</v>
      </c>
      <c r="E90" s="31" t="s">
        <v>4</v>
      </c>
    </row>
    <row r="91" spans="1:5" x14ac:dyDescent="0.3">
      <c r="A91" s="30">
        <v>207</v>
      </c>
      <c r="B91" s="30" t="s">
        <v>86</v>
      </c>
      <c r="C91" s="30" t="s">
        <v>220</v>
      </c>
      <c r="D91" s="30" t="s">
        <v>219</v>
      </c>
      <c r="E91" s="31" t="s">
        <v>1</v>
      </c>
    </row>
    <row r="92" spans="1:5" x14ac:dyDescent="0.3">
      <c r="A92" s="30">
        <v>208</v>
      </c>
      <c r="B92" s="30" t="s">
        <v>99</v>
      </c>
      <c r="C92" s="30" t="s">
        <v>220</v>
      </c>
      <c r="D92" s="30" t="s">
        <v>219</v>
      </c>
      <c r="E92" s="31" t="s">
        <v>1</v>
      </c>
    </row>
    <row r="93" spans="1:5" x14ac:dyDescent="0.3">
      <c r="A93" s="30">
        <v>209</v>
      </c>
      <c r="B93" s="30" t="s">
        <v>140</v>
      </c>
      <c r="C93" s="30" t="s">
        <v>218</v>
      </c>
      <c r="D93" s="30" t="s">
        <v>219</v>
      </c>
      <c r="E93" s="31" t="s">
        <v>4</v>
      </c>
    </row>
    <row r="94" spans="1:5" x14ac:dyDescent="0.3">
      <c r="A94" s="30">
        <v>212</v>
      </c>
      <c r="B94" s="30" t="s">
        <v>83</v>
      </c>
      <c r="C94" s="30" t="s">
        <v>218</v>
      </c>
      <c r="D94" s="30" t="s">
        <v>219</v>
      </c>
      <c r="E94" s="31" t="s">
        <v>4</v>
      </c>
    </row>
    <row r="95" spans="1:5" x14ac:dyDescent="0.3">
      <c r="A95" s="30">
        <v>214</v>
      </c>
      <c r="B95" s="30" t="s">
        <v>213</v>
      </c>
      <c r="C95" s="30" t="s">
        <v>218</v>
      </c>
      <c r="D95" s="30" t="s">
        <v>219</v>
      </c>
      <c r="E95" s="31" t="s">
        <v>4</v>
      </c>
    </row>
    <row r="96" spans="1:5" x14ac:dyDescent="0.3">
      <c r="A96" s="30">
        <v>216</v>
      </c>
      <c r="B96" s="30" t="s">
        <v>39</v>
      </c>
      <c r="C96" s="30" t="s">
        <v>218</v>
      </c>
      <c r="D96" s="30" t="s">
        <v>219</v>
      </c>
      <c r="E96" s="31" t="s">
        <v>4</v>
      </c>
    </row>
    <row r="97" spans="1:5" x14ac:dyDescent="0.3">
      <c r="A97" s="30">
        <v>217</v>
      </c>
      <c r="B97" s="30" t="s">
        <v>56</v>
      </c>
      <c r="C97" s="30" t="s">
        <v>218</v>
      </c>
      <c r="D97" s="30" t="s">
        <v>219</v>
      </c>
      <c r="E97" s="31" t="s">
        <v>4</v>
      </c>
    </row>
    <row r="98" spans="1:5" x14ac:dyDescent="0.3">
      <c r="A98" s="30">
        <v>219</v>
      </c>
      <c r="B98" s="30" t="s">
        <v>59</v>
      </c>
      <c r="C98" s="30" t="s">
        <v>218</v>
      </c>
      <c r="D98" s="30" t="s">
        <v>219</v>
      </c>
      <c r="E98" s="31" t="s">
        <v>4</v>
      </c>
    </row>
    <row r="99" spans="1:5" x14ac:dyDescent="0.3">
      <c r="A99" s="30">
        <v>221</v>
      </c>
      <c r="B99" s="30" t="s">
        <v>18</v>
      </c>
      <c r="C99" s="30" t="s">
        <v>221</v>
      </c>
      <c r="D99" s="30" t="s">
        <v>219</v>
      </c>
      <c r="E99" s="31" t="s">
        <v>17</v>
      </c>
    </row>
    <row r="100" spans="1:5" x14ac:dyDescent="0.3">
      <c r="A100" s="30">
        <v>222</v>
      </c>
      <c r="B100" s="30" t="s">
        <v>19</v>
      </c>
      <c r="C100" s="30" t="s">
        <v>222</v>
      </c>
      <c r="D100" s="30" t="s">
        <v>219</v>
      </c>
      <c r="E100" s="31" t="s">
        <v>16</v>
      </c>
    </row>
    <row r="101" spans="1:5" x14ac:dyDescent="0.3">
      <c r="A101" s="30">
        <v>224</v>
      </c>
      <c r="B101" s="30" t="s">
        <v>101</v>
      </c>
      <c r="C101" s="30" t="s">
        <v>218</v>
      </c>
      <c r="D101" s="30" t="s">
        <v>219</v>
      </c>
      <c r="E101" s="31" t="s">
        <v>4</v>
      </c>
    </row>
    <row r="102" spans="1:5" x14ac:dyDescent="0.3">
      <c r="A102" s="30">
        <v>225</v>
      </c>
      <c r="B102" s="30" t="s">
        <v>103</v>
      </c>
      <c r="C102" s="30" t="s">
        <v>218</v>
      </c>
      <c r="D102" s="30" t="s">
        <v>219</v>
      </c>
      <c r="E102" s="31" t="s">
        <v>4</v>
      </c>
    </row>
    <row r="103" spans="1:5" x14ac:dyDescent="0.3">
      <c r="A103" s="30">
        <v>231</v>
      </c>
      <c r="B103" s="30" t="s">
        <v>214</v>
      </c>
      <c r="C103" s="30" t="s">
        <v>218</v>
      </c>
      <c r="D103" s="30" t="s">
        <v>219</v>
      </c>
      <c r="E103" s="31" t="s">
        <v>4</v>
      </c>
    </row>
    <row r="104" spans="1:5" x14ac:dyDescent="0.3">
      <c r="A104" s="30">
        <v>232</v>
      </c>
      <c r="B104" s="30" t="s">
        <v>132</v>
      </c>
      <c r="C104" s="30" t="s">
        <v>218</v>
      </c>
      <c r="D104" s="30" t="s">
        <v>219</v>
      </c>
      <c r="E104" s="31" t="s">
        <v>4</v>
      </c>
    </row>
    <row r="105" spans="1:5" x14ac:dyDescent="0.3">
      <c r="A105" s="30">
        <v>233</v>
      </c>
      <c r="B105" s="30" t="s">
        <v>155</v>
      </c>
      <c r="C105" s="30" t="s">
        <v>218</v>
      </c>
      <c r="D105" s="30" t="s">
        <v>219</v>
      </c>
      <c r="E105" s="31" t="s">
        <v>4</v>
      </c>
    </row>
    <row r="106" spans="1:5" x14ac:dyDescent="0.3">
      <c r="A106" s="30">
        <v>234</v>
      </c>
      <c r="B106" s="30" t="s">
        <v>131</v>
      </c>
      <c r="C106" s="30" t="s">
        <v>222</v>
      </c>
      <c r="D106" s="30" t="s">
        <v>219</v>
      </c>
      <c r="E106" s="31" t="s">
        <v>16</v>
      </c>
    </row>
    <row r="107" spans="1:5" x14ac:dyDescent="0.3">
      <c r="A107" s="30">
        <v>235</v>
      </c>
      <c r="B107" s="30" t="s">
        <v>157</v>
      </c>
      <c r="C107" s="30" t="s">
        <v>218</v>
      </c>
      <c r="D107" s="30" t="s">
        <v>219</v>
      </c>
      <c r="E107" s="31" t="s">
        <v>4</v>
      </c>
    </row>
    <row r="108" spans="1:5" x14ac:dyDescent="0.3">
      <c r="A108" s="30">
        <v>236</v>
      </c>
      <c r="B108" s="30" t="s">
        <v>133</v>
      </c>
      <c r="C108" s="30" t="s">
        <v>222</v>
      </c>
      <c r="D108" s="30" t="s">
        <v>219</v>
      </c>
      <c r="E108" s="31" t="s">
        <v>16</v>
      </c>
    </row>
    <row r="109" spans="1:5" x14ac:dyDescent="0.3">
      <c r="A109" s="30">
        <v>238</v>
      </c>
      <c r="B109" s="30" t="s">
        <v>156</v>
      </c>
      <c r="C109" s="30" t="s">
        <v>222</v>
      </c>
      <c r="D109" s="30" t="s">
        <v>219</v>
      </c>
      <c r="E109" s="31" t="s">
        <v>16</v>
      </c>
    </row>
    <row r="112" spans="1:5" x14ac:dyDescent="0.3">
      <c r="A112" s="45" t="s">
        <v>200</v>
      </c>
      <c r="B112" s="42"/>
      <c r="C112" s="41"/>
      <c r="D112" s="41"/>
    </row>
    <row r="113" spans="1:4" x14ac:dyDescent="0.3">
      <c r="A113" s="47" t="s">
        <v>226</v>
      </c>
      <c r="B113" s="41"/>
      <c r="C113" s="41"/>
      <c r="D113" s="41"/>
    </row>
    <row r="114" spans="1:4" x14ac:dyDescent="0.3">
      <c r="A114" s="41" t="s">
        <v>227</v>
      </c>
      <c r="B114" s="41"/>
      <c r="C114" s="41"/>
      <c r="D114" s="4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9"/>
  <sheetViews>
    <sheetView workbookViewId="0">
      <selection sqref="A1:B109"/>
    </sheetView>
  </sheetViews>
  <sheetFormatPr defaultRowHeight="14.4" x14ac:dyDescent="0.3"/>
  <cols>
    <col min="1" max="1" width="19.5546875" customWidth="1"/>
    <col min="2" max="2" width="24.33203125" customWidth="1"/>
  </cols>
  <sheetData>
    <row r="1" spans="1:2" x14ac:dyDescent="0.3">
      <c r="A1" s="60" t="s">
        <v>205</v>
      </c>
      <c r="B1" s="60" t="s">
        <v>206</v>
      </c>
    </row>
    <row r="2" spans="1:2" x14ac:dyDescent="0.3">
      <c r="A2" s="39">
        <v>1</v>
      </c>
      <c r="B2" s="39" t="s">
        <v>42</v>
      </c>
    </row>
    <row r="3" spans="1:2" x14ac:dyDescent="0.3">
      <c r="A3" s="39">
        <v>2</v>
      </c>
      <c r="B3" s="39" t="s">
        <v>47</v>
      </c>
    </row>
    <row r="4" spans="1:2" x14ac:dyDescent="0.3">
      <c r="A4" s="39">
        <v>6</v>
      </c>
      <c r="B4" s="39" t="s">
        <v>60</v>
      </c>
    </row>
    <row r="5" spans="1:2" x14ac:dyDescent="0.3">
      <c r="A5" s="39">
        <v>16</v>
      </c>
      <c r="B5" s="39" t="s">
        <v>62</v>
      </c>
    </row>
    <row r="6" spans="1:2" x14ac:dyDescent="0.3">
      <c r="A6" s="39">
        <v>17</v>
      </c>
      <c r="B6" s="39" t="s">
        <v>104</v>
      </c>
    </row>
    <row r="7" spans="1:2" x14ac:dyDescent="0.3">
      <c r="A7" s="39">
        <v>18</v>
      </c>
      <c r="B7" s="39" t="s">
        <v>105</v>
      </c>
    </row>
    <row r="8" spans="1:2" x14ac:dyDescent="0.3">
      <c r="A8" s="39">
        <v>24</v>
      </c>
      <c r="B8" s="39" t="s">
        <v>41</v>
      </c>
    </row>
    <row r="9" spans="1:2" x14ac:dyDescent="0.3">
      <c r="A9" s="39">
        <v>25</v>
      </c>
      <c r="B9" s="39" t="s">
        <v>74</v>
      </c>
    </row>
    <row r="10" spans="1:2" x14ac:dyDescent="0.3">
      <c r="A10" s="39">
        <v>28</v>
      </c>
      <c r="B10" s="39" t="s">
        <v>139</v>
      </c>
    </row>
    <row r="11" spans="1:2" x14ac:dyDescent="0.3">
      <c r="A11" s="39">
        <v>29</v>
      </c>
      <c r="B11" s="39" t="s">
        <v>48</v>
      </c>
    </row>
    <row r="12" spans="1:2" x14ac:dyDescent="0.3">
      <c r="A12" s="39">
        <v>34</v>
      </c>
      <c r="B12" s="39" t="s">
        <v>92</v>
      </c>
    </row>
    <row r="13" spans="1:2" x14ac:dyDescent="0.3">
      <c r="A13" s="39">
        <v>35</v>
      </c>
      <c r="B13" s="39" t="s">
        <v>76</v>
      </c>
    </row>
    <row r="14" spans="1:2" x14ac:dyDescent="0.3">
      <c r="A14" s="39">
        <v>36</v>
      </c>
      <c r="B14" s="39" t="s">
        <v>67</v>
      </c>
    </row>
    <row r="15" spans="1:2" x14ac:dyDescent="0.3">
      <c r="A15" s="39">
        <v>37</v>
      </c>
      <c r="B15" s="39" t="s">
        <v>68</v>
      </c>
    </row>
    <row r="16" spans="1:2" x14ac:dyDescent="0.3">
      <c r="A16" s="39">
        <v>38</v>
      </c>
      <c r="B16" s="39" t="s">
        <v>0</v>
      </c>
    </row>
    <row r="17" spans="1:2" x14ac:dyDescent="0.3">
      <c r="A17" s="39">
        <v>44</v>
      </c>
      <c r="B17" s="39" t="s">
        <v>91</v>
      </c>
    </row>
    <row r="18" spans="1:2" x14ac:dyDescent="0.3">
      <c r="A18" s="39">
        <v>45</v>
      </c>
      <c r="B18" s="39" t="s">
        <v>88</v>
      </c>
    </row>
    <row r="19" spans="1:2" x14ac:dyDescent="0.3">
      <c r="A19" s="39">
        <v>46</v>
      </c>
      <c r="B19" s="39" t="s">
        <v>66</v>
      </c>
    </row>
    <row r="20" spans="1:2" x14ac:dyDescent="0.3">
      <c r="A20" s="39">
        <v>47</v>
      </c>
      <c r="B20" s="39" t="s">
        <v>80</v>
      </c>
    </row>
    <row r="21" spans="1:2" x14ac:dyDescent="0.3">
      <c r="A21" s="39">
        <v>48</v>
      </c>
      <c r="B21" s="39" t="s">
        <v>69</v>
      </c>
    </row>
    <row r="22" spans="1:2" x14ac:dyDescent="0.3">
      <c r="A22" s="39">
        <v>49</v>
      </c>
      <c r="B22" s="39" t="s">
        <v>90</v>
      </c>
    </row>
    <row r="23" spans="1:2" x14ac:dyDescent="0.3">
      <c r="A23" s="39">
        <v>56</v>
      </c>
      <c r="B23" s="39" t="s">
        <v>27</v>
      </c>
    </row>
    <row r="24" spans="1:2" x14ac:dyDescent="0.3">
      <c r="A24" s="39">
        <v>57</v>
      </c>
      <c r="B24" s="39" t="s">
        <v>37</v>
      </c>
    </row>
    <row r="25" spans="1:2" x14ac:dyDescent="0.3">
      <c r="A25" s="39">
        <v>59</v>
      </c>
      <c r="B25" s="39" t="s">
        <v>54</v>
      </c>
    </row>
    <row r="26" spans="1:2" x14ac:dyDescent="0.3">
      <c r="A26" s="39">
        <v>62</v>
      </c>
      <c r="B26" s="39" t="s">
        <v>106</v>
      </c>
    </row>
    <row r="27" spans="1:2" x14ac:dyDescent="0.3">
      <c r="A27" s="39">
        <v>68</v>
      </c>
      <c r="B27" s="39" t="s">
        <v>96</v>
      </c>
    </row>
    <row r="28" spans="1:2" x14ac:dyDescent="0.3">
      <c r="A28" s="39">
        <v>72</v>
      </c>
      <c r="B28" s="39" t="s">
        <v>97</v>
      </c>
    </row>
    <row r="29" spans="1:2" x14ac:dyDescent="0.3">
      <c r="A29" s="39">
        <v>74</v>
      </c>
      <c r="B29" s="39" t="s">
        <v>63</v>
      </c>
    </row>
    <row r="30" spans="1:2" x14ac:dyDescent="0.3">
      <c r="A30" s="39">
        <v>80</v>
      </c>
      <c r="B30" s="39" t="s">
        <v>24</v>
      </c>
    </row>
    <row r="31" spans="1:2" x14ac:dyDescent="0.3">
      <c r="A31" s="39">
        <v>82</v>
      </c>
      <c r="B31" s="39" t="s">
        <v>70</v>
      </c>
    </row>
    <row r="32" spans="1:2" x14ac:dyDescent="0.3">
      <c r="A32" s="39">
        <v>83</v>
      </c>
      <c r="B32" s="39" t="s">
        <v>73</v>
      </c>
    </row>
    <row r="33" spans="1:2" x14ac:dyDescent="0.3">
      <c r="A33" s="39">
        <v>84</v>
      </c>
      <c r="B33" s="39" t="s">
        <v>25</v>
      </c>
    </row>
    <row r="34" spans="1:2" x14ac:dyDescent="0.3">
      <c r="A34" s="39">
        <v>85</v>
      </c>
      <c r="B34" s="39" t="s">
        <v>26</v>
      </c>
    </row>
    <row r="35" spans="1:2" x14ac:dyDescent="0.3">
      <c r="A35" s="39">
        <v>86</v>
      </c>
      <c r="B35" s="39" t="s">
        <v>71</v>
      </c>
    </row>
    <row r="36" spans="1:2" x14ac:dyDescent="0.3">
      <c r="A36" s="39">
        <v>87</v>
      </c>
      <c r="B36" s="39" t="s">
        <v>81</v>
      </c>
    </row>
    <row r="37" spans="1:2" x14ac:dyDescent="0.3">
      <c r="A37" s="39">
        <v>89</v>
      </c>
      <c r="B37" s="39" t="s">
        <v>89</v>
      </c>
    </row>
    <row r="38" spans="1:2" x14ac:dyDescent="0.3">
      <c r="A38" s="39">
        <v>90</v>
      </c>
      <c r="B38" s="39" t="s">
        <v>78</v>
      </c>
    </row>
    <row r="39" spans="1:2" x14ac:dyDescent="0.3">
      <c r="A39" s="39">
        <v>92</v>
      </c>
      <c r="B39" s="39" t="s">
        <v>3</v>
      </c>
    </row>
    <row r="40" spans="1:2" x14ac:dyDescent="0.3">
      <c r="A40" s="39">
        <v>93</v>
      </c>
      <c r="B40" s="39" t="s">
        <v>2</v>
      </c>
    </row>
    <row r="41" spans="1:2" x14ac:dyDescent="0.3">
      <c r="A41" s="39">
        <v>95</v>
      </c>
      <c r="B41" s="39" t="s">
        <v>65</v>
      </c>
    </row>
    <row r="42" spans="1:2" x14ac:dyDescent="0.3">
      <c r="A42" s="39">
        <v>96</v>
      </c>
      <c r="B42" s="39" t="s">
        <v>53</v>
      </c>
    </row>
    <row r="43" spans="1:2" x14ac:dyDescent="0.3">
      <c r="A43" s="39">
        <v>101</v>
      </c>
      <c r="B43" s="39" t="s">
        <v>82</v>
      </c>
    </row>
    <row r="44" spans="1:2" x14ac:dyDescent="0.3">
      <c r="A44" s="39">
        <v>102</v>
      </c>
      <c r="B44" s="39" t="s">
        <v>84</v>
      </c>
    </row>
    <row r="45" spans="1:2" x14ac:dyDescent="0.3">
      <c r="A45" s="39">
        <v>103</v>
      </c>
      <c r="B45" s="39" t="s">
        <v>87</v>
      </c>
    </row>
    <row r="46" spans="1:2" x14ac:dyDescent="0.3">
      <c r="A46" s="39">
        <v>104</v>
      </c>
      <c r="B46" s="39" t="s">
        <v>94</v>
      </c>
    </row>
    <row r="47" spans="1:2" x14ac:dyDescent="0.3">
      <c r="A47" s="39">
        <v>105</v>
      </c>
      <c r="B47" s="39" t="s">
        <v>93</v>
      </c>
    </row>
    <row r="48" spans="1:2" x14ac:dyDescent="0.3">
      <c r="A48" s="39">
        <v>106</v>
      </c>
      <c r="B48" s="39" t="s">
        <v>75</v>
      </c>
    </row>
    <row r="49" spans="1:2" x14ac:dyDescent="0.3">
      <c r="A49" s="39">
        <v>107</v>
      </c>
      <c r="B49" s="39" t="s">
        <v>207</v>
      </c>
    </row>
    <row r="50" spans="1:2" x14ac:dyDescent="0.3">
      <c r="A50" s="39">
        <v>108</v>
      </c>
      <c r="B50" s="39" t="s">
        <v>64</v>
      </c>
    </row>
    <row r="51" spans="1:2" x14ac:dyDescent="0.3">
      <c r="A51" s="39">
        <v>109</v>
      </c>
      <c r="B51" s="39" t="s">
        <v>61</v>
      </c>
    </row>
    <row r="52" spans="1:2" x14ac:dyDescent="0.3">
      <c r="A52" s="39">
        <v>110</v>
      </c>
      <c r="B52" s="39" t="s">
        <v>95</v>
      </c>
    </row>
    <row r="53" spans="1:2" x14ac:dyDescent="0.3">
      <c r="A53" s="39">
        <v>111</v>
      </c>
      <c r="B53" s="39" t="s">
        <v>72</v>
      </c>
    </row>
    <row r="54" spans="1:2" x14ac:dyDescent="0.3">
      <c r="A54" s="39">
        <v>113</v>
      </c>
      <c r="B54" s="39" t="s">
        <v>98</v>
      </c>
    </row>
    <row r="55" spans="1:2" x14ac:dyDescent="0.3">
      <c r="A55" s="39">
        <v>114</v>
      </c>
      <c r="B55" s="39" t="s">
        <v>85</v>
      </c>
    </row>
    <row r="56" spans="1:2" x14ac:dyDescent="0.3">
      <c r="A56" s="39">
        <v>119</v>
      </c>
      <c r="B56" s="39" t="s">
        <v>49</v>
      </c>
    </row>
    <row r="57" spans="1:2" x14ac:dyDescent="0.3">
      <c r="A57" s="39">
        <v>120</v>
      </c>
      <c r="B57" s="39" t="s">
        <v>208</v>
      </c>
    </row>
    <row r="58" spans="1:2" x14ac:dyDescent="0.3">
      <c r="A58" s="39">
        <v>121</v>
      </c>
      <c r="B58" s="39" t="s">
        <v>209</v>
      </c>
    </row>
    <row r="59" spans="1:2" x14ac:dyDescent="0.3">
      <c r="A59" s="39">
        <v>122</v>
      </c>
      <c r="B59" s="39" t="s">
        <v>51</v>
      </c>
    </row>
    <row r="60" spans="1:2" x14ac:dyDescent="0.3">
      <c r="A60" s="39">
        <v>123</v>
      </c>
      <c r="B60" s="39" t="s">
        <v>50</v>
      </c>
    </row>
    <row r="61" spans="1:2" x14ac:dyDescent="0.3">
      <c r="A61" s="39">
        <v>124</v>
      </c>
      <c r="B61" s="39" t="s">
        <v>55</v>
      </c>
    </row>
    <row r="62" spans="1:2" x14ac:dyDescent="0.3">
      <c r="A62" s="39">
        <v>125</v>
      </c>
      <c r="B62" s="39" t="s">
        <v>38</v>
      </c>
    </row>
    <row r="63" spans="1:2" x14ac:dyDescent="0.3">
      <c r="A63" s="39">
        <v>127</v>
      </c>
      <c r="B63" s="39" t="s">
        <v>45</v>
      </c>
    </row>
    <row r="64" spans="1:2" x14ac:dyDescent="0.3">
      <c r="A64" s="39">
        <v>128</v>
      </c>
      <c r="B64" s="39" t="s">
        <v>44</v>
      </c>
    </row>
    <row r="65" spans="1:2" x14ac:dyDescent="0.3">
      <c r="A65" s="39">
        <v>129</v>
      </c>
      <c r="B65" s="39" t="s">
        <v>32</v>
      </c>
    </row>
    <row r="66" spans="1:2" x14ac:dyDescent="0.3">
      <c r="A66" s="39">
        <v>130</v>
      </c>
      <c r="B66" s="39" t="s">
        <v>35</v>
      </c>
    </row>
    <row r="67" spans="1:2" x14ac:dyDescent="0.3">
      <c r="A67" s="39">
        <v>131</v>
      </c>
      <c r="B67" s="39" t="s">
        <v>36</v>
      </c>
    </row>
    <row r="68" spans="1:2" x14ac:dyDescent="0.3">
      <c r="A68" s="39">
        <v>132</v>
      </c>
      <c r="B68" s="39" t="s">
        <v>100</v>
      </c>
    </row>
    <row r="69" spans="1:2" x14ac:dyDescent="0.3">
      <c r="A69" s="39">
        <v>133</v>
      </c>
      <c r="B69" s="39" t="s">
        <v>30</v>
      </c>
    </row>
    <row r="70" spans="1:2" x14ac:dyDescent="0.3">
      <c r="A70" s="39">
        <v>136</v>
      </c>
      <c r="B70" s="39" t="s">
        <v>210</v>
      </c>
    </row>
    <row r="71" spans="1:2" x14ac:dyDescent="0.3">
      <c r="A71" s="39">
        <v>137</v>
      </c>
      <c r="B71" s="39" t="s">
        <v>33</v>
      </c>
    </row>
    <row r="72" spans="1:2" x14ac:dyDescent="0.3">
      <c r="A72" s="39">
        <v>138</v>
      </c>
      <c r="B72" s="39" t="s">
        <v>28</v>
      </c>
    </row>
    <row r="73" spans="1:2" x14ac:dyDescent="0.3">
      <c r="A73" s="39">
        <v>139</v>
      </c>
      <c r="B73" s="39" t="s">
        <v>21</v>
      </c>
    </row>
    <row r="74" spans="1:2" x14ac:dyDescent="0.3">
      <c r="A74" s="39">
        <v>140</v>
      </c>
      <c r="B74" s="39" t="s">
        <v>23</v>
      </c>
    </row>
    <row r="75" spans="1:2" x14ac:dyDescent="0.3">
      <c r="A75" s="39">
        <v>141</v>
      </c>
      <c r="B75" s="39" t="s">
        <v>57</v>
      </c>
    </row>
    <row r="76" spans="1:2" x14ac:dyDescent="0.3">
      <c r="A76" s="39">
        <v>142</v>
      </c>
      <c r="B76" s="39" t="s">
        <v>43</v>
      </c>
    </row>
    <row r="77" spans="1:2" x14ac:dyDescent="0.3">
      <c r="A77" s="39">
        <v>144</v>
      </c>
      <c r="B77" s="39" t="s">
        <v>46</v>
      </c>
    </row>
    <row r="78" spans="1:2" x14ac:dyDescent="0.3">
      <c r="A78" s="39">
        <v>145</v>
      </c>
      <c r="B78" s="39" t="s">
        <v>211</v>
      </c>
    </row>
    <row r="79" spans="1:2" x14ac:dyDescent="0.3">
      <c r="A79" s="39">
        <v>146</v>
      </c>
      <c r="B79" s="39" t="s">
        <v>40</v>
      </c>
    </row>
    <row r="80" spans="1:2" x14ac:dyDescent="0.3">
      <c r="A80" s="39">
        <v>147</v>
      </c>
      <c r="B80" s="39" t="s">
        <v>212</v>
      </c>
    </row>
    <row r="81" spans="1:2" x14ac:dyDescent="0.3">
      <c r="A81" s="39">
        <v>154</v>
      </c>
      <c r="B81" s="39" t="s">
        <v>20</v>
      </c>
    </row>
    <row r="82" spans="1:2" x14ac:dyDescent="0.3">
      <c r="A82" s="39">
        <v>157</v>
      </c>
      <c r="B82" s="39" t="s">
        <v>22</v>
      </c>
    </row>
    <row r="83" spans="1:2" x14ac:dyDescent="0.3">
      <c r="A83" s="39">
        <v>158</v>
      </c>
      <c r="B83" s="39" t="s">
        <v>34</v>
      </c>
    </row>
    <row r="84" spans="1:2" x14ac:dyDescent="0.3">
      <c r="A84" s="39">
        <v>159</v>
      </c>
      <c r="B84" s="39" t="s">
        <v>31</v>
      </c>
    </row>
    <row r="85" spans="1:2" x14ac:dyDescent="0.3">
      <c r="A85" s="39">
        <v>160</v>
      </c>
      <c r="B85" s="39" t="s">
        <v>29</v>
      </c>
    </row>
    <row r="86" spans="1:2" x14ac:dyDescent="0.3">
      <c r="A86" s="39">
        <v>165</v>
      </c>
      <c r="B86" s="39" t="s">
        <v>102</v>
      </c>
    </row>
    <row r="87" spans="1:2" x14ac:dyDescent="0.3">
      <c r="A87" s="39">
        <v>200</v>
      </c>
      <c r="B87" s="39" t="s">
        <v>58</v>
      </c>
    </row>
    <row r="88" spans="1:2" x14ac:dyDescent="0.3">
      <c r="A88" s="39">
        <v>201</v>
      </c>
      <c r="B88" s="39" t="s">
        <v>52</v>
      </c>
    </row>
    <row r="89" spans="1:2" x14ac:dyDescent="0.3">
      <c r="A89" s="39">
        <v>204</v>
      </c>
      <c r="B89" s="39" t="s">
        <v>138</v>
      </c>
    </row>
    <row r="90" spans="1:2" x14ac:dyDescent="0.3">
      <c r="A90" s="39">
        <v>206</v>
      </c>
      <c r="B90" s="39" t="s">
        <v>79</v>
      </c>
    </row>
    <row r="91" spans="1:2" x14ac:dyDescent="0.3">
      <c r="A91" s="39">
        <v>207</v>
      </c>
      <c r="B91" s="39" t="s">
        <v>86</v>
      </c>
    </row>
    <row r="92" spans="1:2" x14ac:dyDescent="0.3">
      <c r="A92" s="39">
        <v>208</v>
      </c>
      <c r="B92" s="39" t="s">
        <v>99</v>
      </c>
    </row>
    <row r="93" spans="1:2" x14ac:dyDescent="0.3">
      <c r="A93" s="39">
        <v>209</v>
      </c>
      <c r="B93" s="39" t="s">
        <v>140</v>
      </c>
    </row>
    <row r="94" spans="1:2" x14ac:dyDescent="0.3">
      <c r="A94" s="39">
        <v>212</v>
      </c>
      <c r="B94" s="39" t="s">
        <v>83</v>
      </c>
    </row>
    <row r="95" spans="1:2" x14ac:dyDescent="0.3">
      <c r="A95" s="39">
        <v>214</v>
      </c>
      <c r="B95" s="39" t="s">
        <v>213</v>
      </c>
    </row>
    <row r="96" spans="1:2" x14ac:dyDescent="0.3">
      <c r="A96" s="39">
        <v>216</v>
      </c>
      <c r="B96" s="39" t="s">
        <v>39</v>
      </c>
    </row>
    <row r="97" spans="1:2" x14ac:dyDescent="0.3">
      <c r="A97" s="39">
        <v>217</v>
      </c>
      <c r="B97" s="39" t="s">
        <v>56</v>
      </c>
    </row>
    <row r="98" spans="1:2" x14ac:dyDescent="0.3">
      <c r="A98" s="39">
        <v>219</v>
      </c>
      <c r="B98" s="39" t="s">
        <v>59</v>
      </c>
    </row>
    <row r="99" spans="1:2" x14ac:dyDescent="0.3">
      <c r="A99" s="39">
        <v>221</v>
      </c>
      <c r="B99" s="39" t="s">
        <v>18</v>
      </c>
    </row>
    <row r="100" spans="1:2" x14ac:dyDescent="0.3">
      <c r="A100" s="39">
        <v>222</v>
      </c>
      <c r="B100" s="39" t="s">
        <v>19</v>
      </c>
    </row>
    <row r="101" spans="1:2" x14ac:dyDescent="0.3">
      <c r="A101" s="39">
        <v>224</v>
      </c>
      <c r="B101" s="39" t="s">
        <v>101</v>
      </c>
    </row>
    <row r="102" spans="1:2" x14ac:dyDescent="0.3">
      <c r="A102" s="39">
        <v>225</v>
      </c>
      <c r="B102" s="39" t="s">
        <v>103</v>
      </c>
    </row>
    <row r="103" spans="1:2" x14ac:dyDescent="0.3">
      <c r="A103" s="39">
        <v>231</v>
      </c>
      <c r="B103" s="39" t="s">
        <v>214</v>
      </c>
    </row>
    <row r="104" spans="1:2" x14ac:dyDescent="0.3">
      <c r="A104" s="39">
        <v>232</v>
      </c>
      <c r="B104" s="39" t="s">
        <v>132</v>
      </c>
    </row>
    <row r="105" spans="1:2" x14ac:dyDescent="0.3">
      <c r="A105" s="39">
        <v>233</v>
      </c>
      <c r="B105" s="39" t="s">
        <v>155</v>
      </c>
    </row>
    <row r="106" spans="1:2" x14ac:dyDescent="0.3">
      <c r="A106" s="39">
        <v>234</v>
      </c>
      <c r="B106" s="39" t="s">
        <v>131</v>
      </c>
    </row>
    <row r="107" spans="1:2" x14ac:dyDescent="0.3">
      <c r="A107" s="39">
        <v>235</v>
      </c>
      <c r="B107" s="39" t="s">
        <v>157</v>
      </c>
    </row>
    <row r="108" spans="1:2" x14ac:dyDescent="0.3">
      <c r="A108" s="39">
        <v>236</v>
      </c>
      <c r="B108" s="39" t="s">
        <v>133</v>
      </c>
    </row>
    <row r="109" spans="1:2" x14ac:dyDescent="0.3">
      <c r="A109" s="39">
        <v>238</v>
      </c>
      <c r="B109" s="39"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Eksempel_enkelt kystvandopland</vt:lpstr>
      <vt:lpstr>Beregning_alle kystvandoplande</vt:lpstr>
      <vt:lpstr>Input data</vt:lpstr>
      <vt:lpstr>Resultatoverblik_beregning</vt:lpstr>
      <vt:lpstr>Redskab</vt:lpstr>
      <vt:lpstr>ID_108</vt:lpstr>
      <vt:lpstr>WQ 2021_108</vt:lpstr>
      <vt:lpstr>Kystoplande_108_liste</vt:lpstr>
      <vt:lpstr>kystopland_kystvande</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Marianne Zandersen</dc:creator>
  <cp:lastModifiedBy>Karin Balle Madsen</cp:lastModifiedBy>
  <cp:lastPrinted>2021-01-15T17:12:20Z</cp:lastPrinted>
  <dcterms:created xsi:type="dcterms:W3CDTF">2019-11-18T10:13:19Z</dcterms:created>
  <dcterms:modified xsi:type="dcterms:W3CDTF">2022-02-28T10:40:04Z</dcterms:modified>
</cp:coreProperties>
</file>